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gin-labs.m.storage.umich.edu\mattbov\windat.V2\Desktop\"/>
    </mc:Choice>
  </mc:AlternateContent>
  <bookViews>
    <workbookView xWindow="0" yWindow="0" windowWidth="28800" windowHeight="12435"/>
  </bookViews>
  <sheets>
    <sheet name="Data Input Templat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" i="2" l="1"/>
  <c r="H135" i="2"/>
  <c r="H134" i="2"/>
  <c r="H133" i="2"/>
  <c r="C133" i="2"/>
  <c r="H132" i="2"/>
  <c r="C132" i="2"/>
  <c r="H131" i="2"/>
  <c r="H130" i="2"/>
  <c r="H129" i="2"/>
  <c r="H128" i="2"/>
  <c r="H127" i="2"/>
  <c r="H126" i="2"/>
  <c r="C126" i="2"/>
  <c r="H125" i="2"/>
  <c r="C125" i="2"/>
  <c r="H124" i="2"/>
  <c r="E124" i="2"/>
  <c r="C124" i="2"/>
  <c r="H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E116" i="2"/>
  <c r="C116" i="2"/>
  <c r="H115" i="2"/>
  <c r="E115" i="2"/>
  <c r="D115" i="2"/>
  <c r="C115" i="2"/>
  <c r="H114" i="2"/>
  <c r="E114" i="2"/>
  <c r="D114" i="2"/>
  <c r="C114" i="2"/>
  <c r="H113" i="2"/>
  <c r="G113" i="2"/>
  <c r="E113" i="2"/>
  <c r="C113" i="2"/>
  <c r="H112" i="2"/>
  <c r="E112" i="2"/>
  <c r="D112" i="2"/>
  <c r="C112" i="2"/>
  <c r="H111" i="2"/>
  <c r="C111" i="2"/>
  <c r="H110" i="2"/>
  <c r="H109" i="2"/>
  <c r="C109" i="2"/>
  <c r="H108" i="2"/>
  <c r="E108" i="2"/>
  <c r="C108" i="2"/>
  <c r="H107" i="2"/>
  <c r="E107" i="2"/>
  <c r="D107" i="2"/>
  <c r="C107" i="2"/>
  <c r="H106" i="2"/>
  <c r="E106" i="2"/>
  <c r="D106" i="2"/>
  <c r="C106" i="2"/>
  <c r="H105" i="2"/>
  <c r="E105" i="2"/>
  <c r="D105" i="2"/>
  <c r="I164" i="2" l="1"/>
  <c r="BM93" i="2" l="1"/>
  <c r="BK97" i="2"/>
  <c r="BO93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5" i="2"/>
  <c r="I166" i="2"/>
  <c r="I167" i="2"/>
  <c r="I168" i="2"/>
  <c r="BN97" i="2" l="1"/>
  <c r="BO96" i="2"/>
  <c r="BI95" i="2"/>
  <c r="BI94" i="2"/>
  <c r="BI97" i="2"/>
  <c r="BI93" i="2"/>
  <c r="BI96" i="2"/>
  <c r="BI92" i="2"/>
  <c r="BN91" i="2"/>
  <c r="BJ91" i="2"/>
  <c r="BL91" i="2"/>
  <c r="BO91" i="2"/>
  <c r="BM91" i="2"/>
  <c r="BK91" i="2"/>
  <c r="BE97" i="2"/>
  <c r="BE93" i="2"/>
  <c r="BE89" i="2"/>
  <c r="BE96" i="2"/>
  <c r="BE92" i="2"/>
  <c r="BE88" i="2"/>
  <c r="BE95" i="2"/>
  <c r="BE91" i="2"/>
  <c r="BE94" i="2"/>
  <c r="BE90" i="2"/>
  <c r="BN87" i="2"/>
  <c r="BJ87" i="2"/>
  <c r="BI87" i="2"/>
  <c r="BL87" i="2"/>
  <c r="BO87" i="2"/>
  <c r="BG87" i="2"/>
  <c r="BH87" i="2"/>
  <c r="BF87" i="2"/>
  <c r="BM87" i="2"/>
  <c r="BK87" i="2"/>
  <c r="BA95" i="2"/>
  <c r="BA91" i="2"/>
  <c r="BA87" i="2"/>
  <c r="BA94" i="2"/>
  <c r="BA90" i="2"/>
  <c r="BA86" i="2"/>
  <c r="BA97" i="2"/>
  <c r="BA93" i="2"/>
  <c r="BA89" i="2"/>
  <c r="BA85" i="2"/>
  <c r="BA92" i="2"/>
  <c r="BA88" i="2"/>
  <c r="BA84" i="2"/>
  <c r="BA96" i="2"/>
  <c r="BN83" i="2"/>
  <c r="BJ83" i="2"/>
  <c r="BI83" i="2"/>
  <c r="BL83" i="2"/>
  <c r="BO83" i="2"/>
  <c r="BK83" i="2"/>
  <c r="BD83" i="2"/>
  <c r="BF83" i="2"/>
  <c r="BE83" i="2"/>
  <c r="BB83" i="2"/>
  <c r="BG83" i="2"/>
  <c r="BM83" i="2"/>
  <c r="BC83" i="2"/>
  <c r="BH83" i="2"/>
  <c r="AW97" i="2"/>
  <c r="AW93" i="2"/>
  <c r="AW89" i="2"/>
  <c r="AW85" i="2"/>
  <c r="AW81" i="2"/>
  <c r="AW95" i="2"/>
  <c r="AW91" i="2"/>
  <c r="AW87" i="2"/>
  <c r="AW83" i="2"/>
  <c r="AW94" i="2"/>
  <c r="AW86" i="2"/>
  <c r="AW92" i="2"/>
  <c r="AW84" i="2"/>
  <c r="AW90" i="2"/>
  <c r="AW82" i="2"/>
  <c r="AW88" i="2"/>
  <c r="AW80" i="2"/>
  <c r="AW96" i="2"/>
  <c r="BO79" i="2"/>
  <c r="BN79" i="2"/>
  <c r="BJ79" i="2"/>
  <c r="BI79" i="2"/>
  <c r="BL79" i="2"/>
  <c r="BM79" i="2"/>
  <c r="BG79" i="2"/>
  <c r="BD79" i="2"/>
  <c r="AZ79" i="2"/>
  <c r="BK79" i="2"/>
  <c r="BH79" i="2"/>
  <c r="BF79" i="2"/>
  <c r="BE79" i="2"/>
  <c r="BB79" i="2"/>
  <c r="BA79" i="2"/>
  <c r="AY79" i="2"/>
  <c r="AX79" i="2"/>
  <c r="BC79" i="2"/>
  <c r="BK96" i="2"/>
  <c r="BM97" i="2"/>
  <c r="BM96" i="2"/>
  <c r="BN95" i="2"/>
  <c r="BO95" i="2"/>
  <c r="BH97" i="2"/>
  <c r="BH93" i="2"/>
  <c r="BH96" i="2"/>
  <c r="BH92" i="2"/>
  <c r="BH95" i="2"/>
  <c r="BH91" i="2"/>
  <c r="BH94" i="2"/>
  <c r="BM90" i="2"/>
  <c r="BK90" i="2"/>
  <c r="BN90" i="2"/>
  <c r="BJ90" i="2"/>
  <c r="BL90" i="2"/>
  <c r="BO90" i="2"/>
  <c r="BI90" i="2"/>
  <c r="BD95" i="2"/>
  <c r="BD91" i="2"/>
  <c r="BD87" i="2"/>
  <c r="BD94" i="2"/>
  <c r="BD90" i="2"/>
  <c r="BD97" i="2"/>
  <c r="BD93" i="2"/>
  <c r="BD89" i="2"/>
  <c r="BD88" i="2"/>
  <c r="BD96" i="2"/>
  <c r="BD92" i="2"/>
  <c r="BM86" i="2"/>
  <c r="BK86" i="2"/>
  <c r="BH86" i="2"/>
  <c r="BN86" i="2"/>
  <c r="BJ86" i="2"/>
  <c r="BL86" i="2"/>
  <c r="BG86" i="2"/>
  <c r="BO86" i="2"/>
  <c r="BI86" i="2"/>
  <c r="BF86" i="2"/>
  <c r="BE86" i="2"/>
  <c r="AZ97" i="2"/>
  <c r="AZ93" i="2"/>
  <c r="AZ89" i="2"/>
  <c r="AZ85" i="2"/>
  <c r="AZ96" i="2"/>
  <c r="AZ92" i="2"/>
  <c r="AZ88" i="2"/>
  <c r="AZ84" i="2"/>
  <c r="AZ95" i="2"/>
  <c r="AZ91" i="2"/>
  <c r="AZ87" i="2"/>
  <c r="AZ83" i="2"/>
  <c r="AZ90" i="2"/>
  <c r="AZ86" i="2"/>
  <c r="AZ94" i="2"/>
  <c r="BM82" i="2"/>
  <c r="BK82" i="2"/>
  <c r="BH82" i="2"/>
  <c r="BN82" i="2"/>
  <c r="BJ82" i="2"/>
  <c r="BL82" i="2"/>
  <c r="BG82" i="2"/>
  <c r="BI82" i="2"/>
  <c r="BC82" i="2"/>
  <c r="BD82" i="2"/>
  <c r="BO82" i="2"/>
  <c r="BF82" i="2"/>
  <c r="BE82" i="2"/>
  <c r="BB82" i="2"/>
  <c r="BA82" i="2"/>
  <c r="AV95" i="2"/>
  <c r="AV91" i="2"/>
  <c r="AV87" i="2"/>
  <c r="AV83" i="2"/>
  <c r="AV79" i="2"/>
  <c r="AV97" i="2"/>
  <c r="AV93" i="2"/>
  <c r="AV89" i="2"/>
  <c r="AV85" i="2"/>
  <c r="AV81" i="2"/>
  <c r="AV96" i="2"/>
  <c r="AV88" i="2"/>
  <c r="AV80" i="2"/>
  <c r="AV94" i="2"/>
  <c r="AV86" i="2"/>
  <c r="AV92" i="2"/>
  <c r="AV84" i="2"/>
  <c r="AV90" i="2"/>
  <c r="AV82" i="2"/>
  <c r="BM78" i="2"/>
  <c r="BK78" i="2"/>
  <c r="BH78" i="2"/>
  <c r="BN78" i="2"/>
  <c r="BJ78" i="2"/>
  <c r="BO78" i="2"/>
  <c r="BL78" i="2"/>
  <c r="BC78" i="2"/>
  <c r="AX78" i="2"/>
  <c r="AW78" i="2"/>
  <c r="BG78" i="2"/>
  <c r="BD78" i="2"/>
  <c r="AZ78" i="2"/>
  <c r="BI78" i="2"/>
  <c r="BF78" i="2"/>
  <c r="BE78" i="2"/>
  <c r="BB78" i="2"/>
  <c r="BA78" i="2"/>
  <c r="AY78" i="2"/>
  <c r="BK95" i="2"/>
  <c r="BL96" i="2"/>
  <c r="BL95" i="2"/>
  <c r="BL97" i="2"/>
  <c r="BM94" i="2"/>
  <c r="BN94" i="2"/>
  <c r="BO94" i="2"/>
  <c r="BG96" i="2"/>
  <c r="BG92" i="2"/>
  <c r="BG95" i="2"/>
  <c r="BG91" i="2"/>
  <c r="BG94" i="2"/>
  <c r="BG90" i="2"/>
  <c r="BG93" i="2"/>
  <c r="BG97" i="2"/>
  <c r="BO89" i="2"/>
  <c r="BM89" i="2"/>
  <c r="BK89" i="2"/>
  <c r="BN89" i="2"/>
  <c r="BJ89" i="2"/>
  <c r="BI89" i="2"/>
  <c r="BL89" i="2"/>
  <c r="BH89" i="2"/>
  <c r="BC94" i="2"/>
  <c r="BC90" i="2"/>
  <c r="BC86" i="2"/>
  <c r="BC97" i="2"/>
  <c r="BC93" i="2"/>
  <c r="BC89" i="2"/>
  <c r="BC96" i="2"/>
  <c r="BC92" i="2"/>
  <c r="BC88" i="2"/>
  <c r="BC95" i="2"/>
  <c r="BC91" i="2"/>
  <c r="BC87" i="2"/>
  <c r="BO85" i="2"/>
  <c r="BM85" i="2"/>
  <c r="BK85" i="2"/>
  <c r="BN85" i="2"/>
  <c r="BJ85" i="2"/>
  <c r="BI85" i="2"/>
  <c r="BL85" i="2"/>
  <c r="BG85" i="2"/>
  <c r="BH85" i="2"/>
  <c r="BD85" i="2"/>
  <c r="BF85" i="2"/>
  <c r="BE85" i="2"/>
  <c r="AY96" i="2"/>
  <c r="AY92" i="2"/>
  <c r="AY88" i="2"/>
  <c r="AY84" i="2"/>
  <c r="AY94" i="2"/>
  <c r="AY90" i="2"/>
  <c r="AY86" i="2"/>
  <c r="AY82" i="2"/>
  <c r="AY93" i="2"/>
  <c r="AY85" i="2"/>
  <c r="AY91" i="2"/>
  <c r="AY83" i="2"/>
  <c r="AY97" i="2"/>
  <c r="AY89" i="2"/>
  <c r="AY87" i="2"/>
  <c r="AY95" i="2"/>
  <c r="BO81" i="2"/>
  <c r="BM81" i="2"/>
  <c r="BK81" i="2"/>
  <c r="BN81" i="2"/>
  <c r="BJ81" i="2"/>
  <c r="BI81" i="2"/>
  <c r="BH81" i="2"/>
  <c r="BC81" i="2"/>
  <c r="BL81" i="2"/>
  <c r="BD81" i="2"/>
  <c r="AZ81" i="2"/>
  <c r="BG81" i="2"/>
  <c r="BB81" i="2"/>
  <c r="BA81" i="2"/>
  <c r="BF81" i="2"/>
  <c r="BE81" i="2"/>
  <c r="BN93" i="2"/>
  <c r="BJ95" i="2"/>
  <c r="BJ94" i="2"/>
  <c r="BJ97" i="2"/>
  <c r="BJ93" i="2"/>
  <c r="BJ96" i="2"/>
  <c r="BL92" i="2"/>
  <c r="BO92" i="2"/>
  <c r="BM92" i="2"/>
  <c r="BK92" i="2"/>
  <c r="BN92" i="2"/>
  <c r="BF96" i="2"/>
  <c r="BF92" i="2"/>
  <c r="BF95" i="2"/>
  <c r="BF91" i="2"/>
  <c r="BF94" i="2"/>
  <c r="BF90" i="2"/>
  <c r="BF97" i="2"/>
  <c r="BF93" i="2"/>
  <c r="BF89" i="2"/>
  <c r="BL88" i="2"/>
  <c r="BG88" i="2"/>
  <c r="E88" i="2"/>
  <c r="BO88" i="2"/>
  <c r="BM88" i="2"/>
  <c r="BK88" i="2"/>
  <c r="BH88" i="2"/>
  <c r="BJ88" i="2"/>
  <c r="BI88" i="2"/>
  <c r="BN88" i="2"/>
  <c r="BB94" i="2"/>
  <c r="BB90" i="2"/>
  <c r="BB86" i="2"/>
  <c r="BB97" i="2"/>
  <c r="BB93" i="2"/>
  <c r="BB89" i="2"/>
  <c r="BB85" i="2"/>
  <c r="BB96" i="2"/>
  <c r="BB92" i="2"/>
  <c r="BB88" i="2"/>
  <c r="BB95" i="2"/>
  <c r="BB91" i="2"/>
  <c r="BB87" i="2"/>
  <c r="BL84" i="2"/>
  <c r="BG84" i="2"/>
  <c r="BO84" i="2"/>
  <c r="BM84" i="2"/>
  <c r="BK84" i="2"/>
  <c r="BH84" i="2"/>
  <c r="BN84" i="2"/>
  <c r="BF84" i="2"/>
  <c r="BE84" i="2"/>
  <c r="BJ84" i="2"/>
  <c r="BC84" i="2"/>
  <c r="BI84" i="2"/>
  <c r="BD84" i="2"/>
  <c r="AX96" i="2"/>
  <c r="AX92" i="2"/>
  <c r="AX88" i="2"/>
  <c r="AX84" i="2"/>
  <c r="AX94" i="2"/>
  <c r="AX90" i="2"/>
  <c r="AX86" i="2"/>
  <c r="AX82" i="2"/>
  <c r="AX93" i="2"/>
  <c r="AX85" i="2"/>
  <c r="AX91" i="2"/>
  <c r="AX83" i="2"/>
  <c r="AX97" i="2"/>
  <c r="AX89" i="2"/>
  <c r="AX81" i="2"/>
  <c r="AX95" i="2"/>
  <c r="AX87" i="2"/>
  <c r="BL80" i="2"/>
  <c r="BG80" i="2"/>
  <c r="BO80" i="2"/>
  <c r="BM80" i="2"/>
  <c r="BK80" i="2"/>
  <c r="BH80" i="2"/>
  <c r="BF80" i="2"/>
  <c r="BE80" i="2"/>
  <c r="BB80" i="2"/>
  <c r="BA80" i="2"/>
  <c r="BN80" i="2"/>
  <c r="BI80" i="2"/>
  <c r="AY80" i="2"/>
  <c r="BC80" i="2"/>
  <c r="BD80" i="2"/>
  <c r="AZ80" i="2"/>
  <c r="BJ80" i="2"/>
  <c r="BL93" i="2"/>
  <c r="BK94" i="2"/>
  <c r="I111" i="2"/>
  <c r="D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70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06" i="2"/>
  <c r="I107" i="2"/>
  <c r="I108" i="2"/>
  <c r="I109" i="2"/>
  <c r="I110" i="2"/>
  <c r="I105" i="2"/>
  <c r="M11" i="2"/>
  <c r="H96" i="2" l="1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94" i="2"/>
  <c r="H90" i="2"/>
  <c r="H86" i="2"/>
  <c r="H82" i="2"/>
  <c r="H78" i="2"/>
  <c r="H74" i="2"/>
  <c r="H70" i="2"/>
  <c r="H66" i="2"/>
  <c r="H62" i="2"/>
  <c r="H58" i="2"/>
  <c r="H54" i="2"/>
  <c r="H50" i="2"/>
  <c r="H46" i="2"/>
  <c r="H42" i="2"/>
  <c r="H97" i="2"/>
  <c r="H89" i="2"/>
  <c r="H81" i="2"/>
  <c r="H73" i="2"/>
  <c r="H65" i="2"/>
  <c r="H57" i="2"/>
  <c r="H49" i="2"/>
  <c r="BM38" i="2"/>
  <c r="BK38" i="2"/>
  <c r="BH38" i="2"/>
  <c r="H95" i="2"/>
  <c r="H87" i="2"/>
  <c r="H79" i="2"/>
  <c r="H71" i="2"/>
  <c r="H63" i="2"/>
  <c r="H55" i="2"/>
  <c r="H47" i="2"/>
  <c r="H39" i="2"/>
  <c r="BO38" i="2"/>
  <c r="BN38" i="2"/>
  <c r="H93" i="2"/>
  <c r="H85" i="2"/>
  <c r="H77" i="2"/>
  <c r="H69" i="2"/>
  <c r="H61" i="2"/>
  <c r="H53" i="2"/>
  <c r="H45" i="2"/>
  <c r="BL38" i="2"/>
  <c r="H83" i="2"/>
  <c r="H51" i="2"/>
  <c r="BC38" i="2"/>
  <c r="AX38" i="2"/>
  <c r="AW38" i="2"/>
  <c r="AQ38" i="2"/>
  <c r="AN38" i="2"/>
  <c r="AI38" i="2"/>
  <c r="AF38" i="2"/>
  <c r="H75" i="2"/>
  <c r="BG38" i="2"/>
  <c r="BD38" i="2"/>
  <c r="AZ38" i="2"/>
  <c r="AU38" i="2"/>
  <c r="AP38" i="2"/>
  <c r="AO38" i="2"/>
  <c r="AH38" i="2"/>
  <c r="AG38" i="2"/>
  <c r="H67" i="2"/>
  <c r="BJ38" i="2"/>
  <c r="BI38" i="2"/>
  <c r="BF38" i="2"/>
  <c r="BE38" i="2"/>
  <c r="BB38" i="2"/>
  <c r="BA38" i="2"/>
  <c r="AT38" i="2"/>
  <c r="AR38" i="2"/>
  <c r="AM38" i="2"/>
  <c r="AJ38" i="2"/>
  <c r="H91" i="2"/>
  <c r="AV38" i="2"/>
  <c r="AS38" i="2"/>
  <c r="AD38" i="2"/>
  <c r="AC38" i="2"/>
  <c r="V38" i="2"/>
  <c r="U38" i="2"/>
  <c r="L38" i="2"/>
  <c r="I38" i="2"/>
  <c r="H59" i="2"/>
  <c r="AA38" i="2"/>
  <c r="X38" i="2"/>
  <c r="S38" i="2"/>
  <c r="O38" i="2"/>
  <c r="K38" i="2"/>
  <c r="J38" i="2"/>
  <c r="Z38" i="2"/>
  <c r="Y38" i="2"/>
  <c r="R38" i="2"/>
  <c r="Q38" i="2"/>
  <c r="P38" i="2"/>
  <c r="N38" i="2"/>
  <c r="M38" i="2"/>
  <c r="AY38" i="2"/>
  <c r="AL38" i="2"/>
  <c r="AK38" i="2"/>
  <c r="AE38" i="2"/>
  <c r="AB38" i="2"/>
  <c r="W38" i="2"/>
  <c r="T38" i="2"/>
  <c r="AM96" i="2"/>
  <c r="AM92" i="2"/>
  <c r="AM88" i="2"/>
  <c r="AM84" i="2"/>
  <c r="AM80" i="2"/>
  <c r="AM76" i="2"/>
  <c r="AM72" i="2"/>
  <c r="AM94" i="2"/>
  <c r="AM90" i="2"/>
  <c r="AM86" i="2"/>
  <c r="AM82" i="2"/>
  <c r="AM78" i="2"/>
  <c r="AM74" i="2"/>
  <c r="AM70" i="2"/>
  <c r="AM97" i="2"/>
  <c r="AM89" i="2"/>
  <c r="AM81" i="2"/>
  <c r="AM73" i="2"/>
  <c r="AM95" i="2"/>
  <c r="AM87" i="2"/>
  <c r="AM79" i="2"/>
  <c r="AM71" i="2"/>
  <c r="AM93" i="2"/>
  <c r="AM85" i="2"/>
  <c r="AM77" i="2"/>
  <c r="AM83" i="2"/>
  <c r="AM75" i="2"/>
  <c r="AM91" i="2"/>
  <c r="BM69" i="2"/>
  <c r="BK69" i="2"/>
  <c r="BN69" i="2"/>
  <c r="BJ69" i="2"/>
  <c r="BI69" i="2"/>
  <c r="AY69" i="2"/>
  <c r="AV69" i="2"/>
  <c r="AS69" i="2"/>
  <c r="BO69" i="2"/>
  <c r="BL69" i="2"/>
  <c r="BC69" i="2"/>
  <c r="AX69" i="2"/>
  <c r="AW69" i="2"/>
  <c r="AQ69" i="2"/>
  <c r="AN69" i="2"/>
  <c r="BH69" i="2"/>
  <c r="BG69" i="2"/>
  <c r="BD69" i="2"/>
  <c r="AZ69" i="2"/>
  <c r="AU69" i="2"/>
  <c r="AP69" i="2"/>
  <c r="AO69" i="2"/>
  <c r="BB69" i="2"/>
  <c r="BA69" i="2"/>
  <c r="BF69" i="2"/>
  <c r="AT69" i="2"/>
  <c r="BE69" i="2"/>
  <c r="AR69" i="2"/>
  <c r="W97" i="2"/>
  <c r="W95" i="2"/>
  <c r="W91" i="2"/>
  <c r="W87" i="2"/>
  <c r="W83" i="2"/>
  <c r="W79" i="2"/>
  <c r="W75" i="2"/>
  <c r="W71" i="2"/>
  <c r="W67" i="2"/>
  <c r="W63" i="2"/>
  <c r="W59" i="2"/>
  <c r="W55" i="2"/>
  <c r="W93" i="2"/>
  <c r="W88" i="2"/>
  <c r="W82" i="2"/>
  <c r="W77" i="2"/>
  <c r="W72" i="2"/>
  <c r="W66" i="2"/>
  <c r="W61" i="2"/>
  <c r="W56" i="2"/>
  <c r="W92" i="2"/>
  <c r="W86" i="2"/>
  <c r="W81" i="2"/>
  <c r="W76" i="2"/>
  <c r="W70" i="2"/>
  <c r="W65" i="2"/>
  <c r="W60" i="2"/>
  <c r="W54" i="2"/>
  <c r="W96" i="2"/>
  <c r="W90" i="2"/>
  <c r="W85" i="2"/>
  <c r="W80" i="2"/>
  <c r="W74" i="2"/>
  <c r="W69" i="2"/>
  <c r="W64" i="2"/>
  <c r="W58" i="2"/>
  <c r="W78" i="2"/>
  <c r="W57" i="2"/>
  <c r="W94" i="2"/>
  <c r="W73" i="2"/>
  <c r="W89" i="2"/>
  <c r="W68" i="2"/>
  <c r="W62" i="2"/>
  <c r="BM53" i="2"/>
  <c r="BK53" i="2"/>
  <c r="BN53" i="2"/>
  <c r="BJ53" i="2"/>
  <c r="BI53" i="2"/>
  <c r="AY53" i="2"/>
  <c r="AV53" i="2"/>
  <c r="AS53" i="2"/>
  <c r="AL53" i="2"/>
  <c r="AK53" i="2"/>
  <c r="BO53" i="2"/>
  <c r="BL53" i="2"/>
  <c r="BC53" i="2"/>
  <c r="AX53" i="2"/>
  <c r="AW53" i="2"/>
  <c r="AQ53" i="2"/>
  <c r="AN53" i="2"/>
  <c r="AI53" i="2"/>
  <c r="AF53" i="2"/>
  <c r="W84" i="2"/>
  <c r="BH53" i="2"/>
  <c r="BG53" i="2"/>
  <c r="BD53" i="2"/>
  <c r="AZ53" i="2"/>
  <c r="AU53" i="2"/>
  <c r="AP53" i="2"/>
  <c r="AO53" i="2"/>
  <c r="AH53" i="2"/>
  <c r="AG53" i="2"/>
  <c r="BB53" i="2"/>
  <c r="BA53" i="2"/>
  <c r="AE53" i="2"/>
  <c r="AB53" i="2"/>
  <c r="BF53" i="2"/>
  <c r="AT53" i="2"/>
  <c r="AD53" i="2"/>
  <c r="AC53" i="2"/>
  <c r="BE53" i="2"/>
  <c r="AR53" i="2"/>
  <c r="AA53" i="2"/>
  <c r="X53" i="2"/>
  <c r="AM53" i="2"/>
  <c r="AJ53" i="2"/>
  <c r="Z53" i="2"/>
  <c r="Y53" i="2"/>
  <c r="K97" i="2"/>
  <c r="K93" i="2"/>
  <c r="K89" i="2"/>
  <c r="K85" i="2"/>
  <c r="K81" i="2"/>
  <c r="K77" i="2"/>
  <c r="K73" i="2"/>
  <c r="K69" i="2"/>
  <c r="K65" i="2"/>
  <c r="K61" i="2"/>
  <c r="K57" i="2"/>
  <c r="K53" i="2"/>
  <c r="K49" i="2"/>
  <c r="K45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86" i="2"/>
  <c r="K70" i="2"/>
  <c r="K54" i="2"/>
  <c r="H41" i="2"/>
  <c r="K82" i="2"/>
  <c r="K66" i="2"/>
  <c r="K50" i="2"/>
  <c r="BM41" i="2"/>
  <c r="BK41" i="2"/>
  <c r="K94" i="2"/>
  <c r="K78" i="2"/>
  <c r="K62" i="2"/>
  <c r="K46" i="2"/>
  <c r="BO41" i="2"/>
  <c r="BN41" i="2"/>
  <c r="BJ41" i="2"/>
  <c r="BI41" i="2"/>
  <c r="K42" i="2"/>
  <c r="BL41" i="2"/>
  <c r="BH41" i="2"/>
  <c r="AY41" i="2"/>
  <c r="AV41" i="2"/>
  <c r="AS41" i="2"/>
  <c r="AL41" i="2"/>
  <c r="AK41" i="2"/>
  <c r="K90" i="2"/>
  <c r="BC41" i="2"/>
  <c r="AX41" i="2"/>
  <c r="AW41" i="2"/>
  <c r="AQ41" i="2"/>
  <c r="AN41" i="2"/>
  <c r="AI41" i="2"/>
  <c r="AF41" i="2"/>
  <c r="K74" i="2"/>
  <c r="BG41" i="2"/>
  <c r="BD41" i="2"/>
  <c r="AZ41" i="2"/>
  <c r="AU41" i="2"/>
  <c r="AP41" i="2"/>
  <c r="AO41" i="2"/>
  <c r="AH41" i="2"/>
  <c r="AG41" i="2"/>
  <c r="BF41" i="2"/>
  <c r="AT41" i="2"/>
  <c r="AE41" i="2"/>
  <c r="AB41" i="2"/>
  <c r="W41" i="2"/>
  <c r="T41" i="2"/>
  <c r="K58" i="2"/>
  <c r="BE41" i="2"/>
  <c r="AR41" i="2"/>
  <c r="AD41" i="2"/>
  <c r="AC41" i="2"/>
  <c r="V41" i="2"/>
  <c r="U41" i="2"/>
  <c r="L41" i="2"/>
  <c r="AM41" i="2"/>
  <c r="AJ41" i="2"/>
  <c r="AA41" i="2"/>
  <c r="X41" i="2"/>
  <c r="S41" i="2"/>
  <c r="O41" i="2"/>
  <c r="BB41" i="2"/>
  <c r="BA41" i="2"/>
  <c r="Z41" i="2"/>
  <c r="Y41" i="2"/>
  <c r="R41" i="2"/>
  <c r="Q41" i="2"/>
  <c r="P41" i="2"/>
  <c r="N41" i="2"/>
  <c r="M41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92" i="2"/>
  <c r="G84" i="2"/>
  <c r="G76" i="2"/>
  <c r="G68" i="2"/>
  <c r="G60" i="2"/>
  <c r="G52" i="2"/>
  <c r="G44" i="2"/>
  <c r="G90" i="2"/>
  <c r="G82" i="2"/>
  <c r="G74" i="2"/>
  <c r="G66" i="2"/>
  <c r="G58" i="2"/>
  <c r="G50" i="2"/>
  <c r="G42" i="2"/>
  <c r="BM37" i="2"/>
  <c r="BK37" i="2"/>
  <c r="G96" i="2"/>
  <c r="G88" i="2"/>
  <c r="G80" i="2"/>
  <c r="G72" i="2"/>
  <c r="G64" i="2"/>
  <c r="G56" i="2"/>
  <c r="G48" i="2"/>
  <c r="G40" i="2"/>
  <c r="BO37" i="2"/>
  <c r="BN37" i="2"/>
  <c r="BJ37" i="2"/>
  <c r="BI37" i="2"/>
  <c r="G78" i="2"/>
  <c r="G46" i="2"/>
  <c r="AY37" i="2"/>
  <c r="AV37" i="2"/>
  <c r="AS37" i="2"/>
  <c r="AL37" i="2"/>
  <c r="AK37" i="2"/>
  <c r="G70" i="2"/>
  <c r="G38" i="2"/>
  <c r="BL37" i="2"/>
  <c r="BC37" i="2"/>
  <c r="AX37" i="2"/>
  <c r="AW37" i="2"/>
  <c r="AQ37" i="2"/>
  <c r="AN37" i="2"/>
  <c r="AI37" i="2"/>
  <c r="AF37" i="2"/>
  <c r="G94" i="2"/>
  <c r="G62" i="2"/>
  <c r="BH37" i="2"/>
  <c r="BG37" i="2"/>
  <c r="BD37" i="2"/>
  <c r="AZ37" i="2"/>
  <c r="AU37" i="2"/>
  <c r="AP37" i="2"/>
  <c r="AO37" i="2"/>
  <c r="AH37" i="2"/>
  <c r="AG37" i="2"/>
  <c r="BB37" i="2"/>
  <c r="BA37" i="2"/>
  <c r="AE37" i="2"/>
  <c r="AB37" i="2"/>
  <c r="W37" i="2"/>
  <c r="T37" i="2"/>
  <c r="I37" i="2"/>
  <c r="H37" i="2"/>
  <c r="BF37" i="2"/>
  <c r="AT37" i="2"/>
  <c r="AD37" i="2"/>
  <c r="AC37" i="2"/>
  <c r="V37" i="2"/>
  <c r="U37" i="2"/>
  <c r="L37" i="2"/>
  <c r="G86" i="2"/>
  <c r="BE37" i="2"/>
  <c r="AR37" i="2"/>
  <c r="AA37" i="2"/>
  <c r="X37" i="2"/>
  <c r="S37" i="2"/>
  <c r="O37" i="2"/>
  <c r="K37" i="2"/>
  <c r="J37" i="2"/>
  <c r="G54" i="2"/>
  <c r="AM37" i="2"/>
  <c r="AJ37" i="2"/>
  <c r="Z37" i="2"/>
  <c r="Y37" i="2"/>
  <c r="R37" i="2"/>
  <c r="Q37" i="2"/>
  <c r="P37" i="2"/>
  <c r="N37" i="2"/>
  <c r="M37" i="2"/>
  <c r="AT94" i="2"/>
  <c r="AT90" i="2"/>
  <c r="AT86" i="2"/>
  <c r="AT82" i="2"/>
  <c r="AT78" i="2"/>
  <c r="AT96" i="2"/>
  <c r="AT92" i="2"/>
  <c r="AT88" i="2"/>
  <c r="AT84" i="2"/>
  <c r="AT80" i="2"/>
  <c r="AT95" i="2"/>
  <c r="AT87" i="2"/>
  <c r="AT79" i="2"/>
  <c r="AT93" i="2"/>
  <c r="AT85" i="2"/>
  <c r="AT77" i="2"/>
  <c r="AT91" i="2"/>
  <c r="AT83" i="2"/>
  <c r="AT81" i="2"/>
  <c r="AT97" i="2"/>
  <c r="AT89" i="2"/>
  <c r="BO76" i="2"/>
  <c r="BL76" i="2"/>
  <c r="BM76" i="2"/>
  <c r="BK76" i="2"/>
  <c r="BH76" i="2"/>
  <c r="BJ76" i="2"/>
  <c r="BF76" i="2"/>
  <c r="BE76" i="2"/>
  <c r="BB76" i="2"/>
  <c r="BA76" i="2"/>
  <c r="AY76" i="2"/>
  <c r="AV76" i="2"/>
  <c r="BN76" i="2"/>
  <c r="BC76" i="2"/>
  <c r="AX76" i="2"/>
  <c r="AW76" i="2"/>
  <c r="BI76" i="2"/>
  <c r="BD76" i="2"/>
  <c r="AU76" i="2"/>
  <c r="BG76" i="2"/>
  <c r="AZ76" i="2"/>
  <c r="AP94" i="2"/>
  <c r="AP90" i="2"/>
  <c r="AP86" i="2"/>
  <c r="AP82" i="2"/>
  <c r="AP78" i="2"/>
  <c r="AP74" i="2"/>
  <c r="AP95" i="2"/>
  <c r="AP89" i="2"/>
  <c r="AP84" i="2"/>
  <c r="AP79" i="2"/>
  <c r="AP73" i="2"/>
  <c r="AP93" i="2"/>
  <c r="AP88" i="2"/>
  <c r="AP83" i="2"/>
  <c r="AP77" i="2"/>
  <c r="AP97" i="2"/>
  <c r="AP92" i="2"/>
  <c r="AP87" i="2"/>
  <c r="AP81" i="2"/>
  <c r="AP76" i="2"/>
  <c r="AP96" i="2"/>
  <c r="AP75" i="2"/>
  <c r="AP91" i="2"/>
  <c r="AP85" i="2"/>
  <c r="AP80" i="2"/>
  <c r="BO72" i="2"/>
  <c r="BL72" i="2"/>
  <c r="BM72" i="2"/>
  <c r="BK72" i="2"/>
  <c r="BH72" i="2"/>
  <c r="BF72" i="2"/>
  <c r="BE72" i="2"/>
  <c r="BB72" i="2"/>
  <c r="BA72" i="2"/>
  <c r="AT72" i="2"/>
  <c r="AR72" i="2"/>
  <c r="BJ72" i="2"/>
  <c r="BI72" i="2"/>
  <c r="AY72" i="2"/>
  <c r="AV72" i="2"/>
  <c r="AS72" i="2"/>
  <c r="BC72" i="2"/>
  <c r="AX72" i="2"/>
  <c r="AW72" i="2"/>
  <c r="AQ72" i="2"/>
  <c r="BN72" i="2"/>
  <c r="BD72" i="2"/>
  <c r="AU72" i="2"/>
  <c r="BG72" i="2"/>
  <c r="AZ72" i="2"/>
  <c r="AL96" i="2"/>
  <c r="AL92" i="2"/>
  <c r="AL88" i="2"/>
  <c r="AL84" i="2"/>
  <c r="AL80" i="2"/>
  <c r="AL76" i="2"/>
  <c r="AL72" i="2"/>
  <c r="AL94" i="2"/>
  <c r="AL90" i="2"/>
  <c r="AL86" i="2"/>
  <c r="AL82" i="2"/>
  <c r="AL78" i="2"/>
  <c r="AL74" i="2"/>
  <c r="AL70" i="2"/>
  <c r="AL93" i="2"/>
  <c r="AL85" i="2"/>
  <c r="AL77" i="2"/>
  <c r="AL69" i="2"/>
  <c r="AL91" i="2"/>
  <c r="AL83" i="2"/>
  <c r="AL75" i="2"/>
  <c r="AL97" i="2"/>
  <c r="AL89" i="2"/>
  <c r="AL81" i="2"/>
  <c r="AL73" i="2"/>
  <c r="AL79" i="2"/>
  <c r="AL71" i="2"/>
  <c r="AL95" i="2"/>
  <c r="AL87" i="2"/>
  <c r="BO68" i="2"/>
  <c r="BL68" i="2"/>
  <c r="BM68" i="2"/>
  <c r="BK68" i="2"/>
  <c r="BH68" i="2"/>
  <c r="BN68" i="2"/>
  <c r="BF68" i="2"/>
  <c r="BE68" i="2"/>
  <c r="BB68" i="2"/>
  <c r="BA68" i="2"/>
  <c r="AT68" i="2"/>
  <c r="AR68" i="2"/>
  <c r="AM68" i="2"/>
  <c r="AY68" i="2"/>
  <c r="AV68" i="2"/>
  <c r="AS68" i="2"/>
  <c r="BJ68" i="2"/>
  <c r="BC68" i="2"/>
  <c r="AX68" i="2"/>
  <c r="AW68" i="2"/>
  <c r="AQ68" i="2"/>
  <c r="AN68" i="2"/>
  <c r="BG68" i="2"/>
  <c r="AZ68" i="2"/>
  <c r="BI68" i="2"/>
  <c r="AP68" i="2"/>
  <c r="AO68" i="2"/>
  <c r="BD68" i="2"/>
  <c r="AU68" i="2"/>
  <c r="AH96" i="2"/>
  <c r="AH92" i="2"/>
  <c r="AH88" i="2"/>
  <c r="AH84" i="2"/>
  <c r="AH80" i="2"/>
  <c r="AH76" i="2"/>
  <c r="AH72" i="2"/>
  <c r="AH68" i="2"/>
  <c r="AH94" i="2"/>
  <c r="AH89" i="2"/>
  <c r="AH83" i="2"/>
  <c r="AH78" i="2"/>
  <c r="AH73" i="2"/>
  <c r="AH67" i="2"/>
  <c r="AH93" i="2"/>
  <c r="AH87" i="2"/>
  <c r="AH82" i="2"/>
  <c r="AH77" i="2"/>
  <c r="AH71" i="2"/>
  <c r="AH66" i="2"/>
  <c r="AH97" i="2"/>
  <c r="AH91" i="2"/>
  <c r="AH86" i="2"/>
  <c r="AH81" i="2"/>
  <c r="AH75" i="2"/>
  <c r="AH70" i="2"/>
  <c r="AH65" i="2"/>
  <c r="AH85" i="2"/>
  <c r="AH79" i="2"/>
  <c r="AH95" i="2"/>
  <c r="AH74" i="2"/>
  <c r="AH90" i="2"/>
  <c r="AH69" i="2"/>
  <c r="BO64" i="2"/>
  <c r="BL64" i="2"/>
  <c r="BM64" i="2"/>
  <c r="BK64" i="2"/>
  <c r="BH64" i="2"/>
  <c r="BF64" i="2"/>
  <c r="BB64" i="2"/>
  <c r="BA64" i="2"/>
  <c r="AT64" i="2"/>
  <c r="AR64" i="2"/>
  <c r="AM64" i="2"/>
  <c r="AJ64" i="2"/>
  <c r="BN64" i="2"/>
  <c r="BI64" i="2"/>
  <c r="AY64" i="2"/>
  <c r="AV64" i="2"/>
  <c r="AS64" i="2"/>
  <c r="AL64" i="2"/>
  <c r="AK64" i="2"/>
  <c r="BC64" i="2"/>
  <c r="AX64" i="2"/>
  <c r="AW64" i="2"/>
  <c r="AQ64" i="2"/>
  <c r="AN64" i="2"/>
  <c r="AI64" i="2"/>
  <c r="BJ64" i="2"/>
  <c r="BD64" i="2"/>
  <c r="AU64" i="2"/>
  <c r="BG64" i="2"/>
  <c r="AZ64" i="2"/>
  <c r="AP64" i="2"/>
  <c r="BE64" i="2"/>
  <c r="AO64" i="2"/>
  <c r="AD97" i="2"/>
  <c r="AD93" i="2"/>
  <c r="AD89" i="2"/>
  <c r="AD85" i="2"/>
  <c r="AD81" i="2"/>
  <c r="AD77" i="2"/>
  <c r="AD73" i="2"/>
  <c r="AD69" i="2"/>
  <c r="AD65" i="2"/>
  <c r="AD61" i="2"/>
  <c r="AD96" i="2"/>
  <c r="AD92" i="2"/>
  <c r="AD88" i="2"/>
  <c r="AD84" i="2"/>
  <c r="AD80" i="2"/>
  <c r="AD76" i="2"/>
  <c r="AD72" i="2"/>
  <c r="AD68" i="2"/>
  <c r="AD64" i="2"/>
  <c r="AD95" i="2"/>
  <c r="AD91" i="2"/>
  <c r="AD87" i="2"/>
  <c r="AD83" i="2"/>
  <c r="AD79" i="2"/>
  <c r="AD75" i="2"/>
  <c r="AD71" i="2"/>
  <c r="AD67" i="2"/>
  <c r="AD63" i="2"/>
  <c r="AD86" i="2"/>
  <c r="AD70" i="2"/>
  <c r="AD82" i="2"/>
  <c r="AD66" i="2"/>
  <c r="AD94" i="2"/>
  <c r="AD78" i="2"/>
  <c r="AD62" i="2"/>
  <c r="AD74" i="2"/>
  <c r="BO60" i="2"/>
  <c r="BL60" i="2"/>
  <c r="BM60" i="2"/>
  <c r="BK60" i="2"/>
  <c r="BH60" i="2"/>
  <c r="AD90" i="2"/>
  <c r="BJ60" i="2"/>
  <c r="BF60" i="2"/>
  <c r="BE60" i="2"/>
  <c r="BB60" i="2"/>
  <c r="AT60" i="2"/>
  <c r="AR60" i="2"/>
  <c r="AM60" i="2"/>
  <c r="AJ60" i="2"/>
  <c r="AE60" i="2"/>
  <c r="BA60" i="2"/>
  <c r="AY60" i="2"/>
  <c r="AV60" i="2"/>
  <c r="AS60" i="2"/>
  <c r="AL60" i="2"/>
  <c r="AK60" i="2"/>
  <c r="BN60" i="2"/>
  <c r="BC60" i="2"/>
  <c r="AX60" i="2"/>
  <c r="AW60" i="2"/>
  <c r="AQ60" i="2"/>
  <c r="AN60" i="2"/>
  <c r="AI60" i="2"/>
  <c r="AF60" i="2"/>
  <c r="AO60" i="2"/>
  <c r="AH60" i="2"/>
  <c r="BD60" i="2"/>
  <c r="AU60" i="2"/>
  <c r="BI60" i="2"/>
  <c r="BG60" i="2"/>
  <c r="AZ60" i="2"/>
  <c r="AP60" i="2"/>
  <c r="AG60" i="2"/>
  <c r="Z95" i="2"/>
  <c r="Z91" i="2"/>
  <c r="Z87" i="2"/>
  <c r="Z83" i="2"/>
  <c r="Z79" i="2"/>
  <c r="Z75" i="2"/>
  <c r="Z71" i="2"/>
  <c r="Z67" i="2"/>
  <c r="Z63" i="2"/>
  <c r="Z59" i="2"/>
  <c r="Z97" i="2"/>
  <c r="Z93" i="2"/>
  <c r="Z89" i="2"/>
  <c r="Z85" i="2"/>
  <c r="Z81" i="2"/>
  <c r="Z77" i="2"/>
  <c r="Z73" i="2"/>
  <c r="Z69" i="2"/>
  <c r="Z65" i="2"/>
  <c r="Z61" i="2"/>
  <c r="Z57" i="2"/>
  <c r="Z94" i="2"/>
  <c r="Z86" i="2"/>
  <c r="Z78" i="2"/>
  <c r="Z70" i="2"/>
  <c r="Z62" i="2"/>
  <c r="Z92" i="2"/>
  <c r="Z84" i="2"/>
  <c r="Z76" i="2"/>
  <c r="Z68" i="2"/>
  <c r="Z60" i="2"/>
  <c r="Z90" i="2"/>
  <c r="Z82" i="2"/>
  <c r="Z74" i="2"/>
  <c r="Z66" i="2"/>
  <c r="Z58" i="2"/>
  <c r="Z72" i="2"/>
  <c r="Z96" i="2"/>
  <c r="Z64" i="2"/>
  <c r="Z88" i="2"/>
  <c r="BO56" i="2"/>
  <c r="BL56" i="2"/>
  <c r="BM56" i="2"/>
  <c r="BK56" i="2"/>
  <c r="BH56" i="2"/>
  <c r="BF56" i="2"/>
  <c r="BE56" i="2"/>
  <c r="BB56" i="2"/>
  <c r="BA56" i="2"/>
  <c r="AT56" i="2"/>
  <c r="AR56" i="2"/>
  <c r="AM56" i="2"/>
  <c r="AJ56" i="2"/>
  <c r="AE56" i="2"/>
  <c r="Z80" i="2"/>
  <c r="BJ56" i="2"/>
  <c r="BI56" i="2"/>
  <c r="AY56" i="2"/>
  <c r="AV56" i="2"/>
  <c r="AS56" i="2"/>
  <c r="AL56" i="2"/>
  <c r="AK56" i="2"/>
  <c r="BC56" i="2"/>
  <c r="AX56" i="2"/>
  <c r="AW56" i="2"/>
  <c r="AQ56" i="2"/>
  <c r="AN56" i="2"/>
  <c r="AI56" i="2"/>
  <c r="AF56" i="2"/>
  <c r="AP56" i="2"/>
  <c r="AG56" i="2"/>
  <c r="AO56" i="2"/>
  <c r="AH56" i="2"/>
  <c r="AB56" i="2"/>
  <c r="BN56" i="2"/>
  <c r="BD56" i="2"/>
  <c r="AU56" i="2"/>
  <c r="AD56" i="2"/>
  <c r="AC56" i="2"/>
  <c r="BG56" i="2"/>
  <c r="AZ56" i="2"/>
  <c r="AA56" i="2"/>
  <c r="V95" i="2"/>
  <c r="V91" i="2"/>
  <c r="V87" i="2"/>
  <c r="V83" i="2"/>
  <c r="V79" i="2"/>
  <c r="V75" i="2"/>
  <c r="V71" i="2"/>
  <c r="V67" i="2"/>
  <c r="V63" i="2"/>
  <c r="V59" i="2"/>
  <c r="V55" i="2"/>
  <c r="V94" i="2"/>
  <c r="V89" i="2"/>
  <c r="V84" i="2"/>
  <c r="V78" i="2"/>
  <c r="V73" i="2"/>
  <c r="V68" i="2"/>
  <c r="V62" i="2"/>
  <c r="V57" i="2"/>
  <c r="V93" i="2"/>
  <c r="V88" i="2"/>
  <c r="V82" i="2"/>
  <c r="V77" i="2"/>
  <c r="V72" i="2"/>
  <c r="V66" i="2"/>
  <c r="V61" i="2"/>
  <c r="V56" i="2"/>
  <c r="V97" i="2"/>
  <c r="V92" i="2"/>
  <c r="V86" i="2"/>
  <c r="V81" i="2"/>
  <c r="V76" i="2"/>
  <c r="V70" i="2"/>
  <c r="V65" i="2"/>
  <c r="V60" i="2"/>
  <c r="V54" i="2"/>
  <c r="V80" i="2"/>
  <c r="V58" i="2"/>
  <c r="V96" i="2"/>
  <c r="V74" i="2"/>
  <c r="V53" i="2"/>
  <c r="V90" i="2"/>
  <c r="V69" i="2"/>
  <c r="BO52" i="2"/>
  <c r="BL52" i="2"/>
  <c r="V85" i="2"/>
  <c r="V64" i="2"/>
  <c r="BM52" i="2"/>
  <c r="BK52" i="2"/>
  <c r="BH52" i="2"/>
  <c r="BN52" i="2"/>
  <c r="BF52" i="2"/>
  <c r="BE52" i="2"/>
  <c r="BB52" i="2"/>
  <c r="BA52" i="2"/>
  <c r="AT52" i="2"/>
  <c r="AR52" i="2"/>
  <c r="AM52" i="2"/>
  <c r="AJ52" i="2"/>
  <c r="AY52" i="2"/>
  <c r="AV52" i="2"/>
  <c r="AS52" i="2"/>
  <c r="AL52" i="2"/>
  <c r="AK52" i="2"/>
  <c r="BJ52" i="2"/>
  <c r="BC52" i="2"/>
  <c r="AX52" i="2"/>
  <c r="AW52" i="2"/>
  <c r="AQ52" i="2"/>
  <c r="AN52" i="2"/>
  <c r="AI52" i="2"/>
  <c r="AF52" i="2"/>
  <c r="BG52" i="2"/>
  <c r="AZ52" i="2"/>
  <c r="Z52" i="2"/>
  <c r="Y52" i="2"/>
  <c r="AP52" i="2"/>
  <c r="AG52" i="2"/>
  <c r="AE52" i="2"/>
  <c r="AB52" i="2"/>
  <c r="W52" i="2"/>
  <c r="AO52" i="2"/>
  <c r="AH52" i="2"/>
  <c r="AD52" i="2"/>
  <c r="AC52" i="2"/>
  <c r="BI52" i="2"/>
  <c r="BD52" i="2"/>
  <c r="AU52" i="2"/>
  <c r="AA52" i="2"/>
  <c r="X52" i="2"/>
  <c r="R94" i="2"/>
  <c r="R90" i="2"/>
  <c r="R86" i="2"/>
  <c r="R82" i="2"/>
  <c r="R78" i="2"/>
  <c r="R74" i="2"/>
  <c r="R70" i="2"/>
  <c r="R66" i="2"/>
  <c r="R62" i="2"/>
  <c r="R58" i="2"/>
  <c r="R54" i="2"/>
  <c r="R50" i="2"/>
  <c r="R96" i="2"/>
  <c r="R92" i="2"/>
  <c r="R88" i="2"/>
  <c r="R84" i="2"/>
  <c r="R80" i="2"/>
  <c r="R76" i="2"/>
  <c r="R72" i="2"/>
  <c r="R68" i="2"/>
  <c r="R64" i="2"/>
  <c r="R60" i="2"/>
  <c r="R56" i="2"/>
  <c r="R52" i="2"/>
  <c r="R91" i="2"/>
  <c r="R83" i="2"/>
  <c r="R75" i="2"/>
  <c r="R67" i="2"/>
  <c r="R59" i="2"/>
  <c r="R51" i="2"/>
  <c r="R97" i="2"/>
  <c r="R89" i="2"/>
  <c r="R81" i="2"/>
  <c r="R73" i="2"/>
  <c r="R65" i="2"/>
  <c r="R57" i="2"/>
  <c r="R49" i="2"/>
  <c r="R95" i="2"/>
  <c r="R87" i="2"/>
  <c r="R79" i="2"/>
  <c r="R71" i="2"/>
  <c r="R63" i="2"/>
  <c r="R55" i="2"/>
  <c r="R69" i="2"/>
  <c r="BO48" i="2"/>
  <c r="BL48" i="2"/>
  <c r="R93" i="2"/>
  <c r="R61" i="2"/>
  <c r="R85" i="2"/>
  <c r="R53" i="2"/>
  <c r="BM48" i="2"/>
  <c r="BK48" i="2"/>
  <c r="BH48" i="2"/>
  <c r="BF48" i="2"/>
  <c r="BE48" i="2"/>
  <c r="BB48" i="2"/>
  <c r="BA48" i="2"/>
  <c r="AT48" i="2"/>
  <c r="AR48" i="2"/>
  <c r="AM48" i="2"/>
  <c r="AJ48" i="2"/>
  <c r="BN48" i="2"/>
  <c r="BI48" i="2"/>
  <c r="AY48" i="2"/>
  <c r="AV48" i="2"/>
  <c r="AS48" i="2"/>
  <c r="AL48" i="2"/>
  <c r="AK48" i="2"/>
  <c r="R77" i="2"/>
  <c r="BC48" i="2"/>
  <c r="AX48" i="2"/>
  <c r="AW48" i="2"/>
  <c r="AQ48" i="2"/>
  <c r="AN48" i="2"/>
  <c r="AI48" i="2"/>
  <c r="AF48" i="2"/>
  <c r="BD48" i="2"/>
  <c r="AU48" i="2"/>
  <c r="Z48" i="2"/>
  <c r="Y48" i="2"/>
  <c r="BJ48" i="2"/>
  <c r="BG48" i="2"/>
  <c r="AZ48" i="2"/>
  <c r="AE48" i="2"/>
  <c r="AB48" i="2"/>
  <c r="W48" i="2"/>
  <c r="T48" i="2"/>
  <c r="AP48" i="2"/>
  <c r="AG48" i="2"/>
  <c r="AD48" i="2"/>
  <c r="AC48" i="2"/>
  <c r="V48" i="2"/>
  <c r="U48" i="2"/>
  <c r="AO48" i="2"/>
  <c r="AH48" i="2"/>
  <c r="AA48" i="2"/>
  <c r="X48" i="2"/>
  <c r="S4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93" i="2"/>
  <c r="N88" i="2"/>
  <c r="N83" i="2"/>
  <c r="N77" i="2"/>
  <c r="N72" i="2"/>
  <c r="N67" i="2"/>
  <c r="N61" i="2"/>
  <c r="N56" i="2"/>
  <c r="N51" i="2"/>
  <c r="N45" i="2"/>
  <c r="N97" i="2"/>
  <c r="N92" i="2"/>
  <c r="N87" i="2"/>
  <c r="N81" i="2"/>
  <c r="N76" i="2"/>
  <c r="N71" i="2"/>
  <c r="N65" i="2"/>
  <c r="N60" i="2"/>
  <c r="N55" i="2"/>
  <c r="N49" i="2"/>
  <c r="N96" i="2"/>
  <c r="N91" i="2"/>
  <c r="N85" i="2"/>
  <c r="N80" i="2"/>
  <c r="N75" i="2"/>
  <c r="N69" i="2"/>
  <c r="N64" i="2"/>
  <c r="N59" i="2"/>
  <c r="N53" i="2"/>
  <c r="N48" i="2"/>
  <c r="N95" i="2"/>
  <c r="N73" i="2"/>
  <c r="N52" i="2"/>
  <c r="BO44" i="2"/>
  <c r="BL44" i="2"/>
  <c r="N89" i="2"/>
  <c r="N68" i="2"/>
  <c r="N47" i="2"/>
  <c r="N84" i="2"/>
  <c r="N63" i="2"/>
  <c r="BM44" i="2"/>
  <c r="BK44" i="2"/>
  <c r="BH44" i="2"/>
  <c r="BJ44" i="2"/>
  <c r="BF44" i="2"/>
  <c r="BE44" i="2"/>
  <c r="BB44" i="2"/>
  <c r="BA44" i="2"/>
  <c r="AT44" i="2"/>
  <c r="AR44" i="2"/>
  <c r="AM44" i="2"/>
  <c r="AJ44" i="2"/>
  <c r="N79" i="2"/>
  <c r="AY44" i="2"/>
  <c r="AV44" i="2"/>
  <c r="AS44" i="2"/>
  <c r="AL44" i="2"/>
  <c r="AK44" i="2"/>
  <c r="N57" i="2"/>
  <c r="BN44" i="2"/>
  <c r="BC44" i="2"/>
  <c r="AX44" i="2"/>
  <c r="AW44" i="2"/>
  <c r="AQ44" i="2"/>
  <c r="AN44" i="2"/>
  <c r="AI44" i="2"/>
  <c r="AF44" i="2"/>
  <c r="BI44" i="2"/>
  <c r="AO44" i="2"/>
  <c r="AH44" i="2"/>
  <c r="Z44" i="2"/>
  <c r="Y44" i="2"/>
  <c r="R44" i="2"/>
  <c r="Q44" i="2"/>
  <c r="P44" i="2"/>
  <c r="BD44" i="2"/>
  <c r="AU44" i="2"/>
  <c r="AE44" i="2"/>
  <c r="AB44" i="2"/>
  <c r="W44" i="2"/>
  <c r="T44" i="2"/>
  <c r="BG44" i="2"/>
  <c r="AZ44" i="2"/>
  <c r="AD44" i="2"/>
  <c r="AC44" i="2"/>
  <c r="V44" i="2"/>
  <c r="U44" i="2"/>
  <c r="AP44" i="2"/>
  <c r="AG44" i="2"/>
  <c r="AA44" i="2"/>
  <c r="X44" i="2"/>
  <c r="S44" i="2"/>
  <c r="O44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94" i="2"/>
  <c r="J78" i="2"/>
  <c r="J62" i="2"/>
  <c r="J46" i="2"/>
  <c r="BL40" i="2"/>
  <c r="J90" i="2"/>
  <c r="J74" i="2"/>
  <c r="J58" i="2"/>
  <c r="J42" i="2"/>
  <c r="J86" i="2"/>
  <c r="J70" i="2"/>
  <c r="J54" i="2"/>
  <c r="BM40" i="2"/>
  <c r="BK40" i="2"/>
  <c r="BH40" i="2"/>
  <c r="BO40" i="2"/>
  <c r="BF40" i="2"/>
  <c r="BE40" i="2"/>
  <c r="BB40" i="2"/>
  <c r="BA40" i="2"/>
  <c r="AT40" i="2"/>
  <c r="AR40" i="2"/>
  <c r="AM40" i="2"/>
  <c r="AJ40" i="2"/>
  <c r="J82" i="2"/>
  <c r="BJ40" i="2"/>
  <c r="BI40" i="2"/>
  <c r="AY40" i="2"/>
  <c r="AV40" i="2"/>
  <c r="AS40" i="2"/>
  <c r="AL40" i="2"/>
  <c r="AK40" i="2"/>
  <c r="J66" i="2"/>
  <c r="BC40" i="2"/>
  <c r="AX40" i="2"/>
  <c r="AW40" i="2"/>
  <c r="AQ40" i="2"/>
  <c r="AN40" i="2"/>
  <c r="AI40" i="2"/>
  <c r="AF40" i="2"/>
  <c r="AP40" i="2"/>
  <c r="AG40" i="2"/>
  <c r="Z40" i="2"/>
  <c r="Y40" i="2"/>
  <c r="R40" i="2"/>
  <c r="Q40" i="2"/>
  <c r="P40" i="2"/>
  <c r="N40" i="2"/>
  <c r="M40" i="2"/>
  <c r="K40" i="2"/>
  <c r="AO40" i="2"/>
  <c r="AH40" i="2"/>
  <c r="AE40" i="2"/>
  <c r="AB40" i="2"/>
  <c r="W40" i="2"/>
  <c r="T40" i="2"/>
  <c r="J50" i="2"/>
  <c r="BD40" i="2"/>
  <c r="AU40" i="2"/>
  <c r="AD40" i="2"/>
  <c r="AC40" i="2"/>
  <c r="V40" i="2"/>
  <c r="U40" i="2"/>
  <c r="L40" i="2"/>
  <c r="BN40" i="2"/>
  <c r="BG40" i="2"/>
  <c r="AZ40" i="2"/>
  <c r="AA40" i="2"/>
  <c r="X40" i="2"/>
  <c r="S40" i="2"/>
  <c r="O40" i="2"/>
  <c r="AQ94" i="2"/>
  <c r="AQ90" i="2"/>
  <c r="AQ86" i="2"/>
  <c r="AQ82" i="2"/>
  <c r="AQ78" i="2"/>
  <c r="AQ74" i="2"/>
  <c r="AQ97" i="2"/>
  <c r="AQ92" i="2"/>
  <c r="AQ87" i="2"/>
  <c r="AQ81" i="2"/>
  <c r="AQ76" i="2"/>
  <c r="AQ96" i="2"/>
  <c r="AQ91" i="2"/>
  <c r="AQ85" i="2"/>
  <c r="AQ80" i="2"/>
  <c r="AQ75" i="2"/>
  <c r="AQ95" i="2"/>
  <c r="AQ89" i="2"/>
  <c r="AQ84" i="2"/>
  <c r="AQ79" i="2"/>
  <c r="AQ93" i="2"/>
  <c r="AQ88" i="2"/>
  <c r="AQ83" i="2"/>
  <c r="AQ77" i="2"/>
  <c r="BM73" i="2"/>
  <c r="BK73" i="2"/>
  <c r="BN73" i="2"/>
  <c r="BJ73" i="2"/>
  <c r="BI73" i="2"/>
  <c r="BO73" i="2"/>
  <c r="BL73" i="2"/>
  <c r="BH73" i="2"/>
  <c r="AY73" i="2"/>
  <c r="AV73" i="2"/>
  <c r="AS73" i="2"/>
  <c r="BC73" i="2"/>
  <c r="AX73" i="2"/>
  <c r="AW73" i="2"/>
  <c r="BG73" i="2"/>
  <c r="BD73" i="2"/>
  <c r="AZ73" i="2"/>
  <c r="AU73" i="2"/>
  <c r="BF73" i="2"/>
  <c r="AT73" i="2"/>
  <c r="BE73" i="2"/>
  <c r="AR73" i="2"/>
  <c r="BB73" i="2"/>
  <c r="BA73" i="2"/>
  <c r="AE94" i="2"/>
  <c r="AE90" i="2"/>
  <c r="AE95" i="2"/>
  <c r="AE89" i="2"/>
  <c r="AE85" i="2"/>
  <c r="AE81" i="2"/>
  <c r="AE77" i="2"/>
  <c r="AE73" i="2"/>
  <c r="AE69" i="2"/>
  <c r="AE65" i="2"/>
  <c r="AE93" i="2"/>
  <c r="AE88" i="2"/>
  <c r="AE84" i="2"/>
  <c r="AE80" i="2"/>
  <c r="AE76" i="2"/>
  <c r="AE72" i="2"/>
  <c r="AE68" i="2"/>
  <c r="AE64" i="2"/>
  <c r="AE97" i="2"/>
  <c r="AE92" i="2"/>
  <c r="AE87" i="2"/>
  <c r="AE83" i="2"/>
  <c r="AE79" i="2"/>
  <c r="AE75" i="2"/>
  <c r="AE71" i="2"/>
  <c r="AE67" i="2"/>
  <c r="AE63" i="2"/>
  <c r="AE82" i="2"/>
  <c r="AE66" i="2"/>
  <c r="AE96" i="2"/>
  <c r="AE78" i="2"/>
  <c r="AE62" i="2"/>
  <c r="AE91" i="2"/>
  <c r="AE74" i="2"/>
  <c r="AE86" i="2"/>
  <c r="AE70" i="2"/>
  <c r="BM61" i="2"/>
  <c r="BK61" i="2"/>
  <c r="BN61" i="2"/>
  <c r="BJ61" i="2"/>
  <c r="BI61" i="2"/>
  <c r="BA61" i="2"/>
  <c r="AY61" i="2"/>
  <c r="AV61" i="2"/>
  <c r="AS61" i="2"/>
  <c r="AL61" i="2"/>
  <c r="AK61" i="2"/>
  <c r="BC61" i="2"/>
  <c r="AX61" i="2"/>
  <c r="AW61" i="2"/>
  <c r="AQ61" i="2"/>
  <c r="AN61" i="2"/>
  <c r="AI61" i="2"/>
  <c r="AF61" i="2"/>
  <c r="BH61" i="2"/>
  <c r="BG61" i="2"/>
  <c r="BD61" i="2"/>
  <c r="AZ61" i="2"/>
  <c r="AU61" i="2"/>
  <c r="AP61" i="2"/>
  <c r="AO61" i="2"/>
  <c r="AH61" i="2"/>
  <c r="AG61" i="2"/>
  <c r="BE61" i="2"/>
  <c r="AR61" i="2"/>
  <c r="BL61" i="2"/>
  <c r="AM61" i="2"/>
  <c r="AJ61" i="2"/>
  <c r="BO61" i="2"/>
  <c r="BB61" i="2"/>
  <c r="BF61" i="2"/>
  <c r="AT61" i="2"/>
  <c r="O96" i="2"/>
  <c r="O92" i="2"/>
  <c r="O88" i="2"/>
  <c r="O84" i="2"/>
  <c r="O80" i="2"/>
  <c r="O76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97" i="2"/>
  <c r="O89" i="2"/>
  <c r="O81" i="2"/>
  <c r="O73" i="2"/>
  <c r="O68" i="2"/>
  <c r="O63" i="2"/>
  <c r="O57" i="2"/>
  <c r="O52" i="2"/>
  <c r="O47" i="2"/>
  <c r="O95" i="2"/>
  <c r="O87" i="2"/>
  <c r="O79" i="2"/>
  <c r="O72" i="2"/>
  <c r="O67" i="2"/>
  <c r="O61" i="2"/>
  <c r="O56" i="2"/>
  <c r="O51" i="2"/>
  <c r="O93" i="2"/>
  <c r="O85" i="2"/>
  <c r="O77" i="2"/>
  <c r="O71" i="2"/>
  <c r="O65" i="2"/>
  <c r="O60" i="2"/>
  <c r="O55" i="2"/>
  <c r="O49" i="2"/>
  <c r="O91" i="2"/>
  <c r="O64" i="2"/>
  <c r="O83" i="2"/>
  <c r="O59" i="2"/>
  <c r="BM45" i="2"/>
  <c r="BK45" i="2"/>
  <c r="O75" i="2"/>
  <c r="O53" i="2"/>
  <c r="BN45" i="2"/>
  <c r="BJ45" i="2"/>
  <c r="BI45" i="2"/>
  <c r="O48" i="2"/>
  <c r="AY45" i="2"/>
  <c r="AV45" i="2"/>
  <c r="AS45" i="2"/>
  <c r="AL45" i="2"/>
  <c r="AK45" i="2"/>
  <c r="BC45" i="2"/>
  <c r="AX45" i="2"/>
  <c r="AW45" i="2"/>
  <c r="AQ45" i="2"/>
  <c r="AN45" i="2"/>
  <c r="AI45" i="2"/>
  <c r="AF45" i="2"/>
  <c r="BH45" i="2"/>
  <c r="BG45" i="2"/>
  <c r="BD45" i="2"/>
  <c r="AZ45" i="2"/>
  <c r="AU45" i="2"/>
  <c r="AP45" i="2"/>
  <c r="AO45" i="2"/>
  <c r="AH45" i="2"/>
  <c r="AG45" i="2"/>
  <c r="BE45" i="2"/>
  <c r="AR45" i="2"/>
  <c r="AE45" i="2"/>
  <c r="AB45" i="2"/>
  <c r="W45" i="2"/>
  <c r="T45" i="2"/>
  <c r="AM45" i="2"/>
  <c r="AJ45" i="2"/>
  <c r="AD45" i="2"/>
  <c r="AC45" i="2"/>
  <c r="V45" i="2"/>
  <c r="U45" i="2"/>
  <c r="O69" i="2"/>
  <c r="BL45" i="2"/>
  <c r="BB45" i="2"/>
  <c r="BA45" i="2"/>
  <c r="AA45" i="2"/>
  <c r="X45" i="2"/>
  <c r="S45" i="2"/>
  <c r="BO45" i="2"/>
  <c r="BF45" i="2"/>
  <c r="AT45" i="2"/>
  <c r="Z45" i="2"/>
  <c r="Y45" i="2"/>
  <c r="R45" i="2"/>
  <c r="Q45" i="2"/>
  <c r="P45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94" i="2"/>
  <c r="D88" i="2"/>
  <c r="D83" i="2"/>
  <c r="D78" i="2"/>
  <c r="D72" i="2"/>
  <c r="D67" i="2"/>
  <c r="D62" i="2"/>
  <c r="D56" i="2"/>
  <c r="D51" i="2"/>
  <c r="D45" i="2"/>
  <c r="D41" i="2"/>
  <c r="D37" i="2"/>
  <c r="D46" i="2"/>
  <c r="D92" i="2"/>
  <c r="D87" i="2"/>
  <c r="D82" i="2"/>
  <c r="D76" i="2"/>
  <c r="D71" i="2"/>
  <c r="D66" i="2"/>
  <c r="D60" i="2"/>
  <c r="D55" i="2"/>
  <c r="D50" i="2"/>
  <c r="D44" i="2"/>
  <c r="D40" i="2"/>
  <c r="D36" i="2"/>
  <c r="D96" i="2"/>
  <c r="D91" i="2"/>
  <c r="D86" i="2"/>
  <c r="D80" i="2"/>
  <c r="D75" i="2"/>
  <c r="D70" i="2"/>
  <c r="D64" i="2"/>
  <c r="D59" i="2"/>
  <c r="D54" i="2"/>
  <c r="D48" i="2"/>
  <c r="D43" i="2"/>
  <c r="D39" i="2"/>
  <c r="D35" i="2"/>
  <c r="D84" i="2"/>
  <c r="D63" i="2"/>
  <c r="D42" i="2"/>
  <c r="BB34" i="2"/>
  <c r="D79" i="2"/>
  <c r="D58" i="2"/>
  <c r="D38" i="2"/>
  <c r="BD34" i="2"/>
  <c r="D95" i="2"/>
  <c r="D74" i="2"/>
  <c r="D52" i="2"/>
  <c r="D90" i="2"/>
  <c r="Q34" i="2"/>
  <c r="O34" i="2"/>
  <c r="D68" i="2"/>
  <c r="D47" i="2"/>
  <c r="F95" i="2"/>
  <c r="F91" i="2"/>
  <c r="F87" i="2"/>
  <c r="F83" i="2"/>
  <c r="F79" i="2"/>
  <c r="F75" i="2"/>
  <c r="F71" i="2"/>
  <c r="F67" i="2"/>
  <c r="F63" i="2"/>
  <c r="F59" i="2"/>
  <c r="F55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96" i="2"/>
  <c r="F88" i="2"/>
  <c r="F80" i="2"/>
  <c r="F72" i="2"/>
  <c r="F64" i="2"/>
  <c r="F56" i="2"/>
  <c r="F50" i="2"/>
  <c r="F44" i="2"/>
  <c r="F39" i="2"/>
  <c r="BL36" i="2"/>
  <c r="F94" i="2"/>
  <c r="F86" i="2"/>
  <c r="F78" i="2"/>
  <c r="F70" i="2"/>
  <c r="F62" i="2"/>
  <c r="F54" i="2"/>
  <c r="F48" i="2"/>
  <c r="F43" i="2"/>
  <c r="F38" i="2"/>
  <c r="F92" i="2"/>
  <c r="F84" i="2"/>
  <c r="F76" i="2"/>
  <c r="F68" i="2"/>
  <c r="F60" i="2"/>
  <c r="F52" i="2"/>
  <c r="F47" i="2"/>
  <c r="F42" i="2"/>
  <c r="BM36" i="2"/>
  <c r="BK36" i="2"/>
  <c r="BH36" i="2"/>
  <c r="F74" i="2"/>
  <c r="F46" i="2"/>
  <c r="BN36" i="2"/>
  <c r="BF36" i="2"/>
  <c r="BE36" i="2"/>
  <c r="BB36" i="2"/>
  <c r="BA36" i="2"/>
  <c r="AR36" i="2"/>
  <c r="AM36" i="2"/>
  <c r="AJ36" i="2"/>
  <c r="F66" i="2"/>
  <c r="F40" i="2"/>
  <c r="BO36" i="2"/>
  <c r="AY36" i="2"/>
  <c r="AV36" i="2"/>
  <c r="AT36" i="2"/>
  <c r="AS36" i="2"/>
  <c r="AL36" i="2"/>
  <c r="AK36" i="2"/>
  <c r="F90" i="2"/>
  <c r="F58" i="2"/>
  <c r="BC36" i="2"/>
  <c r="AX36" i="2"/>
  <c r="AW36" i="2"/>
  <c r="AQ36" i="2"/>
  <c r="AN36" i="2"/>
  <c r="AI36" i="2"/>
  <c r="AF36" i="2"/>
  <c r="F82" i="2"/>
  <c r="BG36" i="2"/>
  <c r="AZ36" i="2"/>
  <c r="Z36" i="2"/>
  <c r="Y36" i="2"/>
  <c r="R36" i="2"/>
  <c r="Q36" i="2"/>
  <c r="P36" i="2"/>
  <c r="N36" i="2"/>
  <c r="M36" i="2"/>
  <c r="H36" i="2"/>
  <c r="F51" i="2"/>
  <c r="BI36" i="2"/>
  <c r="AP36" i="2"/>
  <c r="AG36" i="2"/>
  <c r="AE36" i="2"/>
  <c r="AB36" i="2"/>
  <c r="W36" i="2"/>
  <c r="T36" i="2"/>
  <c r="K36" i="2"/>
  <c r="BJ36" i="2"/>
  <c r="AO36" i="2"/>
  <c r="AH36" i="2"/>
  <c r="AD36" i="2"/>
  <c r="AC36" i="2"/>
  <c r="V36" i="2"/>
  <c r="U36" i="2"/>
  <c r="L36" i="2"/>
  <c r="I36" i="2"/>
  <c r="BD36" i="2"/>
  <c r="AU36" i="2"/>
  <c r="AA36" i="2"/>
  <c r="X36" i="2"/>
  <c r="S36" i="2"/>
  <c r="O36" i="2"/>
  <c r="J36" i="2"/>
  <c r="AS95" i="2"/>
  <c r="AS91" i="2"/>
  <c r="AS87" i="2"/>
  <c r="AS83" i="2"/>
  <c r="AS79" i="2"/>
  <c r="AS97" i="2"/>
  <c r="AS93" i="2"/>
  <c r="AS89" i="2"/>
  <c r="AS85" i="2"/>
  <c r="AS81" i="2"/>
  <c r="AS77" i="2"/>
  <c r="AS92" i="2"/>
  <c r="AS84" i="2"/>
  <c r="AS76" i="2"/>
  <c r="AS90" i="2"/>
  <c r="AS82" i="2"/>
  <c r="AS96" i="2"/>
  <c r="AS88" i="2"/>
  <c r="AS80" i="2"/>
  <c r="AS94" i="2"/>
  <c r="AS86" i="2"/>
  <c r="AS78" i="2"/>
  <c r="BN75" i="2"/>
  <c r="BJ75" i="2"/>
  <c r="BI75" i="2"/>
  <c r="BO75" i="2"/>
  <c r="BL75" i="2"/>
  <c r="BG75" i="2"/>
  <c r="BD75" i="2"/>
  <c r="AZ75" i="2"/>
  <c r="AU75" i="2"/>
  <c r="BM75" i="2"/>
  <c r="BF75" i="2"/>
  <c r="BE75" i="2"/>
  <c r="BB75" i="2"/>
  <c r="BA75" i="2"/>
  <c r="AT75" i="2"/>
  <c r="BK75" i="2"/>
  <c r="AY75" i="2"/>
  <c r="AV75" i="2"/>
  <c r="AW75" i="2"/>
  <c r="AX75" i="2"/>
  <c r="BC75" i="2"/>
  <c r="BH75" i="2"/>
  <c r="AO95" i="2"/>
  <c r="AO91" i="2"/>
  <c r="AO87" i="2"/>
  <c r="AO93" i="2"/>
  <c r="AO88" i="2"/>
  <c r="AO83" i="2"/>
  <c r="AO79" i="2"/>
  <c r="AO75" i="2"/>
  <c r="AO97" i="2"/>
  <c r="AO92" i="2"/>
  <c r="AO96" i="2"/>
  <c r="AO90" i="2"/>
  <c r="AO85" i="2"/>
  <c r="AO81" i="2"/>
  <c r="AO77" i="2"/>
  <c r="AO73" i="2"/>
  <c r="AO84" i="2"/>
  <c r="AO76" i="2"/>
  <c r="AO94" i="2"/>
  <c r="AO82" i="2"/>
  <c r="AO74" i="2"/>
  <c r="AO89" i="2"/>
  <c r="AO80" i="2"/>
  <c r="AO72" i="2"/>
  <c r="AO86" i="2"/>
  <c r="AO78" i="2"/>
  <c r="BN71" i="2"/>
  <c r="BJ71" i="2"/>
  <c r="BI71" i="2"/>
  <c r="BO71" i="2"/>
  <c r="BL71" i="2"/>
  <c r="BG71" i="2"/>
  <c r="BD71" i="2"/>
  <c r="AZ71" i="2"/>
  <c r="AU71" i="2"/>
  <c r="AP71" i="2"/>
  <c r="BH71" i="2"/>
  <c r="BF71" i="2"/>
  <c r="BE71" i="2"/>
  <c r="BB71" i="2"/>
  <c r="BA71" i="2"/>
  <c r="AT71" i="2"/>
  <c r="AR71" i="2"/>
  <c r="BM71" i="2"/>
  <c r="AY71" i="2"/>
  <c r="AV71" i="2"/>
  <c r="AS71" i="2"/>
  <c r="BK71" i="2"/>
  <c r="AW71" i="2"/>
  <c r="AX71" i="2"/>
  <c r="BC71" i="2"/>
  <c r="AQ71" i="2"/>
  <c r="AK97" i="2"/>
  <c r="AK93" i="2"/>
  <c r="AK89" i="2"/>
  <c r="AK85" i="2"/>
  <c r="AK81" i="2"/>
  <c r="AK77" i="2"/>
  <c r="AK73" i="2"/>
  <c r="AK69" i="2"/>
  <c r="AK95" i="2"/>
  <c r="AK91" i="2"/>
  <c r="AK87" i="2"/>
  <c r="AK83" i="2"/>
  <c r="AK79" i="2"/>
  <c r="AK75" i="2"/>
  <c r="AK71" i="2"/>
  <c r="AK90" i="2"/>
  <c r="AK82" i="2"/>
  <c r="AK74" i="2"/>
  <c r="AK96" i="2"/>
  <c r="AK88" i="2"/>
  <c r="AK80" i="2"/>
  <c r="AK72" i="2"/>
  <c r="AK94" i="2"/>
  <c r="AK86" i="2"/>
  <c r="AK78" i="2"/>
  <c r="AK70" i="2"/>
  <c r="AK76" i="2"/>
  <c r="AK68" i="2"/>
  <c r="AK92" i="2"/>
  <c r="AK84" i="2"/>
  <c r="BN67" i="2"/>
  <c r="BJ67" i="2"/>
  <c r="BI67" i="2"/>
  <c r="BO67" i="2"/>
  <c r="BL67" i="2"/>
  <c r="BK67" i="2"/>
  <c r="BG67" i="2"/>
  <c r="BD67" i="2"/>
  <c r="AZ67" i="2"/>
  <c r="AU67" i="2"/>
  <c r="AP67" i="2"/>
  <c r="AO67" i="2"/>
  <c r="BF67" i="2"/>
  <c r="BE67" i="2"/>
  <c r="BB67" i="2"/>
  <c r="BA67" i="2"/>
  <c r="AT67" i="2"/>
  <c r="AR67" i="2"/>
  <c r="AM67" i="2"/>
  <c r="AY67" i="2"/>
  <c r="AV67" i="2"/>
  <c r="AS67" i="2"/>
  <c r="AL67" i="2"/>
  <c r="BH67" i="2"/>
  <c r="BC67" i="2"/>
  <c r="AQ67" i="2"/>
  <c r="BM67" i="2"/>
  <c r="AW67" i="2"/>
  <c r="AX67" i="2"/>
  <c r="AN67" i="2"/>
  <c r="AG97" i="2"/>
  <c r="AG93" i="2"/>
  <c r="AG89" i="2"/>
  <c r="AG85" i="2"/>
  <c r="AG81" i="2"/>
  <c r="AG77" i="2"/>
  <c r="AG73" i="2"/>
  <c r="AG69" i="2"/>
  <c r="AG65" i="2"/>
  <c r="AG95" i="2"/>
  <c r="AG90" i="2"/>
  <c r="AG84" i="2"/>
  <c r="AG79" i="2"/>
  <c r="AG74" i="2"/>
  <c r="AG68" i="2"/>
  <c r="AG94" i="2"/>
  <c r="AG88" i="2"/>
  <c r="AG83" i="2"/>
  <c r="AG78" i="2"/>
  <c r="AG72" i="2"/>
  <c r="AG67" i="2"/>
  <c r="AG92" i="2"/>
  <c r="AG87" i="2"/>
  <c r="AG82" i="2"/>
  <c r="AG76" i="2"/>
  <c r="AG71" i="2"/>
  <c r="AG66" i="2"/>
  <c r="AG96" i="2"/>
  <c r="AG75" i="2"/>
  <c r="AG91" i="2"/>
  <c r="AG70" i="2"/>
  <c r="AG86" i="2"/>
  <c r="AG64" i="2"/>
  <c r="AG80" i="2"/>
  <c r="BN63" i="2"/>
  <c r="BJ63" i="2"/>
  <c r="BI63" i="2"/>
  <c r="BO63" i="2"/>
  <c r="BL63" i="2"/>
  <c r="BM63" i="2"/>
  <c r="BG63" i="2"/>
  <c r="BD63" i="2"/>
  <c r="AZ63" i="2"/>
  <c r="AU63" i="2"/>
  <c r="AP63" i="2"/>
  <c r="AO63" i="2"/>
  <c r="AH63" i="2"/>
  <c r="BK63" i="2"/>
  <c r="BH63" i="2"/>
  <c r="BF63" i="2"/>
  <c r="BE63" i="2"/>
  <c r="BB63" i="2"/>
  <c r="BA63" i="2"/>
  <c r="AT63" i="2"/>
  <c r="AR63" i="2"/>
  <c r="AM63" i="2"/>
  <c r="AJ63" i="2"/>
  <c r="AY63" i="2"/>
  <c r="AV63" i="2"/>
  <c r="AS63" i="2"/>
  <c r="AL63" i="2"/>
  <c r="AK63" i="2"/>
  <c r="AX63" i="2"/>
  <c r="AN63" i="2"/>
  <c r="AI63" i="2"/>
  <c r="BC63" i="2"/>
  <c r="AQ63" i="2"/>
  <c r="AW63" i="2"/>
  <c r="AC94" i="2"/>
  <c r="AC90" i="2"/>
  <c r="AC86" i="2"/>
  <c r="AC82" i="2"/>
  <c r="AC78" i="2"/>
  <c r="AC74" i="2"/>
  <c r="AC70" i="2"/>
  <c r="AC66" i="2"/>
  <c r="AC62" i="2"/>
  <c r="AC97" i="2"/>
  <c r="AC93" i="2"/>
  <c r="AC89" i="2"/>
  <c r="AC85" i="2"/>
  <c r="AC81" i="2"/>
  <c r="AC77" i="2"/>
  <c r="AC73" i="2"/>
  <c r="AC69" i="2"/>
  <c r="AC65" i="2"/>
  <c r="AC61" i="2"/>
  <c r="AC96" i="2"/>
  <c r="AC92" i="2"/>
  <c r="AC88" i="2"/>
  <c r="AC84" i="2"/>
  <c r="AC80" i="2"/>
  <c r="AC76" i="2"/>
  <c r="AC72" i="2"/>
  <c r="AC68" i="2"/>
  <c r="AC64" i="2"/>
  <c r="AC60" i="2"/>
  <c r="AC91" i="2"/>
  <c r="AC75" i="2"/>
  <c r="AC87" i="2"/>
  <c r="AC71" i="2"/>
  <c r="AC83" i="2"/>
  <c r="AC67" i="2"/>
  <c r="AC95" i="2"/>
  <c r="AC79" i="2"/>
  <c r="AC63" i="2"/>
  <c r="BN59" i="2"/>
  <c r="BJ59" i="2"/>
  <c r="BI59" i="2"/>
  <c r="BO59" i="2"/>
  <c r="BL59" i="2"/>
  <c r="BG59" i="2"/>
  <c r="BD59" i="2"/>
  <c r="AZ59" i="2"/>
  <c r="AU59" i="2"/>
  <c r="AP59" i="2"/>
  <c r="AO59" i="2"/>
  <c r="AH59" i="2"/>
  <c r="AG59" i="2"/>
  <c r="BM59" i="2"/>
  <c r="BF59" i="2"/>
  <c r="BE59" i="2"/>
  <c r="BB59" i="2"/>
  <c r="AT59" i="2"/>
  <c r="AR59" i="2"/>
  <c r="AM59" i="2"/>
  <c r="AJ59" i="2"/>
  <c r="AE59" i="2"/>
  <c r="BK59" i="2"/>
  <c r="AY59" i="2"/>
  <c r="AV59" i="2"/>
  <c r="AS59" i="2"/>
  <c r="AL59" i="2"/>
  <c r="AK59" i="2"/>
  <c r="AW59" i="2"/>
  <c r="BH59" i="2"/>
  <c r="AX59" i="2"/>
  <c r="AN59" i="2"/>
  <c r="AI59" i="2"/>
  <c r="BC59" i="2"/>
  <c r="BA59" i="2"/>
  <c r="AQ59" i="2"/>
  <c r="AF59" i="2"/>
  <c r="AD59" i="2"/>
  <c r="Y96" i="2"/>
  <c r="Y92" i="2"/>
  <c r="Y88" i="2"/>
  <c r="Y84" i="2"/>
  <c r="Y80" i="2"/>
  <c r="Y76" i="2"/>
  <c r="Y72" i="2"/>
  <c r="Y68" i="2"/>
  <c r="Y64" i="2"/>
  <c r="Y60" i="2"/>
  <c r="Y56" i="2"/>
  <c r="Y94" i="2"/>
  <c r="Y90" i="2"/>
  <c r="Y86" i="2"/>
  <c r="Y82" i="2"/>
  <c r="Y78" i="2"/>
  <c r="Y74" i="2"/>
  <c r="Y70" i="2"/>
  <c r="Y66" i="2"/>
  <c r="Y62" i="2"/>
  <c r="Y58" i="2"/>
  <c r="Y95" i="2"/>
  <c r="Y87" i="2"/>
  <c r="Y79" i="2"/>
  <c r="Y71" i="2"/>
  <c r="Y63" i="2"/>
  <c r="Y93" i="2"/>
  <c r="Y85" i="2"/>
  <c r="Y77" i="2"/>
  <c r="Y69" i="2"/>
  <c r="Y61" i="2"/>
  <c r="Y91" i="2"/>
  <c r="Y83" i="2"/>
  <c r="Y75" i="2"/>
  <c r="Y67" i="2"/>
  <c r="Y59" i="2"/>
  <c r="Y81" i="2"/>
  <c r="Y73" i="2"/>
  <c r="Y97" i="2"/>
  <c r="Y65" i="2"/>
  <c r="Y89" i="2"/>
  <c r="BN55" i="2"/>
  <c r="BJ55" i="2"/>
  <c r="BI55" i="2"/>
  <c r="Y57" i="2"/>
  <c r="BO55" i="2"/>
  <c r="BL55" i="2"/>
  <c r="BG55" i="2"/>
  <c r="BD55" i="2"/>
  <c r="AZ55" i="2"/>
  <c r="AU55" i="2"/>
  <c r="AP55" i="2"/>
  <c r="AO55" i="2"/>
  <c r="AH55" i="2"/>
  <c r="AG55" i="2"/>
  <c r="BH55" i="2"/>
  <c r="BF55" i="2"/>
  <c r="BE55" i="2"/>
  <c r="BB55" i="2"/>
  <c r="BA55" i="2"/>
  <c r="AT55" i="2"/>
  <c r="AR55" i="2"/>
  <c r="AM55" i="2"/>
  <c r="AJ55" i="2"/>
  <c r="BM55" i="2"/>
  <c r="AY55" i="2"/>
  <c r="AV55" i="2"/>
  <c r="AS55" i="2"/>
  <c r="AL55" i="2"/>
  <c r="AK55" i="2"/>
  <c r="AA55" i="2"/>
  <c r="BK55" i="2"/>
  <c r="AW55" i="2"/>
  <c r="Z55" i="2"/>
  <c r="AX55" i="2"/>
  <c r="AN55" i="2"/>
  <c r="AI55" i="2"/>
  <c r="AE55" i="2"/>
  <c r="AB55" i="2"/>
  <c r="BC55" i="2"/>
  <c r="AQ55" i="2"/>
  <c r="AF55" i="2"/>
  <c r="AD55" i="2"/>
  <c r="AC55" i="2"/>
  <c r="U96" i="2"/>
  <c r="U92" i="2"/>
  <c r="U88" i="2"/>
  <c r="U84" i="2"/>
  <c r="U80" i="2"/>
  <c r="U76" i="2"/>
  <c r="U72" i="2"/>
  <c r="U68" i="2"/>
  <c r="U64" i="2"/>
  <c r="U60" i="2"/>
  <c r="U56" i="2"/>
  <c r="U52" i="2"/>
  <c r="U97" i="2"/>
  <c r="U91" i="2"/>
  <c r="U86" i="2"/>
  <c r="U81" i="2"/>
  <c r="U75" i="2"/>
  <c r="U70" i="2"/>
  <c r="U65" i="2"/>
  <c r="U59" i="2"/>
  <c r="U54" i="2"/>
  <c r="U95" i="2"/>
  <c r="U90" i="2"/>
  <c r="U85" i="2"/>
  <c r="U79" i="2"/>
  <c r="U74" i="2"/>
  <c r="U69" i="2"/>
  <c r="U63" i="2"/>
  <c r="U58" i="2"/>
  <c r="U53" i="2"/>
  <c r="U94" i="2"/>
  <c r="U89" i="2"/>
  <c r="U83" i="2"/>
  <c r="U78" i="2"/>
  <c r="U73" i="2"/>
  <c r="U67" i="2"/>
  <c r="U62" i="2"/>
  <c r="U57" i="2"/>
  <c r="U82" i="2"/>
  <c r="U61" i="2"/>
  <c r="U77" i="2"/>
  <c r="U55" i="2"/>
  <c r="U93" i="2"/>
  <c r="U71" i="2"/>
  <c r="U66" i="2"/>
  <c r="BN51" i="2"/>
  <c r="BJ51" i="2"/>
  <c r="BI51" i="2"/>
  <c r="BO51" i="2"/>
  <c r="BL51" i="2"/>
  <c r="BK51" i="2"/>
  <c r="BG51" i="2"/>
  <c r="BD51" i="2"/>
  <c r="AZ51" i="2"/>
  <c r="AU51" i="2"/>
  <c r="AP51" i="2"/>
  <c r="AO51" i="2"/>
  <c r="AH51" i="2"/>
  <c r="AG51" i="2"/>
  <c r="BF51" i="2"/>
  <c r="BE51" i="2"/>
  <c r="BB51" i="2"/>
  <c r="BA51" i="2"/>
  <c r="AT51" i="2"/>
  <c r="AR51" i="2"/>
  <c r="AM51" i="2"/>
  <c r="AJ51" i="2"/>
  <c r="AY51" i="2"/>
  <c r="AV51" i="2"/>
  <c r="AS51" i="2"/>
  <c r="AL51" i="2"/>
  <c r="AK51" i="2"/>
  <c r="U87" i="2"/>
  <c r="BC51" i="2"/>
  <c r="AQ51" i="2"/>
  <c r="AF51" i="2"/>
  <c r="AA51" i="2"/>
  <c r="X51" i="2"/>
  <c r="Z51" i="2"/>
  <c r="Y51" i="2"/>
  <c r="BM51" i="2"/>
  <c r="BH51" i="2"/>
  <c r="AW51" i="2"/>
  <c r="AE51" i="2"/>
  <c r="AB51" i="2"/>
  <c r="W51" i="2"/>
  <c r="AX51" i="2"/>
  <c r="AN51" i="2"/>
  <c r="AI51" i="2"/>
  <c r="AD51" i="2"/>
  <c r="AC51" i="2"/>
  <c r="V51" i="2"/>
  <c r="Q95" i="2"/>
  <c r="Q91" i="2"/>
  <c r="Q87" i="2"/>
  <c r="Q83" i="2"/>
  <c r="Q79" i="2"/>
  <c r="Q75" i="2"/>
  <c r="Q71" i="2"/>
  <c r="Q67" i="2"/>
  <c r="Q63" i="2"/>
  <c r="Q59" i="2"/>
  <c r="Q55" i="2"/>
  <c r="Q5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92" i="2"/>
  <c r="Q84" i="2"/>
  <c r="Q76" i="2"/>
  <c r="Q68" i="2"/>
  <c r="Q60" i="2"/>
  <c r="Q52" i="2"/>
  <c r="Q90" i="2"/>
  <c r="Q82" i="2"/>
  <c r="Q74" i="2"/>
  <c r="Q66" i="2"/>
  <c r="Q58" i="2"/>
  <c r="Q50" i="2"/>
  <c r="Q96" i="2"/>
  <c r="Q88" i="2"/>
  <c r="Q80" i="2"/>
  <c r="Q72" i="2"/>
  <c r="Q64" i="2"/>
  <c r="Q56" i="2"/>
  <c r="Q48" i="2"/>
  <c r="Q86" i="2"/>
  <c r="Q54" i="2"/>
  <c r="BN47" i="2"/>
  <c r="BJ47" i="2"/>
  <c r="BI47" i="2"/>
  <c r="Q78" i="2"/>
  <c r="BO47" i="2"/>
  <c r="BL47" i="2"/>
  <c r="Q70" i="2"/>
  <c r="Q62" i="2"/>
  <c r="BM47" i="2"/>
  <c r="BG47" i="2"/>
  <c r="BD47" i="2"/>
  <c r="AZ47" i="2"/>
  <c r="AU47" i="2"/>
  <c r="AP47" i="2"/>
  <c r="AO47" i="2"/>
  <c r="AH47" i="2"/>
  <c r="AG47" i="2"/>
  <c r="BK47" i="2"/>
  <c r="BH47" i="2"/>
  <c r="BF47" i="2"/>
  <c r="BE47" i="2"/>
  <c r="BB47" i="2"/>
  <c r="BA47" i="2"/>
  <c r="AT47" i="2"/>
  <c r="AR47" i="2"/>
  <c r="AM47" i="2"/>
  <c r="AJ47" i="2"/>
  <c r="AY47" i="2"/>
  <c r="AV47" i="2"/>
  <c r="AS47" i="2"/>
  <c r="AL47" i="2"/>
  <c r="AK47" i="2"/>
  <c r="AX47" i="2"/>
  <c r="AN47" i="2"/>
  <c r="AI47" i="2"/>
  <c r="AA47" i="2"/>
  <c r="X47" i="2"/>
  <c r="S47" i="2"/>
  <c r="Q94" i="2"/>
  <c r="BC47" i="2"/>
  <c r="AQ47" i="2"/>
  <c r="AF47" i="2"/>
  <c r="Z47" i="2"/>
  <c r="Y47" i="2"/>
  <c r="R47" i="2"/>
  <c r="AE47" i="2"/>
  <c r="AB47" i="2"/>
  <c r="W47" i="2"/>
  <c r="T47" i="2"/>
  <c r="AW47" i="2"/>
  <c r="AD47" i="2"/>
  <c r="AC47" i="2"/>
  <c r="V47" i="2"/>
  <c r="U47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93" i="2"/>
  <c r="M88" i="2"/>
  <c r="M82" i="2"/>
  <c r="M77" i="2"/>
  <c r="M72" i="2"/>
  <c r="M66" i="2"/>
  <c r="M61" i="2"/>
  <c r="M56" i="2"/>
  <c r="M50" i="2"/>
  <c r="M45" i="2"/>
  <c r="M97" i="2"/>
  <c r="M92" i="2"/>
  <c r="M86" i="2"/>
  <c r="M81" i="2"/>
  <c r="M76" i="2"/>
  <c r="M70" i="2"/>
  <c r="M65" i="2"/>
  <c r="M60" i="2"/>
  <c r="M54" i="2"/>
  <c r="M49" i="2"/>
  <c r="M44" i="2"/>
  <c r="M96" i="2"/>
  <c r="M90" i="2"/>
  <c r="M85" i="2"/>
  <c r="M80" i="2"/>
  <c r="M74" i="2"/>
  <c r="M69" i="2"/>
  <c r="M64" i="2"/>
  <c r="M58" i="2"/>
  <c r="M53" i="2"/>
  <c r="M48" i="2"/>
  <c r="M84" i="2"/>
  <c r="M62" i="2"/>
  <c r="BN43" i="2"/>
  <c r="BJ43" i="2"/>
  <c r="BI43" i="2"/>
  <c r="M78" i="2"/>
  <c r="M57" i="2"/>
  <c r="BL43" i="2"/>
  <c r="M94" i="2"/>
  <c r="M73" i="2"/>
  <c r="M52" i="2"/>
  <c r="M68" i="2"/>
  <c r="BG43" i="2"/>
  <c r="BD43" i="2"/>
  <c r="AZ43" i="2"/>
  <c r="AU43" i="2"/>
  <c r="AP43" i="2"/>
  <c r="AO43" i="2"/>
  <c r="AH43" i="2"/>
  <c r="AG43" i="2"/>
  <c r="M46" i="2"/>
  <c r="H43" i="2"/>
  <c r="BM43" i="2"/>
  <c r="BF43" i="2"/>
  <c r="BE43" i="2"/>
  <c r="BB43" i="2"/>
  <c r="BA43" i="2"/>
  <c r="AT43" i="2"/>
  <c r="AR43" i="2"/>
  <c r="AM43" i="2"/>
  <c r="AJ43" i="2"/>
  <c r="BO43" i="2"/>
  <c r="BK43" i="2"/>
  <c r="AY43" i="2"/>
  <c r="AV43" i="2"/>
  <c r="AS43" i="2"/>
  <c r="AL43" i="2"/>
  <c r="AK43" i="2"/>
  <c r="AW43" i="2"/>
  <c r="AA43" i="2"/>
  <c r="X43" i="2"/>
  <c r="S43" i="2"/>
  <c r="O43" i="2"/>
  <c r="AX43" i="2"/>
  <c r="AN43" i="2"/>
  <c r="AI43" i="2"/>
  <c r="Z43" i="2"/>
  <c r="Y43" i="2"/>
  <c r="R43" i="2"/>
  <c r="Q43" i="2"/>
  <c r="P43" i="2"/>
  <c r="N43" i="2"/>
  <c r="BC43" i="2"/>
  <c r="AQ43" i="2"/>
  <c r="AF43" i="2"/>
  <c r="AE43" i="2"/>
  <c r="AB43" i="2"/>
  <c r="W43" i="2"/>
  <c r="T43" i="2"/>
  <c r="M89" i="2"/>
  <c r="BH43" i="2"/>
  <c r="AD43" i="2"/>
  <c r="AC43" i="2"/>
  <c r="V43" i="2"/>
  <c r="U43" i="2"/>
  <c r="AU94" i="2"/>
  <c r="AU90" i="2"/>
  <c r="AU86" i="2"/>
  <c r="AU82" i="2"/>
  <c r="AU78" i="2"/>
  <c r="AU96" i="2"/>
  <c r="AU92" i="2"/>
  <c r="AU88" i="2"/>
  <c r="AU84" i="2"/>
  <c r="AU80" i="2"/>
  <c r="AU91" i="2"/>
  <c r="AU83" i="2"/>
  <c r="AU97" i="2"/>
  <c r="AU89" i="2"/>
  <c r="AU81" i="2"/>
  <c r="AU95" i="2"/>
  <c r="AU87" i="2"/>
  <c r="AU79" i="2"/>
  <c r="AU93" i="2"/>
  <c r="AU85" i="2"/>
  <c r="BM77" i="2"/>
  <c r="BK77" i="2"/>
  <c r="BN77" i="2"/>
  <c r="BJ77" i="2"/>
  <c r="BI77" i="2"/>
  <c r="AY77" i="2"/>
  <c r="AV77" i="2"/>
  <c r="BC77" i="2"/>
  <c r="AX77" i="2"/>
  <c r="AW77" i="2"/>
  <c r="BH77" i="2"/>
  <c r="BG77" i="2"/>
  <c r="BD77" i="2"/>
  <c r="AZ77" i="2"/>
  <c r="BL77" i="2"/>
  <c r="BE77" i="2"/>
  <c r="BO77" i="2"/>
  <c r="BB77" i="2"/>
  <c r="BA77" i="2"/>
  <c r="BF77" i="2"/>
  <c r="AI94" i="2"/>
  <c r="AI90" i="2"/>
  <c r="AI86" i="2"/>
  <c r="AI82" i="2"/>
  <c r="AI78" i="2"/>
  <c r="AI96" i="2"/>
  <c r="AI92" i="2"/>
  <c r="AI88" i="2"/>
  <c r="AI84" i="2"/>
  <c r="AI80" i="2"/>
  <c r="AI76" i="2"/>
  <c r="AI72" i="2"/>
  <c r="AI68" i="2"/>
  <c r="AI95" i="2"/>
  <c r="AI87" i="2"/>
  <c r="AI79" i="2"/>
  <c r="AI73" i="2"/>
  <c r="AI67" i="2"/>
  <c r="AI93" i="2"/>
  <c r="AI85" i="2"/>
  <c r="AI77" i="2"/>
  <c r="AI71" i="2"/>
  <c r="AI66" i="2"/>
  <c r="AI91" i="2"/>
  <c r="AI83" i="2"/>
  <c r="AI75" i="2"/>
  <c r="AI70" i="2"/>
  <c r="AI74" i="2"/>
  <c r="AI97" i="2"/>
  <c r="AI69" i="2"/>
  <c r="AI89" i="2"/>
  <c r="AI81" i="2"/>
  <c r="BM65" i="2"/>
  <c r="BK65" i="2"/>
  <c r="BN65" i="2"/>
  <c r="BJ65" i="2"/>
  <c r="BI65" i="2"/>
  <c r="BH65" i="2"/>
  <c r="BE65" i="2"/>
  <c r="AY65" i="2"/>
  <c r="AV65" i="2"/>
  <c r="AS65" i="2"/>
  <c r="AL65" i="2"/>
  <c r="AK65" i="2"/>
  <c r="BC65" i="2"/>
  <c r="AX65" i="2"/>
  <c r="AW65" i="2"/>
  <c r="AQ65" i="2"/>
  <c r="AN65" i="2"/>
  <c r="BO65" i="2"/>
  <c r="BL65" i="2"/>
  <c r="BG65" i="2"/>
  <c r="BD65" i="2"/>
  <c r="AZ65" i="2"/>
  <c r="AU65" i="2"/>
  <c r="AP65" i="2"/>
  <c r="AO65" i="2"/>
  <c r="AM65" i="2"/>
  <c r="AJ65" i="2"/>
  <c r="BB65" i="2"/>
  <c r="BA65" i="2"/>
  <c r="BF65" i="2"/>
  <c r="AT65" i="2"/>
  <c r="AR65" i="2"/>
  <c r="AA95" i="2"/>
  <c r="AA91" i="2"/>
  <c r="AA87" i="2"/>
  <c r="AA83" i="2"/>
  <c r="AA79" i="2"/>
  <c r="AA75" i="2"/>
  <c r="AA71" i="2"/>
  <c r="AA67" i="2"/>
  <c r="AA63" i="2"/>
  <c r="AA59" i="2"/>
  <c r="AA97" i="2"/>
  <c r="AA93" i="2"/>
  <c r="AA89" i="2"/>
  <c r="AA85" i="2"/>
  <c r="AA81" i="2"/>
  <c r="AA77" i="2"/>
  <c r="AA73" i="2"/>
  <c r="AA69" i="2"/>
  <c r="AA65" i="2"/>
  <c r="AA61" i="2"/>
  <c r="AA94" i="2"/>
  <c r="AA86" i="2"/>
  <c r="AA78" i="2"/>
  <c r="AA70" i="2"/>
  <c r="AA62" i="2"/>
  <c r="AA92" i="2"/>
  <c r="AA84" i="2"/>
  <c r="AA76" i="2"/>
  <c r="AA68" i="2"/>
  <c r="AA60" i="2"/>
  <c r="AA90" i="2"/>
  <c r="AA82" i="2"/>
  <c r="AA74" i="2"/>
  <c r="AA66" i="2"/>
  <c r="AA58" i="2"/>
  <c r="AA96" i="2"/>
  <c r="AA64" i="2"/>
  <c r="AA88" i="2"/>
  <c r="AA80" i="2"/>
  <c r="BM57" i="2"/>
  <c r="BK57" i="2"/>
  <c r="AA72" i="2"/>
  <c r="BN57" i="2"/>
  <c r="BJ57" i="2"/>
  <c r="BI57" i="2"/>
  <c r="BO57" i="2"/>
  <c r="BL57" i="2"/>
  <c r="BH57" i="2"/>
  <c r="AY57" i="2"/>
  <c r="AV57" i="2"/>
  <c r="AS57" i="2"/>
  <c r="AL57" i="2"/>
  <c r="AK57" i="2"/>
  <c r="BC57" i="2"/>
  <c r="AX57" i="2"/>
  <c r="AW57" i="2"/>
  <c r="AQ57" i="2"/>
  <c r="AN57" i="2"/>
  <c r="AI57" i="2"/>
  <c r="AF57" i="2"/>
  <c r="BG57" i="2"/>
  <c r="BD57" i="2"/>
  <c r="AZ57" i="2"/>
  <c r="AU57" i="2"/>
  <c r="AP57" i="2"/>
  <c r="AO57" i="2"/>
  <c r="AH57" i="2"/>
  <c r="AG57" i="2"/>
  <c r="BF57" i="2"/>
  <c r="AT57" i="2"/>
  <c r="AB57" i="2"/>
  <c r="BE57" i="2"/>
  <c r="AR57" i="2"/>
  <c r="AE57" i="2"/>
  <c r="AD57" i="2"/>
  <c r="AC57" i="2"/>
  <c r="AM57" i="2"/>
  <c r="AJ57" i="2"/>
  <c r="BB57" i="2"/>
  <c r="BA57" i="2"/>
  <c r="S94" i="2"/>
  <c r="S90" i="2"/>
  <c r="S86" i="2"/>
  <c r="S82" i="2"/>
  <c r="S78" i="2"/>
  <c r="S74" i="2"/>
  <c r="S70" i="2"/>
  <c r="S66" i="2"/>
  <c r="S62" i="2"/>
  <c r="S58" i="2"/>
  <c r="S54" i="2"/>
  <c r="S50" i="2"/>
  <c r="S97" i="2"/>
  <c r="S93" i="2"/>
  <c r="S89" i="2"/>
  <c r="S85" i="2"/>
  <c r="S96" i="2"/>
  <c r="S92" i="2"/>
  <c r="S88" i="2"/>
  <c r="S84" i="2"/>
  <c r="S80" i="2"/>
  <c r="S76" i="2"/>
  <c r="S72" i="2"/>
  <c r="S68" i="2"/>
  <c r="S64" i="2"/>
  <c r="S60" i="2"/>
  <c r="S56" i="2"/>
  <c r="S52" i="2"/>
  <c r="S83" i="2"/>
  <c r="S75" i="2"/>
  <c r="S67" i="2"/>
  <c r="S59" i="2"/>
  <c r="S51" i="2"/>
  <c r="S95" i="2"/>
  <c r="S81" i="2"/>
  <c r="S73" i="2"/>
  <c r="S65" i="2"/>
  <c r="S57" i="2"/>
  <c r="S91" i="2"/>
  <c r="S79" i="2"/>
  <c r="S71" i="2"/>
  <c r="S63" i="2"/>
  <c r="S55" i="2"/>
  <c r="S87" i="2"/>
  <c r="S53" i="2"/>
  <c r="S77" i="2"/>
  <c r="BM49" i="2"/>
  <c r="BK49" i="2"/>
  <c r="S69" i="2"/>
  <c r="BN49" i="2"/>
  <c r="BJ49" i="2"/>
  <c r="BI49" i="2"/>
  <c r="BH49" i="2"/>
  <c r="AY49" i="2"/>
  <c r="AV49" i="2"/>
  <c r="AS49" i="2"/>
  <c r="AL49" i="2"/>
  <c r="AK49" i="2"/>
  <c r="S61" i="2"/>
  <c r="BC49" i="2"/>
  <c r="AX49" i="2"/>
  <c r="AW49" i="2"/>
  <c r="AQ49" i="2"/>
  <c r="AN49" i="2"/>
  <c r="AI49" i="2"/>
  <c r="AF49" i="2"/>
  <c r="BO49" i="2"/>
  <c r="BL49" i="2"/>
  <c r="BG49" i="2"/>
  <c r="BD49" i="2"/>
  <c r="AZ49" i="2"/>
  <c r="AU49" i="2"/>
  <c r="AP49" i="2"/>
  <c r="AO49" i="2"/>
  <c r="AH49" i="2"/>
  <c r="AG49" i="2"/>
  <c r="AM49" i="2"/>
  <c r="AJ49" i="2"/>
  <c r="AE49" i="2"/>
  <c r="AB49" i="2"/>
  <c r="W49" i="2"/>
  <c r="T49" i="2"/>
  <c r="BB49" i="2"/>
  <c r="BA49" i="2"/>
  <c r="AD49" i="2"/>
  <c r="AC49" i="2"/>
  <c r="V49" i="2"/>
  <c r="U49" i="2"/>
  <c r="BF49" i="2"/>
  <c r="AT49" i="2"/>
  <c r="AA49" i="2"/>
  <c r="X49" i="2"/>
  <c r="BE49" i="2"/>
  <c r="AR49" i="2"/>
  <c r="Z49" i="2"/>
  <c r="Y49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97" i="2"/>
  <c r="I93" i="2"/>
  <c r="I89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87" i="2"/>
  <c r="I79" i="2"/>
  <c r="I71" i="2"/>
  <c r="I63" i="2"/>
  <c r="I55" i="2"/>
  <c r="I47" i="2"/>
  <c r="BO39" i="2"/>
  <c r="BN39" i="2"/>
  <c r="BJ39" i="2"/>
  <c r="BI39" i="2"/>
  <c r="I85" i="2"/>
  <c r="I77" i="2"/>
  <c r="I69" i="2"/>
  <c r="I61" i="2"/>
  <c r="I53" i="2"/>
  <c r="I45" i="2"/>
  <c r="BL39" i="2"/>
  <c r="I95" i="2"/>
  <c r="I83" i="2"/>
  <c r="I75" i="2"/>
  <c r="I67" i="2"/>
  <c r="I59" i="2"/>
  <c r="I51" i="2"/>
  <c r="I43" i="2"/>
  <c r="I91" i="2"/>
  <c r="I57" i="2"/>
  <c r="BG39" i="2"/>
  <c r="BD39" i="2"/>
  <c r="AZ39" i="2"/>
  <c r="AU39" i="2"/>
  <c r="AP39" i="2"/>
  <c r="AO39" i="2"/>
  <c r="AH39" i="2"/>
  <c r="AG39" i="2"/>
  <c r="I81" i="2"/>
  <c r="I49" i="2"/>
  <c r="BH39" i="2"/>
  <c r="BF39" i="2"/>
  <c r="BE39" i="2"/>
  <c r="BB39" i="2"/>
  <c r="BA39" i="2"/>
  <c r="AT39" i="2"/>
  <c r="AR39" i="2"/>
  <c r="AM39" i="2"/>
  <c r="AJ39" i="2"/>
  <c r="I73" i="2"/>
  <c r="I41" i="2"/>
  <c r="BM39" i="2"/>
  <c r="AY39" i="2"/>
  <c r="AV39" i="2"/>
  <c r="AS39" i="2"/>
  <c r="AL39" i="2"/>
  <c r="AK39" i="2"/>
  <c r="AA39" i="2"/>
  <c r="X39" i="2"/>
  <c r="S39" i="2"/>
  <c r="O39" i="2"/>
  <c r="K39" i="2"/>
  <c r="J39" i="2"/>
  <c r="AW39" i="2"/>
  <c r="Z39" i="2"/>
  <c r="Y39" i="2"/>
  <c r="R39" i="2"/>
  <c r="Q39" i="2"/>
  <c r="P39" i="2"/>
  <c r="N39" i="2"/>
  <c r="M39" i="2"/>
  <c r="BK39" i="2"/>
  <c r="AX39" i="2"/>
  <c r="AN39" i="2"/>
  <c r="AI39" i="2"/>
  <c r="AE39" i="2"/>
  <c r="AB39" i="2"/>
  <c r="W39" i="2"/>
  <c r="T39" i="2"/>
  <c r="I65" i="2"/>
  <c r="BC39" i="2"/>
  <c r="AQ39" i="2"/>
  <c r="AF39" i="2"/>
  <c r="AD39" i="2"/>
  <c r="AC39" i="2"/>
  <c r="V39" i="2"/>
  <c r="U39" i="2"/>
  <c r="L39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95" i="2"/>
  <c r="E89" i="2"/>
  <c r="E84" i="2"/>
  <c r="E79" i="2"/>
  <c r="E73" i="2"/>
  <c r="E68" i="2"/>
  <c r="E63" i="2"/>
  <c r="E57" i="2"/>
  <c r="E52" i="2"/>
  <c r="E47" i="2"/>
  <c r="E41" i="2"/>
  <c r="E36" i="2"/>
  <c r="BO35" i="2"/>
  <c r="BN35" i="2"/>
  <c r="BJ35" i="2"/>
  <c r="BI35" i="2"/>
  <c r="E93" i="2"/>
  <c r="E83" i="2"/>
  <c r="E77" i="2"/>
  <c r="E72" i="2"/>
  <c r="E67" i="2"/>
  <c r="E61" i="2"/>
  <c r="E56" i="2"/>
  <c r="E51" i="2"/>
  <c r="E45" i="2"/>
  <c r="E40" i="2"/>
  <c r="BL35" i="2"/>
  <c r="E97" i="2"/>
  <c r="E92" i="2"/>
  <c r="E87" i="2"/>
  <c r="E81" i="2"/>
  <c r="E76" i="2"/>
  <c r="E71" i="2"/>
  <c r="E65" i="2"/>
  <c r="E60" i="2"/>
  <c r="E55" i="2"/>
  <c r="E49" i="2"/>
  <c r="E44" i="2"/>
  <c r="E39" i="2"/>
  <c r="E85" i="2"/>
  <c r="E64" i="2"/>
  <c r="E43" i="2"/>
  <c r="BK35" i="2"/>
  <c r="BG35" i="2"/>
  <c r="BD35" i="2"/>
  <c r="AZ35" i="2"/>
  <c r="AU35" i="2"/>
  <c r="AP35" i="2"/>
  <c r="AO35" i="2"/>
  <c r="AH35" i="2"/>
  <c r="AG35" i="2"/>
  <c r="E80" i="2"/>
  <c r="E59" i="2"/>
  <c r="E37" i="2"/>
  <c r="BF35" i="2"/>
  <c r="BE35" i="2"/>
  <c r="BB35" i="2"/>
  <c r="BA35" i="2"/>
  <c r="AR35" i="2"/>
  <c r="AM35" i="2"/>
  <c r="AJ35" i="2"/>
  <c r="E96" i="2"/>
  <c r="E75" i="2"/>
  <c r="E53" i="2"/>
  <c r="AY35" i="2"/>
  <c r="AV35" i="2"/>
  <c r="AT35" i="2"/>
  <c r="AS35" i="2"/>
  <c r="AL35" i="2"/>
  <c r="AK35" i="2"/>
  <c r="E48" i="2"/>
  <c r="BH35" i="2"/>
  <c r="BC35" i="2"/>
  <c r="AQ35" i="2"/>
  <c r="AF35" i="2"/>
  <c r="AA35" i="2"/>
  <c r="X35" i="2"/>
  <c r="S35" i="2"/>
  <c r="O35" i="2"/>
  <c r="Z35" i="2"/>
  <c r="Y35" i="2"/>
  <c r="R35" i="2"/>
  <c r="N35" i="2"/>
  <c r="E91" i="2"/>
  <c r="AW35" i="2"/>
  <c r="AE35" i="2"/>
  <c r="AB35" i="2"/>
  <c r="W35" i="2"/>
  <c r="T35" i="2"/>
  <c r="Q35" i="2"/>
  <c r="P35" i="2"/>
  <c r="E69" i="2"/>
  <c r="BM35" i="2"/>
  <c r="AX35" i="2"/>
  <c r="AN35" i="2"/>
  <c r="AI35" i="2"/>
  <c r="AD35" i="2"/>
  <c r="AC35" i="2"/>
  <c r="V35" i="2"/>
  <c r="U35" i="2"/>
  <c r="AR97" i="2"/>
  <c r="AR93" i="2"/>
  <c r="AR95" i="2"/>
  <c r="AR91" i="2"/>
  <c r="AR87" i="2"/>
  <c r="AR83" i="2"/>
  <c r="AR79" i="2"/>
  <c r="AR75" i="2"/>
  <c r="AR90" i="2"/>
  <c r="AR85" i="2"/>
  <c r="AR80" i="2"/>
  <c r="AR96" i="2"/>
  <c r="AR89" i="2"/>
  <c r="AR84" i="2"/>
  <c r="AR78" i="2"/>
  <c r="AR94" i="2"/>
  <c r="AR88" i="2"/>
  <c r="AR82" i="2"/>
  <c r="AR77" i="2"/>
  <c r="AR92" i="2"/>
  <c r="AR86" i="2"/>
  <c r="AR81" i="2"/>
  <c r="AR76" i="2"/>
  <c r="BM74" i="2"/>
  <c r="BK74" i="2"/>
  <c r="BH74" i="2"/>
  <c r="BN74" i="2"/>
  <c r="BJ74" i="2"/>
  <c r="BO74" i="2"/>
  <c r="BL74" i="2"/>
  <c r="BI74" i="2"/>
  <c r="BC74" i="2"/>
  <c r="AX74" i="2"/>
  <c r="AW74" i="2"/>
  <c r="BG74" i="2"/>
  <c r="BD74" i="2"/>
  <c r="AZ74" i="2"/>
  <c r="AU74" i="2"/>
  <c r="BF74" i="2"/>
  <c r="BE74" i="2"/>
  <c r="BB74" i="2"/>
  <c r="BA74" i="2"/>
  <c r="AT74" i="2"/>
  <c r="AY74" i="2"/>
  <c r="AV74" i="2"/>
  <c r="AS74" i="2"/>
  <c r="AN97" i="2"/>
  <c r="AN93" i="2"/>
  <c r="AN89" i="2"/>
  <c r="AN85" i="2"/>
  <c r="AN81" i="2"/>
  <c r="AN77" i="2"/>
  <c r="AN73" i="2"/>
  <c r="AN95" i="2"/>
  <c r="AN91" i="2"/>
  <c r="AN87" i="2"/>
  <c r="AN83" i="2"/>
  <c r="AN79" i="2"/>
  <c r="AN75" i="2"/>
  <c r="AN71" i="2"/>
  <c r="AN94" i="2"/>
  <c r="AN86" i="2"/>
  <c r="AN78" i="2"/>
  <c r="AN92" i="2"/>
  <c r="AN84" i="2"/>
  <c r="AN76" i="2"/>
  <c r="AN90" i="2"/>
  <c r="AN82" i="2"/>
  <c r="AN74" i="2"/>
  <c r="AN88" i="2"/>
  <c r="AN80" i="2"/>
  <c r="AN72" i="2"/>
  <c r="AN96" i="2"/>
  <c r="BM70" i="2"/>
  <c r="BK70" i="2"/>
  <c r="BH70" i="2"/>
  <c r="BN70" i="2"/>
  <c r="BJ70" i="2"/>
  <c r="BO70" i="2"/>
  <c r="BL70" i="2"/>
  <c r="BC70" i="2"/>
  <c r="AX70" i="2"/>
  <c r="AW70" i="2"/>
  <c r="AQ70" i="2"/>
  <c r="BG70" i="2"/>
  <c r="BD70" i="2"/>
  <c r="AZ70" i="2"/>
  <c r="AU70" i="2"/>
  <c r="AP70" i="2"/>
  <c r="AO70" i="2"/>
  <c r="BI70" i="2"/>
  <c r="BF70" i="2"/>
  <c r="BE70" i="2"/>
  <c r="BB70" i="2"/>
  <c r="BA70" i="2"/>
  <c r="AT70" i="2"/>
  <c r="AR70" i="2"/>
  <c r="AV70" i="2"/>
  <c r="AS70" i="2"/>
  <c r="AY70" i="2"/>
  <c r="AJ95" i="2"/>
  <c r="AJ91" i="2"/>
  <c r="AJ87" i="2"/>
  <c r="AJ83" i="2"/>
  <c r="AJ79" i="2"/>
  <c r="AJ75" i="2"/>
  <c r="AJ71" i="2"/>
  <c r="AJ67" i="2"/>
  <c r="AJ97" i="2"/>
  <c r="AJ93" i="2"/>
  <c r="AJ89" i="2"/>
  <c r="AJ85" i="2"/>
  <c r="AJ81" i="2"/>
  <c r="AJ77" i="2"/>
  <c r="AJ73" i="2"/>
  <c r="AJ69" i="2"/>
  <c r="AJ96" i="2"/>
  <c r="AJ88" i="2"/>
  <c r="AJ80" i="2"/>
  <c r="AJ72" i="2"/>
  <c r="AJ94" i="2"/>
  <c r="AJ86" i="2"/>
  <c r="AJ78" i="2"/>
  <c r="AJ70" i="2"/>
  <c r="AJ92" i="2"/>
  <c r="AJ84" i="2"/>
  <c r="AJ76" i="2"/>
  <c r="AJ68" i="2"/>
  <c r="AJ74" i="2"/>
  <c r="AJ90" i="2"/>
  <c r="AJ82" i="2"/>
  <c r="BM66" i="2"/>
  <c r="BK66" i="2"/>
  <c r="BH66" i="2"/>
  <c r="BN66" i="2"/>
  <c r="BJ66" i="2"/>
  <c r="BO66" i="2"/>
  <c r="BL66" i="2"/>
  <c r="BI66" i="2"/>
  <c r="BC66" i="2"/>
  <c r="AX66" i="2"/>
  <c r="AW66" i="2"/>
  <c r="AQ66" i="2"/>
  <c r="AN66" i="2"/>
  <c r="BG66" i="2"/>
  <c r="BD66" i="2"/>
  <c r="AZ66" i="2"/>
  <c r="AU66" i="2"/>
  <c r="AP66" i="2"/>
  <c r="AO66" i="2"/>
  <c r="BF66" i="2"/>
  <c r="BE66" i="2"/>
  <c r="BB66" i="2"/>
  <c r="BA66" i="2"/>
  <c r="AT66" i="2"/>
  <c r="AR66" i="2"/>
  <c r="AM66" i="2"/>
  <c r="AY66" i="2"/>
  <c r="AL66" i="2"/>
  <c r="AK66" i="2"/>
  <c r="AV66" i="2"/>
  <c r="AS66" i="2"/>
  <c r="AF95" i="2"/>
  <c r="AF91" i="2"/>
  <c r="AF87" i="2"/>
  <c r="AF83" i="2"/>
  <c r="AF79" i="2"/>
  <c r="AF75" i="2"/>
  <c r="AF71" i="2"/>
  <c r="AF67" i="2"/>
  <c r="AF63" i="2"/>
  <c r="AF97" i="2"/>
  <c r="AF92" i="2"/>
  <c r="AF86" i="2"/>
  <c r="AF81" i="2"/>
  <c r="AF76" i="2"/>
  <c r="AF70" i="2"/>
  <c r="AF65" i="2"/>
  <c r="AF96" i="2"/>
  <c r="AF90" i="2"/>
  <c r="AF85" i="2"/>
  <c r="AF80" i="2"/>
  <c r="AF74" i="2"/>
  <c r="AF69" i="2"/>
  <c r="AF64" i="2"/>
  <c r="AF94" i="2"/>
  <c r="AF89" i="2"/>
  <c r="AF84" i="2"/>
  <c r="AF78" i="2"/>
  <c r="AF73" i="2"/>
  <c r="AF68" i="2"/>
  <c r="AF88" i="2"/>
  <c r="AF66" i="2"/>
  <c r="AF82" i="2"/>
  <c r="AF77" i="2"/>
  <c r="AF72" i="2"/>
  <c r="BM62" i="2"/>
  <c r="BK62" i="2"/>
  <c r="BH62" i="2"/>
  <c r="BN62" i="2"/>
  <c r="BJ62" i="2"/>
  <c r="AF93" i="2"/>
  <c r="BO62" i="2"/>
  <c r="BL62" i="2"/>
  <c r="BC62" i="2"/>
  <c r="AX62" i="2"/>
  <c r="AW62" i="2"/>
  <c r="AQ62" i="2"/>
  <c r="AN62" i="2"/>
  <c r="AI62" i="2"/>
  <c r="BG62" i="2"/>
  <c r="BD62" i="2"/>
  <c r="AZ62" i="2"/>
  <c r="AU62" i="2"/>
  <c r="AP62" i="2"/>
  <c r="AO62" i="2"/>
  <c r="AH62" i="2"/>
  <c r="AG62" i="2"/>
  <c r="BI62" i="2"/>
  <c r="BF62" i="2"/>
  <c r="BE62" i="2"/>
  <c r="BB62" i="2"/>
  <c r="BA62" i="2"/>
  <c r="AT62" i="2"/>
  <c r="AR62" i="2"/>
  <c r="AM62" i="2"/>
  <c r="AJ62" i="2"/>
  <c r="AY62" i="2"/>
  <c r="AL62" i="2"/>
  <c r="AK62" i="2"/>
  <c r="AV62" i="2"/>
  <c r="AS62" i="2"/>
  <c r="AB96" i="2"/>
  <c r="AB92" i="2"/>
  <c r="AB88" i="2"/>
  <c r="AB84" i="2"/>
  <c r="AB80" i="2"/>
  <c r="AB76" i="2"/>
  <c r="AB72" i="2"/>
  <c r="AB68" i="2"/>
  <c r="AB64" i="2"/>
  <c r="AB60" i="2"/>
  <c r="AB95" i="2"/>
  <c r="AB94" i="2"/>
  <c r="AB90" i="2"/>
  <c r="AB86" i="2"/>
  <c r="AB82" i="2"/>
  <c r="AB78" i="2"/>
  <c r="AB74" i="2"/>
  <c r="AB70" i="2"/>
  <c r="AB66" i="2"/>
  <c r="AB62" i="2"/>
  <c r="AB97" i="2"/>
  <c r="AB87" i="2"/>
  <c r="AB79" i="2"/>
  <c r="AB71" i="2"/>
  <c r="AB63" i="2"/>
  <c r="AB93" i="2"/>
  <c r="AB85" i="2"/>
  <c r="AB77" i="2"/>
  <c r="AB69" i="2"/>
  <c r="AB61" i="2"/>
  <c r="AB91" i="2"/>
  <c r="AB83" i="2"/>
  <c r="AB75" i="2"/>
  <c r="AB67" i="2"/>
  <c r="AB59" i="2"/>
  <c r="AB89" i="2"/>
  <c r="AB81" i="2"/>
  <c r="AB73" i="2"/>
  <c r="BM58" i="2"/>
  <c r="BK58" i="2"/>
  <c r="BH58" i="2"/>
  <c r="AB65" i="2"/>
  <c r="BN58" i="2"/>
  <c r="BJ58" i="2"/>
  <c r="BO58" i="2"/>
  <c r="BL58" i="2"/>
  <c r="BI58" i="2"/>
  <c r="BC58" i="2"/>
  <c r="AX58" i="2"/>
  <c r="AW58" i="2"/>
  <c r="AQ58" i="2"/>
  <c r="AN58" i="2"/>
  <c r="AI58" i="2"/>
  <c r="AF58" i="2"/>
  <c r="BG58" i="2"/>
  <c r="BD58" i="2"/>
  <c r="AZ58" i="2"/>
  <c r="AU58" i="2"/>
  <c r="AP58" i="2"/>
  <c r="AO58" i="2"/>
  <c r="AH58" i="2"/>
  <c r="AG58" i="2"/>
  <c r="BF58" i="2"/>
  <c r="BE58" i="2"/>
  <c r="BB58" i="2"/>
  <c r="BA58" i="2"/>
  <c r="AT58" i="2"/>
  <c r="AR58" i="2"/>
  <c r="AM58" i="2"/>
  <c r="AJ58" i="2"/>
  <c r="AE58" i="2"/>
  <c r="AD58" i="2"/>
  <c r="AC58" i="2"/>
  <c r="AY58" i="2"/>
  <c r="AL58" i="2"/>
  <c r="AK58" i="2"/>
  <c r="AV58" i="2"/>
  <c r="AS58" i="2"/>
  <c r="X94" i="2"/>
  <c r="X90" i="2"/>
  <c r="X86" i="2"/>
  <c r="X82" i="2"/>
  <c r="X78" i="2"/>
  <c r="X74" i="2"/>
  <c r="X70" i="2"/>
  <c r="X66" i="2"/>
  <c r="X62" i="2"/>
  <c r="X58" i="2"/>
  <c r="X96" i="2"/>
  <c r="X92" i="2"/>
  <c r="X88" i="2"/>
  <c r="X84" i="2"/>
  <c r="X80" i="2"/>
  <c r="X76" i="2"/>
  <c r="X72" i="2"/>
  <c r="X68" i="2"/>
  <c r="X64" i="2"/>
  <c r="X60" i="2"/>
  <c r="X56" i="2"/>
  <c r="X97" i="2"/>
  <c r="X89" i="2"/>
  <c r="X81" i="2"/>
  <c r="X73" i="2"/>
  <c r="X65" i="2"/>
  <c r="X57" i="2"/>
  <c r="X95" i="2"/>
  <c r="X87" i="2"/>
  <c r="X79" i="2"/>
  <c r="X71" i="2"/>
  <c r="X63" i="2"/>
  <c r="X55" i="2"/>
  <c r="X93" i="2"/>
  <c r="X85" i="2"/>
  <c r="X77" i="2"/>
  <c r="X69" i="2"/>
  <c r="X61" i="2"/>
  <c r="X91" i="2"/>
  <c r="X59" i="2"/>
  <c r="X83" i="2"/>
  <c r="X75" i="2"/>
  <c r="BM54" i="2"/>
  <c r="BK54" i="2"/>
  <c r="BH54" i="2"/>
  <c r="BN54" i="2"/>
  <c r="BJ54" i="2"/>
  <c r="X67" i="2"/>
  <c r="BO54" i="2"/>
  <c r="BL54" i="2"/>
  <c r="BC54" i="2"/>
  <c r="AX54" i="2"/>
  <c r="AW54" i="2"/>
  <c r="AQ54" i="2"/>
  <c r="AN54" i="2"/>
  <c r="AI54" i="2"/>
  <c r="AF54" i="2"/>
  <c r="BG54" i="2"/>
  <c r="BD54" i="2"/>
  <c r="AZ54" i="2"/>
  <c r="AU54" i="2"/>
  <c r="AP54" i="2"/>
  <c r="AO54" i="2"/>
  <c r="AH54" i="2"/>
  <c r="AG54" i="2"/>
  <c r="BI54" i="2"/>
  <c r="BF54" i="2"/>
  <c r="BE54" i="2"/>
  <c r="BB54" i="2"/>
  <c r="BA54" i="2"/>
  <c r="AT54" i="2"/>
  <c r="AR54" i="2"/>
  <c r="AM54" i="2"/>
  <c r="AJ54" i="2"/>
  <c r="AV54" i="2"/>
  <c r="AS54" i="2"/>
  <c r="AD54" i="2"/>
  <c r="AC54" i="2"/>
  <c r="AA54" i="2"/>
  <c r="Z54" i="2"/>
  <c r="Y54" i="2"/>
  <c r="AY54" i="2"/>
  <c r="AL54" i="2"/>
  <c r="AK54" i="2"/>
  <c r="AE54" i="2"/>
  <c r="AB54" i="2"/>
  <c r="T94" i="2"/>
  <c r="T90" i="2"/>
  <c r="T86" i="2"/>
  <c r="T82" i="2"/>
  <c r="T95" i="2"/>
  <c r="T89" i="2"/>
  <c r="T84" i="2"/>
  <c r="T79" i="2"/>
  <c r="T75" i="2"/>
  <c r="T71" i="2"/>
  <c r="T67" i="2"/>
  <c r="T63" i="2"/>
  <c r="T59" i="2"/>
  <c r="T55" i="2"/>
  <c r="T51" i="2"/>
  <c r="T93" i="2"/>
  <c r="T88" i="2"/>
  <c r="T83" i="2"/>
  <c r="T78" i="2"/>
  <c r="T74" i="2"/>
  <c r="T70" i="2"/>
  <c r="T66" i="2"/>
  <c r="T62" i="2"/>
  <c r="T58" i="2"/>
  <c r="T54" i="2"/>
  <c r="T97" i="2"/>
  <c r="T92" i="2"/>
  <c r="T87" i="2"/>
  <c r="T81" i="2"/>
  <c r="T77" i="2"/>
  <c r="T73" i="2"/>
  <c r="T69" i="2"/>
  <c r="T65" i="2"/>
  <c r="T61" i="2"/>
  <c r="T57" i="2"/>
  <c r="T53" i="2"/>
  <c r="T85" i="2"/>
  <c r="T68" i="2"/>
  <c r="T52" i="2"/>
  <c r="T80" i="2"/>
  <c r="T64" i="2"/>
  <c r="T96" i="2"/>
  <c r="T76" i="2"/>
  <c r="T60" i="2"/>
  <c r="BM50" i="2"/>
  <c r="BK50" i="2"/>
  <c r="BH50" i="2"/>
  <c r="T91" i="2"/>
  <c r="BN50" i="2"/>
  <c r="BJ50" i="2"/>
  <c r="T72" i="2"/>
  <c r="BO50" i="2"/>
  <c r="BL50" i="2"/>
  <c r="T56" i="2"/>
  <c r="BI50" i="2"/>
  <c r="BC50" i="2"/>
  <c r="AX50" i="2"/>
  <c r="AW50" i="2"/>
  <c r="AQ50" i="2"/>
  <c r="AN50" i="2"/>
  <c r="AI50" i="2"/>
  <c r="AF50" i="2"/>
  <c r="BG50" i="2"/>
  <c r="BD50" i="2"/>
  <c r="AZ50" i="2"/>
  <c r="AU50" i="2"/>
  <c r="AP50" i="2"/>
  <c r="AO50" i="2"/>
  <c r="AH50" i="2"/>
  <c r="AG50" i="2"/>
  <c r="BF50" i="2"/>
  <c r="BE50" i="2"/>
  <c r="BB50" i="2"/>
  <c r="BA50" i="2"/>
  <c r="AT50" i="2"/>
  <c r="AR50" i="2"/>
  <c r="AM50" i="2"/>
  <c r="AJ50" i="2"/>
  <c r="AY50" i="2"/>
  <c r="AL50" i="2"/>
  <c r="AK50" i="2"/>
  <c r="AD50" i="2"/>
  <c r="AC50" i="2"/>
  <c r="V50" i="2"/>
  <c r="U50" i="2"/>
  <c r="AV50" i="2"/>
  <c r="AS50" i="2"/>
  <c r="AA50" i="2"/>
  <c r="X50" i="2"/>
  <c r="Z50" i="2"/>
  <c r="Y50" i="2"/>
  <c r="AE50" i="2"/>
  <c r="AB50" i="2"/>
  <c r="W50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P95" i="2"/>
  <c r="P91" i="2"/>
  <c r="P87" i="2"/>
  <c r="P83" i="2"/>
  <c r="P79" i="2"/>
  <c r="P75" i="2"/>
  <c r="P71" i="2"/>
  <c r="P67" i="2"/>
  <c r="P63" i="2"/>
  <c r="P59" i="2"/>
  <c r="P55" i="2"/>
  <c r="P51" i="2"/>
  <c r="P47" i="2"/>
  <c r="P94" i="2"/>
  <c r="P86" i="2"/>
  <c r="P78" i="2"/>
  <c r="P70" i="2"/>
  <c r="P62" i="2"/>
  <c r="P54" i="2"/>
  <c r="P92" i="2"/>
  <c r="P84" i="2"/>
  <c r="P76" i="2"/>
  <c r="P68" i="2"/>
  <c r="P60" i="2"/>
  <c r="P52" i="2"/>
  <c r="P90" i="2"/>
  <c r="P82" i="2"/>
  <c r="P74" i="2"/>
  <c r="P66" i="2"/>
  <c r="P58" i="2"/>
  <c r="P50" i="2"/>
  <c r="P72" i="2"/>
  <c r="BM46" i="2"/>
  <c r="BK46" i="2"/>
  <c r="BH46" i="2"/>
  <c r="P96" i="2"/>
  <c r="P64" i="2"/>
  <c r="BN46" i="2"/>
  <c r="BJ46" i="2"/>
  <c r="P88" i="2"/>
  <c r="P56" i="2"/>
  <c r="BO46" i="2"/>
  <c r="BL46" i="2"/>
  <c r="BC46" i="2"/>
  <c r="AX46" i="2"/>
  <c r="AW46" i="2"/>
  <c r="AQ46" i="2"/>
  <c r="AN46" i="2"/>
  <c r="AI46" i="2"/>
  <c r="AF46" i="2"/>
  <c r="P80" i="2"/>
  <c r="BG46" i="2"/>
  <c r="BD46" i="2"/>
  <c r="AZ46" i="2"/>
  <c r="AU46" i="2"/>
  <c r="AP46" i="2"/>
  <c r="AO46" i="2"/>
  <c r="AH46" i="2"/>
  <c r="AG46" i="2"/>
  <c r="P48" i="2"/>
  <c r="BI46" i="2"/>
  <c r="BF46" i="2"/>
  <c r="BE46" i="2"/>
  <c r="BB46" i="2"/>
  <c r="BA46" i="2"/>
  <c r="AT46" i="2"/>
  <c r="AR46" i="2"/>
  <c r="AM46" i="2"/>
  <c r="AJ46" i="2"/>
  <c r="AD46" i="2"/>
  <c r="AC46" i="2"/>
  <c r="V46" i="2"/>
  <c r="U46" i="2"/>
  <c r="AY46" i="2"/>
  <c r="AL46" i="2"/>
  <c r="AK46" i="2"/>
  <c r="AA46" i="2"/>
  <c r="X46" i="2"/>
  <c r="S46" i="2"/>
  <c r="AV46" i="2"/>
  <c r="AS46" i="2"/>
  <c r="Z46" i="2"/>
  <c r="Y46" i="2"/>
  <c r="R46" i="2"/>
  <c r="Q46" i="2"/>
  <c r="AE46" i="2"/>
  <c r="AB46" i="2"/>
  <c r="W46" i="2"/>
  <c r="T46" i="2"/>
  <c r="L97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95" i="2"/>
  <c r="L79" i="2"/>
  <c r="L63" i="2"/>
  <c r="L47" i="2"/>
  <c r="BM42" i="2"/>
  <c r="BK42" i="2"/>
  <c r="BH42" i="2"/>
  <c r="L91" i="2"/>
  <c r="L75" i="2"/>
  <c r="L59" i="2"/>
  <c r="L43" i="2"/>
  <c r="BO42" i="2"/>
  <c r="BN42" i="2"/>
  <c r="BJ42" i="2"/>
  <c r="L87" i="2"/>
  <c r="L71" i="2"/>
  <c r="L55" i="2"/>
  <c r="BL42" i="2"/>
  <c r="L51" i="2"/>
  <c r="BI42" i="2"/>
  <c r="BC42" i="2"/>
  <c r="AX42" i="2"/>
  <c r="AW42" i="2"/>
  <c r="AQ42" i="2"/>
  <c r="AN42" i="2"/>
  <c r="AI42" i="2"/>
  <c r="AF42" i="2"/>
  <c r="BG42" i="2"/>
  <c r="BD42" i="2"/>
  <c r="AZ42" i="2"/>
  <c r="AU42" i="2"/>
  <c r="AP42" i="2"/>
  <c r="AO42" i="2"/>
  <c r="AH42" i="2"/>
  <c r="AG42" i="2"/>
  <c r="L83" i="2"/>
  <c r="BF42" i="2"/>
  <c r="BE42" i="2"/>
  <c r="BB42" i="2"/>
  <c r="BA42" i="2"/>
  <c r="AT42" i="2"/>
  <c r="AR42" i="2"/>
  <c r="AM42" i="2"/>
  <c r="AJ42" i="2"/>
  <c r="L67" i="2"/>
  <c r="AD42" i="2"/>
  <c r="AC42" i="2"/>
  <c r="V42" i="2"/>
  <c r="U42" i="2"/>
  <c r="AA42" i="2"/>
  <c r="X42" i="2"/>
  <c r="S42" i="2"/>
  <c r="O42" i="2"/>
  <c r="AY42" i="2"/>
  <c r="AL42" i="2"/>
  <c r="AK42" i="2"/>
  <c r="Z42" i="2"/>
  <c r="Y42" i="2"/>
  <c r="R42" i="2"/>
  <c r="Q42" i="2"/>
  <c r="P42" i="2"/>
  <c r="N42" i="2"/>
  <c r="M42" i="2"/>
  <c r="AV42" i="2"/>
  <c r="AS42" i="2"/>
  <c r="AE42" i="2"/>
  <c r="AB42" i="2"/>
  <c r="W42" i="2"/>
  <c r="T42" i="2"/>
  <c r="E34" i="2"/>
  <c r="BA34" i="2"/>
  <c r="BC34" i="2"/>
  <c r="AB34" i="2"/>
  <c r="AW34" i="2"/>
  <c r="AO34" i="2"/>
  <c r="P34" i="2"/>
  <c r="AK34" i="2"/>
  <c r="T34" i="2"/>
  <c r="AS34" i="2"/>
  <c r="L34" i="2"/>
  <c r="AG34" i="2"/>
  <c r="J34" i="2"/>
  <c r="X34" i="2"/>
  <c r="H34" i="2"/>
  <c r="BN34" i="2"/>
  <c r="BJ34" i="2"/>
  <c r="BF34" i="2"/>
  <c r="BO34" i="2"/>
  <c r="BK34" i="2"/>
  <c r="BG34" i="2"/>
  <c r="BM34" i="2"/>
  <c r="BE34" i="2"/>
  <c r="BH34" i="2"/>
  <c r="BL34" i="2"/>
  <c r="BI34" i="2"/>
  <c r="K34" i="2"/>
  <c r="M34" i="2"/>
  <c r="R34" i="2"/>
  <c r="U34" i="2"/>
  <c r="Y34" i="2"/>
  <c r="AD34" i="2"/>
  <c r="AH34" i="2"/>
  <c r="AL34" i="2"/>
  <c r="AP34" i="2"/>
  <c r="AT34" i="2"/>
  <c r="AX34" i="2"/>
  <c r="G36" i="2"/>
  <c r="G34" i="2"/>
  <c r="F34" i="2"/>
  <c r="N34" i="2"/>
  <c r="V34" i="2"/>
  <c r="AA34" i="2"/>
  <c r="AE34" i="2"/>
  <c r="AI34" i="2"/>
  <c r="AM34" i="2"/>
  <c r="AQ34" i="2"/>
  <c r="AU34" i="2"/>
  <c r="AY34" i="2"/>
  <c r="K35" i="2"/>
  <c r="G35" i="2"/>
  <c r="L35" i="2"/>
  <c r="H35" i="2"/>
  <c r="J35" i="2"/>
  <c r="I35" i="2"/>
  <c r="F35" i="2"/>
  <c r="M35" i="2"/>
  <c r="I34" i="2"/>
  <c r="S34" i="2"/>
  <c r="W34" i="2"/>
  <c r="Z34" i="2"/>
  <c r="AF34" i="2"/>
  <c r="AJ34" i="2"/>
  <c r="AN34" i="2"/>
  <c r="AR34" i="2"/>
  <c r="AV34" i="2"/>
  <c r="AZ34" i="2"/>
  <c r="AC34" i="2"/>
</calcChain>
</file>

<file path=xl/sharedStrings.xml><?xml version="1.0" encoding="utf-8"?>
<sst xmlns="http://schemas.openxmlformats.org/spreadsheetml/2006/main" count="82" uniqueCount="81">
  <si>
    <t>RPI</t>
  </si>
  <si>
    <t>Seed</t>
  </si>
  <si>
    <t>Michigan</t>
  </si>
  <si>
    <t>Off Eff</t>
  </si>
  <si>
    <t>Def Eff</t>
  </si>
  <si>
    <t>Florida</t>
  </si>
  <si>
    <t>Albany</t>
  </si>
  <si>
    <t>Win% vs D1</t>
  </si>
  <si>
    <t>Win% Top 50 RPI</t>
  </si>
  <si>
    <t>ESPN RPI Page</t>
  </si>
  <si>
    <t>TeamRankings.com</t>
  </si>
  <si>
    <t>Sports-Reference.com</t>
  </si>
  <si>
    <t>FINAL NUMBER</t>
  </si>
  <si>
    <t>Avg Margin of Victory</t>
  </si>
  <si>
    <t>Arizona</t>
  </si>
  <si>
    <t>Kansas</t>
  </si>
  <si>
    <t>Wisconsin</t>
  </si>
  <si>
    <t>Villanova</t>
  </si>
  <si>
    <t>Syracuse</t>
  </si>
  <si>
    <t>Creighton</t>
  </si>
  <si>
    <t>Duke</t>
  </si>
  <si>
    <t>UCLA</t>
  </si>
  <si>
    <t>San Diego St</t>
  </si>
  <si>
    <t>Louisville</t>
  </si>
  <si>
    <t>Michigan St</t>
  </si>
  <si>
    <t>VCU</t>
  </si>
  <si>
    <t>Cincinnati</t>
  </si>
  <si>
    <t>Ohio State</t>
  </si>
  <si>
    <t>New Mexico</t>
  </si>
  <si>
    <t>Oregon</t>
  </si>
  <si>
    <t>Colorado</t>
  </si>
  <si>
    <t>Memphis</t>
  </si>
  <si>
    <t>Pittsburgh</t>
  </si>
  <si>
    <t>Kansas State</t>
  </si>
  <si>
    <t>Harvard</t>
  </si>
  <si>
    <t>Team</t>
  </si>
  <si>
    <t>Sources</t>
  </si>
  <si>
    <t>HISTORICAL DATA</t>
  </si>
  <si>
    <t>The percentages below reflect the chance of the vertical axis teams winning.</t>
  </si>
  <si>
    <t xml:space="preserve">No available data = </t>
  </si>
  <si>
    <t>PROBABILITIES MUST BE CHANCE OF TEAM WITH LOWEST ID WINNING GAME</t>
  </si>
  <si>
    <t>Gonzoga</t>
  </si>
  <si>
    <t>Indiana</t>
  </si>
  <si>
    <t>Georgetown</t>
  </si>
  <si>
    <t>Miami</t>
  </si>
  <si>
    <t>Marquette</t>
  </si>
  <si>
    <t>St Louis</t>
  </si>
  <si>
    <t>Oklohoma St</t>
  </si>
  <si>
    <t>UNLV</t>
  </si>
  <si>
    <t>Butler</t>
  </si>
  <si>
    <t>Notre Dame</t>
  </si>
  <si>
    <t>Illinois</t>
  </si>
  <si>
    <t>Colorado St.</t>
  </si>
  <si>
    <t>N. Carolina</t>
  </si>
  <si>
    <t>N.C. State</t>
  </si>
  <si>
    <t>Missouri</t>
  </si>
  <si>
    <t>Wichita St.</t>
  </si>
  <si>
    <t>Temple</t>
  </si>
  <si>
    <t>Iowa St.</t>
  </si>
  <si>
    <t>Oklohoma</t>
  </si>
  <si>
    <t>Saint Mary's</t>
  </si>
  <si>
    <t>Belmont</t>
  </si>
  <si>
    <t>Minnesota</t>
  </si>
  <si>
    <t>Bucknell</t>
  </si>
  <si>
    <t>Ole Miss</t>
  </si>
  <si>
    <t>Akron</t>
  </si>
  <si>
    <t>California</t>
  </si>
  <si>
    <t>LA Salle</t>
  </si>
  <si>
    <t>New Mexico St.</t>
  </si>
  <si>
    <t>S. Dakota St.</t>
  </si>
  <si>
    <t>Montana</t>
  </si>
  <si>
    <t>Valparaiso</t>
  </si>
  <si>
    <t>Nwestern st</t>
  </si>
  <si>
    <t>Davidson</t>
  </si>
  <si>
    <t>Iona</t>
  </si>
  <si>
    <t>FGCU</t>
  </si>
  <si>
    <t>Pacific</t>
  </si>
  <si>
    <t>SouthernU</t>
  </si>
  <si>
    <t>Western Ky.</t>
  </si>
  <si>
    <t>North Carolina A&amp;T</t>
  </si>
  <si>
    <t>James 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</si>
</sst>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lightDown"/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right"/>
    </xf>
    <xf numFmtId="0" fontId="0" fillId="0" borderId="13" xfId="0" applyBorder="1"/>
    <xf numFmtId="0" fontId="2" fillId="0" borderId="0" xfId="0" applyFont="1"/>
    <xf numFmtId="2" fontId="0" fillId="0" borderId="8" xfId="0" applyNumberFormat="1" applyBorder="1"/>
    <xf numFmtId="164" fontId="0" fillId="7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10" fontId="0" fillId="0" borderId="2" xfId="1" applyNumberFormat="1" applyFont="1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5" borderId="0" xfId="1" applyNumberFormat="1" applyFont="1" applyFill="1" applyBorder="1"/>
    <xf numFmtId="164" fontId="0" fillId="5" borderId="8" xfId="1" applyNumberFormat="1" applyFont="1" applyFill="1" applyBorder="1"/>
    <xf numFmtId="0" fontId="0" fillId="5" borderId="1" xfId="0" applyFill="1" applyBorder="1"/>
    <xf numFmtId="164" fontId="0" fillId="8" borderId="0" xfId="1" applyNumberFormat="1" applyFont="1" applyFill="1" applyBorder="1"/>
    <xf numFmtId="164" fontId="0" fillId="8" borderId="11" xfId="1" applyNumberFormat="1" applyFont="1" applyFill="1" applyBorder="1"/>
    <xf numFmtId="10" fontId="0" fillId="0" borderId="0" xfId="1" applyNumberFormat="1" applyFont="1" applyBorder="1"/>
    <xf numFmtId="2" fontId="0" fillId="0" borderId="8" xfId="0" applyNumberFormat="1" applyBorder="1"/>
    <xf numFmtId="2" fontId="0" fillId="0" borderId="17" xfId="0" applyNumberFormat="1" applyBorder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Fill="1" applyBorder="1"/>
    <xf numFmtId="0" fontId="0" fillId="0" borderId="16" xfId="0" applyBorder="1"/>
    <xf numFmtId="0" fontId="0" fillId="9" borderId="2" xfId="0" applyFill="1" applyBorder="1"/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0" fillId="0" borderId="2" xfId="1" applyNumberFormat="1" applyFont="1" applyFill="1" applyBorder="1"/>
    <xf numFmtId="10" fontId="0" fillId="0" borderId="18" xfId="1" applyNumberFormat="1" applyFont="1" applyBorder="1"/>
    <xf numFmtId="0" fontId="0" fillId="0" borderId="2" xfId="1" applyNumberFormat="1" applyFont="1" applyBorder="1"/>
    <xf numFmtId="0" fontId="4" fillId="0" borderId="0" xfId="0" applyFont="1"/>
    <xf numFmtId="165" fontId="0" fillId="0" borderId="0" xfId="0" applyNumberFormat="1"/>
    <xf numFmtId="165" fontId="5" fillId="0" borderId="0" xfId="1" applyNumberFormat="1" applyFont="1" applyBorder="1"/>
    <xf numFmtId="0" fontId="5" fillId="0" borderId="0" xfId="0" applyFont="1" applyBorder="1"/>
    <xf numFmtId="0" fontId="5" fillId="0" borderId="0" xfId="0" applyFont="1" applyFill="1" applyBorder="1"/>
    <xf numFmtId="0" fontId="5" fillId="0" borderId="16" xfId="0" applyFont="1" applyBorder="1"/>
    <xf numFmtId="165" fontId="5" fillId="0" borderId="16" xfId="1" applyNumberFormat="1" applyFont="1" applyBorder="1"/>
  </cellXfs>
  <cellStyles count="2">
    <cellStyle name="Normal" xfId="0" builtinId="0"/>
    <cellStyle name="Percent" xfId="1" builtinId="5"/>
  </cellStyles>
  <dxfs count="13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169"/>
  <sheetViews>
    <sheetView tabSelected="1" topLeftCell="A58" zoomScale="60" zoomScaleNormal="60" workbookViewId="0">
      <selection activeCell="A105" sqref="A105:H168"/>
    </sheetView>
  </sheetViews>
  <sheetFormatPr defaultRowHeight="15" x14ac:dyDescent="0.25"/>
  <cols>
    <col min="1" max="1" width="26.5703125" customWidth="1"/>
    <col min="2" max="2" width="7.28515625" bestFit="1" customWidth="1"/>
    <col min="3" max="3" width="15" customWidth="1"/>
    <col min="4" max="4" width="18.7109375" bestFit="1" customWidth="1"/>
    <col min="5" max="5" width="12.5703125" bestFit="1" customWidth="1"/>
    <col min="6" max="6" width="11.28515625" bestFit="1" customWidth="1"/>
    <col min="7" max="7" width="21.140625" bestFit="1" customWidth="1"/>
    <col min="8" max="8" width="24.7109375" bestFit="1" customWidth="1"/>
    <col min="9" max="9" width="18.7109375" bestFit="1" customWidth="1"/>
    <col min="10" max="12" width="10.5703125" bestFit="1" customWidth="1"/>
    <col min="13" max="13" width="11.28515625" bestFit="1" customWidth="1"/>
    <col min="14" max="14" width="8.42578125" bestFit="1" customWidth="1"/>
    <col min="15" max="15" width="8.7109375" bestFit="1" customWidth="1"/>
    <col min="16" max="16" width="8.42578125" bestFit="1" customWidth="1"/>
    <col min="17" max="17" width="14.42578125" bestFit="1" customWidth="1"/>
    <col min="18" max="18" width="10.85546875" bestFit="1" customWidth="1"/>
    <col min="19" max="19" width="13.28515625" bestFit="1" customWidth="1"/>
    <col min="20" max="20" width="8.42578125" bestFit="1" customWidth="1"/>
    <col min="21" max="21" width="11.85546875" bestFit="1" customWidth="1"/>
    <col min="22" max="22" width="12.5703125" bestFit="1" customWidth="1"/>
    <col min="23" max="23" width="11.28515625" bestFit="1" customWidth="1"/>
    <col min="24" max="24" width="12" bestFit="1" customWidth="1"/>
    <col min="25" max="27" width="8.42578125" bestFit="1" customWidth="1"/>
    <col min="28" max="28" width="13.7109375" bestFit="1" customWidth="1"/>
    <col min="29" max="29" width="9" bestFit="1" customWidth="1"/>
    <col min="30" max="31" width="8.42578125" bestFit="1" customWidth="1"/>
    <col min="32" max="32" width="11.140625" bestFit="1" customWidth="1"/>
    <col min="33" max="33" width="10.42578125" bestFit="1" customWidth="1"/>
    <col min="34" max="34" width="10.5703125" bestFit="1" customWidth="1"/>
    <col min="35" max="35" width="10.85546875" bestFit="1" customWidth="1"/>
    <col min="36" max="36" width="11.85546875" bestFit="1" customWidth="1"/>
    <col min="37" max="37" width="14.42578125" bestFit="1" customWidth="1"/>
    <col min="38" max="38" width="14.7109375" bestFit="1" customWidth="1"/>
    <col min="39" max="39" width="8.42578125" bestFit="1" customWidth="1"/>
    <col min="40" max="40" width="10.140625" bestFit="1" customWidth="1"/>
    <col min="41" max="41" width="8.42578125" bestFit="1" customWidth="1"/>
    <col min="42" max="42" width="11.85546875" bestFit="1" customWidth="1"/>
    <col min="43" max="43" width="16.28515625" bestFit="1" customWidth="1"/>
    <col min="44" max="44" width="8.7109375" bestFit="1" customWidth="1"/>
    <col min="45" max="45" width="11.140625" bestFit="1" customWidth="1"/>
    <col min="46" max="46" width="12.5703125" bestFit="1" customWidth="1"/>
    <col min="47" max="47" width="13" bestFit="1" customWidth="1"/>
    <col min="48" max="48" width="11.28515625" bestFit="1" customWidth="1"/>
    <col min="49" max="49" width="18" bestFit="1" customWidth="1"/>
    <col min="50" max="50" width="10.5703125" bestFit="1" customWidth="1"/>
    <col min="51" max="51" width="9.42578125" bestFit="1" customWidth="1"/>
    <col min="52" max="52" width="8.42578125" bestFit="1" customWidth="1"/>
    <col min="53" max="53" width="16.5703125" bestFit="1" customWidth="1"/>
    <col min="54" max="54" width="12.28515625" bestFit="1" customWidth="1"/>
    <col min="55" max="55" width="10.5703125" bestFit="1" customWidth="1"/>
    <col min="56" max="56" width="13.42578125" bestFit="1" customWidth="1"/>
    <col min="57" max="57" width="14" bestFit="1" customWidth="1"/>
    <col min="58" max="58" width="8.7109375" bestFit="1" customWidth="1"/>
    <col min="59" max="59" width="12.5703125" bestFit="1" customWidth="1"/>
    <col min="60" max="60" width="12" bestFit="1" customWidth="1"/>
    <col min="61" max="61" width="11.140625" bestFit="1" customWidth="1"/>
    <col min="62" max="62" width="9.7109375" bestFit="1" customWidth="1"/>
    <col min="63" max="63" width="16.28515625" bestFit="1" customWidth="1"/>
    <col min="64" max="64" width="8.42578125" bestFit="1" customWidth="1"/>
    <col min="65" max="65" width="10.42578125" bestFit="1" customWidth="1"/>
    <col min="66" max="66" width="9.85546875" bestFit="1" customWidth="1"/>
    <col min="67" max="67" width="18.42578125" bestFit="1" customWidth="1"/>
  </cols>
  <sheetData>
    <row r="3" spans="1:17" x14ac:dyDescent="0.25">
      <c r="A3" s="16" t="s">
        <v>37</v>
      </c>
    </row>
    <row r="4" spans="1:17" ht="15" customHeight="1" x14ac:dyDescent="0.25">
      <c r="A4" s="40" t="s">
        <v>38</v>
      </c>
      <c r="B4" s="40"/>
      <c r="C4" s="40"/>
      <c r="D4" s="40"/>
      <c r="E4" s="25"/>
      <c r="G4" s="1" t="s">
        <v>39</v>
      </c>
      <c r="H4" s="29"/>
    </row>
    <row r="5" spans="1:17" ht="15.75" thickBot="1" x14ac:dyDescent="0.3">
      <c r="A5" s="41"/>
      <c r="B5" s="41"/>
      <c r="C5" s="41"/>
      <c r="D5" s="41"/>
      <c r="E5" s="26"/>
    </row>
    <row r="6" spans="1:17" x14ac:dyDescent="0.25">
      <c r="A6" s="6" t="s">
        <v>1</v>
      </c>
      <c r="B6" s="7">
        <v>1</v>
      </c>
      <c r="C6" s="7">
        <v>2</v>
      </c>
      <c r="D6" s="7">
        <v>3</v>
      </c>
      <c r="E6" s="7">
        <v>4</v>
      </c>
      <c r="F6" s="7">
        <v>5</v>
      </c>
      <c r="G6" s="7">
        <v>6</v>
      </c>
      <c r="H6" s="7">
        <v>7</v>
      </c>
      <c r="I6" s="7">
        <v>8</v>
      </c>
      <c r="J6" s="7">
        <v>9</v>
      </c>
      <c r="K6" s="7">
        <v>10</v>
      </c>
      <c r="L6" s="7">
        <v>11</v>
      </c>
      <c r="M6" s="7">
        <v>12</v>
      </c>
      <c r="N6" s="7">
        <v>13</v>
      </c>
      <c r="O6" s="7">
        <v>14</v>
      </c>
      <c r="P6" s="7">
        <v>15</v>
      </c>
      <c r="Q6" s="15">
        <v>16</v>
      </c>
    </row>
    <row r="7" spans="1:17" x14ac:dyDescent="0.25">
      <c r="A7" s="9">
        <v>1</v>
      </c>
      <c r="B7" s="18">
        <v>0.5</v>
      </c>
      <c r="C7" s="19">
        <v>0.56399999999999995</v>
      </c>
      <c r="D7" s="19">
        <v>0.44400000000000001</v>
      </c>
      <c r="E7" s="19">
        <v>0.70299999999999996</v>
      </c>
      <c r="F7" s="19">
        <v>0.83299999999999996</v>
      </c>
      <c r="G7" s="19">
        <v>0.7</v>
      </c>
      <c r="H7" s="19">
        <v>1</v>
      </c>
      <c r="I7" s="19">
        <v>0.75</v>
      </c>
      <c r="J7" s="19">
        <v>0.93500000000000005</v>
      </c>
      <c r="K7" s="19">
        <v>1</v>
      </c>
      <c r="L7" s="19">
        <v>0.66700000000000004</v>
      </c>
      <c r="M7" s="20">
        <v>1</v>
      </c>
      <c r="N7" s="20">
        <v>1</v>
      </c>
      <c r="O7" s="27">
        <v>1</v>
      </c>
      <c r="P7" s="27">
        <v>1</v>
      </c>
      <c r="Q7" s="21">
        <v>1</v>
      </c>
    </row>
    <row r="8" spans="1:17" x14ac:dyDescent="0.25">
      <c r="A8" s="9">
        <v>2</v>
      </c>
      <c r="B8" s="30"/>
      <c r="C8" s="18">
        <v>0.5</v>
      </c>
      <c r="D8" s="19">
        <v>0.77800000000000002</v>
      </c>
      <c r="E8" s="19">
        <v>0.5</v>
      </c>
      <c r="F8" s="19">
        <v>0</v>
      </c>
      <c r="G8" s="19">
        <v>0.73899999999999999</v>
      </c>
      <c r="H8" s="19">
        <v>0.68</v>
      </c>
      <c r="I8" s="19">
        <v>0.5</v>
      </c>
      <c r="J8" s="27">
        <v>0.52</v>
      </c>
      <c r="K8" s="19">
        <v>0.53300000000000003</v>
      </c>
      <c r="L8" s="19">
        <v>0.88900000000000001</v>
      </c>
      <c r="M8" s="20">
        <v>1</v>
      </c>
      <c r="N8" s="27">
        <v>0.95</v>
      </c>
      <c r="O8" s="27">
        <v>0.95</v>
      </c>
      <c r="P8" s="20">
        <v>0.95199999999999996</v>
      </c>
      <c r="Q8" s="28">
        <v>1</v>
      </c>
    </row>
    <row r="9" spans="1:17" x14ac:dyDescent="0.25">
      <c r="A9" s="9">
        <v>3</v>
      </c>
      <c r="B9" s="30"/>
      <c r="C9" s="30"/>
      <c r="D9" s="18">
        <v>0.5</v>
      </c>
      <c r="E9" s="19">
        <v>0.75</v>
      </c>
      <c r="F9" s="20">
        <v>0.5</v>
      </c>
      <c r="G9" s="20">
        <v>0.5</v>
      </c>
      <c r="H9" s="20">
        <v>0.6</v>
      </c>
      <c r="I9" s="20">
        <v>1</v>
      </c>
      <c r="J9" s="20">
        <v>1</v>
      </c>
      <c r="K9" s="20">
        <v>0.7</v>
      </c>
      <c r="L9" s="20">
        <v>0.68200000000000005</v>
      </c>
      <c r="M9" s="27">
        <v>0.75</v>
      </c>
      <c r="N9" s="27">
        <v>0.81</v>
      </c>
      <c r="O9" s="20">
        <v>0.83299999999999996</v>
      </c>
      <c r="P9" s="27">
        <v>0.9</v>
      </c>
      <c r="Q9" s="28">
        <v>1</v>
      </c>
    </row>
    <row r="10" spans="1:17" x14ac:dyDescent="0.25">
      <c r="A10" s="9">
        <v>4</v>
      </c>
      <c r="B10" s="30"/>
      <c r="C10" s="30"/>
      <c r="D10" s="30"/>
      <c r="E10" s="18">
        <v>0.5</v>
      </c>
      <c r="F10" s="19">
        <v>0.56499999999999995</v>
      </c>
      <c r="G10" s="19">
        <v>0.5</v>
      </c>
      <c r="H10" s="20">
        <v>1</v>
      </c>
      <c r="I10" s="20">
        <v>0.4</v>
      </c>
      <c r="J10" s="20">
        <v>1</v>
      </c>
      <c r="K10" s="20">
        <v>1</v>
      </c>
      <c r="L10" s="27">
        <v>0.67</v>
      </c>
      <c r="M10" s="20">
        <v>0.54500000000000004</v>
      </c>
      <c r="N10" s="20">
        <v>0.79800000000000004</v>
      </c>
      <c r="O10" s="27">
        <v>0.86</v>
      </c>
      <c r="P10" s="27">
        <v>0.94</v>
      </c>
      <c r="Q10" s="28">
        <v>0.96</v>
      </c>
    </row>
    <row r="11" spans="1:17" x14ac:dyDescent="0.25">
      <c r="A11" s="9">
        <v>5</v>
      </c>
      <c r="B11" s="30"/>
      <c r="C11" s="30"/>
      <c r="D11" s="30"/>
      <c r="E11" s="30"/>
      <c r="F11" s="18">
        <v>0.5</v>
      </c>
      <c r="G11" s="27">
        <v>0.5</v>
      </c>
      <c r="H11" s="27">
        <v>0.75</v>
      </c>
      <c r="I11" s="19">
        <v>0.33300000000000002</v>
      </c>
      <c r="J11" s="20">
        <v>0</v>
      </c>
      <c r="K11" s="20">
        <v>1</v>
      </c>
      <c r="L11" s="27">
        <v>0.66</v>
      </c>
      <c r="M11" s="20">
        <f>0.679</f>
        <v>0.67900000000000005</v>
      </c>
      <c r="N11" s="20">
        <v>0.83299999999999996</v>
      </c>
      <c r="O11" s="27">
        <v>0.87</v>
      </c>
      <c r="P11" s="27">
        <v>0.92</v>
      </c>
      <c r="Q11" s="28">
        <v>0.93</v>
      </c>
    </row>
    <row r="12" spans="1:17" x14ac:dyDescent="0.25">
      <c r="A12" s="9">
        <v>6</v>
      </c>
      <c r="B12" s="30"/>
      <c r="C12" s="30"/>
      <c r="D12" s="30"/>
      <c r="E12" s="30"/>
      <c r="F12" s="30"/>
      <c r="G12" s="18">
        <v>0.5</v>
      </c>
      <c r="H12" s="20">
        <v>0.5</v>
      </c>
      <c r="I12" s="20">
        <v>0</v>
      </c>
      <c r="J12" s="27">
        <v>0.5</v>
      </c>
      <c r="K12" s="20">
        <v>0.66700000000000004</v>
      </c>
      <c r="L12" s="20">
        <v>0.70199999999999996</v>
      </c>
      <c r="M12" s="27">
        <v>0.74</v>
      </c>
      <c r="N12" s="27">
        <v>0.78</v>
      </c>
      <c r="O12" s="20">
        <v>0.81799999999999995</v>
      </c>
      <c r="P12" s="27">
        <v>0.89</v>
      </c>
      <c r="Q12" s="28">
        <v>0.92</v>
      </c>
    </row>
    <row r="13" spans="1:17" x14ac:dyDescent="0.25">
      <c r="A13" s="9">
        <v>7</v>
      </c>
      <c r="B13" s="30"/>
      <c r="C13" s="30"/>
      <c r="D13" s="30"/>
      <c r="E13" s="30"/>
      <c r="F13" s="30"/>
      <c r="G13" s="30"/>
      <c r="H13" s="18">
        <v>0.5</v>
      </c>
      <c r="I13" s="20">
        <v>0</v>
      </c>
      <c r="J13" s="27">
        <v>0.48</v>
      </c>
      <c r="K13" s="20">
        <v>0.60699999999999998</v>
      </c>
      <c r="L13" s="20">
        <v>0</v>
      </c>
      <c r="M13" s="27">
        <v>0.79</v>
      </c>
      <c r="N13" s="27">
        <v>0.84</v>
      </c>
      <c r="O13" s="20">
        <v>1</v>
      </c>
      <c r="P13" s="20">
        <v>1</v>
      </c>
      <c r="Q13" s="28">
        <v>1</v>
      </c>
    </row>
    <row r="14" spans="1:17" x14ac:dyDescent="0.25">
      <c r="A14" s="9">
        <v>8</v>
      </c>
      <c r="B14" s="30"/>
      <c r="C14" s="30"/>
      <c r="D14" s="30"/>
      <c r="E14" s="30"/>
      <c r="F14" s="30"/>
      <c r="G14" s="30"/>
      <c r="H14" s="30"/>
      <c r="I14" s="18">
        <v>0.5</v>
      </c>
      <c r="J14" s="20">
        <v>0.45200000000000001</v>
      </c>
      <c r="K14" s="27">
        <v>0.64</v>
      </c>
      <c r="L14" s="27">
        <v>0.65</v>
      </c>
      <c r="M14" s="20">
        <v>0</v>
      </c>
      <c r="N14" s="20">
        <v>1</v>
      </c>
      <c r="O14" s="27">
        <v>1</v>
      </c>
      <c r="P14" s="27">
        <v>0.91</v>
      </c>
      <c r="Q14" s="28">
        <v>0.93</v>
      </c>
    </row>
    <row r="15" spans="1:17" x14ac:dyDescent="0.25">
      <c r="A15" s="9">
        <v>9</v>
      </c>
      <c r="B15" s="30"/>
      <c r="C15" s="30"/>
      <c r="D15" s="30"/>
      <c r="E15" s="30"/>
      <c r="F15" s="30"/>
      <c r="G15" s="30"/>
      <c r="H15" s="30"/>
      <c r="I15" s="30"/>
      <c r="J15" s="18">
        <v>0.5</v>
      </c>
      <c r="K15" s="27">
        <v>0.67</v>
      </c>
      <c r="L15" s="27">
        <v>0.68</v>
      </c>
      <c r="M15" s="27">
        <v>0.75</v>
      </c>
      <c r="N15" s="27">
        <v>0.85</v>
      </c>
      <c r="O15" s="27">
        <v>0.86</v>
      </c>
      <c r="P15" s="27">
        <v>0.89</v>
      </c>
      <c r="Q15" s="28">
        <v>0.92</v>
      </c>
    </row>
    <row r="16" spans="1:17" x14ac:dyDescent="0.25">
      <c r="A16" s="9">
        <v>10</v>
      </c>
      <c r="B16" s="30"/>
      <c r="C16" s="30"/>
      <c r="D16" s="30"/>
      <c r="E16" s="30"/>
      <c r="F16" s="30"/>
      <c r="G16" s="30"/>
      <c r="H16" s="30"/>
      <c r="I16" s="30"/>
      <c r="J16" s="30"/>
      <c r="K16" s="18">
        <v>0.5</v>
      </c>
      <c r="L16" s="27">
        <v>0.65</v>
      </c>
      <c r="M16" s="27">
        <v>0.74</v>
      </c>
      <c r="N16" s="27">
        <v>0.78</v>
      </c>
      <c r="O16" s="20">
        <v>1</v>
      </c>
      <c r="P16" s="20">
        <v>1</v>
      </c>
      <c r="Q16" s="28">
        <v>1</v>
      </c>
    </row>
    <row r="17" spans="1:358" x14ac:dyDescent="0.25">
      <c r="A17" s="9">
        <v>11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18">
        <v>0.5</v>
      </c>
      <c r="M17" s="27">
        <v>0.7</v>
      </c>
      <c r="N17" s="27">
        <v>0.75</v>
      </c>
      <c r="O17" s="20">
        <v>1</v>
      </c>
      <c r="P17" s="27">
        <v>1</v>
      </c>
      <c r="Q17" s="28">
        <v>1</v>
      </c>
    </row>
    <row r="18" spans="1:358" x14ac:dyDescent="0.25">
      <c r="A18" s="9">
        <v>12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18">
        <v>0.5</v>
      </c>
      <c r="N18" s="20">
        <v>0.8</v>
      </c>
      <c r="O18" s="27">
        <v>0.83</v>
      </c>
      <c r="P18" s="27">
        <v>0.85</v>
      </c>
      <c r="Q18" s="28">
        <v>0.87</v>
      </c>
    </row>
    <row r="19" spans="1:358" x14ac:dyDescent="0.25">
      <c r="A19" s="9">
        <v>13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8">
        <v>0.5</v>
      </c>
      <c r="O19" s="27">
        <v>0.8</v>
      </c>
      <c r="P19" s="27">
        <v>0.83</v>
      </c>
      <c r="Q19" s="28">
        <v>0.85</v>
      </c>
    </row>
    <row r="20" spans="1:358" x14ac:dyDescent="0.25">
      <c r="A20" s="9">
        <v>14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18">
        <v>0.5</v>
      </c>
      <c r="P20" s="27">
        <v>0.78</v>
      </c>
      <c r="Q20" s="28">
        <v>0.82</v>
      </c>
    </row>
    <row r="21" spans="1:358" x14ac:dyDescent="0.25">
      <c r="A21" s="9">
        <v>15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18">
        <v>0.5</v>
      </c>
      <c r="Q21" s="28">
        <v>0.69</v>
      </c>
    </row>
    <row r="22" spans="1:358" ht="15.75" thickBot="1" x14ac:dyDescent="0.3">
      <c r="A22" s="12">
        <v>16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18">
        <v>0.5</v>
      </c>
    </row>
    <row r="25" spans="1:358" x14ac:dyDescent="0.25">
      <c r="C25" s="1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5"/>
      <c r="KA25" s="35"/>
      <c r="KB25" s="35"/>
      <c r="KC25" s="35"/>
      <c r="KD25" s="35"/>
      <c r="KE25" s="35"/>
      <c r="KF25" s="35"/>
      <c r="KG25" s="35"/>
      <c r="KH25" s="35"/>
      <c r="KI25" s="35"/>
      <c r="KJ25" s="35"/>
      <c r="KK25" s="35"/>
      <c r="KL25" s="35"/>
      <c r="KM25" s="35"/>
      <c r="KN25" s="35"/>
      <c r="KO25" s="35"/>
      <c r="KP25" s="35"/>
      <c r="KQ25" s="35"/>
      <c r="KR25" s="35"/>
      <c r="KS25" s="35"/>
      <c r="KT25" s="35"/>
      <c r="KU25" s="35"/>
      <c r="KV25" s="35"/>
      <c r="KW25" s="35"/>
      <c r="KX25" s="35"/>
      <c r="KY25" s="35"/>
      <c r="KZ25" s="35"/>
      <c r="LA25" s="35"/>
      <c r="LB25" s="35"/>
      <c r="LC25" s="35"/>
      <c r="LD25" s="35"/>
      <c r="LE25" s="35"/>
      <c r="LF25" s="35"/>
      <c r="LG25" s="35"/>
      <c r="LH25" s="35"/>
      <c r="LI25" s="35"/>
      <c r="LJ25" s="35"/>
      <c r="LK25" s="35"/>
      <c r="LL25" s="35"/>
      <c r="LM25" s="35"/>
      <c r="LN25" s="35"/>
      <c r="LO25" s="35"/>
      <c r="LP25" s="35"/>
      <c r="LQ25" s="35"/>
      <c r="LR25" s="35"/>
      <c r="LS25" s="35"/>
      <c r="LT25" s="35"/>
      <c r="LU25" s="35"/>
      <c r="LV25" s="35"/>
      <c r="LW25" s="35"/>
      <c r="LX25" s="35"/>
      <c r="LY25" s="35"/>
      <c r="LZ25" s="35"/>
      <c r="MA25" s="35"/>
      <c r="MB25" s="35"/>
      <c r="MC25" s="35"/>
      <c r="MD25" s="35"/>
      <c r="ME25" s="35"/>
      <c r="MF25" s="35"/>
      <c r="MG25" s="35"/>
      <c r="MH25" s="35"/>
      <c r="MI25" s="35"/>
      <c r="MJ25" s="35"/>
      <c r="MK25" s="35"/>
      <c r="ML25" s="35"/>
      <c r="MM25" s="35"/>
      <c r="MN25" s="35"/>
      <c r="MO25" s="35"/>
      <c r="MP25" s="35"/>
      <c r="MQ25" s="35"/>
      <c r="MR25" s="35"/>
      <c r="MS25" s="35"/>
      <c r="MT25" s="35"/>
    </row>
    <row r="26" spans="1:358" x14ac:dyDescent="0.25">
      <c r="C26" s="1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</row>
    <row r="27" spans="1:358" x14ac:dyDescent="0.25">
      <c r="O27" s="2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</row>
    <row r="28" spans="1:358" x14ac:dyDescent="0.25"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</row>
    <row r="29" spans="1:358" x14ac:dyDescent="0.25"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</row>
    <row r="30" spans="1:358" x14ac:dyDescent="0.25"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</row>
    <row r="31" spans="1:358" ht="27.75" customHeight="1" thickBot="1" x14ac:dyDescent="0.3">
      <c r="B31" s="42" t="s">
        <v>40</v>
      </c>
      <c r="C31" s="42"/>
      <c r="D31" t="str">
        <f>$A$105</f>
        <v>Louisville</v>
      </c>
      <c r="E31" t="str">
        <f>$A$106</f>
        <v>Gonzoga</v>
      </c>
      <c r="F31" t="str">
        <f>$A$107</f>
        <v>Kansas</v>
      </c>
      <c r="G31" t="str">
        <f>$A$108</f>
        <v>Indiana</v>
      </c>
      <c r="H31" t="str">
        <f>$A$109</f>
        <v>Duke</v>
      </c>
      <c r="I31" t="str">
        <f>$A$110</f>
        <v>Ohio State</v>
      </c>
      <c r="J31" t="str">
        <f>$A$111</f>
        <v>Georgetown</v>
      </c>
      <c r="K31" t="str">
        <f>$A$112</f>
        <v>Miami</v>
      </c>
      <c r="L31" t="str">
        <f>$A$113</f>
        <v>Michigan St</v>
      </c>
      <c r="M31" t="str">
        <f>$A$114</f>
        <v>New Mexico</v>
      </c>
      <c r="N31" t="str">
        <f>$A$115</f>
        <v>Marquette</v>
      </c>
      <c r="O31" t="str">
        <f>$A$116</f>
        <v>Florida</v>
      </c>
      <c r="P31" t="str">
        <f>$A$117</f>
        <v>St Louis</v>
      </c>
      <c r="Q31" t="str">
        <f>$A$118</f>
        <v>Kansas State</v>
      </c>
      <c r="R31" t="str">
        <f>$A$119</f>
        <v>Michigan</v>
      </c>
      <c r="S31" t="str">
        <f>$A$120</f>
        <v>Syracuse</v>
      </c>
      <c r="T31" t="str">
        <f>$A$121</f>
        <v>Oklohoma St</v>
      </c>
      <c r="U31" t="str">
        <f>$A$122</f>
        <v>Wisconsin</v>
      </c>
      <c r="V31" t="str">
        <f>$A$123</f>
        <v>VCU</v>
      </c>
      <c r="W31" t="str">
        <f>$A$124</f>
        <v>UNLV</v>
      </c>
      <c r="X31" t="str">
        <f>$A$125</f>
        <v>Memphis</v>
      </c>
      <c r="Y31" t="str">
        <f>$A$126</f>
        <v>Arizona</v>
      </c>
      <c r="Z31" t="str">
        <f>$A$127</f>
        <v>UCLA</v>
      </c>
      <c r="AA31" t="str">
        <f>$A$128</f>
        <v>Butler</v>
      </c>
      <c r="AB31" t="str">
        <f>$A$129</f>
        <v>Creighton</v>
      </c>
      <c r="AC31" t="str">
        <f>$A$130</f>
        <v>Notre Dame</v>
      </c>
      <c r="AD31" t="str">
        <f>$A$131</f>
        <v>San Diego St</v>
      </c>
      <c r="AE31" t="str">
        <f>$A$132</f>
        <v>Illinois</v>
      </c>
      <c r="AF31" t="str">
        <f>$A$133</f>
        <v>Colorado St.</v>
      </c>
      <c r="AG31" t="str">
        <f>$A$134</f>
        <v>Pittsburgh</v>
      </c>
      <c r="AH31" t="str">
        <f>$A$135</f>
        <v>N. Carolina</v>
      </c>
      <c r="AI31" t="str">
        <f>$A$136</f>
        <v>N.C. State</v>
      </c>
      <c r="AJ31" t="str">
        <f>$A$137</f>
        <v>Missouri</v>
      </c>
      <c r="AK31" t="str">
        <f>$A$138</f>
        <v>Wichita St.</v>
      </c>
      <c r="AL31" t="str">
        <f>$A$139</f>
        <v>Temple</v>
      </c>
      <c r="AM31" t="str">
        <f>$A$140</f>
        <v>Villanova</v>
      </c>
      <c r="AN31" t="str">
        <f>$A$141</f>
        <v>Cincinnati</v>
      </c>
      <c r="AO31" t="str">
        <f>$A$142</f>
        <v>Iowa St.</v>
      </c>
      <c r="AP31" t="str">
        <f>$A$143</f>
        <v>Colorado</v>
      </c>
      <c r="AQ31" t="str">
        <f>$A$144</f>
        <v>Oklohoma</v>
      </c>
      <c r="AR31" t="str">
        <f>$A$145</f>
        <v>Saint Mary's</v>
      </c>
      <c r="AS31" t="str">
        <f>$A$146</f>
        <v>Belmont</v>
      </c>
      <c r="AT31" t="str">
        <f>$A$147</f>
        <v>Minnesota</v>
      </c>
      <c r="AU31" t="str">
        <f>$A$148</f>
        <v>Bucknell</v>
      </c>
      <c r="AV31" t="str">
        <f>$A$149</f>
        <v>Oregon</v>
      </c>
      <c r="AW31" t="str">
        <f>$A$150</f>
        <v>Ole Miss</v>
      </c>
      <c r="AX31" t="str">
        <f>$A$151</f>
        <v>Akron</v>
      </c>
      <c r="AY31" t="str">
        <f>$A$152</f>
        <v>California</v>
      </c>
      <c r="AZ31" t="str">
        <f>$A$153</f>
        <v>LA Salle</v>
      </c>
      <c r="BA31" t="str">
        <f>$A$154</f>
        <v>New Mexico St.</v>
      </c>
      <c r="BB31" t="str">
        <f>$A$155</f>
        <v>S. Dakota St.</v>
      </c>
      <c r="BC31" t="str">
        <f>$A$156</f>
        <v>Montana</v>
      </c>
      <c r="BD31" t="str">
        <f>$A$157</f>
        <v>Valparaiso</v>
      </c>
      <c r="BE31" t="str">
        <f>$A$158</f>
        <v>Harvard</v>
      </c>
      <c r="BF31" t="str">
        <f>$A$159</f>
        <v>Nwestern st</v>
      </c>
      <c r="BG31" t="str">
        <f>$A$160</f>
        <v>Davidson</v>
      </c>
      <c r="BH31" t="str">
        <f>$A$161</f>
        <v>Albany</v>
      </c>
      <c r="BI31" t="str">
        <f>$A$162</f>
        <v>Iona</v>
      </c>
      <c r="BJ31" t="str">
        <f>$A$163</f>
        <v>FGCU</v>
      </c>
      <c r="BK31" t="str">
        <f>$A$164</f>
        <v>Pacific</v>
      </c>
      <c r="BL31" t="str">
        <f>$A$165</f>
        <v>SouthernU</v>
      </c>
      <c r="BM31" t="str">
        <f>$A$166</f>
        <v>Western Ky.</v>
      </c>
      <c r="BN31" t="str">
        <f>$A$167</f>
        <v>North Carolina A&amp;T</v>
      </c>
      <c r="BO31" t="str">
        <f>$A$168</f>
        <v>James Madison</v>
      </c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</row>
    <row r="32" spans="1:358" ht="51.75" customHeight="1" x14ac:dyDescent="0.25">
      <c r="B32" s="42"/>
      <c r="C32" s="42"/>
      <c r="D32" s="52">
        <v>1</v>
      </c>
      <c r="E32" s="52"/>
      <c r="F32" s="52"/>
      <c r="G32" s="52"/>
      <c r="H32" s="50">
        <v>2</v>
      </c>
      <c r="I32" s="50"/>
      <c r="J32" s="50"/>
      <c r="K32" s="50"/>
      <c r="L32" s="50">
        <v>3</v>
      </c>
      <c r="M32" s="50"/>
      <c r="N32" s="50"/>
      <c r="O32" s="50"/>
      <c r="P32" s="50">
        <v>4</v>
      </c>
      <c r="Q32" s="50"/>
      <c r="R32" s="50"/>
      <c r="S32" s="50"/>
      <c r="T32" s="50">
        <v>5</v>
      </c>
      <c r="U32" s="50"/>
      <c r="V32" s="50"/>
      <c r="W32" s="50"/>
      <c r="X32" s="50">
        <v>6</v>
      </c>
      <c r="Y32" s="50"/>
      <c r="Z32" s="50"/>
      <c r="AA32" s="50"/>
      <c r="AB32" s="50">
        <v>7</v>
      </c>
      <c r="AC32" s="50"/>
      <c r="AD32" s="50"/>
      <c r="AE32" s="50"/>
      <c r="AF32" s="50">
        <v>8</v>
      </c>
      <c r="AG32" s="50"/>
      <c r="AH32" s="50"/>
      <c r="AI32" s="50"/>
      <c r="AJ32" s="50">
        <v>9</v>
      </c>
      <c r="AK32" s="50"/>
      <c r="AL32" s="50"/>
      <c r="AM32" s="50"/>
      <c r="AN32" s="50">
        <v>10</v>
      </c>
      <c r="AO32" s="50"/>
      <c r="AP32" s="50"/>
      <c r="AQ32" s="50"/>
      <c r="AR32" s="50">
        <v>11</v>
      </c>
      <c r="AS32" s="50"/>
      <c r="AT32" s="50"/>
      <c r="AU32" s="50"/>
      <c r="AV32" s="50">
        <v>12</v>
      </c>
      <c r="AW32" s="50"/>
      <c r="AX32" s="50"/>
      <c r="AY32" s="50"/>
      <c r="AZ32" s="50">
        <v>13</v>
      </c>
      <c r="BA32" s="50"/>
      <c r="BB32" s="50"/>
      <c r="BC32" s="50"/>
      <c r="BD32" s="50">
        <v>14</v>
      </c>
      <c r="BE32" s="50"/>
      <c r="BF32" s="50"/>
      <c r="BG32" s="50"/>
      <c r="BH32" s="50">
        <v>15</v>
      </c>
      <c r="BI32" s="50"/>
      <c r="BJ32" s="50"/>
      <c r="BK32" s="50"/>
      <c r="BL32" s="50">
        <v>16</v>
      </c>
      <c r="BM32" s="50"/>
      <c r="BN32" s="50"/>
      <c r="BO32" s="51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</row>
    <row r="33" spans="1:358 16384:16384" x14ac:dyDescent="0.25">
      <c r="B33" s="42"/>
      <c r="C33" s="42"/>
      <c r="D33" s="23">
        <v>1</v>
      </c>
      <c r="E33" s="10">
        <v>2</v>
      </c>
      <c r="F33" s="10">
        <v>3</v>
      </c>
      <c r="G33" s="10">
        <v>4</v>
      </c>
      <c r="H33" s="10">
        <v>5</v>
      </c>
      <c r="I33" s="10">
        <v>6</v>
      </c>
      <c r="J33" s="10">
        <v>7</v>
      </c>
      <c r="K33" s="10">
        <v>8</v>
      </c>
      <c r="L33" s="10">
        <v>9</v>
      </c>
      <c r="M33" s="10">
        <v>10</v>
      </c>
      <c r="N33" s="10">
        <v>11</v>
      </c>
      <c r="O33" s="10">
        <v>12</v>
      </c>
      <c r="P33" s="10">
        <v>13</v>
      </c>
      <c r="Q33" s="10">
        <v>14</v>
      </c>
      <c r="R33" s="10">
        <v>15</v>
      </c>
      <c r="S33" s="10">
        <v>16</v>
      </c>
      <c r="T33" s="10">
        <v>17</v>
      </c>
      <c r="U33" s="10">
        <v>18</v>
      </c>
      <c r="V33" s="10">
        <v>19</v>
      </c>
      <c r="W33" s="10">
        <v>20</v>
      </c>
      <c r="X33" s="10">
        <v>21</v>
      </c>
      <c r="Y33" s="10">
        <v>22</v>
      </c>
      <c r="Z33" s="10">
        <v>23</v>
      </c>
      <c r="AA33" s="10">
        <v>24</v>
      </c>
      <c r="AB33" s="10">
        <v>25</v>
      </c>
      <c r="AC33" s="10">
        <v>26</v>
      </c>
      <c r="AD33" s="10">
        <v>27</v>
      </c>
      <c r="AE33" s="10">
        <v>28</v>
      </c>
      <c r="AF33" s="10">
        <v>29</v>
      </c>
      <c r="AG33" s="10">
        <v>30</v>
      </c>
      <c r="AH33" s="10">
        <v>31</v>
      </c>
      <c r="AI33" s="10">
        <v>32</v>
      </c>
      <c r="AJ33" s="10">
        <v>33</v>
      </c>
      <c r="AK33" s="10">
        <v>34</v>
      </c>
      <c r="AL33" s="10">
        <v>35</v>
      </c>
      <c r="AM33" s="10">
        <v>36</v>
      </c>
      <c r="AN33" s="10">
        <v>37</v>
      </c>
      <c r="AO33" s="10">
        <v>38</v>
      </c>
      <c r="AP33" s="10">
        <v>39</v>
      </c>
      <c r="AQ33" s="10">
        <v>40</v>
      </c>
      <c r="AR33" s="10">
        <v>41</v>
      </c>
      <c r="AS33" s="10">
        <v>42</v>
      </c>
      <c r="AT33" s="10">
        <v>43</v>
      </c>
      <c r="AU33" s="10">
        <v>44</v>
      </c>
      <c r="AV33" s="10">
        <v>45</v>
      </c>
      <c r="AW33" s="10">
        <v>46</v>
      </c>
      <c r="AX33" s="10">
        <v>47</v>
      </c>
      <c r="AY33" s="10">
        <v>48</v>
      </c>
      <c r="AZ33" s="10">
        <v>49</v>
      </c>
      <c r="BA33" s="10">
        <v>50</v>
      </c>
      <c r="BB33" s="10">
        <v>51</v>
      </c>
      <c r="BC33" s="10">
        <v>52</v>
      </c>
      <c r="BD33" s="10">
        <v>53</v>
      </c>
      <c r="BE33" s="10">
        <v>54</v>
      </c>
      <c r="BF33" s="10">
        <v>55</v>
      </c>
      <c r="BG33" s="10">
        <v>56</v>
      </c>
      <c r="BH33" s="10">
        <v>57</v>
      </c>
      <c r="BI33" s="10">
        <v>58</v>
      </c>
      <c r="BJ33" s="10">
        <v>59</v>
      </c>
      <c r="BK33" s="10">
        <v>60</v>
      </c>
      <c r="BL33" s="10">
        <v>61</v>
      </c>
      <c r="BM33" s="10">
        <v>62</v>
      </c>
      <c r="BN33" s="10">
        <v>63</v>
      </c>
      <c r="BO33" s="24">
        <v>64</v>
      </c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</row>
    <row r="34" spans="1:358 16384:16384" x14ac:dyDescent="0.25">
      <c r="A34" t="str">
        <f>$A$105</f>
        <v>Louisville</v>
      </c>
      <c r="B34" s="48">
        <v>1</v>
      </c>
      <c r="C34" s="3">
        <v>1</v>
      </c>
      <c r="D34" s="39">
        <v>0</v>
      </c>
      <c r="E34" s="22">
        <f>($I$105+40*($B$7-0.5))/($I$105+$I$106)</f>
        <v>0.49015373503193976</v>
      </c>
      <c r="F34" s="22">
        <f>($I$105+40*($B$7-0.5))/($I$105+$I$107)</f>
        <v>0.49734453495478398</v>
      </c>
      <c r="G34" s="22">
        <f>($I$105+40*($B$7-0.5))/($I$105+$I$108)</f>
        <v>0.5173665404974187</v>
      </c>
      <c r="H34" s="22">
        <f>($I$105+40*($C$7-0.5))/($I$105+$I$109)</f>
        <v>0.51450740506172377</v>
      </c>
      <c r="I34" s="22">
        <f>($I$105+40*($C$7-0.5))/($I$105+$I$110)</f>
        <v>0.55916535293144687</v>
      </c>
      <c r="J34" s="22">
        <f>($I$105+40*($C$7-0.5))/($I$105+$I$111)</f>
        <v>0.53979385821315695</v>
      </c>
      <c r="K34" s="22">
        <f>($I$105+40*($C$7-0.5))/($I$105+$I$112)</f>
        <v>0.52248779706963844</v>
      </c>
      <c r="L34" s="22">
        <f>($I$105+40*($D$7-0.5))/($I$105+$I$113)</f>
        <v>0.49541255724244693</v>
      </c>
      <c r="M34" s="22">
        <f>($I$105+40*($D$7-0.5))/($I$105+$I$114)</f>
        <v>0.47420704942068198</v>
      </c>
      <c r="N34" s="22">
        <f>($I$105+40*($D$7-0.5))/($I$105+$I$115)</f>
        <v>0.49803808295091212</v>
      </c>
      <c r="O34" s="22">
        <f>($I$105+40*($D$7-0.5))/($I$105+$I$116)</f>
        <v>0.47549880043906401</v>
      </c>
      <c r="P34" s="22">
        <f>($I$105+40*($E$7-0.5))/($I$105+$I$117)</f>
        <v>0.57944747210787761</v>
      </c>
      <c r="Q34" s="22">
        <f>($I$105+40*($E$7-0.5))/($I$105+$I$118)</f>
        <v>0.59899498355664937</v>
      </c>
      <c r="R34" s="22">
        <f>($I$105+40*($E$7-0.5))/($I$105+$I$119)</f>
        <v>0.59401264849673041</v>
      </c>
      <c r="S34" s="22">
        <f>($I$105+40*($E$7-0.5))/($I$105+$I$120)</f>
        <v>0.60270827202168431</v>
      </c>
      <c r="T34" s="22">
        <f>($I$105+40*($F$7-0.5))/($I$105+$I$121)</f>
        <v>0.65410615309785691</v>
      </c>
      <c r="U34" s="22">
        <f>($I$105+40*($F$7-0.5))/($I$105+$I$122)</f>
        <v>0.66726438366039165</v>
      </c>
      <c r="V34" s="22">
        <f>($I$105+40*($F$7-0.5))/($I$105+$I$123)</f>
        <v>0.65538027311697966</v>
      </c>
      <c r="W34" s="22">
        <f>($I$105+40*($F$7-0.5))/($I$105+$I$124)</f>
        <v>0.66125772820868978</v>
      </c>
      <c r="X34" s="22">
        <f>($I$105+40*($G$7-0.5))/($I$105+$I$125)</f>
        <v>0.5756585365038257</v>
      </c>
      <c r="Y34" s="22">
        <f>($I$105+40*($G$7-0.5))/($I$105+$I$126)</f>
        <v>0.59501427538935925</v>
      </c>
      <c r="Z34" s="22">
        <f>($I$105+40*($G$7-0.5))/($I$105+$I$127)</f>
        <v>0.6083950275167519</v>
      </c>
      <c r="AA34" s="22">
        <f>($I$105+40*($G$7-0.5))/($I$105+$I$128)</f>
        <v>0.60664028902252765</v>
      </c>
      <c r="AB34" s="22">
        <f>($I$105+40*($H$7-0.5))/($I$105+$I$129)</f>
        <v>0.70805859096168733</v>
      </c>
      <c r="AC34" s="22">
        <f>($I$105+40*($H$7-0.5))/($I$105+$I$130)</f>
        <v>0.73688826633411686</v>
      </c>
      <c r="AD34" s="22">
        <f>($I$105+40*($H$7-0.5))/($I$105+$I$131)</f>
        <v>0.74356734483864872</v>
      </c>
      <c r="AE34" s="22">
        <f>($I$105+40*($H$7-0.5))/($I$105+$I$132)</f>
        <v>0.76172781314515681</v>
      </c>
      <c r="AF34" s="22">
        <f>($I$105+40*($I$7-0.5))/($I$105+$I$133)</f>
        <v>0.62808424631125381</v>
      </c>
      <c r="AG34" s="22">
        <f>($I$105+40*($I$7-0.5))/($I$105+$I$134)</f>
        <v>0.62487719676241571</v>
      </c>
      <c r="AH34" s="22">
        <f>($I$105+40*($I$7-0.5))/($I$105+$I$135)</f>
        <v>0.63901243625915694</v>
      </c>
      <c r="AI34" s="22">
        <f>($I$105+40*($I$7-0.5))/($I$105+$I$136)</f>
        <v>0.63822860073102239</v>
      </c>
      <c r="AJ34" s="22">
        <f>($I$105+40*($J$7-0.5))/($I$105+$I$137)</f>
        <v>0.73445105645304742</v>
      </c>
      <c r="AK34" s="22">
        <f>($I$105+40*($J$7-0.5))/($I$105+$I$138)</f>
        <v>0.70674706445283808</v>
      </c>
      <c r="AL34" s="22">
        <f>($I$105+40*($J$7-0.5))/($I$105+$I$139)</f>
        <v>0.71059153005747888</v>
      </c>
      <c r="AM34" s="22">
        <f>($I$105+40*($J$7-0.5))/($I$105+$I$140)</f>
        <v>0.76611949049103989</v>
      </c>
      <c r="AN34" s="22">
        <f>($I$105+40*($K$7-0.5))/($I$105+$I$141)</f>
        <v>0.78160538544880065</v>
      </c>
      <c r="AO34" s="22">
        <f>($I$105+40*($K$7-0.5))/($I$105+$I$142)</f>
        <v>0.78410593314646015</v>
      </c>
      <c r="AP34" s="22">
        <f>($I$105+40*($K$7-0.5))/($I$105+$I$143)</f>
        <v>0.76664821070765743</v>
      </c>
      <c r="AQ34" s="22">
        <f>($I$105+40*($K$7-0.5))/($I$105+$I$144)</f>
        <v>0.80161969634725583</v>
      </c>
      <c r="AR34" s="22">
        <f>($I$105+40*($L$7-0.5))/($I$105+$I$145)</f>
        <v>0.63812499179180793</v>
      </c>
      <c r="AS34" s="22">
        <f>($I$105+40*($L$7-0.5))/($I$105+$I$146)</f>
        <v>0.62646356663071212</v>
      </c>
      <c r="AT34" s="22">
        <f>($I$105+40*($L$7-0.5))/($I$105+$I$147)</f>
        <v>0.63557438896767637</v>
      </c>
      <c r="AU34" s="22">
        <f>($I$105+40*($L$7-0.5))/($I$105+$I$148)</f>
        <v>0.61313866618486879</v>
      </c>
      <c r="AV34" s="22">
        <f>($I$105+40*($M$7-0.5))/($I$105+$I$149)</f>
        <v>0.74639826539388066</v>
      </c>
      <c r="AW34" s="22">
        <f>($I$105+40*($M$7-0.5))/($I$105+$I$150)</f>
        <v>0.7518612299303935</v>
      </c>
      <c r="AX34" s="22">
        <f>($I$105+40*($M$7-0.5))/($I$105+$I$151)</f>
        <v>0.74301310055905678</v>
      </c>
      <c r="AY34" s="22">
        <f>($I$105+40*($M$7-0.5))/($I$105+$I$152)</f>
        <v>0.79392415060408494</v>
      </c>
      <c r="AZ34" s="22">
        <f>($I$105+40*($N$7-0.5))/($I$105+$I$153)</f>
        <v>0.78827919444859262</v>
      </c>
      <c r="BA34" s="22">
        <f>($I$105+40*($N$7-0.5))/($I$105+$I$154)</f>
        <v>0.79678929676622401</v>
      </c>
      <c r="BB34" s="22">
        <f>($I105+40*($N7-0.5))/($I105+$I155)</f>
        <v>0.79521219687604616</v>
      </c>
      <c r="BC34" s="22">
        <f>($I$105+40*($N$7-0.5))/($I$105+$I$156)</f>
        <v>0.86729196938089603</v>
      </c>
      <c r="BD34" s="22">
        <f>($I$105+40*($O$7-0.5))/($I$105+$I$157)</f>
        <v>0.84814251919206152</v>
      </c>
      <c r="BE34" s="22">
        <f>($I$105+40*($O$7-0.5))/($I$105+$I$158)</f>
        <v>0.8671786287519031</v>
      </c>
      <c r="BF34" s="22">
        <f>($I$105+40*($O$7-0.5))/($I$105+$I$159)</f>
        <v>0.87083150009157917</v>
      </c>
      <c r="BG34" s="22">
        <f>($I$105+40*($O$7-0.5))/($I$105+$I$160)</f>
        <v>0.84554298136705675</v>
      </c>
      <c r="BH34" s="22">
        <f>($I$105+40*($P$7-0.5))/($I$105+$I$161)</f>
        <v>0.77772532217733048</v>
      </c>
      <c r="BI34" s="22">
        <f>($I$105+40*($P$7-0.5))/($I$105+$I$162)</f>
        <v>0.87659408887438506</v>
      </c>
      <c r="BJ34" s="22">
        <f>($I$105+40*($P$7-0.5))/($I$105+$I$163)</f>
        <v>0.88972181797006222</v>
      </c>
      <c r="BK34" s="22">
        <f>($I$105+40*($P$7-0.5))/($I$105+$I$164)</f>
        <v>0.81921589585599908</v>
      </c>
      <c r="BL34" s="22">
        <f>($I$105+40*($Q$7-0.5))/($I$105+$I$165)</f>
        <v>0.90231837476818499</v>
      </c>
      <c r="BM34" s="22">
        <f>($I$105+40*($Q$7-0.5))/($I$105+$I$166)</f>
        <v>0.89829994509336253</v>
      </c>
      <c r="BN34" s="22">
        <f>($I$105+40*($Q$7-0.5))/($I$105+$I$167)</f>
        <v>0.92428127599008503</v>
      </c>
      <c r="BO34" s="22">
        <f>($I$105+40*($Q$7-0.5))/($I$105+$I$168)</f>
        <v>0.90491855360788698</v>
      </c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</row>
    <row r="35" spans="1:358 16384:16384" x14ac:dyDescent="0.25">
      <c r="A35" t="str">
        <f>$A$106</f>
        <v>Gonzoga</v>
      </c>
      <c r="B35" s="48"/>
      <c r="C35" s="3">
        <v>2</v>
      </c>
      <c r="D35" s="22">
        <f>($I$105+40*($B$7-0.5))/($I$105+$I$106)</f>
        <v>0.49015373503193976</v>
      </c>
      <c r="E35" s="3">
        <v>0</v>
      </c>
      <c r="F35" s="22">
        <f>($I$106+40*($B$7-0.5))/($I$106+$I$107)</f>
        <v>0.50719155205598898</v>
      </c>
      <c r="G35" s="22">
        <f>($I$106+40*($B$7-0.5))/($I$106+$I$108)</f>
        <v>0.52719420511222559</v>
      </c>
      <c r="H35" s="22">
        <f>($I$106+40*($C$7-0.5))/($I$106+$I$109)</f>
        <v>0.5238863574470517</v>
      </c>
      <c r="I35" s="22">
        <f>($I$106+40*($C$7-0.5))/($I$106+$I$110)</f>
        <v>0.56840527810169073</v>
      </c>
      <c r="J35" s="22">
        <f>($I$106+40*($C$7-0.5))/($I$106+$I$111)</f>
        <v>0.5491124073366126</v>
      </c>
      <c r="K35" s="22">
        <f>($I$106+40*($C$7-0.5))/($I$106+$I$112)</f>
        <v>0.53185285792093884</v>
      </c>
      <c r="L35" s="22">
        <f>($I$106+40*($D$7-0.5))/($I$106+$I$113)</f>
        <v>0.50569504919315311</v>
      </c>
      <c r="M35" s="22">
        <f>($I$106+40*($D$7-0.5))/($I$106+$I$114)</f>
        <v>0.48447199556638398</v>
      </c>
      <c r="N35" s="22">
        <f>($I$106+40*($D$7-0.5))/($I$106+$I$115)</f>
        <v>0.50832017177853439</v>
      </c>
      <c r="O35" s="22">
        <f>($I$106+40*($D$7-0.5))/($I$106+$I$116)</f>
        <v>0.48576587524614895</v>
      </c>
      <c r="P35" s="22">
        <f>($I$106+40*($E$7-0.5))/($I$106+$I$117)</f>
        <v>0.5877459768118598</v>
      </c>
      <c r="Q35" s="22">
        <f>($I$106+40*($E$7-0.5))/($I$106+$I$118)</f>
        <v>0.60716926366579449</v>
      </c>
      <c r="R35" s="22">
        <f>($I$106+40*($E$7-0.5))/($I$106+$I$119)</f>
        <v>0.60222104569968415</v>
      </c>
      <c r="S35" s="22">
        <f>($I$106+40*($E$7-0.5))/($I$106+$I$120)</f>
        <v>0.61085603379340714</v>
      </c>
      <c r="T35" s="22">
        <f>($I$106+40*($F$7-0.5))/($I$106+$I$121)</f>
        <v>0.66119097974214702</v>
      </c>
      <c r="U35" s="22">
        <f>($I$106+40*($F$7-0.5))/($I$106+$I$122)</f>
        <v>0.67421393045911837</v>
      </c>
      <c r="V35" s="22">
        <f>($I$106+40*($F$7-0.5))/($I$106+$I$123)</f>
        <v>0.66245246978179984</v>
      </c>
      <c r="W35" s="22">
        <f>($I$106+40*($F$7-0.5))/($I$106+$I$124)</f>
        <v>0.66827036049548483</v>
      </c>
      <c r="X35" s="22">
        <f>($I$106+40*($G$7-0.5))/($I$106+$I$125)</f>
        <v>0.58399447192059206</v>
      </c>
      <c r="Y35" s="22">
        <f>($I$106+40*($G$7-0.5))/($I$106+$I$126)</f>
        <v>0.60323205062003438</v>
      </c>
      <c r="Z35" s="22">
        <f>($I$106+40*($G$7-0.5))/($I$106+$I$127)</f>
        <v>0.61651627753003546</v>
      </c>
      <c r="AA35" s="22">
        <f>($I$106+40*($G$7-0.5))/($I$106+$I$128)</f>
        <v>0.61477488767759514</v>
      </c>
      <c r="AB35" s="22">
        <f>($I$106+40*($H$7-0.5))/($I$106+$I$129)</f>
        <v>0.71393220408285407</v>
      </c>
      <c r="AC35" s="22">
        <f>($I$106+40*($H$7-0.5))/($I$106+$I$130)</f>
        <v>0.74239287789659225</v>
      </c>
      <c r="AD35" s="22">
        <f>($I$106+40*($H$7-0.5))/($I$106+$I$131)</f>
        <v>0.74897982243966543</v>
      </c>
      <c r="AE35" s="22">
        <f>($I$106+40*($H$7-0.5))/($I$106+$I$132)</f>
        <v>0.76687715609204132</v>
      </c>
      <c r="AF35" s="22">
        <f>($I$106+40*($I$7-0.5))/($I$106+$I$133)</f>
        <v>0.6357896009241748</v>
      </c>
      <c r="AG35" s="22">
        <f>($I$106+40*($I$7-0.5))/($I$106+$I$134)</f>
        <v>0.63261012967505859</v>
      </c>
      <c r="AH35" s="22">
        <f>($I$106+40*($I$7-0.5))/($I$106+$I$135)</f>
        <v>0.64661876656479578</v>
      </c>
      <c r="AI35" s="22">
        <f>($I$106+40*($I$7-0.5))/($I$106+$I$136)</f>
        <v>0.64584229348074285</v>
      </c>
      <c r="AJ35" s="22">
        <f>($I$106+40*($J$7-0.5))/($I$106+$I$137)</f>
        <v>0.74019198541651399</v>
      </c>
      <c r="AK35" s="22">
        <f>($I$106+40*($J$7-0.5))/($I$106+$I$138)</f>
        <v>0.71285276390565722</v>
      </c>
      <c r="AL35" s="22">
        <f>($I$106+40*($J$7-0.5))/($I$106+$I$139)</f>
        <v>0.71664927691446989</v>
      </c>
      <c r="AM35" s="22">
        <f>($I$106+40*($J$7-0.5))/($I$106+$I$140)</f>
        <v>0.77138888390361926</v>
      </c>
      <c r="AN35" s="22">
        <f>($I$106+40*($K$7-0.5))/($I$106+$I$141)</f>
        <v>0.78644558501581552</v>
      </c>
      <c r="AO35" s="22">
        <f>($I$106+40*($K$7-0.5))/($I$106+$I$142)</f>
        <v>0.78890568136376527</v>
      </c>
      <c r="AP35" s="22">
        <f>($I$106+40*($K$7-0.5))/($I$106+$I$143)</f>
        <v>0.77172308503587972</v>
      </c>
      <c r="AQ35" s="22">
        <f>($I$106+40*($K$7-0.5))/($I$106+$I$144)</f>
        <v>0.80612635156673651</v>
      </c>
      <c r="AR35" s="22">
        <f>($I$106+40*($L$7-0.5))/($I$106+$I$145)</f>
        <v>0.64616175393280362</v>
      </c>
      <c r="AS35" s="22">
        <f>($I$106+40*($L$7-0.5))/($I$106+$I$146)</f>
        <v>0.63461101940808662</v>
      </c>
      <c r="AT35" s="22">
        <f>($I$106+40*($L$7-0.5))/($I$106+$I$147)</f>
        <v>0.64363616266547341</v>
      </c>
      <c r="AU35" s="22">
        <f>($I$106+40*($L$7-0.5))/($I$106+$I$148)</f>
        <v>0.6214011120357017</v>
      </c>
      <c r="AV35" s="22">
        <f>($I$106+40*($M$7-0.5))/($I$106+$I$149)</f>
        <v>0.75177093850609222</v>
      </c>
      <c r="AW35" s="22">
        <f>($I$106+40*($M$7-0.5))/($I$106+$I$150)</f>
        <v>0.75715582263283576</v>
      </c>
      <c r="AX35" s="22">
        <f>($I$106+40*($M$7-0.5))/($I$106+$I$151)</f>
        <v>0.74843331866661722</v>
      </c>
      <c r="AY35" s="53">
        <f>($I$106+40*($M$7-0.5))/($I$106+$I$152)</f>
        <v>0.79856169669367205</v>
      </c>
      <c r="AZ35" s="22">
        <f>($I$106+40*($N$7-0.5))/($I$106+$I$153)</f>
        <v>0.79301065501954515</v>
      </c>
      <c r="BA35" s="22">
        <f>($I$106+40*($N$7-0.5))/($I$106+$I$154)</f>
        <v>0.80137849616841927</v>
      </c>
      <c r="BB35" s="22">
        <f>($I$106+40*($N$7-0.5))/($I$106+$I$155)</f>
        <v>0.79982806498443226</v>
      </c>
      <c r="BC35" s="22">
        <f>($I$106+40*($N$7-0.5))/($I$106+$I$156)</f>
        <v>0.87054765468472717</v>
      </c>
      <c r="BD35" s="22">
        <f>($I$106+40*($O$7-0.5))/($I$106+$I$157)</f>
        <v>0.85178770965537443</v>
      </c>
      <c r="BE35" s="22">
        <f>($I$106+40*($O$7-0.5))/($I$106+$I$158)</f>
        <v>0.8704366792246202</v>
      </c>
      <c r="BF35" s="22">
        <f>(I106+40*($O$7-0.5))/(I106+I$159)</f>
        <v>0.87401296513640381</v>
      </c>
      <c r="BG35" s="22">
        <f>($I$106+40*($O$7-0.5))/($I$106+$I$160)</f>
        <v>0.84923947947434009</v>
      </c>
      <c r="BH35" s="22">
        <f>($I$106+40*($P$7-0.5))/($I$106+$I$161)</f>
        <v>0.78262759879557442</v>
      </c>
      <c r="BI35" s="22">
        <f>($I$106+40*($P$7-0.5))/($I$106+$I$162)</f>
        <v>0.87965323436148946</v>
      </c>
      <c r="BJ35" s="22">
        <f>($I$106+40*($P$7-0.5))/($I$106+$I$163)</f>
        <v>0.89249544634707212</v>
      </c>
      <c r="BK35" s="22">
        <f>($I$106+40*($P$7-0.5))/($I$106+$I$164)</f>
        <v>0.82341087207757324</v>
      </c>
      <c r="BL35" s="22">
        <f>($I$106+40*($Q$7-0.5))/($I$106+$I$165)</f>
        <v>0.9048090809142727</v>
      </c>
      <c r="BM35" s="22">
        <f>($I$106+40*($Q$7-0.5))/($I$106+$I$166)</f>
        <v>0.90088185862617509</v>
      </c>
      <c r="BN35" s="22">
        <f>($I$106+40*($Q$7-0.5))/($I$106+$I$167)</f>
        <v>0.92625773494328312</v>
      </c>
      <c r="BO35" s="22">
        <f>($I$106+40*($Q$7-0.5))/($I$106+$I$168)</f>
        <v>0.90734976754627517</v>
      </c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XFD35" s="32"/>
    </row>
    <row r="36" spans="1:358 16384:16384" x14ac:dyDescent="0.25">
      <c r="A36" t="str">
        <f>$A$107</f>
        <v>Kansas</v>
      </c>
      <c r="B36" s="48"/>
      <c r="C36" s="3">
        <v>3</v>
      </c>
      <c r="D36" s="22">
        <f>($I$105+40*($B$7-0.5))/($I$105+$I$107)</f>
        <v>0.49734453495478398</v>
      </c>
      <c r="E36" s="22">
        <f>($I$106+40*($B$7-0.5))/($I$106+$I$107)</f>
        <v>0.50719155205598898</v>
      </c>
      <c r="F36" s="3">
        <v>0</v>
      </c>
      <c r="G36" s="22">
        <f>($I$107+40*($B$7-0.5))/($I$107+$I$108)</f>
        <v>0.52001831286525291</v>
      </c>
      <c r="H36" s="22">
        <f>($I$107+40*($C$7-0.5))/($I$107+$I$109)</f>
        <v>0.51703613459355724</v>
      </c>
      <c r="I36" s="22">
        <f>($I$107+40*($C$7-0.5))/($I$107+$I$110)</f>
        <v>0.56165964794153156</v>
      </c>
      <c r="J36" s="22">
        <f>($I$107+40*($C$7-0.5))/($I$107+$I$111)</f>
        <v>0.54230804379075881</v>
      </c>
      <c r="K36" s="22">
        <f>($I$107+40*($C$7-0.5))/($I$107+$I$112)</f>
        <v>0.52501333375952441</v>
      </c>
      <c r="L36" s="22">
        <f>($I$107+40*($D$7-0.5))/($I$107+$I$113)</f>
        <v>0.49818708636585596</v>
      </c>
      <c r="M36" s="22">
        <f>($I$107+40*($D$7-0.5))/($I$107+$I$114)</f>
        <v>0.47697507967046904</v>
      </c>
      <c r="N36" s="22">
        <f>($I$107+40*($D$7-0.5))/($I$107+$I$115)</f>
        <v>0.50081272207286476</v>
      </c>
      <c r="O36" s="22">
        <f>($I$107+40*($D$7-0.5))/($I$107+$I$116)</f>
        <v>0.47826751223145758</v>
      </c>
      <c r="P36" s="22">
        <f>($I$107+40*($E$7-0.5))/($I$107+$I$117)</f>
        <v>0.58168558407800708</v>
      </c>
      <c r="Q36" s="22">
        <f>($I$107+40*($E$7-0.5))/($I$107+$I$118)</f>
        <v>0.60120066362247915</v>
      </c>
      <c r="R36" s="22">
        <f>($I$107+40*($E$7-0.5))/($I$107+$I$119)</f>
        <v>0.59622726021382322</v>
      </c>
      <c r="S36" s="22">
        <f>($I$107+40*($E$7-0.5))/($I$107+$I$120)</f>
        <v>0.60490699944875281</v>
      </c>
      <c r="T36" s="22">
        <f>($I$107+40*($F$7-0.5))/($I$107+$I$121)</f>
        <v>0.65601800396694643</v>
      </c>
      <c r="U36" s="22">
        <f>($I$107+40*($F$7-0.5))/($I$107+$I$122)</f>
        <v>0.66914029319543944</v>
      </c>
      <c r="V36" s="22">
        <f>($I$107+40*($F$7-0.5))/($I$107+$I$123)</f>
        <v>0.65728877136236818</v>
      </c>
      <c r="W36" s="22">
        <f>($I$107+40*($F$7-0.5))/($I$107+$I$124)</f>
        <v>0.66315040673183423</v>
      </c>
      <c r="X36" s="22">
        <f>($I$107+40*($G$7-0.5))/($I$107+$I$125)</f>
        <v>0.57790659620975104</v>
      </c>
      <c r="Y36" s="22">
        <f>($I$107+40*($G$7-0.5))/($I$107+$I$126)</f>
        <v>0.59723153817854358</v>
      </c>
      <c r="Z36" s="22">
        <f>($I$107+40*($G$7-0.5))/($I$107+$I$127)</f>
        <v>0.61058697656397187</v>
      </c>
      <c r="AA36" s="22">
        <f>($I$107+40*($G$7-0.5))/($I$107+$I$128)</f>
        <v>0.608835745026023</v>
      </c>
      <c r="AB36" s="22">
        <f>($I$107+40*($H$7-0.5))/($I$107+$I$129)</f>
        <v>0.70964316471598787</v>
      </c>
      <c r="AC36" s="22">
        <f>($I$107+40*($H$7-0.5))/($I$107+$I$130)</f>
        <v>0.73837417957280105</v>
      </c>
      <c r="AD36" s="22">
        <f>($I$107+40*($H$7-0.5))/($I$107+$I$131)</f>
        <v>0.7450285897183575</v>
      </c>
      <c r="AE36" s="22">
        <f>($I$107+40*($H$7-0.5))/($I$107+$I$132)</f>
        <v>0.76311854079967478</v>
      </c>
      <c r="AF36" s="22">
        <f>($I$107+40*($I$7-0.5))/($I$107+$I$133)</f>
        <v>0.63016391240591274</v>
      </c>
      <c r="AG36" s="22">
        <f>($I$107+40*($I$7-0.5))/($I$107+$I$134)</f>
        <v>0.62696414500328967</v>
      </c>
      <c r="AH36" s="22">
        <f>($I$107+40*($I$7-0.5))/($I$107+$I$135)</f>
        <v>0.64106591606114327</v>
      </c>
      <c r="AI36" s="22">
        <f>($I$107+40*($I$7-0.5))/($I$107+$I$136)</f>
        <v>0.64028402938684847</v>
      </c>
      <c r="AJ36" s="22">
        <f>($I$107+40*($J$7-0.5))/($I$107+$I$137)</f>
        <v>0.7360015680289429</v>
      </c>
      <c r="AK36" s="22">
        <f>($I$107+40*($J$7-0.5))/($I$107+$I$138)</f>
        <v>0.70839511155223456</v>
      </c>
      <c r="AL36" s="22">
        <f>($I$107+40*($J$7-0.5))/($I$107+$I$139)</f>
        <v>0.71222676901534532</v>
      </c>
      <c r="AM36" s="22">
        <f>($I$107+40*($J$7-0.5))/($I$107+$I$140)</f>
        <v>0.76754361772445656</v>
      </c>
      <c r="AN36" s="22">
        <f>($I$107+40*($K$7-0.5))/($I$107+$I$141)</f>
        <v>0.78291315810155582</v>
      </c>
      <c r="AO36" s="22">
        <f>($I$107+40*($K$7-0.5))/($I$107+$I$142)</f>
        <v>0.78540284336177235</v>
      </c>
      <c r="AP36" s="22">
        <f>($I$107+40*($K$7-0.5))/($I$107+$I$143)</f>
        <v>0.76801896563149963</v>
      </c>
      <c r="AQ36" s="22">
        <f>($I$107+40*($K$7-0.5))/($I$107+$I$144)</f>
        <v>0.80283785295698817</v>
      </c>
      <c r="AR36" s="22">
        <f>($I$107+40*($L$7-0.5))/($I$107+$I$145)</f>
        <v>0.64029651772484963</v>
      </c>
      <c r="AS36" s="22">
        <f>($I$107+40*($L$7-0.5))/($I$107+$I$146)</f>
        <v>0.6286643489565894</v>
      </c>
      <c r="AT36" s="22">
        <f>($I$107+40*($L$7-0.5))/($I$107+$I$147)</f>
        <v>0.63775253188085057</v>
      </c>
      <c r="AU36" s="22">
        <f>($I$107+40*($L$7-0.5))/($I$107+$I$148)</f>
        <v>0.61536975449661102</v>
      </c>
      <c r="AV36" s="22">
        <f>($I$107+40*($M$7-0.5))/($I$107+$I$149)</f>
        <v>0.74784884906328719</v>
      </c>
      <c r="AW36" s="22">
        <f>($I$107+40*($M$7-0.5))/($I$107+$I$150)</f>
        <v>0.75329089424663631</v>
      </c>
      <c r="AX36" s="22">
        <f>($I$107+40*($M$7-0.5))/($I$107+$I$151)</f>
        <v>0.74447641839126799</v>
      </c>
      <c r="AY36" s="53">
        <f>($I$107+40*($M$7-0.5))/($I$107+$I$152)</f>
        <v>0.795177487744403</v>
      </c>
      <c r="AZ36" s="22">
        <f>($I$107+40*($N$7-0.5))/($I$107+$I$153)</f>
        <v>0.78955776347816298</v>
      </c>
      <c r="BA36" s="22">
        <f>($I$107+40*($N$7-0.5))/($I$107+$I$154)</f>
        <v>0.79802964129701781</v>
      </c>
      <c r="BB36" s="22">
        <f>($I$107+40*($N$7-0.5))/($I$107+$I$155)</f>
        <v>0.79645970858971449</v>
      </c>
      <c r="BC36" s="22">
        <f>($I$107+40*($N$7-0.5))/($I$107+$I$156)</f>
        <v>0.8681731811823542</v>
      </c>
      <c r="BD36" s="22">
        <f>($I$107+40*($O$7-0.5))/($I$107+$I$157)</f>
        <v>0.84912876797505388</v>
      </c>
      <c r="BE36" s="22">
        <f>($I$107+40*($O$7-0.5))/($I$107+$I$158)</f>
        <v>0.8680604786683358</v>
      </c>
      <c r="BF36" s="22">
        <f>($I$107+40*($O$7-0.5))/($I$107+$I$159)</f>
        <v>0.87169268567775393</v>
      </c>
      <c r="BG36" s="22">
        <f>($I$107+40*($O$7-0.5))/($I$107+$I$160)</f>
        <v>0.84654305835720822</v>
      </c>
      <c r="BH36" s="22">
        <f>($I$107+40*($P$7-0.5))/($I$107+$I$161)</f>
        <v>0.7790497610613637</v>
      </c>
      <c r="BI36" s="22">
        <f>($I$107+40*($P$7-0.5))/($I$107+$I$162)</f>
        <v>0.87742226240669352</v>
      </c>
      <c r="BJ36" s="22">
        <f>($I$107+40*($P$7-0.5))/($I$107+$I$163)</f>
        <v>0.89047289942565921</v>
      </c>
      <c r="BK36" s="22">
        <f>($I$107+40*($P$7-0.5))/($I$107+$I$164)</f>
        <v>0.82035021764293881</v>
      </c>
      <c r="BL36" s="22">
        <f>($I$107+40*($Q$7-0.5))/($I$107+$I$165)</f>
        <v>0.90299301774490004</v>
      </c>
      <c r="BM36" s="22">
        <f>($I$107+40*($Q$7-0.5))/($I$107+$I$166)</f>
        <v>0.8989992349747028</v>
      </c>
      <c r="BN36" s="22">
        <f>($I$107+40*($Q$7-0.5))/($I$107+$I$167)</f>
        <v>0.92481687006586033</v>
      </c>
      <c r="BO36" s="22">
        <f>($I$107+40*($Q$7-0.5))/($I$107+$I$168)</f>
        <v>0.90557711755887904</v>
      </c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</row>
    <row r="37" spans="1:358 16384:16384" x14ac:dyDescent="0.25">
      <c r="A37" t="str">
        <f>$A$108</f>
        <v>Indiana</v>
      </c>
      <c r="B37" s="48"/>
      <c r="C37" s="3">
        <v>4</v>
      </c>
      <c r="D37" s="22">
        <f>($I$105+40*($B$7-0.5))/($I$105+$I$108)</f>
        <v>0.5173665404974187</v>
      </c>
      <c r="E37" s="22">
        <f>($I$106+40*($B$7-0.5))/($I$106+$I$108)</f>
        <v>0.52719420511222559</v>
      </c>
      <c r="F37" s="22">
        <f>($I$107+40*($B$7-0.5))/($I$107+$I$108)</f>
        <v>0.52001831286525291</v>
      </c>
      <c r="G37" s="3">
        <v>0</v>
      </c>
      <c r="H37" s="22">
        <f>($I$108+40*($C$7-0.5))/($I$108+$I$109)</f>
        <v>0.49798252512176072</v>
      </c>
      <c r="I37" s="22">
        <f>($I$108+40*($C$7-0.5))/($I$108+$I$110)</f>
        <v>0.54280980844853122</v>
      </c>
      <c r="J37" s="22">
        <f>($I$108+40*($C$7-0.5))/($I$108+$I$111)</f>
        <v>0.52333227765603396</v>
      </c>
      <c r="K37" s="22">
        <f>($I$108+40*($C$7-0.5))/($I$108+$I$112)</f>
        <v>0.5059737300330025</v>
      </c>
      <c r="L37" s="22">
        <f>($I$108+40*($D$7-0.5))/($I$108+$I$113)</f>
        <v>0.4772414957777148</v>
      </c>
      <c r="M37" s="22">
        <f>($I$108+40*($D$7-0.5))/($I$108+$I$114)</f>
        <v>0.45611071173914663</v>
      </c>
      <c r="N37" s="22">
        <f>($I$108+40*($D$7-0.5))/($I$108+$I$115)</f>
        <v>0.47986230268277247</v>
      </c>
      <c r="O37" s="22">
        <f>($I$108+40*($D$7-0.5))/($I$108+$I$116)</f>
        <v>0.45739605031981978</v>
      </c>
      <c r="P37" s="22">
        <f>($I$108+40*($E$7-0.5))/($I$108+$I$117)</f>
        <v>0.56480917891477711</v>
      </c>
      <c r="Q37" s="22">
        <f>($I$108+40*($E$7-0.5))/($I$108+$I$118)</f>
        <v>0.58454925777188627</v>
      </c>
      <c r="R37" s="22">
        <f>($I$108+40*($E$7-0.5))/($I$108+$I$119)</f>
        <v>0.57951343450897808</v>
      </c>
      <c r="S37" s="22">
        <f>($I$108+40*($E$7-0.5))/($I$108+$I$120)</f>
        <v>0.58830437368331578</v>
      </c>
      <c r="T37" s="22">
        <f>($I$108+40*($F$7-0.5))/($I$108+$I$121)</f>
        <v>0.64158225456433304</v>
      </c>
      <c r="U37" s="22">
        <f>($I$108+40*($F$7-0.5))/($I$108+$I$122)</f>
        <v>0.65496560056414399</v>
      </c>
      <c r="V37" s="22">
        <f>($I$108+40*($F$7-0.5))/($I$108+$I$123)</f>
        <v>0.6428773201007606</v>
      </c>
      <c r="W37" s="22">
        <f>($I$108+40*($F$7-0.5))/($I$108+$I$124)</f>
        <v>0.64885376174908305</v>
      </c>
      <c r="X37" s="22">
        <f>($I$108+40*($G$7-0.5))/($I$108+$I$125)</f>
        <v>0.560957863571655</v>
      </c>
      <c r="Y37" s="22">
        <f>($I$108+40*($G$7-0.5))/($I$108+$I$126)</f>
        <v>0.58049549703688963</v>
      </c>
      <c r="Z37" s="22">
        <f>($I$108+40*($G$7-0.5))/($I$108+$I$127)</f>
        <v>0.5940286558234591</v>
      </c>
      <c r="AA37" s="22">
        <f>($I$108+40*($G$7-0.5))/($I$108+$I$128)</f>
        <v>0.59225268684669008</v>
      </c>
      <c r="AB37" s="22">
        <f>($I$108+40*($H$7-0.5))/($I$108+$I$129)</f>
        <v>0.69768641678471999</v>
      </c>
      <c r="AC37" s="22">
        <f>($I$108+40*($H$7-0.5))/($I$108+$I$130)</f>
        <v>0.72714565310263324</v>
      </c>
      <c r="AD37" s="22">
        <f>($I$108+40*($H$7-0.5))/($I$108+$I$131)</f>
        <v>0.73398276618718561</v>
      </c>
      <c r="AE37" s="22">
        <f>($I$108+40*($H$7-0.5))/($I$108+$I$132)</f>
        <v>0.75259616466554136</v>
      </c>
      <c r="AF37" s="22">
        <f>($I$108+40*($I$7-0.5))/($I$108+$I$133)</f>
        <v>0.61445437222160459</v>
      </c>
      <c r="AG37" s="22">
        <f>($I$108+40*($I$7-0.5))/($I$108+$I$134)</f>
        <v>0.61120254579926914</v>
      </c>
      <c r="AH37" s="22">
        <f>($I$108+40*($I$7-0.5))/($I$108+$I$135)</f>
        <v>0.62554428663089368</v>
      </c>
      <c r="AI37" s="22">
        <f>($I$108+40*($I$7-0.5))/($I$108+$I$136)</f>
        <v>0.62474838014848721</v>
      </c>
      <c r="AJ37" s="22">
        <f>($I$108+40*($J$7-0.5))/($I$108+$I$137)</f>
        <v>0.72427008332016041</v>
      </c>
      <c r="AK37" s="22">
        <f>($I$108+40*($J$7-0.5))/($I$108+$I$138)</f>
        <v>0.69594366042897615</v>
      </c>
      <c r="AL37" s="22">
        <f>($I$108+40*($J$7-0.5))/($I$108+$I$139)</f>
        <v>0.69986961060793207</v>
      </c>
      <c r="AM37" s="22">
        <f>($I$108+40*($J$7-0.5))/($I$108+$I$140)</f>
        <v>0.75675054013637488</v>
      </c>
      <c r="AN37" s="22">
        <f>($I$108+40*($K$7-0.5))/($I$108+$I$141)</f>
        <v>0.77300852177275192</v>
      </c>
      <c r="AO37" s="22">
        <f>($I$108+40*($K$7-0.5))/($I$108+$I$142)</f>
        <v>0.77557923839785681</v>
      </c>
      <c r="AP37" s="22">
        <f>($I$108+40*($K$7-0.5))/($I$108+$I$143)</f>
        <v>0.75764513693483837</v>
      </c>
      <c r="AQ37" s="22">
        <f>($I$108+40*($K$7-0.5))/($I$108+$I$144)</f>
        <v>0.79360262991038633</v>
      </c>
      <c r="AR37" s="22">
        <f>($I$108+40*($L$7-0.5))/($I$108+$I$145)</f>
        <v>0.62384872510110967</v>
      </c>
      <c r="AS37" s="22">
        <f>($I$108+40*($L$7-0.5))/($I$108+$I$146)</f>
        <v>0.61200696863568615</v>
      </c>
      <c r="AT37" s="53">
        <f>($I$108+40*($L$7-0.5))/($I$108+$I$147)</f>
        <v>0.62125722133264905</v>
      </c>
      <c r="AU37" s="22">
        <f>($I$108+40*($L$7-0.5))/($I$108+$I$148)</f>
        <v>0.59849688248392985</v>
      </c>
      <c r="AV37" s="22">
        <f>($I$108+40*($M$7-0.5))/($I$108+$I$149)</f>
        <v>0.73688205503354887</v>
      </c>
      <c r="AW37" s="22">
        <f>($I$108+40*($M$7-0.5))/($I$108+$I$150)</f>
        <v>0.7424792866889558</v>
      </c>
      <c r="AX37" s="22">
        <f>($I$108+40*($M$7-0.5))/($I$108+$I$151)</f>
        <v>0.73341523318841972</v>
      </c>
      <c r="AY37" s="53">
        <f>($I$108+40*($M$7-0.5))/($I$108+$I$152)</f>
        <v>0.78567923513563998</v>
      </c>
      <c r="AZ37" s="22">
        <f>($I$108+40*($N$7-0.5))/($I$108+$I$153)</f>
        <v>0.77987104988239131</v>
      </c>
      <c r="BA37" s="22">
        <f>($I$108+40*($N$7-0.5))/($I$108+$I$154)</f>
        <v>0.78862849409110924</v>
      </c>
      <c r="BB37" s="22">
        <f>($I$108+40*($N$7-0.5))/($I$108+$I$155)</f>
        <v>0.78700498951387943</v>
      </c>
      <c r="BC37" s="22">
        <f>($I$108+40*($N$7-0.5))/($I$108+$I$156)</f>
        <v>0.86147024927725979</v>
      </c>
      <c r="BD37" s="53">
        <f>($I$108+40*($O$7-0.5))/($I$108+$I$157)</f>
        <v>0.84163413225968764</v>
      </c>
      <c r="BE37" s="22">
        <f>($I$108+40*($O$7-0.5))/($I$108+$I$158)</f>
        <v>0.86135273140063562</v>
      </c>
      <c r="BF37" s="22">
        <f>($I$108+40*($O$7-0.5))/($I$108+$I$159)</f>
        <v>0.86514091006273108</v>
      </c>
      <c r="BG37" s="22">
        <f>($I$108+40*($O$7-0.5))/($I$108+$I$160)</f>
        <v>0.83894433842682048</v>
      </c>
      <c r="BH37" s="22">
        <f>($I$108+40*($P$7-0.5))/($I$108+$I$161)</f>
        <v>0.76902085998374359</v>
      </c>
      <c r="BI37" s="22">
        <f>($I$108+40*($P$7-0.5))/($I$108+$I$162)</f>
        <v>0.87111980037102932</v>
      </c>
      <c r="BJ37" s="22">
        <f>($I$108+40*($P$7-0.5))/($I$108+$I$163)</f>
        <v>0.88475331413173397</v>
      </c>
      <c r="BK37" s="22">
        <f>($I$108+40*($P$7-0.5))/($I$108+$I$164)</f>
        <v>0.81174293695955346</v>
      </c>
      <c r="BL37" s="22">
        <f>($I$108+40*($Q$7-0.5))/($I$108+$I$165)</f>
        <v>0.89785224248839413</v>
      </c>
      <c r="BM37" s="22">
        <f>($I$108+40*($Q$7-0.5))/($I$108+$I$166)</f>
        <v>0.89367173523196308</v>
      </c>
      <c r="BN37" s="22">
        <f>($I$108+40*($Q$7-0.5))/($I$108+$I$167)</f>
        <v>0.92073109958836963</v>
      </c>
      <c r="BO37" s="22">
        <f>($I$108+40*($Q$7-0.5))/($I$108+$I$168)</f>
        <v>0.90055820311817392</v>
      </c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</row>
    <row r="38" spans="1:358 16384:16384" x14ac:dyDescent="0.25">
      <c r="A38" t="str">
        <f>$A$109</f>
        <v>Duke</v>
      </c>
      <c r="B38" s="48">
        <v>2</v>
      </c>
      <c r="C38" s="3">
        <v>5</v>
      </c>
      <c r="D38" s="22">
        <f>($I$105+40*($C$7-0.5))/($I$105+$I$109)</f>
        <v>0.51450740506172377</v>
      </c>
      <c r="E38" s="22">
        <f>($I$106+40*($C$7-0.5))/($I$106+$I$109)</f>
        <v>0.5238863574470517</v>
      </c>
      <c r="F38" s="22">
        <f>($I$107+40*($C$7-0.5))/($I$107+$I$109)</f>
        <v>0.51703613459355724</v>
      </c>
      <c r="G38" s="22">
        <f>($I$108+40*($C$7-0.5))/($I$108+$I$109)</f>
        <v>0.49798252512176072</v>
      </c>
      <c r="H38" s="3">
        <v>0</v>
      </c>
      <c r="I38" s="22">
        <f>($I$109+40*($C$8-0.5))/($I$109+$I$110)</f>
        <v>0.54250391030481759</v>
      </c>
      <c r="J38" s="22">
        <f>($I$109+40*($C$8-0.5))/($I$109+$I$111)</f>
        <v>0.52408398635167308</v>
      </c>
      <c r="K38" s="22">
        <f>(I109+40*($C$8-0.5))/(I109+$I$112)</f>
        <v>0.50760575115651863</v>
      </c>
      <c r="L38" s="22">
        <f>($I$109+40*($D$8-0.5))/($I$109+$I$113)</f>
        <v>0.6361820991959678</v>
      </c>
      <c r="M38" s="22">
        <f>(I109+40*($D$8-0.5))/(I109+$I$114)</f>
        <v>0.60947408616843379</v>
      </c>
      <c r="N38" s="22">
        <f>($I$109+40*($D$8-0.5))/($I$109+$I$115)</f>
        <v>0.63948572033669981</v>
      </c>
      <c r="O38" s="22">
        <f>($I$109+40*($D$8-0.5))/($I$109+$I$116)</f>
        <v>0.61110233884450282</v>
      </c>
      <c r="P38" s="22">
        <f>($I$109+40*($E$8-0.5))/($I$109+$I$117)</f>
        <v>0.51071765308744044</v>
      </c>
      <c r="Q38" s="22">
        <f>($I$109+40*($E$8-0.5))/($I$109+$I$118)</f>
        <v>0.52760110000169824</v>
      </c>
      <c r="R38" s="22">
        <f>($I$109+40*($E$8-0.5))/($I$109+$I$119)</f>
        <v>0.52329988923858839</v>
      </c>
      <c r="S38" s="22">
        <f>($I$109+40*($E$8-0.5))/($I$109+$I$120)</f>
        <v>0.53080581974281715</v>
      </c>
      <c r="T38" s="22">
        <f>($I$109+40*($F$8-0.5))/($I$109+$I$121)</f>
        <v>0.3335476916723864</v>
      </c>
      <c r="U38" s="22">
        <f>($I$109+40*($F$8-0.5))/($I$109+$I$122)</f>
        <v>0.34011959591546065</v>
      </c>
      <c r="V38" s="22">
        <f>($I$109+40*($F$8-0.5))/($I$109+$I$123)</f>
        <v>0.33418428638082875</v>
      </c>
      <c r="W38" s="22">
        <f>($I$109+40*($F$8-0.5))/($I$109+$I$124)</f>
        <v>0.33712022073849368</v>
      </c>
      <c r="X38" s="22">
        <f>($I$109+40*($G$8-0.5))/($I$109+$I$125)</f>
        <v>0.59856524874360817</v>
      </c>
      <c r="Y38" s="22">
        <f>($I$109+40*($G$8-0.5))/($I$109+$I$126)</f>
        <v>0.61828946198406654</v>
      </c>
      <c r="Z38" s="22">
        <f>($I$109+40*($G$8-0.5))/($I$109+$I$127)</f>
        <v>0.6319099749894258</v>
      </c>
      <c r="AA38" s="22">
        <f>($I$109+40*($G$8-0.5))/($I$109+$I$128)</f>
        <v>0.63012449086333655</v>
      </c>
      <c r="AB38" s="22">
        <f>($I$109+40*($H$8-0.5))/($I$109+$I$129)</f>
        <v>0.59024918721909669</v>
      </c>
      <c r="AC38" s="22">
        <f>($I$109+40*($H$8-0.5))/($I$109+$I$130)</f>
        <v>0.61378746409215712</v>
      </c>
      <c r="AD38" s="22">
        <f>($I$109+40*($H$8-0.5))/($I$109+$I$131)</f>
        <v>0.61923525748864361</v>
      </c>
      <c r="AE38" s="22">
        <f>($I$109+40*($H$8-0.5))/($I$109+$I$132)</f>
        <v>0.63403758262797405</v>
      </c>
      <c r="AF38" s="22">
        <f>($I$109+40*($I$8-0.5))/($I$109+$I$133)</f>
        <v>0.5362365924740381</v>
      </c>
      <c r="AG38" s="22">
        <f>($I$109+40*($I$8-0.5))/($I$109+$I$134)</f>
        <v>0.53355404895092506</v>
      </c>
      <c r="AH38" s="22">
        <f>($I$109+40*($I$8-0.5))/($I$109+$I$135)</f>
        <v>0.54537330936476969</v>
      </c>
      <c r="AI38" s="22">
        <f>($I$109+40*($I$8-0.5))/($I$109+$I$136)</f>
        <v>0.54471818471128219</v>
      </c>
      <c r="AJ38" s="22">
        <f>($I$109+40*($J$8-0.5))/($I$109+$I$137)</f>
        <v>0.56786779328548065</v>
      </c>
      <c r="AK38" s="22">
        <f>($I$109+40*($J$8-0.5))/($I$109+$I$138)</f>
        <v>0.54688615763606629</v>
      </c>
      <c r="AL38" s="22">
        <f>($I$109+40*($J$8-0.5))/($I$109+$I$139)</f>
        <v>0.54979977907268407</v>
      </c>
      <c r="AM38" s="22">
        <f>($I$109+40*($J$8-0.5))/($I$109+$I$140)</f>
        <v>0.59181070501526933</v>
      </c>
      <c r="AN38" s="22">
        <f>($I$109+40*($K$8-0.5))/($I$109+$I$141)</f>
        <v>0.58768088750051473</v>
      </c>
      <c r="AO38" s="22">
        <f>($I$109+40*($K$8-0.5))/($I$109+$I$142)</f>
        <v>0.5895199036145129</v>
      </c>
      <c r="AP38" s="22">
        <f>($I$109+40*($K$8-0.5))/($I$109+$I$143)</f>
        <v>0.57667534427773204</v>
      </c>
      <c r="AQ38" s="22">
        <f>($I$109+40*($K$8-0.5))/($I$109+$I$144)</f>
        <v>0.60239313197738864</v>
      </c>
      <c r="AR38" s="22">
        <f>($I$109+40*($L$8-0.5))/($I$109+$I$145)</f>
        <v>0.74067764085210819</v>
      </c>
      <c r="AS38" s="22">
        <f>($I$109+40*($L$8-0.5))/($I$109+$I$146)</f>
        <v>0.7274325456815357</v>
      </c>
      <c r="AT38" s="22">
        <f>($I$109+40*($L$8-0.5))/($I$109+$I$147)</f>
        <v>0.73778155929285505</v>
      </c>
      <c r="AU38" s="22">
        <f>($I$109+40*($L$8-0.5))/($I$109+$I$148)</f>
        <v>0.71228511034959441</v>
      </c>
      <c r="AV38" s="22">
        <f>($I$109+40*($M$8-0.5))/($I$109+$I$149)</f>
        <v>0.75168348880158298</v>
      </c>
      <c r="AW38" s="22">
        <f>($I$109+40*($M$8-0.5))/($I$109+$I$150)</f>
        <v>0.75706965696758677</v>
      </c>
      <c r="AX38" s="22">
        <f>($I$109+40*($M$8-0.5))/($I$109+$I$151)</f>
        <v>0.74834508674406908</v>
      </c>
      <c r="AY38" s="53">
        <f>($I$109+40*($M$8-0.5))/($I$109+$I$152)</f>
        <v>0.798486312509185</v>
      </c>
      <c r="AZ38" s="22">
        <f>($I$109+40*($N$7-0.5))/($I$109+$I$153)</f>
        <v>0.79293373212925611</v>
      </c>
      <c r="BA38" s="22">
        <f>($I$109+40*($N$8-0.5))/($I$109+$I$154)</f>
        <v>0.77962724121148141</v>
      </c>
      <c r="BB38" s="22">
        <f>($I$109+40*($N$7-0.5))/($I$109+$I$155)</f>
        <v>0.79975303587440505</v>
      </c>
      <c r="BC38" s="22">
        <f>($I$109+40*($N$8-0.5))/($I$109+$I$156)</f>
        <v>0.84694644329189306</v>
      </c>
      <c r="BD38" s="53">
        <f>($I$109+40*($O$8-0.5))/($I$109+$I$157)</f>
        <v>0.82868780906543593</v>
      </c>
      <c r="BE38" s="22">
        <f>($I$109+40*($O$8-0.5))/($I$109+$I$158)</f>
        <v>0.84683843241872392</v>
      </c>
      <c r="BF38" s="22">
        <f>($I$109+40*($O$8-0.5))/($I$109+$I$159)</f>
        <v>0.85031918745211599</v>
      </c>
      <c r="BG38" s="22">
        <f>($I$109+40*($O$8-0.5))/($I$109+$I$160)</f>
        <v>0.82620769848342068</v>
      </c>
      <c r="BH38" s="22">
        <f>($I$109+40*($P$8-0.5))/($I$109+$I$161)</f>
        <v>0.76222536707071942</v>
      </c>
      <c r="BI38" s="22">
        <f>($I$109+40*($P$8-0.5))/($I$109+$I$162)</f>
        <v>0.85676060797653009</v>
      </c>
      <c r="BJ38" s="22">
        <f>($I$109+40*($P$8-0.5))/($I$109+$I$163)</f>
        <v>0.86927383818878512</v>
      </c>
      <c r="BK38" s="22">
        <f>($I$109+40*($P$8-0.5))/($I$109+$I$164)</f>
        <v>0.80196079290263411</v>
      </c>
      <c r="BL38" s="22">
        <f>($I$109+40*($Q$8-0.5))/($I$109+$I$165)</f>
        <v>0.90476871602123843</v>
      </c>
      <c r="BM38" s="22">
        <f>($I$109+40*($Q$8-0.5))/($I$109+$I$166)</f>
        <v>0.90084001093258192</v>
      </c>
      <c r="BN38" s="22">
        <f>($I$109+40*($Q$7-0.5))/($I$109+$I$167)</f>
        <v>0.92622572359093358</v>
      </c>
      <c r="BO38" s="22">
        <f>($I$109+40*($Q$7-0.5))/($I$109+$I$168)</f>
        <v>0.90731036964405809</v>
      </c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</row>
    <row r="39" spans="1:358 16384:16384" x14ac:dyDescent="0.25">
      <c r="A39" t="str">
        <f>$A$110</f>
        <v>Ohio State</v>
      </c>
      <c r="B39" s="48"/>
      <c r="C39" s="3">
        <v>6</v>
      </c>
      <c r="D39" s="22">
        <f>($I$105+40*($C$7-0.5))/($I$105+$I$110)</f>
        <v>0.55916535293144687</v>
      </c>
      <c r="E39" s="22">
        <f>($I$106+40*($C$7-0.5))/($I$106+$I$110)</f>
        <v>0.56840527810169073</v>
      </c>
      <c r="F39" s="22">
        <f>($I$107+40*($C$7-0.5))/($I$107+$I$110)</f>
        <v>0.56165964794153156</v>
      </c>
      <c r="G39" s="22">
        <f>($I$108+40*($C$7-0.5))/($I$108+$I$110)</f>
        <v>0.54280980844853122</v>
      </c>
      <c r="H39" s="22">
        <f>($I$109+40*($C$8-0.5))/($I$109+$I$110)</f>
        <v>0.54250391030481759</v>
      </c>
      <c r="I39" s="3">
        <v>0</v>
      </c>
      <c r="J39" s="22">
        <f>($I$110+40*($C$8-0.5))/($I$110+$I$111)</f>
        <v>0.48150434272272441</v>
      </c>
      <c r="K39" s="22">
        <f>($I$110+40*($C$8-0.5))/($I$110+$I$112)</f>
        <v>0.4650566557299422</v>
      </c>
      <c r="L39" s="22">
        <f>($I$110+40*($D$8-0.5))/($I$110+$I$113)</f>
        <v>0.60340495033278607</v>
      </c>
      <c r="M39" s="22">
        <f>($I$110+40*($D$8-0.5))/($I$110+$I$114)</f>
        <v>0.57589481491394512</v>
      </c>
      <c r="N39" s="22">
        <f>($I$110+40*($D$8-0.5))/($I$110+$I$115)</f>
        <v>0.60682225825271996</v>
      </c>
      <c r="O39" s="22">
        <f>($I$110+40*($D$8-0.5))/($I$110+$I$116)</f>
        <v>0.57756603337359469</v>
      </c>
      <c r="P39" s="22">
        <f>($I$110+40*($E$8-0.5))/($I$110+$I$117)</f>
        <v>0.46815571712830945</v>
      </c>
      <c r="Q39" s="22">
        <f>($I$110+40*($E$8-0.5))/($I$110+$I$118)</f>
        <v>0.48502692677323356</v>
      </c>
      <c r="R39" s="22">
        <f>($I$110+40*($E$8-0.5))/($I$110+$I$119)</f>
        <v>0.48071960261625035</v>
      </c>
      <c r="S39" s="22">
        <f>($I$110+40*($E$8-0.5))/($I$110+$I$120)</f>
        <v>0.48824031844456883</v>
      </c>
      <c r="T39" s="22">
        <f>($I$110+40*($F$8-0.5))/($I$110+$I$121)</f>
        <v>0.27316917647970368</v>
      </c>
      <c r="U39" s="22">
        <f>($I$110+40*($F$8-0.5))/($I$110+$I$122)</f>
        <v>0.27904955339941023</v>
      </c>
      <c r="V39" s="22">
        <f>($I$110+40*($F$8-0.5))/($I$110+$I$123)</f>
        <v>0.27373786719581306</v>
      </c>
      <c r="W39" s="22">
        <f>($I$110+40*($F$8-0.5))/($I$110+$I$124)</f>
        <v>0.27636318014291278</v>
      </c>
      <c r="X39" s="22">
        <f>($I$110+40*($G$8-0.5))/($I$110+$I$125)</f>
        <v>0.56381427602594769</v>
      </c>
      <c r="Y39" s="22">
        <f>($I$110+40*($G$8-0.5))/($I$110+$I$126)</f>
        <v>0.58405944363851259</v>
      </c>
      <c r="Z39" s="22">
        <f>($I$110+40*($G$8-0.5))/($I$110+$I$127)</f>
        <v>0.59810744634310975</v>
      </c>
      <c r="AA39" s="22">
        <f>($I$110+40*($G$8-0.5))/($I$110+$I$128)</f>
        <v>0.59626275704245879</v>
      </c>
      <c r="AB39" s="22">
        <f>($I$110+40*($H$8-0.5))/($I$110+$I$129)</f>
        <v>0.55384462231446641</v>
      </c>
      <c r="AC39" s="22">
        <f>($I$110+40*($H$8-0.5))/($I$110+$I$130)</f>
        <v>0.57797893711127013</v>
      </c>
      <c r="AD39" s="22">
        <f>($I$110+40*($H$8-0.5))/($I$110+$I$131)</f>
        <v>0.58358915757990748</v>
      </c>
      <c r="AE39" s="22">
        <f>($I$110+40*($H$8-0.5))/($I$110+$I$132)</f>
        <v>0.59887958943701736</v>
      </c>
      <c r="AF39" s="22">
        <f>($I$110+40*($I$8-0.5))/($I$110+$I$133)</f>
        <v>0.49369383120329285</v>
      </c>
      <c r="AG39" s="22">
        <f>($I$110+40*($I$8-0.5))/($I$110+$I$134)</f>
        <v>0.49099878932120111</v>
      </c>
      <c r="AH39" s="22">
        <f>($I$110+40*($I$8-0.5))/($I$110+$I$135)</f>
        <v>0.50289170617962198</v>
      </c>
      <c r="AI39" s="22">
        <f>($I$110+40*($I$8-0.5))/($I$110+$I$136)</f>
        <v>0.5022312380426347</v>
      </c>
      <c r="AJ39" s="22">
        <f>($I$110+40*($J$8-0.5))/($I$110+$I$137)</f>
        <v>0.52633618896927303</v>
      </c>
      <c r="AK39" s="22">
        <f>($I$110+40*($J$8-0.5))/($I$110+$I$138)</f>
        <v>0.50509545872222272</v>
      </c>
      <c r="AL39" s="22">
        <f>($I$110+40*($J$8-0.5))/($I$110+$I$139)</f>
        <v>0.50803606728378126</v>
      </c>
      <c r="AM39" s="22">
        <f>($I$110+40*($J$8-0.5))/($I$110+$I$140)</f>
        <v>0.55075980447591788</v>
      </c>
      <c r="AN39" s="22">
        <f>($I$110+40*($K$8-0.5))/($I$110+$I$141)</f>
        <v>0.54695840406893048</v>
      </c>
      <c r="AO39" s="22">
        <f>($I$110+40*($K$8-0.5))/($I$110+$I$142)</f>
        <v>0.54883961339900844</v>
      </c>
      <c r="AP39" s="22">
        <f>($I$110+40*($K$8-0.5))/($I$110+$I$143)</f>
        <v>0.53572461376825931</v>
      </c>
      <c r="AQ39" s="22">
        <f>($I$110+40*($K$8-0.5))/($I$110+$I$144)</f>
        <v>0.5620408370908696</v>
      </c>
      <c r="AR39" s="22">
        <f>($I$110+40*($L$8-0.5))/($I$110+$I$145)</f>
        <v>0.71500731363235548</v>
      </c>
      <c r="AS39" s="22">
        <f>($I$110+40*($L$8-0.5))/($I$110+$I$146)</f>
        <v>0.70098040447566512</v>
      </c>
      <c r="AT39" s="22">
        <f>($I$110+40*($L$8-0.5))/($I$110+$I$147)</f>
        <v>0.71193604555670953</v>
      </c>
      <c r="AU39" s="22">
        <f>($I$110+40*($L$8-0.5))/($I$110+$I$148)</f>
        <v>0.68499950748907668</v>
      </c>
      <c r="AV39" s="22">
        <f>($I$110+40*($M$8-0.5))/($I$110+$I$149)</f>
        <v>0.72834200472367205</v>
      </c>
      <c r="AW39" s="22">
        <f>($I$110+40*($M$8-0.5))/($I$110+$I$150)</f>
        <v>0.73405534071523437</v>
      </c>
      <c r="AX39" s="22">
        <f>($I$110+40*($M$8-0.5))/($I$110+$I$151)</f>
        <v>0.72480468258847508</v>
      </c>
      <c r="AY39" s="22">
        <f>($I$110+40*($M$8-0.5))/($I$110+$I$152)</f>
        <v>0.77824637500557392</v>
      </c>
      <c r="AZ39" s="22">
        <f>($I$110+40*($N$8-0.5))/($I$110+$I$153)</f>
        <v>0.74870692426268881</v>
      </c>
      <c r="BA39" s="22">
        <f>($I$110+40*($N$8-0.5))/($I$110+$I$154)</f>
        <v>0.75740712853395731</v>
      </c>
      <c r="BB39" s="22">
        <f>($I$110+40*($N$7-0.5))/($I$110+$I$155)</f>
        <v>0.77960521022467366</v>
      </c>
      <c r="BC39" s="22">
        <f>($I$110+40*($N$8-0.5))/($I$110+$I$156)</f>
        <v>0.83003430854274218</v>
      </c>
      <c r="BD39" s="22">
        <f>($I$110+40*($O$8-0.5))/($I$110+$I$157)</f>
        <v>0.81021023488266208</v>
      </c>
      <c r="BE39" s="22">
        <f>($I$110+40*($O$8-0.5))/($I$110+$I$158)</f>
        <v>0.82991675944734034</v>
      </c>
      <c r="BF39" s="22">
        <f>($I$110+40*($O$8-0.5))/($I$110+$I$159)</f>
        <v>0.83370656056004533</v>
      </c>
      <c r="BG39" s="22">
        <f>($I$110+40*($O$8-0.5))/($I$110+$I$160)</f>
        <v>0.80752475334647378</v>
      </c>
      <c r="BH39" s="22">
        <f>($I$110+40*($P$8-0.5))/($I$110+$I$161)</f>
        <v>0.73886693153619287</v>
      </c>
      <c r="BI39" s="22">
        <f>($I$110+40*($P$8-0.5))/($I$110+$I$162)</f>
        <v>0.84074878718819701</v>
      </c>
      <c r="BJ39" s="22">
        <f>($I$110+40*($P$8-0.5))/($I$110+$I$163)</f>
        <v>0.85442311841954832</v>
      </c>
      <c r="BK39" s="22">
        <f>($I$110+40*($P$8-0.5))/($I$110+$I$164)</f>
        <v>0.78138630768617889</v>
      </c>
      <c r="BL39" s="22">
        <f>($I$110+40*($Q$8-0.5))/($I$110+$I$165)</f>
        <v>0.89378372784017035</v>
      </c>
      <c r="BM39" s="22">
        <f>($I$110+40*($Q$8-0.5))/($I$110+$I$166)</f>
        <v>0.88945721259314547</v>
      </c>
      <c r="BN39" s="22">
        <f>($I$110+40*($Q$7-0.5))/($I$110+$I$167)</f>
        <v>0.9174901011286436</v>
      </c>
      <c r="BO39" s="22">
        <f>($I$110+40*($Q$8-0.5))/($I$110+$I$168)</f>
        <v>0.8965850522094726</v>
      </c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</row>
    <row r="40" spans="1:358 16384:16384" x14ac:dyDescent="0.25">
      <c r="A40" t="str">
        <f>$A$111</f>
        <v>Georgetown</v>
      </c>
      <c r="B40" s="48"/>
      <c r="C40" s="3">
        <v>7</v>
      </c>
      <c r="D40" s="22">
        <f>($I$105+40*($C$7-0.5))/($I$105+$I$111)</f>
        <v>0.53979385821315695</v>
      </c>
      <c r="E40" s="22">
        <f>($I$106+40*($C$7-0.5))/($I$106+$I$111)</f>
        <v>0.5491124073366126</v>
      </c>
      <c r="F40" s="22">
        <f>($I$107+40*($C$7-0.5))/($I$107+$I$111)</f>
        <v>0.54230804379075881</v>
      </c>
      <c r="G40" s="22">
        <f>($I$108+40*($C$7-0.5))/($I$108+$I$111)</f>
        <v>0.52333227765603396</v>
      </c>
      <c r="H40" s="22">
        <f>($I$109+40*($C$8-0.5))/($I$109+$I$111)</f>
        <v>0.52408398635167308</v>
      </c>
      <c r="I40" s="22">
        <f>($I$110+40*($C$8-0.5))/($I$110+$I$111)</f>
        <v>0.48150434272272441</v>
      </c>
      <c r="J40" s="3">
        <v>0</v>
      </c>
      <c r="K40" s="22">
        <f>($I$111+40*($C$8-0.5))/($I$111+$I$112)</f>
        <v>0.4835096822298201</v>
      </c>
      <c r="L40" s="22">
        <f>($I$111+40*($D$8-0.5))/($I$111+$I$113)</f>
        <v>0.61764722690684193</v>
      </c>
      <c r="M40" s="22">
        <f>($I$111+40*($D$8-0.5))/($I$111+$I$114)</f>
        <v>0.59045448857530891</v>
      </c>
      <c r="N40" s="22">
        <f>($I$111+40*($D$8-0.5))/($I$111+$I$115)</f>
        <v>0.62101889159750434</v>
      </c>
      <c r="O40" s="22">
        <f>($I$111+40*($D$8-0.5))/($I$111+$I$116)</f>
        <v>0.59210896966639825</v>
      </c>
      <c r="P40" s="22">
        <f>($I$111+40*($E$8-0.5))/($I$111+$I$117)</f>
        <v>0.48661985179640027</v>
      </c>
      <c r="Q40" s="22">
        <f>($I$111+40*($E$8-0.5))/($I$111+$I$118)</f>
        <v>0.50352649051093279</v>
      </c>
      <c r="R40" s="22">
        <f>($I$111+40*($E$8-0.5))/($I$111+$I$119)</f>
        <v>0.49921413892990951</v>
      </c>
      <c r="S40" s="22">
        <f>($I$111+40*($E$8-0.5))/($I$111+$I$120)</f>
        <v>0.50674184120566712</v>
      </c>
      <c r="T40" s="22">
        <f>($I$111+40*($F$8-0.5))/($I$111+$I$121)</f>
        <v>0.29941162418660311</v>
      </c>
      <c r="U40" s="22">
        <f>($I$111+40*($F$8-0.5))/($I$111+$I$122)</f>
        <v>0.30561937545022966</v>
      </c>
      <c r="V40" s="22">
        <f>($I$111+40*($F$8-0.5))/($I$111+$I$123)</f>
        <v>0.30001239669403568</v>
      </c>
      <c r="W40" s="22">
        <f>($I$111+40*($F$8-0.5))/($I$111+$I$124)</f>
        <v>0.30278464221257989</v>
      </c>
      <c r="X40" s="22">
        <f>($I$111+40*($G$8-0.5))/($I$111+$I$125)</f>
        <v>0.57888656318821141</v>
      </c>
      <c r="Y40" s="22">
        <f>($I$111+40*($G$8-0.5))/($I$111+$I$126)</f>
        <v>0.5989298020235746</v>
      </c>
      <c r="Z40" s="22">
        <f>($I$111+40*($G$8-0.5))/($I$111+$I$127)</f>
        <v>0.61280851806541647</v>
      </c>
      <c r="AA40" s="22">
        <f>($I$111+40*($G$8-0.5))/($I$111+$I$128)</f>
        <v>0.61098741868236028</v>
      </c>
      <c r="AB40" s="22">
        <f>($I$111+40*($H$8-0.5))/($I$111+$I$129)</f>
        <v>0.56965284406233851</v>
      </c>
      <c r="AC40" s="22">
        <f>($I$111+40*($H$8-0.5))/($I$111+$I$130)</f>
        <v>0.59355956855908198</v>
      </c>
      <c r="AD40" s="22">
        <f>($I$111+40*($H$8-0.5))/($I$111+$I$131)</f>
        <v>0.5991063288517362</v>
      </c>
      <c r="AE40" s="22">
        <f>($I$111+40*($H$8-0.5))/($I$111+$I$132)</f>
        <v>0.61420364680211892</v>
      </c>
      <c r="AF40" s="22">
        <f>($I$111+40*($I$8-0.5))/($I$111+$I$133)</f>
        <v>0.5121951781036832</v>
      </c>
      <c r="AG40" s="22">
        <f>($I$111+40*($I$8-0.5))/($I$111+$I$134)</f>
        <v>0.5095007734792586</v>
      </c>
      <c r="AH40" s="22">
        <f>($I$111+40*($I$8-0.5))/($I$111+$I$135)</f>
        <v>0.52138278890801859</v>
      </c>
      <c r="AI40" s="22">
        <f>($I$111+40*($I$8-0.5))/($I$111+$I$136)</f>
        <v>0.52072347443678713</v>
      </c>
      <c r="AJ40" s="22">
        <f>($I$111+40*($J$8-0.5))/($I$111+$I$137)</f>
        <v>0.54443862527725539</v>
      </c>
      <c r="AK40" s="22">
        <f>($I$111+40*($J$8-0.5))/($I$111+$I$138)</f>
        <v>0.5232744101931287</v>
      </c>
      <c r="AL40" s="22">
        <f>($I$111+40*($J$8-0.5))/($I$111+$I$139)</f>
        <v>0.52620832441152698</v>
      </c>
      <c r="AM40" s="22">
        <f>($I$111+40*($J$8-0.5))/($I$111+$I$140)</f>
        <v>0.56869371210235498</v>
      </c>
      <c r="AN40" s="22">
        <f>($I$111+40*($K$8-0.5))/($I$111+$I$141)</f>
        <v>0.56473240449142825</v>
      </c>
      <c r="AO40" s="22">
        <f>($I$111+40*($K$8-0.5))/($I$111+$I$142)</f>
        <v>0.56659829086122482</v>
      </c>
      <c r="AP40" s="22">
        <f>($I$111+40*($K$8-0.5))/($I$111+$I$143)</f>
        <v>0.55357962621668877</v>
      </c>
      <c r="AQ40" s="22">
        <f>($I$111+40*($K$8-0.5))/($I$111+$I$144)</f>
        <v>0.57967783699063935</v>
      </c>
      <c r="AR40" s="22">
        <f>($I$111+40*($L$8-0.5))/($I$111+$I$145)</f>
        <v>0.72621284785073215</v>
      </c>
      <c r="AS40" s="22">
        <f>($I$111+40*($L$8-0.5))/($I$111+$I$146)</f>
        <v>0.71251570771659889</v>
      </c>
      <c r="AT40" s="22">
        <f>($I$111+40*($L$8-0.5))/($I$111+$I$147)</f>
        <v>0.72321559160910476</v>
      </c>
      <c r="AU40" s="22">
        <f>($I$111+40*($L$8-0.5))/($I$111+$I$148)</f>
        <v>0.6968847240838657</v>
      </c>
      <c r="AV40" s="22">
        <f>($I$111+40*($M$8-0.5))/($I$111+$I$149)</f>
        <v>0.73850483317870197</v>
      </c>
      <c r="AW40" s="22">
        <f>($I$111+40*($M$8-0.5))/($I$111+$I$150)</f>
        <v>0.74407953311254427</v>
      </c>
      <c r="AX40" s="22">
        <f>($I$111+40*($M$8-0.5))/($I$111+$I$151)</f>
        <v>0.73505170511121987</v>
      </c>
      <c r="AY40" s="22">
        <f>($I$111+40*($M$8-0.5))/($I$111+$I$152)</f>
        <v>0.78708801420076646</v>
      </c>
      <c r="AZ40" s="22">
        <f>($I$111+40*($N$8-0.5))/($I$111+$I$153)</f>
        <v>0.75865275835306478</v>
      </c>
      <c r="BA40" s="22">
        <f>($I$111+40*($N$8-0.5))/($I$111+$I$154)</f>
        <v>0.76711572765932623</v>
      </c>
      <c r="BB40" s="22">
        <f>($I$111+40*($N$7-0.5))/($I$111+$I$155)</f>
        <v>0.78840740100691142</v>
      </c>
      <c r="BC40" s="22">
        <f>($I$111+40*($N$8-0.5))/($I$111+$I$156)</f>
        <v>0.83746010498083523</v>
      </c>
      <c r="BD40" s="22">
        <f>($I$111+40*($O$8-0.5))/($I$111+$I$157)</f>
        <v>0.81831255974905492</v>
      </c>
      <c r="BE40" s="22">
        <f>($I$111+40*($O$8-0.5))/($I$111+$I$158)</f>
        <v>0.83734668520844358</v>
      </c>
      <c r="BF40" s="22">
        <f>($I$111+40*($O$8-0.5))/($I$111+$I$159)</f>
        <v>0.84100264962954308</v>
      </c>
      <c r="BG40" s="22">
        <f>($I$111+40*($O$8-0.5))/($I$111+$I$160)</f>
        <v>0.81571564771842353</v>
      </c>
      <c r="BH40" s="22">
        <f>($I$111+40*($P$8-0.5))/($I$111+$I$161)</f>
        <v>0.74905935148075342</v>
      </c>
      <c r="BI40" s="22">
        <f>($I$111+40*($P$8-0.5))/($I$111+$I$162)</f>
        <v>0.84778383554519154</v>
      </c>
      <c r="BJ40" s="22">
        <f>($I$111+40*($P$8-0.5))/($I$111+$I$163)</f>
        <v>0.86095399633088354</v>
      </c>
      <c r="BK40" s="22">
        <f>($I$111+40*($P$8-0.5))/($I$111+$I$164)</f>
        <v>0.79038994459178613</v>
      </c>
      <c r="BL40" s="22">
        <f>($I$111+40*($Q$8-0.5))/($I$111+$I$165)</f>
        <v>0.89861882638085833</v>
      </c>
      <c r="BM40" s="22">
        <f>($I$111+40*($Q$8-0.5))/($I$111+$I$166)</f>
        <v>0.89446600476781746</v>
      </c>
      <c r="BN40" s="22">
        <f>($I$111+40*($Q$7-0.5))/($I$111+$I$167)</f>
        <v>0.92134102760731751</v>
      </c>
      <c r="BO40" s="22">
        <f>($I$111+40*($Q$8-0.5))/($I$111+$I$168)</f>
        <v>0.90130671191413791</v>
      </c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</row>
    <row r="41" spans="1:358 16384:16384" x14ac:dyDescent="0.25">
      <c r="A41" t="str">
        <f>$A$112</f>
        <v>Miami</v>
      </c>
      <c r="B41" s="48"/>
      <c r="C41" s="3">
        <v>8</v>
      </c>
      <c r="D41" s="22">
        <f>($I$105+40*($C$7-0.5))/($I$105+$I$112)</f>
        <v>0.52248779706963844</v>
      </c>
      <c r="E41" s="22">
        <f>($I$106+40*($C$7-0.5))/($I$106+$I$112)</f>
        <v>0.53185285792093884</v>
      </c>
      <c r="F41" s="22">
        <f>($I$107+40*($C$7-0.5))/($I$107+$I$112)</f>
        <v>0.52501333375952441</v>
      </c>
      <c r="G41" s="22">
        <f>($I$108+40*($C$7-0.5))/($I$108+$I$112)</f>
        <v>0.5059737300330025</v>
      </c>
      <c r="H41" s="22">
        <f>(CA39+40*($C$8-0.5))/(CA39+$I$112)</f>
        <v>0</v>
      </c>
      <c r="I41" s="22">
        <f>($I$110+40*($C$8-0.5))/($I$110+$I$112)</f>
        <v>0.4650566557299422</v>
      </c>
      <c r="J41" s="22">
        <f>($I$111+40*($C$8-0.5))/($I$111+$I$112)</f>
        <v>0.4835096822298201</v>
      </c>
      <c r="K41" s="3">
        <v>0</v>
      </c>
      <c r="L41" s="22">
        <f>($I$112+40*($D$8-0.5))/($I$112+$I$113)</f>
        <v>0.63033935782349337</v>
      </c>
      <c r="M41" s="22">
        <f>($I$112+40*($D$8-0.5))/($I$112+$I$114)</f>
        <v>0.60346977002297675</v>
      </c>
      <c r="N41" s="22">
        <f>($I$112+40*($D$8-0.5))/($I$112+$I$115)</f>
        <v>0.63366548297473835</v>
      </c>
      <c r="O41" s="22">
        <f>($I$112+40*($D$8-0.5))/($I$112+$I$116)</f>
        <v>0.60510683666478915</v>
      </c>
      <c r="P41" s="22">
        <f>($I$112+40*($E$8-0.5))/($I$112+$I$117)</f>
        <v>0.50311291693860971</v>
      </c>
      <c r="Q41" s="22">
        <f>($I$112+40*($E$8-0.5))/($I$112+$I$118)</f>
        <v>0.52001215321819971</v>
      </c>
      <c r="R41" s="22">
        <f>($I$112+40*($E$8-0.5))/($I$112+$I$119)</f>
        <v>0.51570527080471162</v>
      </c>
      <c r="S41" s="22">
        <f>($I$112+40*($E$8-0.5))/($I$112+$I$120)</f>
        <v>0.52322183221741481</v>
      </c>
      <c r="T41" s="22">
        <f>($I$112+40*($F$8-0.5))/($I$112+$I$121)</f>
        <v>0.32278891947023824</v>
      </c>
      <c r="U41" s="22">
        <f>($I$112+40*($F$8-0.5))/($I$112+$I$122)</f>
        <v>0.32925356986983229</v>
      </c>
      <c r="V41" s="22">
        <f>($I$112+40*($F$8-0.5))/($I$112+$I$123)</f>
        <v>0.3234149450266231</v>
      </c>
      <c r="W41" s="22">
        <f>($I$112+40*($F$8-0.5))/($I$112+$I$124)</f>
        <v>0.32630263442680768</v>
      </c>
      <c r="X41" s="22">
        <f>($I$112+40*($G$8-0.5))/($I$112+$I$125)</f>
        <v>0.59235415472806829</v>
      </c>
      <c r="Y41" s="22">
        <f>($I$112+40*($G$8-0.5))/($I$112+$I$126)</f>
        <v>0.61218581912925552</v>
      </c>
      <c r="Z41" s="22">
        <f>($I$112+40*($G$8-0.5))/($I$112+$I$127)</f>
        <v>0.62589234628225277</v>
      </c>
      <c r="AA41" s="22">
        <f>($I$112+40*($G$8-0.5))/($I$112+$I$128)</f>
        <v>0.62409503662684651</v>
      </c>
      <c r="AB41" s="22">
        <f>($I$112+40*($H$8-0.5))/($I$112+$I$129)</f>
        <v>0.58375373143611931</v>
      </c>
      <c r="AC41" s="22">
        <f>($I$112+40*($H$8-0.5))/($I$112+$I$130)</f>
        <v>0.60741696553815461</v>
      </c>
      <c r="AD41" s="22">
        <f>($I$112+40*($H$8-0.5))/($I$112+$I$131)</f>
        <v>0.61289794633538619</v>
      </c>
      <c r="AE41" s="22">
        <f>($I$112+40*($H$8-0.5))/($I$112+$I$132)</f>
        <v>0.62779855460208733</v>
      </c>
      <c r="AF41" s="22">
        <f>($I$112+40*($I$8-0.5))/($I$112+$I$133)</f>
        <v>0.52866243953667491</v>
      </c>
      <c r="AG41" s="22">
        <f>($I$112+40*($I$8-0.5))/($I$112+$I$134)</f>
        <v>0.52597481327306594</v>
      </c>
      <c r="AH41" s="22">
        <f>($I$112+40*($I$8-0.5))/($I$112+$I$135)</f>
        <v>0.53781976432351974</v>
      </c>
      <c r="AI41" s="22">
        <f>($I$112+40*($I$8-0.5))/($I$112+$I$136)</f>
        <v>0.53716299237661602</v>
      </c>
      <c r="AJ41" s="22">
        <f>($I$112+40*($J$8-0.5))/($I$112+$I$137)</f>
        <v>0.56049793758167721</v>
      </c>
      <c r="AK41" s="22">
        <f>($I$112+40*($J$8-0.5))/($I$112+$I$138)</f>
        <v>0.53944867793537066</v>
      </c>
      <c r="AL41" s="22">
        <f>($I$112+40*($J$8-0.5))/($I$112+$I$139)</f>
        <v>0.54237010473943958</v>
      </c>
      <c r="AM41" s="22">
        <f>($I$112+40*($J$8-0.5))/($I$112+$I$140)</f>
        <v>0.58455044892538011</v>
      </c>
      <c r="AN41" s="22">
        <f>($I$112+40*($K$8-0.5))/($I$112+$I$141)</f>
        <v>0.5804689855508407</v>
      </c>
      <c r="AO41" s="22">
        <f>($I$112+40*($K$8-0.5))/($I$112+$I$142)</f>
        <v>0.58231730641298285</v>
      </c>
      <c r="AP41" s="22">
        <f>($I$112+40*($K$8-0.5))/($I$112+$I$143)</f>
        <v>0.56941198553140082</v>
      </c>
      <c r="AQ41" s="22">
        <f>($I$112+40*($K$8-0.5))/($I$112+$I$144)</f>
        <v>0.59526133651126378</v>
      </c>
      <c r="AR41" s="22">
        <f>($I$112+40*($L$8-0.5))/($I$112+$I$145)</f>
        <v>0.73613222513846233</v>
      </c>
      <c r="AS41" s="22">
        <f>($I$112+40*($L$8-0.5))/($I$112+$I$146)</f>
        <v>0.72274187405772949</v>
      </c>
      <c r="AT41" s="22">
        <f>($I$112+40*($L$8-0.5))/($I$112+$I$147)</f>
        <v>0.73320366591583186</v>
      </c>
      <c r="AU41" s="22">
        <f>($I$112+40*($L$8-0.5))/($I$112+$I$148)</f>
        <v>0.70743860264862812</v>
      </c>
      <c r="AV41" s="22">
        <f>($I$112+40*($M$8-0.5))/($I$112+$I$149)</f>
        <v>0.74753493400147442</v>
      </c>
      <c r="AW41" s="22">
        <f>($I$112+40*($M$8-0.5))/($I$112+$I$150)</f>
        <v>0.75298151640824285</v>
      </c>
      <c r="AX41" s="22">
        <f>($I$112+40*($M$8-0.5))/($I$112+$I$151)</f>
        <v>0.74415974114240191</v>
      </c>
      <c r="AY41" s="22">
        <f>($I$112+40*($M$8-0.5))/($I$112+$I$152)</f>
        <v>0.79490633540667799</v>
      </c>
      <c r="AZ41" s="22">
        <f>($I$112+40*($N$8-0.5))/($I$112+$I$153)</f>
        <v>0.76745253211303999</v>
      </c>
      <c r="BA41" s="22">
        <f>($I$112+40*($N$8-0.5))/($I$112+$I$154)</f>
        <v>0.77569816352521792</v>
      </c>
      <c r="BB41" s="22">
        <f>($I$112+40*($N$7-0.5))/($I$112+$I$155)</f>
        <v>0.79618981863671789</v>
      </c>
      <c r="BC41" s="22">
        <f>($I$112+40*($N$8-0.5))/($I$112+$I$156)</f>
        <v>0.84397741595813458</v>
      </c>
      <c r="BD41" s="22">
        <f>($I$112+40*($O$8-0.5))/($I$112+$I$157)</f>
        <v>0.8254375913234111</v>
      </c>
      <c r="BE41" s="22">
        <f>($I$112+40*($O$8-0.5))/($I$112+$I$158)</f>
        <v>0.84386769607924694</v>
      </c>
      <c r="BF41" s="22">
        <f>($I$112+40*($O$8-0.5))/($I$112+$I$159)</f>
        <v>0.84740379864143101</v>
      </c>
      <c r="BG41" s="22">
        <f>($I$112+40*($O$8-0.5))/($I$112+$I$160)</f>
        <v>0.82292048166489717</v>
      </c>
      <c r="BH41" s="22">
        <f>($I$112+40*($P$8-0.5))/($I$112+$I$161)</f>
        <v>0.75808698408039066</v>
      </c>
      <c r="BI41" s="22">
        <f>($I$112+40*($P$8-0.5))/($I$112+$I$162)</f>
        <v>0.85395231631646729</v>
      </c>
      <c r="BJ41" s="22">
        <f>($I$112+40*($P$8-0.5))/($I$112+$I$163)</f>
        <v>0.86667269807754654</v>
      </c>
      <c r="BK41" s="22">
        <f>($I$112+40*($P$8-0.5))/($I$112+$I$164)</f>
        <v>0.79833101293135056</v>
      </c>
      <c r="BL41" s="22">
        <f>($I$112+40*($Q$8-0.5))/($I$112+$I$165)</f>
        <v>0.9028471575009388</v>
      </c>
      <c r="BM41" s="22">
        <f>($I$112+40*($Q$8-0.5))/($I$112+$I$166)</f>
        <v>0.89884804233614812</v>
      </c>
      <c r="BN41" s="22">
        <f>($I$112+40*($Q$7-0.5))/($I$112+$I$167)</f>
        <v>0.92470108795144457</v>
      </c>
      <c r="BO41" s="22">
        <f>($I$112+40*($Q$8-0.5))/($I$112+$I$168)</f>
        <v>0.90543473587931977</v>
      </c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</row>
    <row r="42" spans="1:358 16384:16384" x14ac:dyDescent="0.25">
      <c r="A42" t="str">
        <f>$A$113</f>
        <v>Michigan St</v>
      </c>
      <c r="B42" s="48">
        <v>3</v>
      </c>
      <c r="C42" s="3">
        <v>9</v>
      </c>
      <c r="D42" s="22">
        <f>($I$105+40*($D$7-0.5))/($I$105+$I$113)</f>
        <v>0.49541255724244693</v>
      </c>
      <c r="E42" s="22">
        <f>($I$106+40*($D$7-0.5))/($I$106+$I$113)</f>
        <v>0.50569504919315311</v>
      </c>
      <c r="F42" s="22">
        <f>($I$107+40*($D$7-0.5))/($I$107+$I$113)</f>
        <v>0.49818708636585596</v>
      </c>
      <c r="G42" s="22">
        <f>($I$108+40*($D$7-0.5))/($I$108+$I$113)</f>
        <v>0.4772414957777148</v>
      </c>
      <c r="H42" s="22">
        <f>($I$109+40*($D$8-0.5))/($I$109+$I$113)</f>
        <v>0.6361820991959678</v>
      </c>
      <c r="I42" s="22">
        <f>($I$110+40*($D$8-0.5))/($I$110+$I$113)</f>
        <v>0.60340495033278607</v>
      </c>
      <c r="J42" s="22">
        <f>($I$111+40*($D$8-0.5))/($I$111+$I$113)</f>
        <v>0.61764722690684193</v>
      </c>
      <c r="K42" s="22">
        <f>($I$112+40*($D$8-0.5))/($I$112+$I$113)</f>
        <v>0.63033935782349337</v>
      </c>
      <c r="L42" s="3">
        <v>0</v>
      </c>
      <c r="M42" s="22">
        <f>($I$113+40*($D$9-0.5))/($I$113+$I$114)</f>
        <v>0.47784456692130095</v>
      </c>
      <c r="N42" s="22">
        <f>($I$113+40*($D$9-0.5))/($I$113+$I$115)</f>
        <v>0.50274800168848044</v>
      </c>
      <c r="O42" s="22">
        <f>($I$113+40*($D$9-0.5))/($I$113+$I$116)</f>
        <v>0.47919218766890798</v>
      </c>
      <c r="P42" s="22">
        <f>($I$113+40*($E$79-0.5))/($I$113+$I$117)</f>
        <v>0.5861360794166276</v>
      </c>
      <c r="Q42" s="22">
        <f>($I$113+40*($E$9-0.5))/($I$113+$I$118)</f>
        <v>0.60367525157851942</v>
      </c>
      <c r="R42" s="22">
        <f>($I$113+40*($E$9-0.5))/($I$113+$I$119)</f>
        <v>0.59847052278667379</v>
      </c>
      <c r="S42" s="22">
        <f>($I$113+40*($E$9-0.5))/($I$113+$I$120)</f>
        <v>0.60755636391055101</v>
      </c>
      <c r="T42" s="22">
        <f>($I$113+40*($F$9-0.5))/($I$113+$I$121)</f>
        <v>0.50271835452478641</v>
      </c>
      <c r="U42" s="22">
        <f>($I$113+40*($F$9-0.5))/($I$113+$I$122)</f>
        <v>0.51321364723830343</v>
      </c>
      <c r="V42" s="22">
        <f>($I$113+40*($F$9-0.5))/($I$113+$I$123)</f>
        <v>0.50373393652742249</v>
      </c>
      <c r="W42" s="22">
        <f>($I$113+40*($F$9-0.5))/($I$113+$I$124)</f>
        <v>0.50842066618826087</v>
      </c>
      <c r="X42" s="22">
        <f>($I$113+40*($G$9-0.5))/($I$113+$I$125)</f>
        <v>0.48098845718231009</v>
      </c>
      <c r="Y42" s="22">
        <f>($I$113+40*($G$9-0.5))/($I$113+$I$126)</f>
        <v>0.49775421002671311</v>
      </c>
      <c r="Z42" s="22">
        <f>($I$113+40*($G$9-0.5))/($I$113+$I$127)</f>
        <v>0.50936789490699652</v>
      </c>
      <c r="AA42" s="22">
        <f>($I$113+40*($G$9-0.5))/($I$113+$I$128)</f>
        <v>0.50784379561922699</v>
      </c>
      <c r="AB42" s="22">
        <f>($I$113+40*($H$9-0.5))/($I$113+$I$129)</f>
        <v>0.53411530569074206</v>
      </c>
      <c r="AC42" s="22">
        <f>($I$113+40*($H$9-0.5))/($I$113+$I$130)</f>
        <v>0.55668648898264339</v>
      </c>
      <c r="AD42" s="22">
        <f>($I$113+40*($H$9-0.5))/($I$113+$I$131)</f>
        <v>0.56192518848876138</v>
      </c>
      <c r="AE42" s="22">
        <f>($I$113+40*($H$9-0.5))/($I$113+$I$132)</f>
        <v>0.57618746782881891</v>
      </c>
      <c r="AF42" s="22">
        <f>($I$113+40*($I$9-0.5))/($I$113+$I$133)</f>
        <v>0.71944120470245965</v>
      </c>
      <c r="AG42" s="22">
        <f>($I$113+40*($I$9-0.5))/($I$113+$I$134)</f>
        <v>0.71563067323177398</v>
      </c>
      <c r="AH42" s="22">
        <f>($I$113+40*($I$9-0.5))/($I$113+$I$135)</f>
        <v>0.73243675477629711</v>
      </c>
      <c r="AI42" s="22">
        <f>($I$113+40*($I$9-0.5))/($I$113+$I$136)</f>
        <v>0.73150407093133807</v>
      </c>
      <c r="AJ42" s="22">
        <f>($I$113+40*($J$9-0.5))/($I$113+$I$137)</f>
        <v>0.7526778185324402</v>
      </c>
      <c r="AK42" s="22">
        <f>($I$113+40*($J$9-0.5))/($I$113+$I$138)</f>
        <v>0.72321620223288174</v>
      </c>
      <c r="AL42" s="22">
        <f>($I$113+40*($J$9-0.5))/($I$113+$I$139)</f>
        <v>0.72729936903989489</v>
      </c>
      <c r="AM42" s="22">
        <f>($I$113+40*($J$9-0.5))/($I$113+$I$140)</f>
        <v>0.786462365918281</v>
      </c>
      <c r="AN42" s="22">
        <f>($I$113+40*($K$9-0.5))/($I$113+$I$141)</f>
        <v>0.63707401755913962</v>
      </c>
      <c r="AO42" s="22">
        <f>($I$113+40*($K$9-0.5))/($I$113+$I$142)</f>
        <v>0.63919453460201547</v>
      </c>
      <c r="AP42" s="22">
        <f>($I$113+40*($K$9-0.5))/($I$113+$I$143)</f>
        <v>0.62440142025241674</v>
      </c>
      <c r="AQ42" s="22">
        <f>($I$113+40*($K$9-0.5))/($I$113+$I$144)</f>
        <v>0.65406190715801549</v>
      </c>
      <c r="AR42" s="22">
        <f>($I$113+40*($L$9-0.5))/($I$113+$I$145)</f>
        <v>0.63031990613888245</v>
      </c>
      <c r="AS42" s="22">
        <f>($I$113+40*($L$9-0.5))/($I$113+$I$146)</f>
        <v>0.61834499953022137</v>
      </c>
      <c r="AT42" s="22">
        <f>($I$113+40*($L$9-0.5))/($I$113+$I$147)</f>
        <v>0.62769922903689201</v>
      </c>
      <c r="AU42" s="22">
        <f>($I$113+40*($L$9-0.5))/($I$113+$I$148)</f>
        <v>0.60468349226394835</v>
      </c>
      <c r="AV42" s="22">
        <f>($I$113+40*($M$9-0.5))/($I$113+$I$149)</f>
        <v>0.628839973415241</v>
      </c>
      <c r="AW42" s="22">
        <f>($I$113+40*($M$9-0.5))/($I$113+$I$150)</f>
        <v>0.63362055884882429</v>
      </c>
      <c r="AX42" s="22">
        <f>($I$113+40*($M$9-0.5))/($I$113+$I$151)</f>
        <v>0.62587899759331489</v>
      </c>
      <c r="AY42" s="22">
        <f>($I$113+40*($M$9-0.5))/($I$113+$I$152)</f>
        <v>0.67051959925627813</v>
      </c>
      <c r="AZ42" s="22">
        <f>($I$113+40*($N$8-0.5))/($I$113+$I$153)</f>
        <v>0.75685270662677495</v>
      </c>
      <c r="BA42" s="22">
        <f>($I$113+40*($N$9-0.5))/($I$113+$I$154)</f>
        <v>0.70073496122197032</v>
      </c>
      <c r="BB42" s="22">
        <f>($I$113+40*($N$7-0.5))/($I$113+$I$155)</f>
        <v>0.78681482077667642</v>
      </c>
      <c r="BC42" s="22">
        <f>($I$113+40*($N$9-0.5))/($I$113+$I$156)</f>
        <v>0.76552168109607266</v>
      </c>
      <c r="BD42" s="22">
        <f>($I$113+40*($O$9-0.5))/($I$113+$I$157)</f>
        <v>0.75920915085274432</v>
      </c>
      <c r="BE42" s="22">
        <f>($I$113+40*($O$9-0.5))/($I$113+$I$158)</f>
        <v>0.77701400267356768</v>
      </c>
      <c r="BF42" s="22">
        <f>($I$113+40*($O$9-0.5))/($I$113+$I$159)</f>
        <v>0.78043461881914955</v>
      </c>
      <c r="BG42" s="22">
        <f>($I$113+40*($O$9-0.5))/($I$113+$I$160)</f>
        <v>0.7567804710701147</v>
      </c>
      <c r="BH42" s="22">
        <f>($I$113+40*($P$9-0.5))/($I$113+$I$161)</f>
        <v>0.72380780869380557</v>
      </c>
      <c r="BI42" s="22">
        <f>($I$113+40*($P$9-0.5))/($I$113+$I$162)</f>
        <v>0.81999902191783558</v>
      </c>
      <c r="BJ42" s="22">
        <f>($I$113+40*($P$9-0.5))/($I$113+$I$163)</f>
        <v>0.83284534947411804</v>
      </c>
      <c r="BK42" s="22">
        <f>($I$113+40*($P$9-0.5))/($I$113+$I$164)</f>
        <v>0.76405515673241675</v>
      </c>
      <c r="BL42" s="22">
        <f>($I$113+40*($Q$9-0.5))/($I$113+$I$165)</f>
        <v>0.89774818327646777</v>
      </c>
      <c r="BM42" s="22">
        <f>($I$113+40*($Q$9-0.5))/($I$113+$I$166)</f>
        <v>0.89356392213712743</v>
      </c>
      <c r="BN42" s="22">
        <f>($I$113+40*($Q$7-0.5))/($I$113+$I$167)</f>
        <v>0.92064828749859429</v>
      </c>
      <c r="BO42" s="22">
        <f>($I$113+40*($Q$9-0.5))/($I$113+$I$168)</f>
        <v>0.90045659488324026</v>
      </c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</row>
    <row r="43" spans="1:358 16384:16384" x14ac:dyDescent="0.25">
      <c r="A43" t="str">
        <f>$A$114</f>
        <v>New Mexico</v>
      </c>
      <c r="B43" s="48"/>
      <c r="C43" s="3">
        <v>10</v>
      </c>
      <c r="D43" s="22">
        <f>($I$105+40*($D$7-0.5))/($I$105+$I$114)</f>
        <v>0.47420704942068198</v>
      </c>
      <c r="E43" s="22">
        <f>($I$106+40*($D$7-0.5))/($I$106+$I$114)</f>
        <v>0.48447199556638398</v>
      </c>
      <c r="F43" s="22">
        <f>($I$107+40*($D$7-0.5))/($I$107+$I$114)</f>
        <v>0.47697507967046904</v>
      </c>
      <c r="G43" s="22">
        <f>($I$108+40*($D$7-0.5))/($I$108+$I$114)</f>
        <v>0.45611071173914663</v>
      </c>
      <c r="H43" s="22">
        <f>(CA39+40*($D$8-0.5))/(CA39+$I$114)</f>
        <v>0.21059447640216852</v>
      </c>
      <c r="I43" s="22">
        <f>($I$110+40*($D$8-0.5))/($I$110+$I$114)</f>
        <v>0.57589481491394512</v>
      </c>
      <c r="J43" s="22">
        <f>($I$111+40*($D$8-0.5))/($I$111+$I$114)</f>
        <v>0.59045448857530891</v>
      </c>
      <c r="K43" s="22">
        <f>($I$112+40*($D$8-0.5))/($I$112+$I$114)</f>
        <v>0.60346977002297675</v>
      </c>
      <c r="L43" s="22">
        <f>($I$113+40*($D$9-0.5))/($I$113+$I$114)</f>
        <v>0.47784456692130095</v>
      </c>
      <c r="M43" s="3">
        <v>0</v>
      </c>
      <c r="N43" s="22">
        <f>($I$114+40*($D$9-0.5))/($I$114+$I$115)</f>
        <v>0.52489737144383486</v>
      </c>
      <c r="O43" s="22">
        <f>($I$114+40*($D$9-0.5))/($I$114+$I$116)</f>
        <v>0.50135011038406341</v>
      </c>
      <c r="P43" s="22">
        <f>($I$114+40*($E$9-0.5))/($I$114+$I$117)</f>
        <v>0.60114744139808818</v>
      </c>
      <c r="Q43" s="22">
        <f>($I$114+40*($E$9-0.5))/($I$114+$I$118)</f>
        <v>0.62124238050322733</v>
      </c>
      <c r="R43" s="22">
        <f>($I$114+40*($E$9-0.5))/($I$114+$I$119)</f>
        <v>0.61612164912090739</v>
      </c>
      <c r="S43" s="22">
        <f>($I$114+40*($E$9-0.5))/($I$114+$I$120)</f>
        <v>0.62505831013769309</v>
      </c>
      <c r="T43" s="22">
        <f>($I$114+40*($F$9-0.5))/($I$114+$I$121)</f>
        <v>0.52486779681975471</v>
      </c>
      <c r="U43" s="22">
        <f>($I$114+40*($F$9-0.5))/($I$114+$I$122)</f>
        <v>0.53532771099129128</v>
      </c>
      <c r="V43" s="22">
        <f>($I$114+40*($F$9-0.5))/($I$114+$I$123)</f>
        <v>0.52588080544253624</v>
      </c>
      <c r="W43" s="22">
        <f>($I$114+40*($F$9-0.5))/($I$114+$I$124)</f>
        <v>0.53055329874479917</v>
      </c>
      <c r="X43" s="22">
        <f>($I$114+40*($G$9-0.5))/($I$114+$I$125)</f>
        <v>0.50314919613959053</v>
      </c>
      <c r="Y43" s="22">
        <f>($I$114+40*($G$9-0.5))/($I$114+$I$126)</f>
        <v>0.51991360642681927</v>
      </c>
      <c r="Z43" s="22">
        <f>($I$114+40*($G$9-0.5))/($I$114+$I$127)</f>
        <v>0.53149717905678373</v>
      </c>
      <c r="AA43" s="22">
        <f>($I$114+40*($G$9-0.5))/($I$114+$I$128)</f>
        <v>0.52997838979717171</v>
      </c>
      <c r="AB43" s="22">
        <f>($I$114+40*($H$9-0.5))/($I$114+$I$129)</f>
        <v>0.55449383663758822</v>
      </c>
      <c r="AC43" s="22">
        <f>($I$114+40*($H$9-0.5))/($I$114+$I$130)</f>
        <v>0.57685988499146834</v>
      </c>
      <c r="AD43" s="22">
        <f>($I$114+40*($H$9-0.5))/($I$114+$I$131)</f>
        <v>0.58203917749051293</v>
      </c>
      <c r="AE43" s="22">
        <f>($I$114+40*($H$9-0.5))/($I$114+$I$132)</f>
        <v>0.59611728035023803</v>
      </c>
      <c r="AF43" s="22">
        <f>($I$114+40*($I$9-0.5))/($I$114+$I$133)</f>
        <v>0.73208285191166844</v>
      </c>
      <c r="AG43" s="22">
        <f>($I$114+40*($I$9-0.5))/($I$114+$I$134)</f>
        <v>0.72837919489190672</v>
      </c>
      <c r="AH43" s="22">
        <f>($I$114+40*($I$9-0.5))/($I$114+$I$135)</f>
        <v>0.74470062991004027</v>
      </c>
      <c r="AI43" s="22">
        <f>($I$114+40*($I$9-0.5))/($I$114+$I$136)</f>
        <v>0.74379574221319933</v>
      </c>
      <c r="AJ43" s="22">
        <f>($I$114+40*($J$9-0.5))/($I$114+$I$137)</f>
        <v>0.76431247489438492</v>
      </c>
      <c r="AK43" s="22">
        <f>($I$114+40*($J$9-0.5))/($I$114+$I$138)</f>
        <v>0.73575022888822628</v>
      </c>
      <c r="AL43" s="22">
        <f>($I$114+40*($J$9-0.5))/($I$114+$I$139)</f>
        <v>0.73971503829562746</v>
      </c>
      <c r="AM43" s="22">
        <f>($I$114+40*($J$9-0.5))/($I$114+$I$140)</f>
        <v>0.79693648923927862</v>
      </c>
      <c r="AN43" s="22">
        <f>($I$114+40*($K$9-0.5))/($I$114+$I$141)</f>
        <v>0.65458158338951744</v>
      </c>
      <c r="AO43" s="22">
        <f>($I$114+40*($K$9-0.5))/($I$114+$I$142)</f>
        <v>0.65665493689831289</v>
      </c>
      <c r="AP43" s="22">
        <f>($I$114+40*($K$9-0.5))/($I$114+$I$143)</f>
        <v>0.64217695112221629</v>
      </c>
      <c r="AQ43" s="22">
        <f>($I$114+40*($K$9-0.5))/($I$114+$I$144)</f>
        <v>0.67117296122851733</v>
      </c>
      <c r="AR43" s="22">
        <f>($I$114+40*($L$9-0.5))/($I$114+$I$145)</f>
        <v>0.64819079933194523</v>
      </c>
      <c r="AS43" s="22">
        <f>($I$114+40*($L$9-0.5))/($I$114+$I$146)</f>
        <v>0.63646090389802812</v>
      </c>
      <c r="AT43" s="22">
        <f>($I$114+40*($L$9-0.5))/($I$114+$I$147)</f>
        <v>0.64562558428861661</v>
      </c>
      <c r="AU43" s="22">
        <f>($I$114+40*($L$9-0.5))/($I$114+$I$148)</f>
        <v>0.62305255348594502</v>
      </c>
      <c r="AV43" s="22">
        <f>($I$114+40*($M$9-0.5))/($I$114+$I$149)</f>
        <v>0.6459458700660019</v>
      </c>
      <c r="AW43" s="22">
        <f>($I$114+40*($M$9-0.5))/($I$114+$I$150)</f>
        <v>0.65062853841545465</v>
      </c>
      <c r="AX43" s="22">
        <f>($I$114+40*($M$9-0.5))/($I$114+$I$151)</f>
        <v>0.64304389571091214</v>
      </c>
      <c r="AY43" s="22">
        <f>($I$114+40*($M$9-0.5))/($I$114+$I$152)</f>
        <v>0.68666173339201941</v>
      </c>
      <c r="AZ43" s="22">
        <f>($I$114+40*($N$9-0.5))/($I$114+$I$153)</f>
        <v>0.7078841388413698</v>
      </c>
      <c r="BA43" s="53">
        <f>($I$114+40*($N$9-0.5))/($I$114+$I$154)</f>
        <v>0.71544914102345292</v>
      </c>
      <c r="BB43" s="22">
        <f>($I$114+40*($N$7-0.5))/($I$114+$I$155)</f>
        <v>0.79727611231091122</v>
      </c>
      <c r="BC43" s="22">
        <f>($I$114+40*($N$9-0.5))/($I$114+$I$156)</f>
        <v>0.77805934792045195</v>
      </c>
      <c r="BD43" s="22">
        <f>($I$114+40*($O$9-0.5))/($I$114+$I$157)</f>
        <v>0.77180312622605363</v>
      </c>
      <c r="BE43" s="22">
        <f>($I$114+40*($O$9-0.5))/($I$114+$I$158)</f>
        <v>0.78893562856697763</v>
      </c>
      <c r="BF43" s="22">
        <f>($I$114+40*($O$9-0.5))/($I$114+$I$159)</f>
        <v>0.79222226903597448</v>
      </c>
      <c r="BG43" s="22">
        <f>($I$114+40*($O$9-0.5))/($I$114+$I$160)</f>
        <v>0.76946290055742184</v>
      </c>
      <c r="BH43" s="22">
        <f>($I$114+40*($P$9-0.5))/($I$114+$I$161)</f>
        <v>0.73706584364604466</v>
      </c>
      <c r="BI43" s="22">
        <f>($I$114+40*($P$9-0.5))/($I$114+$I$162)</f>
        <v>0.82972584373442448</v>
      </c>
      <c r="BJ43" s="22">
        <f>($I$114+40*($P$9-0.5))/($I$114+$I$163)</f>
        <v>0.84201173429258891</v>
      </c>
      <c r="BK43" s="22">
        <f>($I$114+40*($P$9-0.5))/($I$114+$I$164)</f>
        <v>0.77597915830690778</v>
      </c>
      <c r="BL43" s="22">
        <f>($I$114+40*($Q$9-0.5))/($I$114+$I$165)</f>
        <v>0.90343392294382785</v>
      </c>
      <c r="BM43" s="22">
        <f>($I$114+40*($Q$9-0.5))/($I$114+$I$166)</f>
        <v>0.89945627112079274</v>
      </c>
      <c r="BN43" s="22">
        <f>($I$114+40*($Q$7-0.5))/($I$114+$I$167)</f>
        <v>0.92516680417357089</v>
      </c>
      <c r="BO43" s="22">
        <f>($I$114+40*($Q$9-0.5))/($I$114+$I$168)</f>
        <v>0.90600750033090061</v>
      </c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  <c r="MH43" s="35"/>
      <c r="MI43" s="35"/>
      <c r="MJ43" s="35"/>
      <c r="MK43" s="35"/>
      <c r="ML43" s="35"/>
      <c r="MM43" s="35"/>
      <c r="MN43" s="35"/>
      <c r="MO43" s="35"/>
      <c r="MP43" s="35"/>
      <c r="MQ43" s="35"/>
      <c r="MR43" s="35"/>
      <c r="MS43" s="35"/>
      <c r="MT43" s="35"/>
    </row>
    <row r="44" spans="1:358 16384:16384" x14ac:dyDescent="0.25">
      <c r="A44" t="str">
        <f>$A$115</f>
        <v>Marquette</v>
      </c>
      <c r="B44" s="48"/>
      <c r="C44" s="3">
        <v>11</v>
      </c>
      <c r="D44" s="22">
        <f>($I$105+40*($D$7-0.5))/($I$105+$I$115)</f>
        <v>0.49803808295091212</v>
      </c>
      <c r="E44" s="22">
        <f>($I$106+40*($D$7-0.5))/($I$106+$I$115)</f>
        <v>0.50832017177853439</v>
      </c>
      <c r="F44" s="22">
        <f>($I$107+40*($D$7-0.5))/($I$107+$I$115)</f>
        <v>0.50081272207286476</v>
      </c>
      <c r="G44" s="22">
        <f>($I$108+40*($D$7-0.5))/($I$108+$I$115)</f>
        <v>0.47986230268277247</v>
      </c>
      <c r="H44" s="22">
        <f>($I$109+40*($D$8-0.5))/($I$109+$I$115)</f>
        <v>0.63948572033669981</v>
      </c>
      <c r="I44" s="22">
        <f>($I$110+40*($D$8-0.5))/($I$110+$I$115)</f>
        <v>0.60682225825271996</v>
      </c>
      <c r="J44" s="22">
        <f>($I$111+40*($D$8-0.5))/($I$111+$I$115)</f>
        <v>0.62101889159750434</v>
      </c>
      <c r="K44" s="22">
        <f>($I$112+40*($D$8-0.5))/($I$112+$I$115)</f>
        <v>0.63366548297473835</v>
      </c>
      <c r="L44" s="22">
        <f>($I$113+40*($D$9-0.5))/($I$113+$I$115)</f>
        <v>0.50274800168848044</v>
      </c>
      <c r="M44" s="22">
        <f>($I$114+40*($D$9-0.5))/($I$114+$I$115)</f>
        <v>0.52489737144383486</v>
      </c>
      <c r="N44" s="3">
        <v>0</v>
      </c>
      <c r="O44" s="22">
        <f>($I$115+40*($D$9-0.5))/($I$115+$I$116)</f>
        <v>0.47644957242512431</v>
      </c>
      <c r="P44" s="22">
        <f>($I$115+40*($E$9-0.5))/($I$115+$I$117)</f>
        <v>0.58106022408316138</v>
      </c>
      <c r="Q44" s="22">
        <f>($I$115+40*($E$9-0.5))/($I$115+$I$118)</f>
        <v>0.60149631392400504</v>
      </c>
      <c r="R44" s="22">
        <f>($I$115+40*($E$9-0.5))/($I$115+$I$119)</f>
        <v>0.59628210693507688</v>
      </c>
      <c r="S44" s="22">
        <f>($I$115+40*($E$9-0.5))/($I$115+$I$120)</f>
        <v>0.60538481579831938</v>
      </c>
      <c r="T44" s="22">
        <f>($I$115+40*($F$9-0.5))/($I$115+$I$121)</f>
        <v>0.49997035195041711</v>
      </c>
      <c r="U44" s="22">
        <f>($I$115+40*($F$9-0.5))/($I$115+$I$122)</f>
        <v>0.5104671658480896</v>
      </c>
      <c r="V44" s="22">
        <f>($I$115+40*($F$9-0.5))/($I$115+$I$123)</f>
        <v>0.5009859753067758</v>
      </c>
      <c r="W44" s="22">
        <f>($I$115+40*($F$9-0.5))/($I$115+$I$124)</f>
        <v>0.50567318961032204</v>
      </c>
      <c r="X44" s="22">
        <f>($I$115+40*($G$9-0.5))/($I$115+$I$125)</f>
        <v>0.47824500174474349</v>
      </c>
      <c r="Y44" s="22">
        <f>($I$115+40*($G$9-0.5))/($I$115+$I$126)</f>
        <v>0.49500633161062491</v>
      </c>
      <c r="Z44" s="22">
        <f>($I$115+40*($G$9-0.5))/($I$115+$I$127)</f>
        <v>0.50662057495212232</v>
      </c>
      <c r="AA44" s="22">
        <f>($I$115+40*($G$9-0.5))/($I$115+$I$128)</f>
        <v>0.50509623332316467</v>
      </c>
      <c r="AB44" s="22">
        <f>($I$115+40*($H$9-0.5))/($I$115+$I$129)</f>
        <v>0.53158938952904033</v>
      </c>
      <c r="AC44" s="22">
        <f>($I$115+40*($H$9-0.5))/($I$115+$I$130)</f>
        <v>0.55418080307596529</v>
      </c>
      <c r="AD44" s="22">
        <f>($I$115+40*($H$9-0.5))/($I$115+$I$131)</f>
        <v>0.55942567856664915</v>
      </c>
      <c r="AE44" s="22">
        <f>($I$115+40*($H$9-0.5))/($I$115+$I$132)</f>
        <v>0.57370759972596108</v>
      </c>
      <c r="AF44" s="22">
        <f>($I$115+40*($I$9-0.5))/($I$115+$I$133)</f>
        <v>0.71787184449984498</v>
      </c>
      <c r="AG44" s="22">
        <f>($I$115+40*($I$9-0.5))/($I$115+$I$134)</f>
        <v>0.71404846999168747</v>
      </c>
      <c r="AH44" s="22">
        <f>($I$115+40*($I$9-0.5))/($I$115+$I$135)</f>
        <v>0.73091289885197652</v>
      </c>
      <c r="AI44" s="22">
        <f>($I$115+40*($I$9-0.5))/($I$115+$I$136)</f>
        <v>0.72997686139828788</v>
      </c>
      <c r="AJ44" s="22">
        <f>($I$115+40*($J$9-0.5))/($I$115+$I$137)</f>
        <v>0.75123008754956178</v>
      </c>
      <c r="AK44" s="22">
        <f>($I$115+40*($J$9-0.5))/($I$115+$I$138)</f>
        <v>0.72165978870231928</v>
      </c>
      <c r="AL44" s="22">
        <f>($I$115+40*($J$9-0.5))/($I$115+$I$139)</f>
        <v>0.72575720941668032</v>
      </c>
      <c r="AM44" s="22">
        <f>($I$115+40*($J$9-0.5))/($I$115+$I$140)</f>
        <v>0.78515594784957221</v>
      </c>
      <c r="AN44" s="22">
        <f>($I$115+40*($K$9-0.5))/($I$115+$I$141)</f>
        <v>0.63489242232315468</v>
      </c>
      <c r="AO44" s="22">
        <f>($I$115+40*($K$9-0.5))/($I$115+$I$142)</f>
        <v>0.63701842346202553</v>
      </c>
      <c r="AP44" s="22">
        <f>($I$115+40*($K$9-0.5))/($I$115+$I$143)</f>
        <v>0.62218882427120237</v>
      </c>
      <c r="AQ44" s="22">
        <f>($I$115+40*($K$9-0.5))/($I$115+$I$144)</f>
        <v>0.65192663575390086</v>
      </c>
      <c r="AR44" s="22">
        <f>($I$115+40*($L$9-0.5))/($I$115+$I$145)</f>
        <v>0.62809277013839337</v>
      </c>
      <c r="AS44" s="22">
        <f>($I$115+40*($L$9-0.5))/($I$115+$I$146)</f>
        <v>0.61608966091658424</v>
      </c>
      <c r="AT44" s="22">
        <f>($I$115+40*($L$9-0.5))/($I$115+$I$147)</f>
        <v>0.62546568611727982</v>
      </c>
      <c r="AU44" s="22">
        <f>($I$115+40*($L$9-0.5))/($I$115+$I$148)</f>
        <v>0.60239933337495222</v>
      </c>
      <c r="AV44" s="22">
        <f>($I$115+40*($M$9-0.5))/($I$115+$I$149)</f>
        <v>0.62671383702003647</v>
      </c>
      <c r="AW44" s="22">
        <f>($I$115+40*($M$9-0.5))/($I$115+$I$150)</f>
        <v>0.63150576005889469</v>
      </c>
      <c r="AX44" s="22">
        <f>($I$115+40*($M$9-0.5))/($I$115+$I$151)</f>
        <v>0.62374604826762403</v>
      </c>
      <c r="AY44" s="22">
        <f>($I$115+40*($M$9-0.5))/($I$115+$I$152)</f>
        <v>0.66850635824390581</v>
      </c>
      <c r="AZ44" s="22">
        <f>($I$115+40*($N$9-0.5))/($I$115+$I$153)</f>
        <v>0.69108442218795052</v>
      </c>
      <c r="BA44" s="22">
        <f>($I$115+40*($N$9-0.5))/($I$115+$I$154)</f>
        <v>0.69889943420940392</v>
      </c>
      <c r="BB44" s="22">
        <f>($I$115+40*($N$7-0.5))/($I$115+$I$155)</f>
        <v>0.78550997093282238</v>
      </c>
      <c r="BC44" s="22">
        <f>($I$115+40*($N$9-0.5))/($I$115+$I$156)</f>
        <v>0.76394966299385791</v>
      </c>
      <c r="BD44" s="22">
        <f>($I$115+40*($O$9-0.5))/($I$115+$I$157)</f>
        <v>0.75763226226767044</v>
      </c>
      <c r="BE44" s="22">
        <f>($I$115+40*($O$9-0.5))/($I$115+$I$158)</f>
        <v>0.77551923829803737</v>
      </c>
      <c r="BF44" s="22">
        <f>($I$115+40*($O$9-0.5))/($I$115+$I$159)</f>
        <v>0.77895626118025707</v>
      </c>
      <c r="BG44" s="22">
        <f>($I$115+40*($O$9-0.5))/($I$115+$I$160)</f>
        <v>0.75519280611572215</v>
      </c>
      <c r="BH44" s="22">
        <f>($I$115+40*($P$9-0.5))/($I$115+$I$161)</f>
        <v>0.72215620476787878</v>
      </c>
      <c r="BI44" s="22">
        <f>($I$115+40*($P$9-0.5))/($I$115+$I$162)</f>
        <v>0.81877861483418513</v>
      </c>
      <c r="BJ44" s="22">
        <f>($I$115+40*($P$9-0.5))/($I$115+$I$163)</f>
        <v>0.83169416352158332</v>
      </c>
      <c r="BK44" s="22">
        <f>($I$115+40*($P$9-0.5))/($I$115+$I$164)</f>
        <v>0.76256527813853048</v>
      </c>
      <c r="BL44" s="22">
        <f>($I$115+40*($Q$9-0.5))/($I$115+$I$165)</f>
        <v>0.89703347056268079</v>
      </c>
      <c r="BM44" s="22">
        <f>($I$115+40*($Q$9-0.5))/($I$115+$I$166)</f>
        <v>0.8928234541626352</v>
      </c>
      <c r="BN44" s="22">
        <f>($I$115+40*($Q$7-0.5))/($I$115+$I$167)</f>
        <v>0.9200793907738537</v>
      </c>
      <c r="BO44" s="22">
        <f>($I$115+40*($Q$9-0.5))/($I$115+$I$168)</f>
        <v>0.89975869942199382</v>
      </c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</row>
    <row r="45" spans="1:358 16384:16384" x14ac:dyDescent="0.25">
      <c r="A45" t="str">
        <f>$A$116</f>
        <v>Florida</v>
      </c>
      <c r="B45" s="48"/>
      <c r="C45" s="3">
        <v>12</v>
      </c>
      <c r="D45" s="22">
        <f>($I$105+40*($D$7-0.5))/($I$105+$I$116)</f>
        <v>0.47549880043906401</v>
      </c>
      <c r="E45" s="22">
        <f>($I$106+40*($D$7-0.5))/($I$106+$I$116)</f>
        <v>0.48576587524614895</v>
      </c>
      <c r="F45" s="22">
        <f>($I$107+40*($D$7-0.5))/($I$107+$I$116)</f>
        <v>0.47826751223145758</v>
      </c>
      <c r="G45" s="22">
        <f>($I$108+40*($D$7-0.5))/($I$108+$I$116)</f>
        <v>0.45739605031981978</v>
      </c>
      <c r="H45" s="22">
        <f>($I$109+40*($D$8-0.5))/($I$109+$I$116)</f>
        <v>0.61110233884450282</v>
      </c>
      <c r="I45" s="22">
        <f>($I$110+40*($D$8-0.5))/($I$110+$I$116)</f>
        <v>0.57756603337359469</v>
      </c>
      <c r="J45" s="22">
        <f>($I$111+40*($D$8-0.5))/($I$111+$I$116)</f>
        <v>0.59210896966639825</v>
      </c>
      <c r="K45" s="22">
        <f>($I$112+40*($D$8-0.5))/($I$112+$I$116)</f>
        <v>0.60510683666478915</v>
      </c>
      <c r="L45" s="22">
        <f>($I$113+40*($D$9-0.5))/($I$113+$I$116)</f>
        <v>0.47919218766890798</v>
      </c>
      <c r="M45" s="22">
        <f>($I$114+40*($D$9-0.5))/($I$114+$I$116)</f>
        <v>0.50135011038406341</v>
      </c>
      <c r="N45" s="22">
        <f>($I$115+40*($D$9-0.5))/($I$115+$I$116)</f>
        <v>0.47644957242512431</v>
      </c>
      <c r="O45" s="3">
        <v>0</v>
      </c>
      <c r="P45" s="22">
        <f>($I$116+40*($E$9-0.5))/($I$116+$I$117)</f>
        <v>0.60005872825147799</v>
      </c>
      <c r="Q45" s="22">
        <f>($I$116+40*($E$9-0.5))/($I$116+$I$118)</f>
        <v>0.62017386171200817</v>
      </c>
      <c r="R45" s="22">
        <f>($I$116+40*($E$9-0.5))/($I$116+$I$119)</f>
        <v>0.61504763571709165</v>
      </c>
      <c r="S45" s="22">
        <f>($I$116+40*($E$9-0.5))/($I$116+$I$120)</f>
        <v>0.62399404091697352</v>
      </c>
      <c r="T45" s="22">
        <f>($I$116+40*($F$9-0.5))/($I$116+$I$121)</f>
        <v>0.52352084521659026</v>
      </c>
      <c r="U45" s="22">
        <f>($I$116+40*($F$9-0.5))/($I$116+$I$122)</f>
        <v>0.53398408426882715</v>
      </c>
      <c r="V45" s="22">
        <f>($I$116+40*($F$9-0.5))/($I$116+$I$123)</f>
        <v>0.52453412413845713</v>
      </c>
      <c r="W45" s="22">
        <f>($I$116+40*($F$9-0.5))/($I$116+$I$124)</f>
        <v>0.52920800772008558</v>
      </c>
      <c r="X45" s="22">
        <f>($I$116+40*($G$9-0.5))/($I$116+$I$125)</f>
        <v>0.50179911635318819</v>
      </c>
      <c r="Y45" s="22">
        <f>($I$116+40*($G$9-0.5))/($I$116+$I$126)</f>
        <v>0.51856549261792528</v>
      </c>
      <c r="Z45" s="22">
        <f>($I$116+40*($G$9-0.5))/($I$116+$I$127)</f>
        <v>0.53015219752153864</v>
      </c>
      <c r="AA45" s="22">
        <f>($I$116+40*($G$9-0.5))/($I$116+$I$128)</f>
        <v>0.52863291498301568</v>
      </c>
      <c r="AB45" s="22">
        <f>($I$116+40*($H$9-0.5))/($I$116+$I$129)</f>
        <v>0.55325360385017031</v>
      </c>
      <c r="AC45" s="22">
        <f>($I$116+40*($H$9-0.5))/($I$116+$I$130)</f>
        <v>0.57563426432034137</v>
      </c>
      <c r="AD45" s="22">
        <f>($I$116+40*($H$9-0.5))/($I$116+$I$131)</f>
        <v>0.58081765736661961</v>
      </c>
      <c r="AE45" s="22">
        <f>($I$116+40*($H$9-0.5))/($I$116+$I$132)</f>
        <v>0.59490826861207591</v>
      </c>
      <c r="AF45" s="22">
        <f>($I$116+40*($I$9-0.5))/($I$116+$I$133)</f>
        <v>0.73131447950333972</v>
      </c>
      <c r="AG45" s="22">
        <f>($I$116+40*($I$9-0.5))/($I$116+$I$134)</f>
        <v>0.72760415281884394</v>
      </c>
      <c r="AH45" s="22">
        <f>($I$116+40*($I$9-0.5))/($I$116+$I$135)</f>
        <v>0.74395578826979214</v>
      </c>
      <c r="AI45" s="22">
        <f>($I$116+40*($I$9-0.5))/($I$116+$I$136)</f>
        <v>0.74304917145639948</v>
      </c>
      <c r="AJ45" s="22">
        <f>($I$116+40*($J$9-0.5))/($I$116+$I$137)</f>
        <v>0.76360668831308054</v>
      </c>
      <c r="AK45" s="22">
        <f>($I$116+40*($J$9-0.5))/($I$116+$I$138)</f>
        <v>0.73498856690235626</v>
      </c>
      <c r="AL45" s="22">
        <f>($I$116+40*($J$9-0.5))/($I$116+$I$139)</f>
        <v>0.73896074972760717</v>
      </c>
      <c r="AM45" s="22">
        <f>($I$116+40*($J$9-0.5))/($I$116+$I$140)</f>
        <v>0.79630236117878772</v>
      </c>
      <c r="AN45" s="22">
        <f>($I$116+40*($K$9-0.5))/($I$116+$I$141)</f>
        <v>0.65352078558290627</v>
      </c>
      <c r="AO45" s="22">
        <f>($I$116+40*($K$9-0.5))/($I$116+$I$142)</f>
        <v>0.65559715632383897</v>
      </c>
      <c r="AP45" s="22">
        <f>($I$116+40*($K$9-0.5))/($I$116+$I$143)</f>
        <v>0.6410989453328525</v>
      </c>
      <c r="AQ45" s="22">
        <f>($I$116+40*($K$9-0.5))/($I$116+$I$144)</f>
        <v>0.670137439723416</v>
      </c>
      <c r="AR45" s="22">
        <f>($I$116+40*($L$9-0.5))/($I$116+$I$145)</f>
        <v>0.64710809566173078</v>
      </c>
      <c r="AS45" s="22">
        <f>($I$116+40*($L$9-0.5))/($I$116+$I$146)</f>
        <v>0.63536240855056925</v>
      </c>
      <c r="AT45" s="22">
        <f>($I$116+40*($L$9-0.5))/($I$116+$I$147)</f>
        <v>0.64453931536227727</v>
      </c>
      <c r="AU45" s="22">
        <f>($I$116+40*($L$9-0.5))/($I$116+$I$148)</f>
        <v>0.62193760909196538</v>
      </c>
      <c r="AV45" s="22">
        <f>($I$116+40*($M$9-0.5))/($I$116+$I$149)</f>
        <v>0.64490720811300928</v>
      </c>
      <c r="AW45" s="22">
        <f>($I$116+40*($M$9-0.5))/($I$116+$I$150)</f>
        <v>0.64959616169119738</v>
      </c>
      <c r="AX45" s="22">
        <f>($I$116+40*($M$9-0.5))/($I$116+$I$151)</f>
        <v>0.64200143872954851</v>
      </c>
      <c r="AY45" s="22">
        <f>($I$116+40*($M$9-0.5))/($I$116+$I$152)</f>
        <v>0.68568439484082888</v>
      </c>
      <c r="AZ45" s="22">
        <f>($I$116+40*($N$9-0.5))/($I$116+$I$153)</f>
        <v>0.70697942898860011</v>
      </c>
      <c r="BA45" s="22">
        <f>($I$116+40*($N$9-0.5))/($I$116+$I$154)</f>
        <v>0.71455841315192214</v>
      </c>
      <c r="BB45" s="22">
        <f>($I$116+40*($N$7-0.5))/($I$116+$I$155)</f>
        <v>0.79664277419618457</v>
      </c>
      <c r="BC45" s="22">
        <f>($I$116+40*($N$9-0.5))/($I$116+$I$156)</f>
        <v>0.77730360351173988</v>
      </c>
      <c r="BD45" s="22">
        <f>($I$116+40*($O$9-0.5))/($I$116+$I$157)</f>
        <v>0.77104310748122562</v>
      </c>
      <c r="BE45" s="22">
        <f>($I$116+40*($O$9-0.5))/($I$116+$I$158)</f>
        <v>0.78821701289024348</v>
      </c>
      <c r="BF45" s="22">
        <f>($I$116+40*($O$9-0.5))/($I$116+$I$159)</f>
        <v>0.791511886306697</v>
      </c>
      <c r="BG45" s="22">
        <f>($I$116+40*($O$9-0.5))/($I$116+$I$160)</f>
        <v>0.76869742345532421</v>
      </c>
      <c r="BH45" s="22">
        <f>($I$116+40*($P$9-0.5))/($I$116+$I$161)</f>
        <v>0.73626234040669158</v>
      </c>
      <c r="BI45" s="22">
        <f>($I$116+40*($P$9-0.5))/($I$116+$I$162)</f>
        <v>0.82913986133749118</v>
      </c>
      <c r="BJ45" s="22">
        <f>($I$116+40*($P$9-0.5))/($I$116+$I$163)</f>
        <v>0.84145995382582961</v>
      </c>
      <c r="BK45" s="22">
        <f>($I$116+40*($P$9-0.5))/($I$116+$I$164)</f>
        <v>0.77525831164106673</v>
      </c>
      <c r="BL45" s="22">
        <f>($I$116+40*($Q$9-0.5))/($I$116+$I$165)</f>
        <v>0.90309192489742263</v>
      </c>
      <c r="BM45" s="22">
        <f>($I$116+40*($Q$9-0.5))/($I$116+$I$166)</f>
        <v>0.8991017591433057</v>
      </c>
      <c r="BN45" s="22">
        <f>($I$116+40*($Q$7-0.5))/($I$116+$I$167)</f>
        <v>0.92489537659112275</v>
      </c>
      <c r="BO45" s="22">
        <f>($I$116+40*($Q$9-0.5))/($I$116+$I$168)</f>
        <v>0.90567366521593329</v>
      </c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</row>
    <row r="46" spans="1:358 16384:16384" x14ac:dyDescent="0.25">
      <c r="A46" t="str">
        <f>$A$117</f>
        <v>St Louis</v>
      </c>
      <c r="B46" s="48">
        <v>4</v>
      </c>
      <c r="C46" s="3">
        <v>13</v>
      </c>
      <c r="D46" s="22">
        <f>($I$105+40*($E$7-0.5))/($I$105+$I$117)</f>
        <v>0.57944747210787761</v>
      </c>
      <c r="E46" s="22">
        <f>($I$106+40*($E$7-0.5))/($I$106+$I$117)</f>
        <v>0.5877459768118598</v>
      </c>
      <c r="F46" s="22">
        <f>($I$107+40*($E$7-0.5))/($I$107+$I$117)</f>
        <v>0.58168558407800708</v>
      </c>
      <c r="G46" s="22">
        <f>($I$108+40*($E$7-0.5))/($I$108+$I$117)</f>
        <v>0.56480917891477711</v>
      </c>
      <c r="H46" s="22">
        <f>($I$109+40*($E$8-0.5))/($I$109+$I$117)</f>
        <v>0.51071765308744044</v>
      </c>
      <c r="I46" s="22">
        <f>($I$110+40*($E$8-0.5))/($I$110+$I$117)</f>
        <v>0.46815571712830945</v>
      </c>
      <c r="J46" s="22">
        <f>($I$111+40*($E$8-0.5))/($I$111+$I$117)</f>
        <v>0.48661985179640027</v>
      </c>
      <c r="K46" s="22">
        <f>($I$112+40*($E$8-0.5))/($I$112+$I$117)</f>
        <v>0.50311291693860971</v>
      </c>
      <c r="L46" s="22">
        <f>($I$113+40*($E$79-0.5))/($I$113+$I$117)</f>
        <v>0.5861360794166276</v>
      </c>
      <c r="M46" s="22">
        <f>($I$114+40*($E$9-0.5))/($I$114+$I$117)</f>
        <v>0.60114744139808818</v>
      </c>
      <c r="N46" s="22">
        <f>($I$115+40*($E$9-0.5))/($I$115+$I$117)</f>
        <v>0.58106022408316138</v>
      </c>
      <c r="O46" s="22">
        <f>($I$116+40*($E$9-0.5))/($I$116+$I$117)</f>
        <v>0.60005872825147799</v>
      </c>
      <c r="P46" s="3">
        <v>0</v>
      </c>
      <c r="Q46" s="22">
        <f>($I$117+40*($E$10-0.5))/($I$117+$I$118)</f>
        <v>0.51690344836001001</v>
      </c>
      <c r="R46" s="22">
        <f>($I$117+40*($E$10-0.5))/($I$117+$I$119)</f>
        <v>0.51259481686836239</v>
      </c>
      <c r="S46" s="22">
        <f>($I$117+40*($E$10-0.5))/($I$117+$I$120)</f>
        <v>0.52011473146425824</v>
      </c>
      <c r="T46" s="22">
        <f>($I$117+40*($F$10-0.5))/($I$117+$I$121)</f>
        <v>0.5455895519923829</v>
      </c>
      <c r="U46" s="22">
        <f>($I$117+40*($F$10-0.5))/($I$117+$I$122)</f>
        <v>0.5565888900905106</v>
      </c>
      <c r="V46" s="22">
        <f>($I$117+40*($F$10-0.5))/($I$117+$I$123)</f>
        <v>0.54665458345807383</v>
      </c>
      <c r="W46" s="22">
        <f>($I$117+40*($F$10-0.5))/($I$117+$I$124)</f>
        <v>0.55156763844791978</v>
      </c>
      <c r="X46" s="22">
        <f>($I$117+40*($G$10-0.5))/($I$117+$I$125)</f>
        <v>0.49772128696346662</v>
      </c>
      <c r="Y46" s="22">
        <f>($I$117+40*($G$10-0.5))/($I$117+$I$126)</f>
        <v>0.51449211864032773</v>
      </c>
      <c r="Z46" s="22">
        <f>($I$117+40*($G$10-0.5))/($I$117+$I$127)</f>
        <v>0.52608726508402637</v>
      </c>
      <c r="AA46" s="22">
        <f>($I$117+40*($G$10-0.5))/($I$117+$I$128)</f>
        <v>0.52456662588599634</v>
      </c>
      <c r="AB46" s="22">
        <f>($I$117+40*($H$10-0.5))/($I$117+$I$129)</f>
        <v>0.70744248120627007</v>
      </c>
      <c r="AC46" s="22">
        <f>($I$117+40*($H$10-0.5))/($I$117+$I$130)</f>
        <v>0.73631034015727226</v>
      </c>
      <c r="AD46" s="22">
        <f>($I$117+40*($H$10-0.5))/($I$117+$I$131)</f>
        <v>0.7429989726842714</v>
      </c>
      <c r="AE46" s="22">
        <f>($I$117+40*($H$10-0.5))/($I$117+$I$132)</f>
        <v>0.76118676510313366</v>
      </c>
      <c r="AF46" s="22">
        <f>($I$117+40*($I$10-0.5))/($I$117+$I$133)</f>
        <v>0.48487192178312877</v>
      </c>
      <c r="AG46" s="22">
        <f>($I$117+40*($I$10-0.5))/($I$117+$I$134)</f>
        <v>0.48239076958263183</v>
      </c>
      <c r="AH46" s="22">
        <f>($I$117+40*($I$10-0.5))/($I$117+$I$135)</f>
        <v>0.49332699215388559</v>
      </c>
      <c r="AI46" s="22">
        <f>($I$117+40*($I$10-0.5))/($I$117+$I$136)</f>
        <v>0.49272052233887137</v>
      </c>
      <c r="AJ46" s="22">
        <f>($I$117+40*($J$10-0.5))/($I$117+$I$137)</f>
        <v>0.76147253292070849</v>
      </c>
      <c r="AK46" s="22">
        <f>($I$117+40*($J$10-0.5))/($I$117+$I$138)</f>
        <v>0.73268649223162718</v>
      </c>
      <c r="AL46" s="22">
        <f>($I$117+40*($J$10-0.5))/($I$117+$I$139)</f>
        <v>0.73668081829497534</v>
      </c>
      <c r="AM46" s="22">
        <f>($I$117+40*($J$10-0.5))/($I$117+$I$140)</f>
        <v>0.79438389989483027</v>
      </c>
      <c r="AN46" s="22">
        <f>($I$117+40*($K$10-0.5))/($I$117+$I$141)</f>
        <v>0.78109650253603391</v>
      </c>
      <c r="AO46" s="22">
        <f>($I$117+40*($K$10-0.5))/($I$117+$I$142)</f>
        <v>0.78360126361540461</v>
      </c>
      <c r="AP46" s="22">
        <f>($I$117+40*($K$10-0.5))/($I$117+$I$143)</f>
        <v>0.76611490491927248</v>
      </c>
      <c r="AQ46" s="22">
        <f>($I$117+40*($K$10-0.5))/($I$117+$I$144)</f>
        <v>0.80114558402344316</v>
      </c>
      <c r="AR46" s="22">
        <f>($I$117+40*($L$10-0.5))/($I$117+$I$145)</f>
        <v>0.63859061690017627</v>
      </c>
      <c r="AS46" s="22">
        <f>($I$117+40*($L$10-0.5))/($I$117+$I$146)</f>
        <v>0.62689393168786534</v>
      </c>
      <c r="AT46" s="22">
        <f>($I$117+40*($L$10-0.5))/($I$117+$I$147)</f>
        <v>0.63603221665886289</v>
      </c>
      <c r="AU46" s="22">
        <f>($I$117+40*($L$10-0.5))/($I$117+$I$148)</f>
        <v>0.61352996331531262</v>
      </c>
      <c r="AV46" s="22">
        <f>($I$117+40*($M$10-0.5))/($I$117+$I$149)</f>
        <v>0.55643253814418703</v>
      </c>
      <c r="AW46" s="22">
        <f>($I$117+40*($M$10-0.5))/($I$117+$I$150)</f>
        <v>0.56051425190034887</v>
      </c>
      <c r="AX46" s="22">
        <f>($I$117+40*($M$10-0.5))/($I$117+$I$151)</f>
        <v>0.55390334188959234</v>
      </c>
      <c r="AY46" s="22">
        <f>($I$117+40*($M$10-0.5))/($I$117+$I$152)</f>
        <v>0.59194647649510168</v>
      </c>
      <c r="AZ46" s="22">
        <f>($I$117+40*($N$9-0.5))/($I$117+$I$153)</f>
        <v>0.70424264464905195</v>
      </c>
      <c r="BA46" s="22">
        <f>($I$117+40*($N$10-0.5))/($I$117+$I$154)</f>
        <v>0.7065303232744915</v>
      </c>
      <c r="BB46" s="22">
        <f>($I$117+40*($N$7-0.5))/($I$117+$I$155)</f>
        <v>0.79472669251261152</v>
      </c>
      <c r="BC46" s="22">
        <f>($I$117+40*($N$10-0.5))/($I$117+$I$156)</f>
        <v>0.76920825023470973</v>
      </c>
      <c r="BD46" s="22">
        <f>($I$117+40*($O$10-0.5))/($I$117+$I$157)</f>
        <v>0.78151700536561597</v>
      </c>
      <c r="BE46" s="22">
        <f>($I$117+40*($O$10-0.5))/($I$117+$I$158)</f>
        <v>0.79910309873523766</v>
      </c>
      <c r="BF46" s="22">
        <f>($I$117+40*($O$10-0.5))/($I$117+$I$159)</f>
        <v>0.8024779523299076</v>
      </c>
      <c r="BG46" s="22">
        <f>($I$117+40*($O$10-0.5))/($I$117+$I$160)</f>
        <v>0.77911563414275264</v>
      </c>
      <c r="BH46" s="22">
        <f>($I$117+40*($P$10-0.5))/($I$117+$I$161)</f>
        <v>0.75118325723355239</v>
      </c>
      <c r="BI46" s="22">
        <f>($I$117+40*($P$10-0.5))/($I$117+$I$162)</f>
        <v>0.84692747444152505</v>
      </c>
      <c r="BJ46" s="22">
        <f>($I$117+40*($P$10-0.5))/($I$117+$I$163)</f>
        <v>0.85964457389363391</v>
      </c>
      <c r="BK46" s="22">
        <f>($I$117+40*($P$10-0.5))/($I$117+$I$164)</f>
        <v>0.79135573073211773</v>
      </c>
      <c r="BL46" s="22">
        <f>($I$117+40*($Q$10-0.5))/($I$117+$I$165)</f>
        <v>0.88191720770406101</v>
      </c>
      <c r="BM46" s="22">
        <f>($I$117+40*($Q$10-0.5))/($I$117+$I$166)</f>
        <v>0.87797911192018552</v>
      </c>
      <c r="BN46" s="22">
        <f>($I$117+40*($Q$7-0.5))/($I$117+$I$167)</f>
        <v>0.92407254804103711</v>
      </c>
      <c r="BO46" s="22">
        <f>($I$117+40*($Q$10-0.5))/($I$117+$I$168)</f>
        <v>0.88446545571939328</v>
      </c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</row>
    <row r="47" spans="1:358 16384:16384" x14ac:dyDescent="0.25">
      <c r="A47" t="str">
        <f>$A$118</f>
        <v>Kansas State</v>
      </c>
      <c r="B47" s="48"/>
      <c r="C47" s="3">
        <v>14</v>
      </c>
      <c r="D47" s="22">
        <f>($I$105+40*($E$7-0.5))/($I$105+$I$118)</f>
        <v>0.59899498355664937</v>
      </c>
      <c r="E47" s="22">
        <f>($I$106+40*($E$7-0.5))/($I$106+$I$118)</f>
        <v>0.60716926366579449</v>
      </c>
      <c r="F47" s="22">
        <f>($I$107+40*($E$7-0.5))/($I$107+$I$118)</f>
        <v>0.60120066362247915</v>
      </c>
      <c r="G47" s="22">
        <f>($I$108+40*($E$7-0.5))/($I$108+$I$118)</f>
        <v>0.58454925777188627</v>
      </c>
      <c r="H47" s="22">
        <f>($I$109+40*($E$8-0.5))/($I$109+$I$118)</f>
        <v>0.52760110000169824</v>
      </c>
      <c r="I47" s="22">
        <f>($I$110+40*($E$8-0.5))/($I$110+$I$118)</f>
        <v>0.48502692677323356</v>
      </c>
      <c r="J47" s="22">
        <f>($I$111+40*($E$8-0.5))/($I$111+$I$118)</f>
        <v>0.50352649051093279</v>
      </c>
      <c r="K47" s="22">
        <f>($I$112+40*($E$8-0.5))/($I$112+$I$118)</f>
        <v>0.52001215321819971</v>
      </c>
      <c r="L47" s="22">
        <f>($I$113+40*($E$9-0.5))/($I$113+$I$118)</f>
        <v>0.60367525157851942</v>
      </c>
      <c r="M47" s="22">
        <f>($I$114+40*($E$9-0.5))/($I$114+$I$118)</f>
        <v>0.62124238050322733</v>
      </c>
      <c r="N47" s="22">
        <f>($I$115+40*($E$9-0.5))/($I$115+$I$118)</f>
        <v>0.60149631392400504</v>
      </c>
      <c r="O47" s="22">
        <f>($I$116+40*($E$9-0.5))/($I$116+$I$118)</f>
        <v>0.62017386171200817</v>
      </c>
      <c r="P47" s="22">
        <f>($I$117+40*($E$10-0.5))/($I$117+$I$118)</f>
        <v>0.51690344836001001</v>
      </c>
      <c r="Q47" s="3">
        <v>0</v>
      </c>
      <c r="R47" s="22">
        <f>($I$118+40*($E$10-0.5))/($I$118+$I$119)</f>
        <v>0.49568769622227171</v>
      </c>
      <c r="S47" s="22">
        <f>($I$118+40*($E$10-0.5))/($I$118+$I$120)</f>
        <v>0.50321565650416999</v>
      </c>
      <c r="T47" s="22">
        <f>($I$118+40*($F$10-0.5))/($I$118+$I$121)</f>
        <v>0.52960872151935134</v>
      </c>
      <c r="U47" s="22">
        <f>($I$118+40*($F$10-0.5))/($I$118+$I$122)</f>
        <v>0.54066921783270405</v>
      </c>
      <c r="V47" s="22">
        <f>($I$118+40*($F$10-0.5))/($I$118+$I$123)</f>
        <v>0.5306789889034228</v>
      </c>
      <c r="W47" s="22">
        <f>($I$118+40*($F$10-0.5))/($I$118+$I$124)</f>
        <v>0.53561810075441918</v>
      </c>
      <c r="X47" s="22">
        <f>($I$118+40*($G$10-0.5))/($I$118+$I$125)</f>
        <v>0.48082079359044289</v>
      </c>
      <c r="Y47" s="22">
        <f>($I$118+40*($G$10-0.5))/($I$118+$I$126)</f>
        <v>0.49758630518013514</v>
      </c>
      <c r="Z47" s="22">
        <f>($I$118+40*($G$10-0.5))/($I$118+$I$127)</f>
        <v>0.50920004430452914</v>
      </c>
      <c r="AA47" s="22">
        <f>($I$118+40*($G$10-0.5))/($I$118+$I$128)</f>
        <v>0.50767592756996549</v>
      </c>
      <c r="AB47" s="22">
        <f>($I$118+40*($H$10-0.5))/($I$118+$I$129)</f>
        <v>0.69734692210289007</v>
      </c>
      <c r="AC47" s="22">
        <f>($I$118+40*($H$10-0.5))/($I$118+$I$130)</f>
        <v>0.72682628765362278</v>
      </c>
      <c r="AD47" s="22">
        <f>($I$118+40*($H$10-0.5))/($I$118+$I$131)</f>
        <v>0.73366847221197873</v>
      </c>
      <c r="AE47" s="22">
        <f>($I$118+40*($H$10-0.5))/($I$118+$I$132)</f>
        <v>0.75229644043008514</v>
      </c>
      <c r="AF47" s="22">
        <f>($I$118+40*($I$10-0.5))/($I$118+$I$133)</f>
        <v>0.46653515042314869</v>
      </c>
      <c r="AG47" s="22">
        <f>($I$118+40*($I$10-0.5))/($I$118+$I$134)</f>
        <v>0.4640632997757464</v>
      </c>
      <c r="AH47" s="22">
        <f>($I$118+40*($I$10-0.5))/($I$118+$I$135)</f>
        <v>0.47496529082801131</v>
      </c>
      <c r="AI47" s="22">
        <f>($I$118+40*($I$10-0.5))/($I$118+$I$136)</f>
        <v>0.47436026058484754</v>
      </c>
      <c r="AJ47" s="22">
        <f>($I$118+40*($J$10-0.5))/($I$118+$I$137)</f>
        <v>0.75258938875719095</v>
      </c>
      <c r="AK47" s="22">
        <f>($I$118+40*($J$10-0.5))/($I$118+$I$138)</f>
        <v>0.72312111349822938</v>
      </c>
      <c r="AL47" s="22">
        <f>($I$118+40*($J$10-0.5))/($I$118+$I$139)</f>
        <v>0.72720515395297347</v>
      </c>
      <c r="AM47" s="22">
        <f>($I$118+40*($J$10-0.5))/($I$118+$I$140)</f>
        <v>0.78638258745303247</v>
      </c>
      <c r="AN47" s="22">
        <f>($I$118+40*($K$10-0.5))/($I$118+$I$141)</f>
        <v>0.77272605879210854</v>
      </c>
      <c r="AO47" s="22">
        <f>($I$118+40*($K$10-0.5))/($I$118+$I$142)</f>
        <v>0.77529904447809095</v>
      </c>
      <c r="AP47" s="22">
        <f>($I$118+40*($K$10-0.5))/($I$118+$I$143)</f>
        <v>0.75734955727788955</v>
      </c>
      <c r="AQ47" s="22">
        <f>($I$118+40*($K$10-0.5))/($I$118+$I$144)</f>
        <v>0.7933389425222942</v>
      </c>
      <c r="AR47" s="22">
        <f>($I$118+40*($L$10-0.5))/($I$118+$I$145)</f>
        <v>0.62474047111496012</v>
      </c>
      <c r="AS47" s="22">
        <f>($I$118+40*($L$10-0.5))/($I$118+$I$146)</f>
        <v>0.61286727949817899</v>
      </c>
      <c r="AT47" s="22">
        <f>($I$118+40*($L$10-0.5))/($I$118+$I$147)</f>
        <v>0.62214203988597871</v>
      </c>
      <c r="AU47" s="22">
        <f>($I$118+40*($L$10-0.5))/($I$118+$I$148)</f>
        <v>0.59932201592508305</v>
      </c>
      <c r="AV47" s="22">
        <f>($I$118+40*($M$10-0.5))/($I$118+$I$149)</f>
        <v>0.54026499959974039</v>
      </c>
      <c r="AW47" s="22">
        <f>($I$118+40*($M$10-0.5))/($I$118+$I$150)</f>
        <v>0.5443736660084707</v>
      </c>
      <c r="AX47" s="22">
        <f>($I$118+40*($M$10-0.5))/($I$118+$I$151)</f>
        <v>0.53772020468799808</v>
      </c>
      <c r="AY47" s="22">
        <f>($I$118+40*($M$10-0.5))/($I$118+$I$152)</f>
        <v>0.57608722209179597</v>
      </c>
      <c r="AZ47" s="22">
        <f>($I$118+40*($N$10-0.5))/($I$118+$I$153)</f>
        <v>0.68735324349206894</v>
      </c>
      <c r="BA47" s="22">
        <f>($I$118+40*($N$10-0.5))/($I$118+$I$154)</f>
        <v>0.6950815720503094</v>
      </c>
      <c r="BB47" s="22">
        <f>($I$118+40*($N$7-0.5))/($I$118+$I$155)</f>
        <v>0.78673513828266606</v>
      </c>
      <c r="BC47" s="22">
        <f>($I$118+40*($N$10-0.5))/($I$118+$I$156)</f>
        <v>0.75937190160125467</v>
      </c>
      <c r="BD47" s="22">
        <f>($I$118+40*($O$10-0.5))/($I$118+$I$157)</f>
        <v>0.77241995792073159</v>
      </c>
      <c r="BE47" s="22">
        <f>($I$118+40*($O$10-0.5))/($I$118+$I$158)</f>
        <v>0.79054203873693563</v>
      </c>
      <c r="BF47" s="22">
        <f>($I$118+40*($O$10-0.5))/($I$118+$I$159)</f>
        <v>0.79402363890118166</v>
      </c>
      <c r="BG47" s="22">
        <f>($I$118+40*($O$10-0.5))/($I$118+$I$160)</f>
        <v>0.76994803269255008</v>
      </c>
      <c r="BH47" s="22">
        <f>($I$118+40*($P$10-0.5))/($I$118+$I$161)</f>
        <v>0.7417181305110343</v>
      </c>
      <c r="BI47" s="22">
        <f>($I$118+40*($P$10-0.5))/($I$118+$I$162)</f>
        <v>0.84033034159060604</v>
      </c>
      <c r="BJ47" s="22">
        <f>($I$118+40*($P$10-0.5))/($I$118+$I$163)</f>
        <v>0.85350071779576087</v>
      </c>
      <c r="BK47" s="22">
        <f>($I$118+40*($P$10-0.5))/($I$118+$I$164)</f>
        <v>0.78297728309415759</v>
      </c>
      <c r="BL47" s="22">
        <f>($I$118+40*($Q$10-0.5))/($I$118+$I$165)</f>
        <v>0.87667166683054765</v>
      </c>
      <c r="BM47" s="22">
        <f>($I$118+40*($Q$10-0.5))/($I$118+$I$166)</f>
        <v>0.87258390544207054</v>
      </c>
      <c r="BN47" s="22">
        <f>($I$118+40*($Q$7-0.5))/($I$118+$I$167)</f>
        <v>0.92061358098068646</v>
      </c>
      <c r="BO47" s="22">
        <f>($I$118+40*($Q$10-0.5))/($I$118+$I$168)</f>
        <v>0.87931762421098847</v>
      </c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</row>
    <row r="48" spans="1:358 16384:16384" x14ac:dyDescent="0.25">
      <c r="A48" t="str">
        <f>$A$119</f>
        <v>Michigan</v>
      </c>
      <c r="B48" s="48"/>
      <c r="C48" s="3">
        <v>15</v>
      </c>
      <c r="D48" s="22">
        <f>($I$105+40*($E$7-0.5))/($I$105+$I$119)</f>
        <v>0.59401264849673041</v>
      </c>
      <c r="E48" s="22">
        <f>($I$106+40*($E$7-0.5))/($I$106+$I$119)</f>
        <v>0.60222104569968415</v>
      </c>
      <c r="F48" s="22">
        <f>($I$107+40*($E$7-0.5))/($I$107+$I$119)</f>
        <v>0.59622726021382322</v>
      </c>
      <c r="G48" s="22">
        <f>($I$108+40*($E$7-0.5))/($I$108+$I$119)</f>
        <v>0.57951343450897808</v>
      </c>
      <c r="H48" s="22">
        <f>($I$109+40*($E$8-0.5))/($I$109+$I$119)</f>
        <v>0.52329988923858839</v>
      </c>
      <c r="I48" s="22">
        <f>($I$110+40*($E$8-0.5))/($I$110+$I$119)</f>
        <v>0.48071960261625035</v>
      </c>
      <c r="J48" s="22">
        <f>($I$111+40*($E$8-0.5))/($I$111+$I$119)</f>
        <v>0.49921413892990951</v>
      </c>
      <c r="K48" s="22">
        <f>($I$112+40*($E$8-0.5))/($I$112+$I$119)</f>
        <v>0.51570527080471162</v>
      </c>
      <c r="L48" s="22">
        <f>($I$113+40*($E$9-0.5))/($I$113+$I$119)</f>
        <v>0.59847052278667379</v>
      </c>
      <c r="M48" s="22">
        <f>($I$114+40*($E$9-0.5))/($I$114+$I$119)</f>
        <v>0.61612164912090739</v>
      </c>
      <c r="N48" s="22">
        <f>($I$115+40*($E$9-0.5))/($I$115+$I$119)</f>
        <v>0.59628210693507688</v>
      </c>
      <c r="O48" s="22">
        <f>($I$116+40*($E$9-0.5))/($I$116+$I$119)</f>
        <v>0.61504763571709165</v>
      </c>
      <c r="P48" s="22">
        <f>($I$117+40*($E$10-0.5))/($I$117+$I$119)</f>
        <v>0.51259481686836239</v>
      </c>
      <c r="Q48" s="22">
        <f>($I$118+40*($E$10-0.5))/($I$118+$I$119)</f>
        <v>0.49568769622227171</v>
      </c>
      <c r="R48" s="3">
        <v>0</v>
      </c>
      <c r="S48" s="22">
        <f>($I$119+40*($E$10-0.5))/($I$119+$I$120)</f>
        <v>0.50752754274753886</v>
      </c>
      <c r="T48" s="22">
        <f>($I$119+40*($F$10-0.5))/($I$119+$I$121)</f>
        <v>0.53368617636494009</v>
      </c>
      <c r="U48" s="22">
        <f>($I$119+40*($F$10-0.5))/($I$119+$I$122)</f>
        <v>0.54473321459370205</v>
      </c>
      <c r="V48" s="22">
        <f>($I$119+40*($F$10-0.5))/($I$119+$I$123)</f>
        <v>0.53475531626512773</v>
      </c>
      <c r="W48" s="22">
        <f>($I$119+40*($F$10-0.5))/($I$119+$I$124)</f>
        <v>0.53968873972359288</v>
      </c>
      <c r="X48" s="22">
        <f>($I$119+40*($G$10-0.5))/($I$119+$I$125)</f>
        <v>0.48512817737875835</v>
      </c>
      <c r="Y48" s="22">
        <f>($I$119+40*($G$10-0.5))/($I$119+$I$126)</f>
        <v>0.50189868800848769</v>
      </c>
      <c r="Z48" s="22">
        <f>($I$119+40*($G$10-0.5))/($I$119+$I$127)</f>
        <v>0.51351020410009884</v>
      </c>
      <c r="AA48" s="22">
        <f>($I$119+40*($G$10-0.5))/($I$119+$I$128)</f>
        <v>0.51198664427133211</v>
      </c>
      <c r="AB48" s="22">
        <f>($I$119+40*($H$10-0.5))/($I$119+$I$129)</f>
        <v>0.69992154578462007</v>
      </c>
      <c r="AC48" s="22">
        <f>($I$119+40*($H$10-0.5))/($I$119+$I$130)</f>
        <v>0.72924750154269902</v>
      </c>
      <c r="AD48" s="22">
        <f>($I$119+40*($H$10-0.5))/($I$119+$I$131)</f>
        <v>0.73605106502743289</v>
      </c>
      <c r="AE48" s="22">
        <f>($I$119+40*($H$10-0.5))/($I$119+$I$132)</f>
        <v>0.75456813537204059</v>
      </c>
      <c r="AF48" s="22">
        <f>($I$119+40*($I$10-0.5))/($I$119+$I$133)</f>
        <v>0.47121515716952805</v>
      </c>
      <c r="AG48" s="22">
        <f>($I$119+40*($I$10-0.5))/($I$119+$I$134)</f>
        <v>0.46874029803902473</v>
      </c>
      <c r="AH48" s="22">
        <f>($I$119+40*($I$10-0.5))/($I$119+$I$135)</f>
        <v>0.47965382783591293</v>
      </c>
      <c r="AI48" s="22">
        <f>($I$119+40*($I$10-0.5))/($I$119+$I$136)</f>
        <v>0.47904827448122939</v>
      </c>
      <c r="AJ48" s="22">
        <f>($I$119+40*($J$10-0.5))/($I$119+$I$137)</f>
        <v>0.75485927252128548</v>
      </c>
      <c r="AK48" s="22">
        <f>($I$119+40*($J$10-0.5))/($I$119+$I$138)</f>
        <v>0.72556276754965665</v>
      </c>
      <c r="AL48" s="22">
        <f>($I$119+40*($J$10-0.5))/($I$119+$I$139)</f>
        <v>0.7296242590034947</v>
      </c>
      <c r="AM48" s="22">
        <f>($I$119+40*($J$10-0.5))/($I$119+$I$140)</f>
        <v>0.78842959228945209</v>
      </c>
      <c r="AN48" s="22">
        <f>($I$119+40*($K$10-0.5))/($I$119+$I$141)</f>
        <v>0.77486646306796558</v>
      </c>
      <c r="AO48" s="22">
        <f>($I$119+40*($K$10-0.5))/($I$119+$I$142)</f>
        <v>0.77742219682269764</v>
      </c>
      <c r="AP48" s="22">
        <f>($I$119+40*($K$10-0.5))/($I$119+$I$143)</f>
        <v>0.75958971949617171</v>
      </c>
      <c r="AQ48" s="22">
        <f>($I$119+40*($K$10-0.5))/($I$119+$I$144)</f>
        <v>0.7953366363953478</v>
      </c>
      <c r="AR48" s="22">
        <f>($I$119+40*($L$10-0.5))/($I$119+$I$145)</f>
        <v>0.62828230340007829</v>
      </c>
      <c r="AS48" s="22">
        <f>($I$119+40*($L$10-0.5))/($I$119+$I$146)</f>
        <v>0.616452375967942</v>
      </c>
      <c r="AT48" s="22">
        <f>($I$119+40*($L$10-0.5))/($I$119+$I$147)</f>
        <v>0.62569370325590024</v>
      </c>
      <c r="AU48" s="22">
        <f>($I$119+40*($L$10-0.5))/($I$119+$I$148)</f>
        <v>0.6029512847739622</v>
      </c>
      <c r="AV48" s="22">
        <f>($I$119+40*($M$10-0.5))/($I$119+$I$149)</f>
        <v>0.54439389229055701</v>
      </c>
      <c r="AW48" s="22">
        <f>($I$119+40*($M$10-0.5))/($I$119+$I$150)</f>
        <v>0.54849649629788788</v>
      </c>
      <c r="AX48" s="22">
        <f>($I$119+40*($M$10-0.5))/($I$119+$I$151)</f>
        <v>0.54185257120492669</v>
      </c>
      <c r="AY48" s="22">
        <f>($I$119+40*($M$10-0.5))/($I$119+$I$152)</f>
        <v>0.58014441263605587</v>
      </c>
      <c r="AZ48" s="22">
        <f>($I$119+40*($N$10-0.5))/($I$119+$I$153)</f>
        <v>0.69032358958677809</v>
      </c>
      <c r="BA48" s="22">
        <f>($I$119+40*($N$10-0.5))/($I$119+$I$154)</f>
        <v>0.6980107529805113</v>
      </c>
      <c r="BB48" s="22">
        <f>($I$119+40*($N$7-0.5))/($I$119+$I$155)</f>
        <v>0.78877967218902945</v>
      </c>
      <c r="BC48" s="22">
        <f>($I$119+40*($N$10-0.5))/($I$119+$I$156)</f>
        <v>0.76189504481050851</v>
      </c>
      <c r="BD48" s="22">
        <f>($I$119+40*($O$10-0.5))/($I$119+$I$157)</f>
        <v>0.77475182576364598</v>
      </c>
      <c r="BE48" s="22">
        <f>($I$119+40*($O$10-0.5))/($I$119+$I$158)</f>
        <v>0.79273804576386964</v>
      </c>
      <c r="BF48" s="22">
        <f>($I$119+40*($O$10-0.5))/($I$119+$I$159)</f>
        <v>0.79619255446423598</v>
      </c>
      <c r="BG48" s="22">
        <f>($I$119+40*($O$10-0.5))/($I$119+$I$160)</f>
        <v>0.77229776224846125</v>
      </c>
      <c r="BH48" s="22">
        <f>($I$119+40*($P$10-0.5))/($I$119+$I$161)</f>
        <v>0.74413811322897083</v>
      </c>
      <c r="BI48" s="22">
        <f>($I$119+40*($P$10-0.5))/($I$119+$I$162)</f>
        <v>0.84202316333687832</v>
      </c>
      <c r="BJ48" s="22">
        <f>($I$119+40*($P$10-0.5))/($I$119+$I$163)</f>
        <v>0.85507798770422649</v>
      </c>
      <c r="BK48" s="22">
        <f>($I$119+40*($P$10-0.5))/($I$119+$I$164)</f>
        <v>0.78512267932516633</v>
      </c>
      <c r="BL48" s="22">
        <f>($I$119+40*($Q$10-0.5))/($I$119+$I$165)</f>
        <v>0.8780189407275476</v>
      </c>
      <c r="BM48" s="22">
        <f>($I$119+40*($Q$10-0.5))/($I$119+$I$166)</f>
        <v>0.87396941546907081</v>
      </c>
      <c r="BN48" s="22">
        <f>($I$119+40*($Q$7-0.5))/($I$119+$I$167)</f>
        <v>0.92150270456121075</v>
      </c>
      <c r="BO48" s="22">
        <f>($I$119+40*($Q$10-0.5))/($I$119+$I$168)</f>
        <v>0.88063992839710747</v>
      </c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</row>
    <row r="49" spans="1:358" x14ac:dyDescent="0.25">
      <c r="A49" t="str">
        <f>$A$120</f>
        <v>Syracuse</v>
      </c>
      <c r="B49" s="48"/>
      <c r="C49" s="3">
        <v>16</v>
      </c>
      <c r="D49" s="22">
        <f>($I$105+40*($E$7-0.5))/($I$105+$I$120)</f>
        <v>0.60270827202168431</v>
      </c>
      <c r="E49" s="22">
        <f>($I$106+40*($E$7-0.5))/($I$106+$I$120)</f>
        <v>0.61085603379340714</v>
      </c>
      <c r="F49" s="22">
        <f>($I$107+40*($E$7-0.5))/($I$107+$I$120)</f>
        <v>0.60490699944875281</v>
      </c>
      <c r="G49" s="22">
        <f>($I$108+40*($E$7-0.5))/($I$108+$I$120)</f>
        <v>0.58830437368331578</v>
      </c>
      <c r="H49" s="22">
        <f>($I$109+40*($E$8-0.5))/($I$109+$I$120)</f>
        <v>0.53080581974281715</v>
      </c>
      <c r="I49" s="22">
        <f>($I$110+40*($E$8-0.5))/($I$110+$I$120)</f>
        <v>0.48824031844456883</v>
      </c>
      <c r="J49" s="22">
        <f>($I$111+40*($E$8-0.5))/($I$111+$I$120)</f>
        <v>0.50674184120566712</v>
      </c>
      <c r="K49" s="22">
        <f>($I$112+40*($E$8-0.5))/($I$112+$I$120)</f>
        <v>0.52322183221741481</v>
      </c>
      <c r="L49" s="22">
        <f>($I$113+40*($E$9-0.5))/($I$113+$I$120)</f>
        <v>0.60755636391055101</v>
      </c>
      <c r="M49" s="22">
        <f>($I$114+40*($E$9-0.5))/($I$114+$I$120)</f>
        <v>0.62505831013769309</v>
      </c>
      <c r="N49" s="22">
        <f>($I$115+40*($E$9-0.5))/($I$115+$I$120)</f>
        <v>0.60538481579831938</v>
      </c>
      <c r="O49" s="22">
        <f>($I$116+40*($E$9-0.5))/($I$116+$I$120)</f>
        <v>0.62399404091697352</v>
      </c>
      <c r="P49" s="22">
        <f>($I$117+40*($E$10-0.5))/($I$117+$I$120)</f>
        <v>0.52011473146425824</v>
      </c>
      <c r="Q49" s="22">
        <f>($I$118+40*($E$10-0.5))/($I$118+$I$120)</f>
        <v>0.50321565650416999</v>
      </c>
      <c r="R49" s="22">
        <f>($I$119+40*($E$10-0.5))/($I$119+$I$120)</f>
        <v>0.50752754274753886</v>
      </c>
      <c r="S49" s="3">
        <v>0</v>
      </c>
      <c r="T49" s="22">
        <f>($I$120+40*($F$10-0.5))/($I$120+$I$121)</f>
        <v>0.52656795679925661</v>
      </c>
      <c r="U49" s="22">
        <f>($I$120+40*($F$10-0.5))/($I$120+$I$122)</f>
        <v>0.53763753155066263</v>
      </c>
      <c r="V49" s="22">
        <f>($I$120+40*($F$10-0.5))/($I$120+$I$123)</f>
        <v>0.52763897204058696</v>
      </c>
      <c r="W49" s="22">
        <f>($I$120+40*($F$10-0.5))/($I$120+$I$124)</f>
        <v>0.53258189769442077</v>
      </c>
      <c r="X49" s="22">
        <f>($I$120+40*($G$10-0.5))/($I$120+$I$125)</f>
        <v>0.47761066042348937</v>
      </c>
      <c r="Y49" s="22">
        <f>($I$120+40*($G$10-0.5))/($I$120+$I$126)</f>
        <v>0.494370823441935</v>
      </c>
      <c r="Z49" s="22">
        <f>($I$120+40*($G$10-0.5))/($I$120+$I$127)</f>
        <v>0.50598509605705067</v>
      </c>
      <c r="AA49" s="22">
        <f>($I$120+40*($G$10-0.5))/($I$120+$I$128)</f>
        <v>0.50446071148337412</v>
      </c>
      <c r="AB49" s="22">
        <f>($I$120+40*($H$10-0.5))/($I$120+$I$129)</f>
        <v>0.6954274402182935</v>
      </c>
      <c r="AC49" s="22">
        <f>($I$120+40*($H$10-0.5))/($I$120+$I$130)</f>
        <v>0.72502004531316</v>
      </c>
      <c r="AD49" s="22">
        <f>($I$120+40*($H$10-0.5))/($I$120+$I$131)</f>
        <v>0.73189078250520712</v>
      </c>
      <c r="AE49" s="22">
        <f>($I$120+40*($H$10-0.5))/($I$120+$I$132)</f>
        <v>0.7506008210082078</v>
      </c>
      <c r="AF49" s="22">
        <f>($I$120+40*($I$10-0.5))/($I$120+$I$133)</f>
        <v>0.46304438902437917</v>
      </c>
      <c r="AG49" s="22">
        <f>($I$120+40*($I$10-0.5))/($I$120+$I$134)</f>
        <v>0.46057506545631005</v>
      </c>
      <c r="AH49" s="22">
        <f>($I$120+40*($I$10-0.5))/($I$120+$I$135)</f>
        <v>0.47146719882073057</v>
      </c>
      <c r="AI49" s="22">
        <f>($I$120+40*($I$10-0.5))/($I$120+$I$136)</f>
        <v>0.47086262834048564</v>
      </c>
      <c r="AJ49" s="22">
        <f>($I$120+40*($J$10-0.5))/($I$120+$I$137)</f>
        <v>0.75089511065250414</v>
      </c>
      <c r="AK49" s="22">
        <f>($I$120+40*($J$10-0.5))/($I$120+$I$138)</f>
        <v>0.72129976634633208</v>
      </c>
      <c r="AL49" s="22">
        <f>($I$120+40*($J$10-0.5))/($I$120+$I$139)</f>
        <v>0.72540047026292398</v>
      </c>
      <c r="AM49" s="22">
        <f>($I$120+40*($J$10-0.5))/($I$120+$I$140)</f>
        <v>0.78485357019181845</v>
      </c>
      <c r="AN49" s="22">
        <f>($I$120+40*($K$10-0.5))/($I$120+$I$141)</f>
        <v>0.77112774123521544</v>
      </c>
      <c r="AO49" s="22">
        <f>($I$120+40*($K$10-0.5))/($I$120+$I$142)</f>
        <v>0.77371352271958804</v>
      </c>
      <c r="AP49" s="22">
        <f>($I$120+40*($K$10-0.5))/($I$120+$I$143)</f>
        <v>0.75567729435399</v>
      </c>
      <c r="AQ49" s="22">
        <f>($I$120+40*($K$10-0.5))/($I$120+$I$144)</f>
        <v>0.79184653726949339</v>
      </c>
      <c r="AR49" s="22">
        <f>($I$120+40*($L$10-0.5))/($I$120+$I$145)</f>
        <v>0.62209556020490997</v>
      </c>
      <c r="AS49" s="22">
        <f>($I$120+40*($L$10-0.5))/($I$120+$I$146)</f>
        <v>0.61019089920955805</v>
      </c>
      <c r="AT49" s="22">
        <f>($I$120+40*($L$10-0.5))/($I$120+$I$147)</f>
        <v>0.61948996934396738</v>
      </c>
      <c r="AU49" s="22">
        <f>($I$120+40*($L$10-0.5))/($I$120+$I$148)</f>
        <v>0.59661362801407436</v>
      </c>
      <c r="AV49" s="22">
        <f>($I$120+40*($M$10-0.5))/($I$120+$I$149)</f>
        <v>0.53718417797080331</v>
      </c>
      <c r="AW49" s="22">
        <f>($I$120+40*($M$10-0.5))/($I$120+$I$150)</f>
        <v>0.54129700100509592</v>
      </c>
      <c r="AX49" s="22">
        <f>($I$120+40*($M$10-0.5))/($I$120+$I$151)</f>
        <v>0.53463701878149517</v>
      </c>
      <c r="AY49" s="22">
        <f>($I$120+40*($M$10-0.5))/($I$120+$I$152)</f>
        <v>0.57305675260607347</v>
      </c>
      <c r="AZ49" s="22">
        <f>($I$120+40*($N$10-0.5))/($I$120+$I$153)</f>
        <v>0.68513485390267947</v>
      </c>
      <c r="BA49" s="22">
        <f>($I$120+40*($N$10-0.5))/($I$120+$I$154)</f>
        <v>0.692893518229733</v>
      </c>
      <c r="BB49" s="22">
        <f>($I$120+40*($N$7-0.5))/($I$120+$I$155)</f>
        <v>0.7852079552296275</v>
      </c>
      <c r="BC49" s="22">
        <f>($I$120+40*($N$10-0.5))/($I$120+$I$156)</f>
        <v>0.75748422426758943</v>
      </c>
      <c r="BD49" s="22">
        <f>($I$120+40*($O$10-0.5))/($I$120+$I$157)</f>
        <v>0.7706761195289098</v>
      </c>
      <c r="BE49" s="22">
        <f>($I$120+40*($O$10-0.5))/($I$120+$I$158)</f>
        <v>0.78889911086266529</v>
      </c>
      <c r="BF49" s="22">
        <f>($I$120+40*($O$10-0.5))/($I$120+$I$159)</f>
        <v>0.79240084834166169</v>
      </c>
      <c r="BG49" s="22">
        <f>($I$120+40*($O$10-0.5))/($I$120+$I$160)</f>
        <v>0.76819093750089673</v>
      </c>
      <c r="BH49" s="22">
        <f>($I$120+40*($P$10-0.5))/($I$120+$I$161)</f>
        <v>0.73991119511981018</v>
      </c>
      <c r="BI49" s="22">
        <f>($I$120+40*($P$10-0.5))/($I$120+$I$162)</f>
        <v>0.8390636047997525</v>
      </c>
      <c r="BJ49" s="22">
        <f>($I$120+40*($P$10-0.5))/($I$120+$I$163)</f>
        <v>0.85232010541152281</v>
      </c>
      <c r="BK49" s="22">
        <f>($I$120+40*($P$10-0.5))/($I$120+$I$164)</f>
        <v>0.78137391510197818</v>
      </c>
      <c r="BL49" s="22">
        <f>($I$120+40*($Q$10-0.5))/($I$120+$I$165)</f>
        <v>0.87566292872374041</v>
      </c>
      <c r="BM49" s="22">
        <f>($I$120+40*($Q$10-0.5))/($I$120+$I$166)</f>
        <v>0.87154663137728505</v>
      </c>
      <c r="BN49" s="22">
        <f>($I$120+40*($Q$7-0.5))/($I$120+$I$167)</f>
        <v>0.91994754701475323</v>
      </c>
      <c r="BO49" s="22">
        <f>($I$120+40*($Q$10-0.5))/($I$120+$I$168)</f>
        <v>0.87832752447404228</v>
      </c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</row>
    <row r="50" spans="1:358" x14ac:dyDescent="0.25">
      <c r="A50" t="str">
        <f>$A$121</f>
        <v>Oklohoma St</v>
      </c>
      <c r="B50" s="48">
        <v>5</v>
      </c>
      <c r="C50" s="3">
        <v>17</v>
      </c>
      <c r="D50" s="22">
        <f>($I$105+40*($F$7-0.5))/($I$105+$I$121)</f>
        <v>0.65410615309785691</v>
      </c>
      <c r="E50" s="22">
        <f>($I$106+40*($F$7-0.5))/($I$106+$I$121)</f>
        <v>0.66119097974214702</v>
      </c>
      <c r="F50" s="22">
        <f>($I$107+40*($F$7-0.5))/($I$107+$I$121)</f>
        <v>0.65601800396694643</v>
      </c>
      <c r="G50" s="22">
        <f>($I$108+40*($F$7-0.5))/($I$108+$I$121)</f>
        <v>0.64158225456433304</v>
      </c>
      <c r="H50" s="22">
        <f>($I$109+40*($F$8-0.5))/($I$109+$I$121)</f>
        <v>0.3335476916723864</v>
      </c>
      <c r="I50" s="22">
        <f>($I$110+40*($F$8-0.5))/($I$110+$I$121)</f>
        <v>0.27316917647970368</v>
      </c>
      <c r="J50" s="22">
        <f>($I$111+40*($F$8-0.5))/($I$111+$I$121)</f>
        <v>0.29941162418660311</v>
      </c>
      <c r="K50" s="22">
        <f>($I$112+40*($F$8-0.5))/($I$112+$I$121)</f>
        <v>0.32278891947023824</v>
      </c>
      <c r="L50" s="22">
        <f>($I$113+40*($F$9-0.5))/($I$113+$I$121)</f>
        <v>0.50271835452478641</v>
      </c>
      <c r="M50" s="22">
        <f>($I$114+40*($F$9-0.5))/($I$114+$I$121)</f>
        <v>0.52486779681975471</v>
      </c>
      <c r="N50" s="22">
        <f>($I$115+40*($F$9-0.5))/($I$115+$I$121)</f>
        <v>0.49997035195041711</v>
      </c>
      <c r="O50" s="22">
        <f>($I$116+40*($F$9-0.5))/($I$116+$I$121)</f>
        <v>0.52352084521659026</v>
      </c>
      <c r="P50" s="22">
        <f>($I$117+40*($F$10-0.5))/($I$117+$I$121)</f>
        <v>0.5455895519923829</v>
      </c>
      <c r="Q50" s="22">
        <f>($I$118+40*($F$10-0.5))/($I$118+$I$121)</f>
        <v>0.52960872151935134</v>
      </c>
      <c r="R50" s="22">
        <f>($I$119+40*($F$10-0.5))/($I$119+$I$121)</f>
        <v>0.53368617636494009</v>
      </c>
      <c r="S50" s="22">
        <f>($I$120+40*($F$10-0.5))/($I$120+$I$121)</f>
        <v>0.52656795679925661</v>
      </c>
      <c r="T50" s="3">
        <v>0</v>
      </c>
      <c r="U50" s="22">
        <f>($I$121+40*($F$11-0.5))/($I$121+$I$122)</f>
        <v>0.51049680086773952</v>
      </c>
      <c r="V50" s="22">
        <f>($I$121+40*($F$11-0.5))/($I$121+$I$123)</f>
        <v>0.50101562323760285</v>
      </c>
      <c r="W50" s="22">
        <f>($I$121+40*($F$11-0.5))/($I$121+$I$124)</f>
        <v>0.50570283382306092</v>
      </c>
      <c r="X50" s="22">
        <f>($I$121+40*($G$11-0.5))/($I$121+$I$125)</f>
        <v>0.47827459374336334</v>
      </c>
      <c r="Y50" s="22">
        <f>($I$121+40*($G$11-0.5))/($I$121+$I$126)</f>
        <v>0.49503597672046301</v>
      </c>
      <c r="Z50" s="22">
        <f>($I$121+40*($G$11-0.5))/($I$121+$I$127)</f>
        <v>0.5066502177802964</v>
      </c>
      <c r="AA50" s="22">
        <f>($I$121+40*($G$11-0.5))/($I$121+$I$128)</f>
        <v>0.50512587827480249</v>
      </c>
      <c r="AB50" s="22">
        <f>($I$121+40*($H$11-0.5))/($I$121+$I$129)</f>
        <v>0.59319458120314061</v>
      </c>
      <c r="AC50" s="22">
        <f>($I$121+40*($H$11-0.5))/($I$121+$I$130)</f>
        <v>0.61840255495318863</v>
      </c>
      <c r="AD50" s="22">
        <f>($I$121+40*($H$11-0.5))/($I$121+$I$131)</f>
        <v>0.62425487936258128</v>
      </c>
      <c r="AE50" s="22">
        <f>($I$121+40*($H$11-0.5))/($I$121+$I$132)</f>
        <v>0.64019086437439254</v>
      </c>
      <c r="AF50" s="22">
        <f>($I$121+40*($I$11-0.5))/($I$121+$I$133)</f>
        <v>0.43538958817978479</v>
      </c>
      <c r="AG50" s="22">
        <f>($I$121+40*($I$11-0.5))/($I$121+$I$134)</f>
        <v>0.43307084829967935</v>
      </c>
      <c r="AH50" s="22">
        <f>($I$121+40*($I$11-0.5))/($I$121+$I$135)</f>
        <v>0.44329851002480009</v>
      </c>
      <c r="AI50" s="22">
        <f>($I$121+40*($I$11-0.5))/($I$121+$I$136)</f>
        <v>0.44273083816537223</v>
      </c>
      <c r="AJ50" s="22">
        <f>($I$121+40*($J$11-0.5))/($I$121+$I$137)</f>
        <v>0.3080289121172376</v>
      </c>
      <c r="AK50" s="22">
        <f>($I$121+40*($J$11-0.5))/($I$121+$I$138)</f>
        <v>0.29590485375777342</v>
      </c>
      <c r="AL50" s="22">
        <f>($I$121+40*($J$11-0.5))/($I$121+$I$139)</f>
        <v>0.29758483250664752</v>
      </c>
      <c r="AM50" s="22">
        <f>($I$121+40*($J$11-0.5))/($I$121+$I$140)</f>
        <v>0.32193871156693366</v>
      </c>
      <c r="AN50" s="22">
        <f>($I$121+40*($K$11-0.5))/($I$121+$I$141)</f>
        <v>0.77145853335645453</v>
      </c>
      <c r="AO50" s="22">
        <f>($I$121+40*($K$11-0.5))/($I$121+$I$142)</f>
        <v>0.77404167268165236</v>
      </c>
      <c r="AP50" s="22">
        <f>($I$121+40*($K$11-0.5))/($I$121+$I$143)</f>
        <v>0.75602335200325832</v>
      </c>
      <c r="AQ50" s="22">
        <f>($I$121+40*($K$11-0.5))/($I$121+$I$144)</f>
        <v>0.79215545545230914</v>
      </c>
      <c r="AR50" s="22">
        <f>($I$121+40*($L$11-0.5))/($I$121+$I$145)</f>
        <v>0.61808142694441603</v>
      </c>
      <c r="AS50" s="22">
        <f>($I$121+40*($L$11-0.5))/($I$121+$I$146)</f>
        <v>0.6062703875060903</v>
      </c>
      <c r="AT50" s="22">
        <f>($I$121+40*($L$11-0.5))/($I$121+$I$147)</f>
        <v>0.61549638314725208</v>
      </c>
      <c r="AU50" s="22">
        <f>($I$121+40*($L$11-0.5))/($I$121+$I$148)</f>
        <v>0.59279909243594742</v>
      </c>
      <c r="AV50" s="22">
        <f>($I$121+40*($M$11-0.5))/($I$121+$I$149)</f>
        <v>0.59594177595181375</v>
      </c>
      <c r="AW50" s="22">
        <f>($I$121+40*($M$11-0.5))/($I$121+$I$150)</f>
        <v>0.60049813021538501</v>
      </c>
      <c r="AX50" s="22">
        <f>($I$121+40*($M$11-0.5))/($I$121+$I$151)</f>
        <v>0.59311988020841377</v>
      </c>
      <c r="AY50" s="22">
        <f>($I$121+40*($M$11-0.5))/($I$121+$I$152)</f>
        <v>0.63567965148424599</v>
      </c>
      <c r="AZ50" s="22">
        <f>($I$121+40*($N$10-0.5))/($I$121+$I$153)</f>
        <v>0.68559400056921349</v>
      </c>
      <c r="BA50" s="22">
        <f>($I$121+40*($N$11-0.5))/($I$121+$I$154)</f>
        <v>0.70960051571719573</v>
      </c>
      <c r="BB50" s="22">
        <f>($I$121+40*($N$7-0.5))/($I$121+$I$155)</f>
        <v>0.78552405712253792</v>
      </c>
      <c r="BC50" s="22">
        <f>($I$121+40*($N$11-0.5))/($I$121+$I$156)</f>
        <v>0.77564199919444055</v>
      </c>
      <c r="BD50" s="22">
        <f>($I$121+40*($O$11-0.5))/($I$121+$I$157)</f>
        <v>0.77599569535901824</v>
      </c>
      <c r="BE50" s="22">
        <f>($I$121+40*($O$11-0.5))/($I$121+$I$158)</f>
        <v>0.79431489686304324</v>
      </c>
      <c r="BF50" s="22">
        <f>($I$121+40*($O$11-0.5))/($I$121+$I$159)</f>
        <v>0.7978349658856726</v>
      </c>
      <c r="BG50" s="22">
        <f>($I$121+40*($O$11-0.5))/($I$121+$I$160)</f>
        <v>0.77349728685347008</v>
      </c>
      <c r="BH50" s="22">
        <f>($I$121+40*($P$11-0.5))/($I$121+$I$161)</f>
        <v>0.73122959218410699</v>
      </c>
      <c r="BI50" s="22">
        <f>($I$121+40*($P$11-0.5))/($I$121+$I$162)</f>
        <v>0.82905887800949862</v>
      </c>
      <c r="BJ50" s="22">
        <f>($I$121+40*($P$11-0.5))/($I$121+$I$163)</f>
        <v>0.84213562290284205</v>
      </c>
      <c r="BK50" s="22">
        <f>($I$121+40*($P$11-0.5))/($I$121+$I$164)</f>
        <v>0.77214360509150148</v>
      </c>
      <c r="BL50" s="22">
        <f>($I$121+40*($Q$11-0.5))/($I$121+$I$165)</f>
        <v>0.85999491015896057</v>
      </c>
      <c r="BM50" s="22">
        <f>($I$121+40*($Q$11-0.5))/($I$121+$I$166)</f>
        <v>0.85595902684125902</v>
      </c>
      <c r="BN50" s="22">
        <f>($I$121+40*($Q$7-0.5))/($I$121+$I$167)</f>
        <v>0.92008553849167962</v>
      </c>
      <c r="BO50" s="22">
        <f>($I$121+40*($Q$11-0.5))/($I$121+$I$168)</f>
        <v>0.86260741763347848</v>
      </c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</row>
    <row r="51" spans="1:358" x14ac:dyDescent="0.25">
      <c r="A51" t="str">
        <f>$A$122</f>
        <v>Wisconsin</v>
      </c>
      <c r="B51" s="48"/>
      <c r="C51" s="3">
        <v>18</v>
      </c>
      <c r="D51" s="22">
        <f>($I$105+40*($F$7-0.5))/($I$105+$I$122)</f>
        <v>0.66726438366039165</v>
      </c>
      <c r="E51" s="22">
        <f>($I$106+40*($F$7-0.5))/($I$106+$I$122)</f>
        <v>0.67421393045911837</v>
      </c>
      <c r="F51" s="22">
        <f>($I$107+40*($F$7-0.5))/($I$107+$I$122)</f>
        <v>0.66914029319543944</v>
      </c>
      <c r="G51" s="22">
        <f>($I$108+40*($F$7-0.5))/($I$108+$I$122)</f>
        <v>0.65496560056414399</v>
      </c>
      <c r="H51" s="22">
        <f>($I$109+40*($F$8-0.5))/($I$109+$I$122)</f>
        <v>0.34011959591546065</v>
      </c>
      <c r="I51" s="22">
        <f>($I$110+40*($F$8-0.5))/($I$110+$I$122)</f>
        <v>0.27904955339941023</v>
      </c>
      <c r="J51" s="22">
        <f>($I$111+40*($F$8-0.5))/($I$111+$I$122)</f>
        <v>0.30561937545022966</v>
      </c>
      <c r="K51" s="22">
        <f>($I$112+40*($F$8-0.5))/($I$112+$I$122)</f>
        <v>0.32925356986983229</v>
      </c>
      <c r="L51" s="22">
        <f>($I$113+40*($F$9-0.5))/($I$113+$I$122)</f>
        <v>0.51321364723830343</v>
      </c>
      <c r="M51" s="22">
        <f>($I$114+40*($F$9-0.5))/($I$114+$I$122)</f>
        <v>0.53532771099129128</v>
      </c>
      <c r="N51" s="22">
        <f>($I$115+40*($F$9-0.5))/($I$115+$I$122)</f>
        <v>0.5104671658480896</v>
      </c>
      <c r="O51" s="22">
        <f>($I$116+40*($F$9-0.5))/($I$116+$I$122)</f>
        <v>0.53398408426882715</v>
      </c>
      <c r="P51" s="22">
        <f>($I$117+40*($F$10-0.5))/($I$117+$I$122)</f>
        <v>0.5565888900905106</v>
      </c>
      <c r="Q51" s="22">
        <f>($I$118+40*($F$10-0.5))/($I$118+$I$122)</f>
        <v>0.54066921783270405</v>
      </c>
      <c r="R51" s="22">
        <f>($I$119+40*($F$10-0.5))/($I$119+$I$122)</f>
        <v>0.54473321459370205</v>
      </c>
      <c r="S51" s="22">
        <f>($I$120+40*($F$10-0.5))/($I$120+$I$122)</f>
        <v>0.53763753155066263</v>
      </c>
      <c r="T51" s="22">
        <f>($I$121+40*($F$11-0.5))/($I$121+$I$122)</f>
        <v>0.51049680086773952</v>
      </c>
      <c r="U51" s="3">
        <v>0</v>
      </c>
      <c r="V51" s="22">
        <f>($I$122+40*($F$11-0.5))/($I$122+$I$123)</f>
        <v>0.4905184180450618</v>
      </c>
      <c r="W51" s="22">
        <f>($I$122+40*($F$11-0.5))/($I$122+$I$124)</f>
        <v>0.49520488478395203</v>
      </c>
      <c r="X51" s="22">
        <f>($I$122+40*($G$11-0.5))/($I$122+$I$125)</f>
        <v>0.46780715883292096</v>
      </c>
      <c r="Y51" s="22">
        <f>($I$122+40*($G$11-0.5))/($I$122+$I$126)</f>
        <v>0.48454239761054207</v>
      </c>
      <c r="Z51" s="22">
        <f>($I$122+40*($G$11-0.5))/($I$122+$I$127)</f>
        <v>0.49615234255407309</v>
      </c>
      <c r="AA51" s="22">
        <f>($I$122+40*($G$11-0.5))/($I$122+$I$128)</f>
        <v>0.49462792122131632</v>
      </c>
      <c r="AB51" s="22">
        <f>($I$122+40*($H$11-0.5))/($I$122+$I$129)</f>
        <v>0.58481874963411007</v>
      </c>
      <c r="AC51" s="22">
        <f>($I$122+40*($H$11-0.5))/($I$122+$I$130)</f>
        <v>0.61020468705494724</v>
      </c>
      <c r="AD51" s="22">
        <f>($I$122+40*($H$11-0.5))/($I$122+$I$131)</f>
        <v>0.61610468845509669</v>
      </c>
      <c r="AE51" s="22">
        <f>($I$122+40*($H$11-0.5))/($I$122+$I$132)</f>
        <v>0.63218266845456716</v>
      </c>
      <c r="AF51" s="22">
        <f>($I$122+40*($I$11-0.5))/($I$122+$I$133)</f>
        <v>0.42338820839035873</v>
      </c>
      <c r="AG51" s="22">
        <f>($I$122+40*($I$11-0.5))/($I$122+$I$134)</f>
        <v>0.42108571587478866</v>
      </c>
      <c r="AH51" s="22">
        <f>($I$122+40*($I$11-0.5))/($I$122+$I$135)</f>
        <v>0.43124563551758327</v>
      </c>
      <c r="AI51" s="22">
        <f>($I$122+40*($I$11-0.5))/($I$122+$I$136)</f>
        <v>0.43068145754578036</v>
      </c>
      <c r="AJ51" s="22">
        <f>($I$122+40*($J$11-0.5))/($I$122+$I$137)</f>
        <v>0.29262169371374347</v>
      </c>
      <c r="AK51" s="22">
        <f>($I$122+40*($J$11-0.5))/($I$122+$I$138)</f>
        <v>0.28085792701160811</v>
      </c>
      <c r="AL51" s="22">
        <f>($I$122+40*($J$11-0.5))/($I$122+$I$139)</f>
        <v>0.28248675201899326</v>
      </c>
      <c r="AM51" s="22">
        <f>($I$122+40*($J$11-0.5))/($I$122+$I$140)</f>
        <v>0.30614355823081435</v>
      </c>
      <c r="AN51" s="22">
        <f>($I$122+40*($K$11-0.5))/($I$122+$I$141)</f>
        <v>0.76622985250641784</v>
      </c>
      <c r="AO51" s="22">
        <f>($I$122+40*($K$11-0.5))/($I$122+$I$142)</f>
        <v>0.76885438300300857</v>
      </c>
      <c r="AP51" s="22">
        <f>($I$122+40*($K$11-0.5))/($I$122+$I$143)</f>
        <v>0.75055572027294126</v>
      </c>
      <c r="AQ51" s="22">
        <f>($I$122+40*($K$11-0.5))/($I$122+$I$144)</f>
        <v>0.78726971680430413</v>
      </c>
      <c r="AR51" s="22">
        <f>($I$122+40*($L$11-0.5))/($I$122+$I$145)</f>
        <v>0.60932383937047452</v>
      </c>
      <c r="AS51" s="22">
        <f>($I$122+40*($L$11-0.5))/($I$122+$I$146)</f>
        <v>0.59741837145099974</v>
      </c>
      <c r="AT51" s="22">
        <f>($I$122+40*($L$11-0.5))/($I$122+$I$147)</f>
        <v>0.60671723652196996</v>
      </c>
      <c r="AU51" s="22">
        <f>($I$122+40*($L$11-0.5))/($I$122+$I$148)</f>
        <v>0.58385209891198375</v>
      </c>
      <c r="AV51" s="22">
        <f>($I$122+40*($M$11-0.5))/($I$122+$I$149)</f>
        <v>0.58714184887118026</v>
      </c>
      <c r="AW51" s="22">
        <f>($I$122+40*($M$11-0.5))/($I$122+$I$150)</f>
        <v>0.59172945287943302</v>
      </c>
      <c r="AX51" s="22">
        <f>($I$122+40*($M$11-0.5))/($I$122+$I$151)</f>
        <v>0.58430136519883147</v>
      </c>
      <c r="AY51" s="22">
        <f>($I$122+40*($M$11-0.5))/($I$122+$I$152)</f>
        <v>0.62720378347705186</v>
      </c>
      <c r="AZ51" s="22">
        <f>($I$122+40*($N$11-0.5))/($I$122+$I$153)</f>
        <v>0.69477852228203441</v>
      </c>
      <c r="BA51" s="22">
        <f>($I$122+40*($N$11-0.5))/($I$122+$I$154)</f>
        <v>0.70281827350669146</v>
      </c>
      <c r="BB51" s="22">
        <f>($I$122+40*($N$7-0.5))/($I$122+$I$155)</f>
        <v>0.78052562490492094</v>
      </c>
      <c r="BC51" s="22">
        <f>($I$122+40*($N$11-0.5))/($I$122+$I$156)</f>
        <v>0.76990200540850373</v>
      </c>
      <c r="BD51" s="22">
        <f>($I$122+40*($O$11-0.5))/($I$122+$I$157)</f>
        <v>0.77040101264584948</v>
      </c>
      <c r="BE51" s="22">
        <f>($I$122+40*($O$11-0.5))/($I$122+$I$158)</f>
        <v>0.78905337387040264</v>
      </c>
      <c r="BF51" s="22">
        <f>($I$122+40*($O$11-0.5))/($I$122+$I$159)</f>
        <v>0.79263998121158619</v>
      </c>
      <c r="BG51" s="22">
        <f>($I$122+40*($O$11-0.5))/($I$122+$I$160)</f>
        <v>0.76785887146809562</v>
      </c>
      <c r="BH51" s="22">
        <f>($I$122+40*($P$11-0.5))/($I$122+$I$161)</f>
        <v>0.7251131973353343</v>
      </c>
      <c r="BI51" s="22">
        <f>($I$122+40*($P$11-0.5))/($I$122+$I$162)</f>
        <v>0.82463486397301577</v>
      </c>
      <c r="BJ51" s="22">
        <f>($I$122+40*($P$11-0.5))/($I$122+$I$163)</f>
        <v>0.83798390276583323</v>
      </c>
      <c r="BK51" s="22">
        <f>($I$122+40*($P$11-0.5))/($I$122+$I$164)</f>
        <v>0.76666117695859315</v>
      </c>
      <c r="BL51" s="22">
        <f>($I$122+40*($Q$11-0.5))/($I$122+$I$165)</f>
        <v>0.85625646332694794</v>
      </c>
      <c r="BM51" s="22">
        <f>($I$122+40*($Q$11-0.5))/($I$122+$I$166)</f>
        <v>0.85213134256960377</v>
      </c>
      <c r="BN51" s="22">
        <f>($I$122+40*($Q$7-0.5))/($I$122+$I$167)</f>
        <v>0.91789532428985443</v>
      </c>
      <c r="BO51" s="22">
        <f>($I$122+40*($Q$11-0.5))/($I$122+$I$168)</f>
        <v>0.85892728723255862</v>
      </c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  <c r="IB51" s="35"/>
      <c r="IC51" s="35"/>
      <c r="ID51" s="35"/>
      <c r="IE51" s="35"/>
      <c r="IF51" s="35"/>
      <c r="IG51" s="35"/>
      <c r="IH51" s="35"/>
      <c r="II51" s="35"/>
      <c r="IJ51" s="35"/>
      <c r="IK51" s="35"/>
      <c r="IL51" s="35"/>
      <c r="IM51" s="35"/>
      <c r="IN51" s="35"/>
      <c r="IO51" s="35"/>
      <c r="IP51" s="35"/>
      <c r="IQ51" s="35"/>
      <c r="IR51" s="35"/>
      <c r="IS51" s="35"/>
      <c r="IT51" s="35"/>
      <c r="IU51" s="35"/>
      <c r="IV51" s="35"/>
      <c r="IW51" s="35"/>
      <c r="IX51" s="35"/>
      <c r="IY51" s="35"/>
      <c r="IZ51" s="35"/>
      <c r="JA51" s="35"/>
      <c r="JB51" s="35"/>
      <c r="JC51" s="35"/>
      <c r="JD51" s="35"/>
      <c r="JE51" s="35"/>
      <c r="JF51" s="35"/>
      <c r="JG51" s="35"/>
      <c r="JH51" s="35"/>
      <c r="JI51" s="35"/>
      <c r="JJ51" s="35"/>
      <c r="JK51" s="35"/>
      <c r="JL51" s="35"/>
      <c r="JM51" s="35"/>
      <c r="JN51" s="35"/>
      <c r="JO51" s="35"/>
      <c r="JP51" s="35"/>
      <c r="JQ51" s="35"/>
      <c r="JR51" s="35"/>
      <c r="JS51" s="35"/>
      <c r="JT51" s="35"/>
      <c r="JU51" s="35"/>
      <c r="JV51" s="35"/>
      <c r="JW51" s="35"/>
      <c r="JX51" s="35"/>
      <c r="JY51" s="35"/>
      <c r="JZ51" s="35"/>
      <c r="KA51" s="35"/>
      <c r="KB51" s="35"/>
      <c r="KC51" s="35"/>
      <c r="KD51" s="35"/>
      <c r="KE51" s="35"/>
      <c r="KF51" s="35"/>
      <c r="KG51" s="35"/>
      <c r="KH51" s="35"/>
      <c r="KI51" s="35"/>
      <c r="KJ51" s="35"/>
      <c r="KK51" s="35"/>
      <c r="KL51" s="35"/>
      <c r="KM51" s="35"/>
      <c r="KN51" s="35"/>
      <c r="KO51" s="35"/>
      <c r="KP51" s="35"/>
      <c r="KQ51" s="35"/>
      <c r="KR51" s="35"/>
      <c r="KS51" s="35"/>
      <c r="KT51" s="35"/>
      <c r="KU51" s="35"/>
      <c r="KV51" s="35"/>
      <c r="KW51" s="35"/>
      <c r="KX51" s="35"/>
      <c r="KY51" s="35"/>
      <c r="KZ51" s="35"/>
      <c r="LA51" s="35"/>
      <c r="LB51" s="35"/>
      <c r="LC51" s="35"/>
      <c r="LD51" s="35"/>
      <c r="LE51" s="35"/>
      <c r="LF51" s="35"/>
      <c r="LG51" s="35"/>
      <c r="LH51" s="35"/>
      <c r="LI51" s="35"/>
      <c r="LJ51" s="35"/>
      <c r="LK51" s="35"/>
      <c r="LL51" s="35"/>
      <c r="LM51" s="35"/>
      <c r="LN51" s="35"/>
      <c r="LO51" s="35"/>
      <c r="LP51" s="35"/>
      <c r="LQ51" s="35"/>
      <c r="LR51" s="35"/>
      <c r="LS51" s="35"/>
      <c r="LT51" s="35"/>
      <c r="LU51" s="35"/>
      <c r="LV51" s="35"/>
      <c r="LW51" s="35"/>
      <c r="LX51" s="35"/>
      <c r="LY51" s="35"/>
      <c r="LZ51" s="35"/>
      <c r="MA51" s="35"/>
      <c r="MB51" s="35"/>
      <c r="MC51" s="35"/>
      <c r="MD51" s="35"/>
      <c r="ME51" s="35"/>
      <c r="MF51" s="35"/>
      <c r="MG51" s="35"/>
      <c r="MH51" s="35"/>
      <c r="MI51" s="35"/>
      <c r="MJ51" s="35"/>
      <c r="MK51" s="35"/>
      <c r="ML51" s="35"/>
      <c r="MM51" s="35"/>
      <c r="MN51" s="35"/>
      <c r="MO51" s="35"/>
      <c r="MP51" s="35"/>
      <c r="MQ51" s="35"/>
      <c r="MR51" s="35"/>
      <c r="MS51" s="35"/>
      <c r="MT51" s="35"/>
    </row>
    <row r="52" spans="1:358" x14ac:dyDescent="0.25">
      <c r="A52" t="str">
        <f>$A$123</f>
        <v>VCU</v>
      </c>
      <c r="B52" s="48"/>
      <c r="C52" s="3">
        <v>19</v>
      </c>
      <c r="D52" s="22">
        <f>($I$105+40*($F$7-0.5))/($I$105+$I$123)</f>
        <v>0.65538027311697966</v>
      </c>
      <c r="E52" s="22">
        <f>($I$106+40*($F$7-0.5))/($I$106+$I$123)</f>
        <v>0.66245246978179984</v>
      </c>
      <c r="F52" s="22">
        <f>($I$107+40*($F$7-0.5))/($I$107+$I$123)</f>
        <v>0.65728877136236818</v>
      </c>
      <c r="G52" s="22">
        <f>($I$108+40*($F$7-0.5))/($I$108+$I$123)</f>
        <v>0.6428773201007606</v>
      </c>
      <c r="H52" s="22">
        <f>($I$109+40*($F$8-0.5))/($I$109+$I$123)</f>
        <v>0.33418428638082875</v>
      </c>
      <c r="I52" s="22">
        <f>($I$110+40*($F$8-0.5))/($I$110+$I$123)</f>
        <v>0.27373786719581306</v>
      </c>
      <c r="J52" s="22">
        <f>($I$111+40*($F$8-0.5))/($I$111+$I$123)</f>
        <v>0.30001239669403568</v>
      </c>
      <c r="K52" s="22">
        <f>($I$112+40*($F$8-0.5))/($I$112+$I$123)</f>
        <v>0.3234149450266231</v>
      </c>
      <c r="L52" s="22">
        <f>($I$113+40*($F$9-0.5))/($I$113+$I$123)</f>
        <v>0.50373393652742249</v>
      </c>
      <c r="M52" s="22">
        <f>($I$114+40*($F$9-0.5))/($I$114+$I$123)</f>
        <v>0.52588080544253624</v>
      </c>
      <c r="N52" s="22">
        <f>($I$115+40*($F$9-0.5))/($I$115+$I$123)</f>
        <v>0.5009859753067758</v>
      </c>
      <c r="O52" s="22">
        <f>($I$116+40*($F$9-0.5))/($I$116+$I$123)</f>
        <v>0.52453412413845713</v>
      </c>
      <c r="P52" s="22">
        <f>($I$117+40*($F$10-0.5))/($I$117+$I$123)</f>
        <v>0.54665458345807383</v>
      </c>
      <c r="Q52" s="22">
        <f>($I$118+40*($F$10-0.5))/($I$118+$I$123)</f>
        <v>0.5306789889034228</v>
      </c>
      <c r="R52" s="22">
        <f>($I$119+40*($F$10-0.5))/($I$119+$I$123)</f>
        <v>0.53475531626512773</v>
      </c>
      <c r="S52" s="22">
        <f>($I$120+40*($F$10-0.5))/($I$120+$I$123)</f>
        <v>0.52763897204058696</v>
      </c>
      <c r="T52" s="22">
        <f>($I$121+40*($F$11-0.5))/($I$121+$I$123)</f>
        <v>0.50101562323760285</v>
      </c>
      <c r="U52" s="22">
        <f>($I$122+40*($F$11-0.5))/($I$122+$I$123)</f>
        <v>0.4905184180450618</v>
      </c>
      <c r="V52" s="3">
        <v>0</v>
      </c>
      <c r="W52" s="22">
        <f>($I$123+40*($F$11-0.5))/($I$123+$I$124)</f>
        <v>0.50468731917996668</v>
      </c>
      <c r="X52" s="22">
        <f>($I$123+40*($G$11-0.5))/($I$123+$I$125)</f>
        <v>0.47726097743619672</v>
      </c>
      <c r="Y52" s="22">
        <f>($I$123+40*($G$11-0.5))/($I$123+$I$126)</f>
        <v>0.49402047406783123</v>
      </c>
      <c r="Z52" s="22">
        <f>($I$123+40*($G$11-0.5))/($I$123+$I$127)</f>
        <v>0.50563474677362041</v>
      </c>
      <c r="AA52" s="22">
        <f>($I$123+40*($G$11-0.5))/($I$123+$I$128)</f>
        <v>0.50411034063029325</v>
      </c>
      <c r="AB52" s="22">
        <f>($I$123+40*($H$11-0.5))/($I$123+$I$129)</f>
        <v>0.59238388343617454</v>
      </c>
      <c r="AC52" s="22">
        <f>($I$123+40*($H$11-0.5))/($I$123+$I$130)</f>
        <v>0.61760970941552118</v>
      </c>
      <c r="AD52" s="22">
        <f>($I$123+40*($H$11-0.5))/($I$123+$I$131)</f>
        <v>0.62346678959742863</v>
      </c>
      <c r="AE52" s="22">
        <f>($I$123+40*($H$11-0.5))/($I$123+$I$132)</f>
        <v>0.639416892276509</v>
      </c>
      <c r="AF52" s="22">
        <f>($I$123+40*($I$11-0.5))/($I$123+$I$133)</f>
        <v>0.43422865818537365</v>
      </c>
      <c r="AG52" s="22">
        <f>($I$123+40*($I$11-0.5))/($I$123+$I$134)</f>
        <v>0.43191137141671559</v>
      </c>
      <c r="AH52" s="22">
        <f>($I$123+40*($I$11-0.5))/($I$123+$I$135)</f>
        <v>0.44213300543829392</v>
      </c>
      <c r="AI52" s="22">
        <f>($I$123+40*($I$11-0.5))/($I$123+$I$136)</f>
        <v>0.44156564225514811</v>
      </c>
      <c r="AJ52" s="22">
        <f>($I$123+40*($J$11-0.5))/($I$123+$I$137)</f>
        <v>0.30653985473149065</v>
      </c>
      <c r="AK52" s="22">
        <f>($I$123+40*($J$11-0.5))/($I$123+$I$138)</f>
        <v>0.29444946619070705</v>
      </c>
      <c r="AL52" s="22">
        <f>($I$123+40*($J$11-0.5))/($I$123+$I$139)</f>
        <v>0.2961246572304444</v>
      </c>
      <c r="AM52" s="22">
        <f>($I$123+40*($J$11-0.5))/($I$123+$I$140)</f>
        <v>0.32041354821668255</v>
      </c>
      <c r="AN52" s="22">
        <f>($I$123+40*($K$11-0.5))/($I$123+$I$141)</f>
        <v>0.77095347190438412</v>
      </c>
      <c r="AO52" s="22">
        <f>($I$123+40*($K$11-0.5))/($I$123+$I$142)</f>
        <v>0.77354064406318834</v>
      </c>
      <c r="AP52" s="22">
        <f>($I$123+40*($K$11-0.5))/($I$123+$I$143)</f>
        <v>0.75549499083260907</v>
      </c>
      <c r="AQ52" s="22">
        <f>($I$123+40*($K$11-0.5))/($I$123+$I$144)</f>
        <v>0.79168378201160805</v>
      </c>
      <c r="AR52" s="22">
        <f>($I$123+40*($L$11-0.5))/($I$123+$I$145)</f>
        <v>0.61723553162782963</v>
      </c>
      <c r="AS52" s="22">
        <f>($I$123+40*($L$11-0.5))/($I$123+$I$146)</f>
        <v>0.60541503289131804</v>
      </c>
      <c r="AT52" s="22">
        <f>($I$123+40*($L$11-0.5))/($I$123+$I$147)</f>
        <v>0.61464833197355229</v>
      </c>
      <c r="AU52" s="22">
        <f>($I$123+40*($L$11-0.5))/($I$123+$I$148)</f>
        <v>0.59193417018278216</v>
      </c>
      <c r="AV52" s="22">
        <f>($I$123+40*($M$11-0.5))/($I$123+$I$149)</f>
        <v>0.59509092567090116</v>
      </c>
      <c r="AW52" s="22">
        <f>($I$123+40*($M$11-0.5))/($I$123+$I$150)</f>
        <v>0.59965042894702159</v>
      </c>
      <c r="AX52" s="22">
        <f>($I$123+40*($M$11-0.5))/($I$123+$I$151)</f>
        <v>0.59226715326337009</v>
      </c>
      <c r="AY52" s="22">
        <f>($I$123+40*($M$11-0.5))/($I$123+$I$152)</f>
        <v>0.63486120914374766</v>
      </c>
      <c r="AZ52" s="22">
        <f>($I$123+40*($N$11-0.5))/($I$123+$I$153)</f>
        <v>0.7010011577716655</v>
      </c>
      <c r="BA52" s="22">
        <f>($I$123+40*($N$11-0.5))/($I$123+$I$154)</f>
        <v>0.70894566441761397</v>
      </c>
      <c r="BB52" s="22">
        <f>($I$123+40*($N$7-0.5))/($I$123+$I$155)</f>
        <v>0.78504141835802954</v>
      </c>
      <c r="BC52" s="22">
        <f>($I$123+40*($N$11-0.5))/($I$123+$I$156)</f>
        <v>0.77508886951282918</v>
      </c>
      <c r="BD52" s="22">
        <f>($I$123+40*($O$11-0.5))/($I$123+$I$157)</f>
        <v>0.77545627934589356</v>
      </c>
      <c r="BE52" s="22">
        <f>($I$123+40*($O$11-0.5))/($I$123+$I$158)</f>
        <v>0.79380787300648559</v>
      </c>
      <c r="BF52" s="22">
        <f>($I$123+40*($O$11-0.5))/($I$123+$I$159)</f>
        <v>0.79733440524085297</v>
      </c>
      <c r="BG52" s="22">
        <f>($I$123+40*($O$11-0.5))/($I$123+$I$160)</f>
        <v>0.77295361481846603</v>
      </c>
      <c r="BH52" s="22">
        <f>($I$123+40*($P$11-0.5))/($I$123+$I$161)</f>
        <v>0.73063871908328915</v>
      </c>
      <c r="BI52" s="22">
        <f>($I$123+40*($P$11-0.5))/($I$123+$I$162)</f>
        <v>0.82863267286308517</v>
      </c>
      <c r="BJ52" s="22">
        <f>($I$123+40*($P$11-0.5))/($I$123+$I$163)</f>
        <v>0.84173579783127106</v>
      </c>
      <c r="BK52" s="22">
        <f>($I$123+40*($P$11-0.5))/($I$123+$I$164)</f>
        <v>0.77161458552414608</v>
      </c>
      <c r="BL52" s="22">
        <f>($I$123+40*($Q$11-0.5))/($I$123+$I$165)</f>
        <v>0.85963501243449814</v>
      </c>
      <c r="BM52" s="22">
        <f>($I$123+40*($Q$11-0.5))/($I$123+$I$166)</f>
        <v>0.85559049655944763</v>
      </c>
      <c r="BN52" s="22">
        <f>($I$123+40*($Q$7-0.5))/($I$123+$I$167)</f>
        <v>0.91987481878548161</v>
      </c>
      <c r="BO52" s="22">
        <f>($I$123+40*($Q$11-0.5))/($I$123+$I$168)</f>
        <v>0.86225315996385832</v>
      </c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</row>
    <row r="53" spans="1:358" x14ac:dyDescent="0.25">
      <c r="A53" t="str">
        <f>$A$124</f>
        <v>UNLV</v>
      </c>
      <c r="B53" s="48"/>
      <c r="C53" s="3">
        <v>20</v>
      </c>
      <c r="D53" s="22">
        <f>($I$105+40*($F$7-0.5))/($I$105+$I$124)</f>
        <v>0.66125772820868978</v>
      </c>
      <c r="E53" s="22">
        <f>($I$106+40*($F$7-0.5))/($I$106+$I$124)</f>
        <v>0.66827036049548483</v>
      </c>
      <c r="F53" s="22">
        <f>($I$107+40*($F$7-0.5))/($I$107+$I$124)</f>
        <v>0.66315040673183423</v>
      </c>
      <c r="G53" s="22">
        <f>($I$108+40*($F$7-0.5))/($I$108+$I$124)</f>
        <v>0.64885376174908305</v>
      </c>
      <c r="H53" s="22">
        <f>($I$109+40*($F$8-0.5))/($I$109+$I$124)</f>
        <v>0.33712022073849368</v>
      </c>
      <c r="I53" s="22">
        <f>($I$110+40*($F$8-0.5))/($I$110+$I$124)</f>
        <v>0.27636318014291278</v>
      </c>
      <c r="J53" s="22">
        <f>($I$111+40*($F$8-0.5))/($I$111+$I$124)</f>
        <v>0.30278464221257989</v>
      </c>
      <c r="K53" s="22">
        <f>($I$112+40*($F$8-0.5))/($I$112+$I$124)</f>
        <v>0.32630263442680768</v>
      </c>
      <c r="L53" s="22">
        <f>($I$113+40*($F$9-0.5))/($I$113+$I$124)</f>
        <v>0.50842066618826087</v>
      </c>
      <c r="M53" s="22">
        <f>($I$114+40*($F$9-0.5))/($I$114+$I$124)</f>
        <v>0.53055329874479917</v>
      </c>
      <c r="N53" s="22">
        <f>($I$115+40*($F$9-0.5))/($I$115+$I$124)</f>
        <v>0.50567318961032204</v>
      </c>
      <c r="O53" s="22">
        <f>($I$116+40*($F$9-0.5))/($I$116+$I$124)</f>
        <v>0.52920800772008558</v>
      </c>
      <c r="P53" s="22">
        <f>($I$117+40*($F$10-0.5))/($I$117+$I$124)</f>
        <v>0.55156763844791978</v>
      </c>
      <c r="Q53" s="22">
        <f>($I$118+40*($F$10-0.5))/($I$118+$I$124)</f>
        <v>0.53561810075441918</v>
      </c>
      <c r="R53" s="22">
        <f>($I$119+40*($F$10-0.5))/($I$119+$I$124)</f>
        <v>0.53968873972359288</v>
      </c>
      <c r="S53" s="22">
        <f>($I$120+40*($F$10-0.5))/($I$120+$I$124)</f>
        <v>0.53258189769442077</v>
      </c>
      <c r="T53" s="22">
        <f>($I$121+40*($F$11-0.5))/($I$121+$I$124)</f>
        <v>0.50570283382306092</v>
      </c>
      <c r="U53" s="22">
        <f>($I$122+40*($F$11-0.5))/($I$122+$I$124)</f>
        <v>0.49520488478395203</v>
      </c>
      <c r="V53" s="22">
        <f>($I$123+40*($F$11-0.5))/($I$123+$I$124)</f>
        <v>0.50468731917996668</v>
      </c>
      <c r="W53" s="3">
        <v>0</v>
      </c>
      <c r="X53" s="22">
        <f>($I$124+40*($G$11-0.5))/($I$124+$I$125)</f>
        <v>0.47258534622592629</v>
      </c>
      <c r="Y53" s="22">
        <f>($I$124+40*($G$11-0.5))/($I$124+$I$126)</f>
        <v>0.48933435063286768</v>
      </c>
      <c r="Z53" s="22">
        <f>($I$124+40*($G$11-0.5))/($I$124+$I$127)</f>
        <v>0.50094752769751649</v>
      </c>
      <c r="AA53" s="22">
        <f>($I$124+40*($G$11-0.5))/($I$124+$I$128)</f>
        <v>0.49942297698152027</v>
      </c>
      <c r="AB53" s="22">
        <f>($I$124+40*($H$11-0.5))/($I$124+$I$129)</f>
        <v>0.58864323106964045</v>
      </c>
      <c r="AC53" s="22">
        <f>($I$124+40*($H$11-0.5))/($I$124+$I$130)</f>
        <v>0.61394968916576809</v>
      </c>
      <c r="AD53" s="22">
        <f>($I$124+40*($H$11-0.5))/($I$124+$I$131)</f>
        <v>0.61982832166479662</v>
      </c>
      <c r="AE53" s="22">
        <f>($I$124+40*($H$11-0.5))/($I$124+$I$132)</f>
        <v>0.63584252811001718</v>
      </c>
      <c r="AF53" s="22">
        <f>($I$124+40*($I$11-0.5))/($I$124+$I$133)</f>
        <v>0.42887009315580976</v>
      </c>
      <c r="AG53" s="22">
        <f>($I$124+40*($I$11-0.5))/($I$124+$I$134)</f>
        <v>0.42655984268102909</v>
      </c>
      <c r="AH53" s="22">
        <f>($I$124+40*($I$11-0.5))/($I$124+$I$135)</f>
        <v>0.43675219659501496</v>
      </c>
      <c r="AI53" s="22">
        <f>($I$124+40*($I$11-0.5))/($I$124+$I$136)</f>
        <v>0.43618633948704127</v>
      </c>
      <c r="AJ53" s="22">
        <f>($I$124+40*($J$11-0.5))/($I$124+$I$137)</f>
        <v>0.29966304539999111</v>
      </c>
      <c r="AK53" s="22">
        <f>($I$124+40*($J$11-0.5))/($I$124+$I$138)</f>
        <v>0.28773134870813616</v>
      </c>
      <c r="AL53" s="22">
        <f>($I$124+40*($J$11-0.5))/($I$124+$I$139)</f>
        <v>0.28938399526915681</v>
      </c>
      <c r="AM53" s="22">
        <f>($I$124+40*($J$11-0.5))/($I$124+$I$140)</f>
        <v>0.31336614571554927</v>
      </c>
      <c r="AN53" s="22">
        <f>($I$124+40*($K$11-0.5))/($I$124+$I$141)</f>
        <v>0.76862022303089672</v>
      </c>
      <c r="AO53" s="22">
        <f>($I$124+40*($K$11-0.5))/($I$124+$I$142)</f>
        <v>0.77122592954678759</v>
      </c>
      <c r="AP53" s="22">
        <f>($I$124+40*($K$11-0.5))/($I$124+$I$143)</f>
        <v>0.7530547098534025</v>
      </c>
      <c r="AQ53" s="22">
        <f>($I$124+40*($K$11-0.5))/($I$124+$I$144)</f>
        <v>0.7895040505657307</v>
      </c>
      <c r="AR53" s="22">
        <f>($I$124+40*($L$11-0.5))/($I$124+$I$145)</f>
        <v>0.61332761352271103</v>
      </c>
      <c r="AS53" s="22">
        <f>($I$124+40*($L$11-0.5))/($I$124+$I$146)</f>
        <v>0.60146435384300434</v>
      </c>
      <c r="AT53" s="22">
        <f>($I$124+40*($L$11-0.5))/($I$124+$I$147)</f>
        <v>0.61073065805908944</v>
      </c>
      <c r="AU53" s="22">
        <f>($I$124+40*($L$11-0.5))/($I$124+$I$148)</f>
        <v>0.5879403837133983</v>
      </c>
      <c r="AV53" s="22">
        <f>($I$124+40*($M$11-0.5))/($I$124+$I$149)</f>
        <v>0.59116251978883305</v>
      </c>
      <c r="AW53" s="22">
        <f>($I$124+40*($M$11-0.5))/($I$124+$I$150)</f>
        <v>0.59573620819019302</v>
      </c>
      <c r="AX53" s="22">
        <f>($I$124+40*($M$11-0.5))/($I$124+$I$151)</f>
        <v>0.58833030325337654</v>
      </c>
      <c r="AY53" s="22">
        <f>($I$124+40*($M$11-0.5))/($I$124+$I$152)</f>
        <v>0.63107944915966774</v>
      </c>
      <c r="AZ53" s="22">
        <f>($I$124+40*($N$11-0.5))/($I$124+$I$153)</f>
        <v>0.69792775188457135</v>
      </c>
      <c r="BA53" s="22">
        <f>($I$124+40*($N$11-0.5))/($I$124+$I$154)</f>
        <v>0.70591966182438959</v>
      </c>
      <c r="BB53" s="22">
        <f>($I$124+40*($N$7-0.5))/($I$124+$I$155)</f>
        <v>0.78281125132443663</v>
      </c>
      <c r="BC53" s="22">
        <f>($I$124+40*($N$11-0.5))/($I$124+$I$156)</f>
        <v>0.77252989366573843</v>
      </c>
      <c r="BD53" s="22">
        <f>($I$124+40*($O$11-0.5))/($I$124+$I$157)</f>
        <v>0.77296155057001581</v>
      </c>
      <c r="BE53" s="22">
        <f>($I$124+40*($O$11-0.5))/($I$124+$I$158)</f>
        <v>0.7914622036776392</v>
      </c>
      <c r="BF53" s="22">
        <f>($I$124+40*($O$11-0.5))/($I$124+$I$159)</f>
        <v>0.7950184946435751</v>
      </c>
      <c r="BG53" s="22">
        <f>($I$124+40*($O$11-0.5))/($I$124+$I$160)</f>
        <v>0.77043931214417893</v>
      </c>
      <c r="BH53" s="22">
        <f>($I$124+40*($P$11-0.5))/($I$124+$I$161)</f>
        <v>0.72790921939202247</v>
      </c>
      <c r="BI53" s="22">
        <f>($I$124+40*($P$11-0.5))/($I$124+$I$162)</f>
        <v>0.82666058656462638</v>
      </c>
      <c r="BJ53" s="22">
        <f>($I$124+40*($P$11-0.5))/($I$124+$I$163)</f>
        <v>0.83988536482099907</v>
      </c>
      <c r="BK53" s="22">
        <f>($I$124+40*($P$11-0.5))/($I$124+$I$164)</f>
        <v>0.76916912380928748</v>
      </c>
      <c r="BL53" s="22">
        <f>($I$124+40*($Q$11-0.5))/($I$124+$I$165)</f>
        <v>0.8579690130569968</v>
      </c>
      <c r="BM53" s="22">
        <f>($I$124+40*($Q$11-0.5))/($I$124+$I$166)</f>
        <v>0.85388465212620979</v>
      </c>
      <c r="BN53" s="22">
        <f>($I$124+40*($Q$7-0.5))/($I$124+$I$167)</f>
        <v>0.91889901532100482</v>
      </c>
      <c r="BO53" s="22">
        <f>($I$124+40*($Q$11-0.5))/($I$124+$I$168)</f>
        <v>0.86061319682536053</v>
      </c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</row>
    <row r="54" spans="1:358" x14ac:dyDescent="0.25">
      <c r="A54" t="str">
        <f>$A$125</f>
        <v>Memphis</v>
      </c>
      <c r="B54" s="48">
        <v>6</v>
      </c>
      <c r="C54" s="3">
        <v>21</v>
      </c>
      <c r="D54" s="22">
        <f>($I$105+40*($G$7-0.5))/($I$105+$I$125)</f>
        <v>0.5756585365038257</v>
      </c>
      <c r="E54" s="22">
        <f>($I$106+40*($G$7-0.5))/($I$106+$I$125)</f>
        <v>0.58399447192059206</v>
      </c>
      <c r="F54" s="22">
        <f>($I$107+40*($G$7-0.5))/($I$107+$I$125)</f>
        <v>0.57790659620975104</v>
      </c>
      <c r="G54" s="22">
        <f>($I$108+40*($G$7-0.5))/($I$108+$I$125)</f>
        <v>0.560957863571655</v>
      </c>
      <c r="H54" s="22">
        <f>($I$109+40*($G$8-0.5))/($I$109+$I$125)</f>
        <v>0.59856524874360817</v>
      </c>
      <c r="I54" s="22">
        <f>($I$110+40*($G$8-0.5))/($I$110+$I$125)</f>
        <v>0.56381427602594769</v>
      </c>
      <c r="J54" s="22">
        <f>($I$111+40*($G$8-0.5))/($I$111+$I$125)</f>
        <v>0.57888656318821141</v>
      </c>
      <c r="K54" s="22">
        <f>($I$112+40*($G$8-0.5))/($I$112+$I$125)</f>
        <v>0.59235415472806829</v>
      </c>
      <c r="L54" s="22">
        <f>($I$113+40*($G$9-0.5))/($I$113+$I$125)</f>
        <v>0.48098845718231009</v>
      </c>
      <c r="M54" s="22">
        <f>($I$114+40*($G$9-0.5))/($I$114+$I$125)</f>
        <v>0.50314919613959053</v>
      </c>
      <c r="N54" s="22">
        <f>($I$115+40*($G$9-0.5))/($I$115+$I$125)</f>
        <v>0.47824500174474349</v>
      </c>
      <c r="O54" s="22">
        <f>($I$116+40*($G$9-0.5))/($I$116+$I$125)</f>
        <v>0.50179911635318819</v>
      </c>
      <c r="P54" s="22">
        <f>($I$117+40*($G$10-0.5))/($I$117+$I$125)</f>
        <v>0.49772128696346662</v>
      </c>
      <c r="Q54" s="22">
        <f>($I$118+40*($G$10-0.5))/($I$118+$I$125)</f>
        <v>0.48082079359044289</v>
      </c>
      <c r="R54" s="22">
        <f>($I$119+40*($G$10-0.5))/($I$119+$I$125)</f>
        <v>0.48512817737875835</v>
      </c>
      <c r="S54" s="22">
        <f>($I$120+40*($G$10-0.5))/($I$120+$I$125)</f>
        <v>0.47761066042348937</v>
      </c>
      <c r="T54" s="22">
        <f>($I$121+40*($G$11-0.5))/($I$121+$I$125)</f>
        <v>0.47827459374336334</v>
      </c>
      <c r="U54" s="22">
        <f>($I$122+40*($G$11-0.5))/($I$122+$I$125)</f>
        <v>0.46780715883292096</v>
      </c>
      <c r="V54" s="22">
        <f>($I$123+40*($G$11-0.5))/($I$123+$I$125)</f>
        <v>0.47726097743619672</v>
      </c>
      <c r="W54" s="22">
        <f>($I$124+40*($G$11-0.5))/($I$124+$I$125)</f>
        <v>0.47258534622592629</v>
      </c>
      <c r="X54" s="3">
        <v>0</v>
      </c>
      <c r="Y54" s="22">
        <f>($I$125+40*($G$12-0.5))/($I$125+$I$126)</f>
        <v>0.51676861665128393</v>
      </c>
      <c r="Z54" s="22">
        <f>($I$125+40*($G$12-0.5))/($I$125+$I$127)</f>
        <v>0.52835923481734703</v>
      </c>
      <c r="AA54" s="22">
        <f>($I$125+40*($G$12-0.5))/($I$125+$I$128)</f>
        <v>0.52683932902876796</v>
      </c>
      <c r="AB54" s="22">
        <f>($I$125+40*($H$12-0.5))/($I$125+$I$129)</f>
        <v>0.51230016875609297</v>
      </c>
      <c r="AC54" s="22">
        <f>($I$125+40*($H$12-0.5))/($I$125+$I$130)</f>
        <v>0.53310394179733467</v>
      </c>
      <c r="AD54" s="22">
        <f>($I$125+40*($H$12-0.5))/($I$125+$I$131)</f>
        <v>0.5379230138198231</v>
      </c>
      <c r="AE54" s="22">
        <f>($I$125+40*($H$12-0.5))/($I$125+$I$132)</f>
        <v>0.55102493858799817</v>
      </c>
      <c r="AF54" s="22">
        <f>($I$125+40*($I$12-0.5))/($I$125+$I$133)</f>
        <v>0.325371560195371</v>
      </c>
      <c r="AG54" s="22">
        <f>($I$125+40*($I$12-0.5))/($I$125+$I$134)</f>
        <v>0.32371452530903644</v>
      </c>
      <c r="AH54" s="22">
        <f>($I$125+40*($I$12-0.5))/($I$125+$I$135)</f>
        <v>0.33101766013093786</v>
      </c>
      <c r="AI54" s="22">
        <f>($I$125+40*($I$12-0.5))/($I$125+$I$136)</f>
        <v>0.33061270504506807</v>
      </c>
      <c r="AJ54" s="22">
        <f>($I$125+40*($J$12-0.5))/($I$125+$I$137)</f>
        <v>0.55123077193214365</v>
      </c>
      <c r="AK54" s="22">
        <f>($I$125+40*($J$12-0.5))/($I$125+$I$138)</f>
        <v>0.53049283000244951</v>
      </c>
      <c r="AL54" s="22">
        <f>($I$125+40*($J$12-0.5))/($I$125+$I$139)</f>
        <v>0.53337087751626311</v>
      </c>
      <c r="AM54" s="22">
        <f>($I$125+40*($J$12-0.5))/($I$125+$I$140)</f>
        <v>0.57493106113738168</v>
      </c>
      <c r="AN54" s="22">
        <f>($I$125+40*($K$12-0.5))/($I$125+$I$141)</f>
        <v>0.63779352436182157</v>
      </c>
      <c r="AO54" s="22">
        <f>($I$125+40*($K$12-0.5))/($I$125+$I$142)</f>
        <v>0.63982822717111154</v>
      </c>
      <c r="AP54" s="22">
        <f>($I$125+40*($K$12-0.5))/($I$125+$I$143)</f>
        <v>0.62562206415042121</v>
      </c>
      <c r="AQ54" s="22">
        <f>($I$125+40*($K$12-0.5))/($I$125+$I$144)</f>
        <v>0.65407820038613784</v>
      </c>
      <c r="AR54" s="22">
        <f>($I$125+40*($L$12-0.5))/($I$125+$I$145)</f>
        <v>0.65435667956773047</v>
      </c>
      <c r="AS54" s="22">
        <f>($I$125+40*($L$12-0.5))/($I$125+$I$146)</f>
        <v>0.64243170750796985</v>
      </c>
      <c r="AT54" s="22">
        <f>($I$125+40*($L$12-0.5))/($I$125+$I$147)</f>
        <v>0.65174853833376412</v>
      </c>
      <c r="AU54" s="22">
        <f>($I$125+40*($L$12-0.5))/($I$125+$I$148)</f>
        <v>0.62880416232705827</v>
      </c>
      <c r="AV54" s="22">
        <f>($I$125+40*($M$12-0.5))/($I$125+$I$149)</f>
        <v>0.63938011484608548</v>
      </c>
      <c r="AW54" s="22">
        <f>($I$125+40*($M$12-0.5))/($I$125+$I$150)</f>
        <v>0.64404714430721777</v>
      </c>
      <c r="AX54" s="22">
        <f>($I$125+40*($M$12-0.5))/($I$125+$I$151)</f>
        <v>0.63648806478031339</v>
      </c>
      <c r="AY54" s="22">
        <f>($I$125+40*($M$12-0.5))/($I$125+$I$152)</f>
        <v>0.67997549936151791</v>
      </c>
      <c r="AZ54" s="22">
        <f>($I$125+40*($N$11-0.5))/($I$125+$I$153)</f>
        <v>0.71583304439784534</v>
      </c>
      <c r="BA54" s="22">
        <f>($I$125+40*($N$12-0.5))/($I$125+$I$154)</f>
        <v>0.70010690304692658</v>
      </c>
      <c r="BB54" s="22">
        <f>($I$125+40*($N$7-0.5))/($I$125+$I$155)</f>
        <v>0.79579798855597794</v>
      </c>
      <c r="BC54" s="22">
        <f>($I$125+40*($N$12-0.5))/($I$125+$I$156)</f>
        <v>0.76186157057689918</v>
      </c>
      <c r="BD54" s="22">
        <f>($I$125+40*($O$12-0.5))/($I$125+$I$157)</f>
        <v>0.76297105778493157</v>
      </c>
      <c r="BE54" s="22">
        <f>($I$125+40*($O$12-0.5))/($I$125+$I$158)</f>
        <v>0.78004213551893453</v>
      </c>
      <c r="BF54" s="22">
        <f>($I$125+40*($O$12-0.5))/($I$125+$I$159)</f>
        <v>0.78331766628756483</v>
      </c>
      <c r="BG54" s="22">
        <f>($I$125+40*($O$12-0.5))/($I$125+$I$160)</f>
        <v>0.76063967987359471</v>
      </c>
      <c r="BH54" s="22">
        <f>($I$125+40*($P$12-0.5))/($I$125+$I$161)</f>
        <v>0.73087510368553799</v>
      </c>
      <c r="BI54" s="22">
        <f>($I$125+40*($P$12-0.5))/($I$125+$I$162)</f>
        <v>0.82349512081885623</v>
      </c>
      <c r="BJ54" s="22">
        <f>($I$125+40*($P$12-0.5))/($I$125+$I$163)</f>
        <v>0.83578819233187351</v>
      </c>
      <c r="BK54" s="22">
        <f>($I$125+40*($P$12-0.5))/($I$125+$I$164)</f>
        <v>0.76975139251176672</v>
      </c>
      <c r="BL54" s="22">
        <f>($I$125+40*($Q$12-0.5))/($I$125+$I$165)</f>
        <v>0.86259709893840519</v>
      </c>
      <c r="BM54" s="22">
        <f>($I$125+40*($Q$12-0.5))/($I$125+$I$166)</f>
        <v>0.8587679745244462</v>
      </c>
      <c r="BN54" s="22">
        <f>($I$125+40*($Q$7-0.5))/($I$125+$I$167)</f>
        <v>0.9245329057102657</v>
      </c>
      <c r="BO54" s="22">
        <f>($I$125+40*($Q$12-0.5))/($I$125+$I$168)</f>
        <v>0.86507472630353199</v>
      </c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  <c r="IY54" s="35"/>
      <c r="IZ54" s="35"/>
      <c r="JA54" s="35"/>
      <c r="JB54" s="35"/>
      <c r="JC54" s="35"/>
      <c r="JD54" s="35"/>
      <c r="JE54" s="35"/>
      <c r="JF54" s="35"/>
      <c r="JG54" s="35"/>
      <c r="JH54" s="35"/>
      <c r="JI54" s="35"/>
      <c r="JJ54" s="35"/>
      <c r="JK54" s="35"/>
      <c r="JL54" s="35"/>
      <c r="JM54" s="35"/>
      <c r="JN54" s="35"/>
      <c r="JO54" s="35"/>
      <c r="JP54" s="35"/>
      <c r="JQ54" s="35"/>
      <c r="JR54" s="35"/>
      <c r="JS54" s="35"/>
      <c r="JT54" s="35"/>
      <c r="JU54" s="35"/>
      <c r="JV54" s="35"/>
      <c r="JW54" s="35"/>
      <c r="JX54" s="35"/>
      <c r="JY54" s="35"/>
      <c r="JZ54" s="35"/>
      <c r="KA54" s="35"/>
      <c r="KB54" s="35"/>
      <c r="KC54" s="35"/>
      <c r="KD54" s="35"/>
      <c r="KE54" s="35"/>
      <c r="KF54" s="35"/>
      <c r="KG54" s="35"/>
      <c r="KH54" s="35"/>
      <c r="KI54" s="35"/>
      <c r="KJ54" s="35"/>
      <c r="KK54" s="35"/>
      <c r="KL54" s="35"/>
      <c r="KM54" s="35"/>
      <c r="KN54" s="35"/>
      <c r="KO54" s="35"/>
      <c r="KP54" s="35"/>
      <c r="KQ54" s="35"/>
      <c r="KR54" s="35"/>
      <c r="KS54" s="35"/>
      <c r="KT54" s="35"/>
      <c r="KU54" s="35"/>
      <c r="KV54" s="35"/>
      <c r="KW54" s="35"/>
      <c r="KX54" s="35"/>
      <c r="KY54" s="35"/>
      <c r="KZ54" s="35"/>
      <c r="LA54" s="35"/>
      <c r="LB54" s="35"/>
      <c r="LC54" s="35"/>
      <c r="LD54" s="35"/>
      <c r="LE54" s="35"/>
      <c r="LF54" s="35"/>
      <c r="LG54" s="35"/>
      <c r="LH54" s="35"/>
      <c r="LI54" s="35"/>
      <c r="LJ54" s="35"/>
      <c r="LK54" s="35"/>
      <c r="LL54" s="35"/>
      <c r="LM54" s="35"/>
      <c r="LN54" s="35"/>
      <c r="LO54" s="35"/>
      <c r="LP54" s="35"/>
      <c r="LQ54" s="35"/>
      <c r="LR54" s="35"/>
      <c r="LS54" s="35"/>
      <c r="LT54" s="35"/>
      <c r="LU54" s="35"/>
      <c r="LV54" s="35"/>
      <c r="LW54" s="35"/>
      <c r="LX54" s="35"/>
      <c r="LY54" s="35"/>
      <c r="LZ54" s="35"/>
      <c r="MA54" s="35"/>
      <c r="MB54" s="35"/>
      <c r="MC54" s="35"/>
      <c r="MD54" s="35"/>
      <c r="ME54" s="35"/>
      <c r="MF54" s="35"/>
      <c r="MG54" s="35"/>
      <c r="MH54" s="35"/>
      <c r="MI54" s="35"/>
      <c r="MJ54" s="35"/>
      <c r="MK54" s="35"/>
      <c r="ML54" s="35"/>
      <c r="MM54" s="35"/>
      <c r="MN54" s="35"/>
      <c r="MO54" s="35"/>
      <c r="MP54" s="35"/>
      <c r="MQ54" s="35"/>
      <c r="MR54" s="35"/>
      <c r="MS54" s="35"/>
      <c r="MT54" s="35"/>
    </row>
    <row r="55" spans="1:358" x14ac:dyDescent="0.25">
      <c r="A55" t="str">
        <f>$A$126</f>
        <v>Arizona</v>
      </c>
      <c r="B55" s="48"/>
      <c r="C55" s="3">
        <v>22</v>
      </c>
      <c r="D55" s="22">
        <f>($I$105+40*($G$7-0.5))/($I$105+$I$126)</f>
        <v>0.59501427538935925</v>
      </c>
      <c r="E55" s="22">
        <f>($I$106+40*($G$7-0.5))/($I$106+$I$126)</f>
        <v>0.60323205062003438</v>
      </c>
      <c r="F55" s="22">
        <f>($I$107+40*($G$7-0.5))/($I$107+$I$126)</f>
        <v>0.59723153817854358</v>
      </c>
      <c r="G55" s="22">
        <f>($I$108+40*($G$7-0.5))/($I$108+$I$126)</f>
        <v>0.58049549703688963</v>
      </c>
      <c r="H55" s="22">
        <f>($I$109+40*($G$8-0.5))/($I$109+$I$126)</f>
        <v>0.61828946198406654</v>
      </c>
      <c r="I55" s="22">
        <f>($I$110+40*($G$8-0.5))/($I$110+$I$126)</f>
        <v>0.58405944363851259</v>
      </c>
      <c r="J55" s="22">
        <f>($I$111+40*($G$8-0.5))/($I$111+$I$126)</f>
        <v>0.5989298020235746</v>
      </c>
      <c r="K55" s="22">
        <f>($I$112+40*($G$8-0.5))/($I$112+$I$126)</f>
        <v>0.61218581912925552</v>
      </c>
      <c r="L55" s="22">
        <f>($I$113+40*($G$9-0.5))/($I$113+$I$126)</f>
        <v>0.49775421002671311</v>
      </c>
      <c r="M55" s="22">
        <f>($I$114+40*($G$9-0.5))/($I$114+$I$126)</f>
        <v>0.51991360642681927</v>
      </c>
      <c r="N55" s="22">
        <f>($I$115+40*($G$9-0.5))/($I$115+$I$126)</f>
        <v>0.49500633161062491</v>
      </c>
      <c r="O55" s="22">
        <f>($I$116+40*($G$9-0.5))/($I$116+$I$126)</f>
        <v>0.51856549261792528</v>
      </c>
      <c r="P55" s="22">
        <f>($I$117+40*($G$10-0.5))/($I$117+$I$126)</f>
        <v>0.51449211864032773</v>
      </c>
      <c r="Q55" s="22">
        <f>($I$118+40*($G$10-0.5))/($I$118+$I$126)</f>
        <v>0.49758630518013514</v>
      </c>
      <c r="R55" s="22">
        <f>($I$119+40*($G$10-0.5))/($I$119+$I$126)</f>
        <v>0.50189868800848769</v>
      </c>
      <c r="S55" s="22">
        <f>($I$120+40*($G$10-0.5))/($I$120+$I$126)</f>
        <v>0.494370823441935</v>
      </c>
      <c r="T55" s="22">
        <f>($I$121+40*($G$11-0.5))/($I$121+$I$126)</f>
        <v>0.49503597672046301</v>
      </c>
      <c r="U55" s="22">
        <f>($I$122+40*($G$11-0.5))/($I$122+$I$126)</f>
        <v>0.48454239761054207</v>
      </c>
      <c r="V55" s="22">
        <f>($I$123+40*($G$11-0.5))/($I$123+$I$126)</f>
        <v>0.49402047406783123</v>
      </c>
      <c r="W55" s="22">
        <f>($I$124+40*($G$11-0.5))/($I$124+$I$126)</f>
        <v>0.48933435063286768</v>
      </c>
      <c r="X55" s="22">
        <f>($I$125+40*($G$12-0.5))/($I$125+$I$126)</f>
        <v>0.51676861665128393</v>
      </c>
      <c r="Y55" s="3">
        <v>0</v>
      </c>
      <c r="Z55" s="22">
        <f>($I$126+40*($G$12-0.5))/($I$126+$I$127)</f>
        <v>0.51161270763263955</v>
      </c>
      <c r="AA55" s="22">
        <f>($I$126+40*($G$12-0.5))/($I$126+$I$128)</f>
        <v>0.51008887470951569</v>
      </c>
      <c r="AB55" s="22">
        <f>($I$126+40*($H$12-0.5))/($I$126+$I$129)</f>
        <v>0.49552786246944258</v>
      </c>
      <c r="AC55" s="22">
        <f>($I$126+40*($H$12-0.5))/($I$126+$I$130)</f>
        <v>0.51637167729700562</v>
      </c>
      <c r="AD55" s="22">
        <f>($I$126+40*($H$12-0.5))/($I$126+$I$131)</f>
        <v>0.52120834411075867</v>
      </c>
      <c r="AE55" s="22">
        <f>($I$126+40*($H$12-0.5))/($I$126+$I$132)</f>
        <v>0.53437396582206065</v>
      </c>
      <c r="AF55" s="22">
        <f>($I$126+40*($I$12-0.5))/($I$126+$I$133)</f>
        <v>0.30144236262291296</v>
      </c>
      <c r="AG55" s="22">
        <f>($I$126+40*($I$12-0.5))/($I$126+$I$134)</f>
        <v>0.29985302742077991</v>
      </c>
      <c r="AH55" s="22">
        <f>($I$126+40*($I$12-0.5))/($I$126+$I$135)</f>
        <v>0.30686210008104831</v>
      </c>
      <c r="AI55" s="22">
        <f>($I$126+40*($I$12-0.5))/($I$126+$I$136)</f>
        <v>0.30647315815956827</v>
      </c>
      <c r="AJ55" s="22">
        <f>($I$126+40*($J$12-0.5))/($I$126+$I$137)</f>
        <v>0.53458098511430963</v>
      </c>
      <c r="AK55" s="22">
        <f>($I$126+40*($J$12-0.5))/($I$126+$I$138)</f>
        <v>0.51375234088067701</v>
      </c>
      <c r="AL55" s="22">
        <f>($I$126+40*($J$12-0.5))/($I$126+$I$139)</f>
        <v>0.51663950563301164</v>
      </c>
      <c r="AM55" s="22">
        <f>($I$126+40*($J$12-0.5))/($I$126+$I$140)</f>
        <v>0.55845624328258414</v>
      </c>
      <c r="AN55" s="22">
        <f>($I$126+40*($K$12-0.5))/($I$126+$I$141)</f>
        <v>0.62399763817682452</v>
      </c>
      <c r="AO55" s="22">
        <f>($I$126+40*($K$12-0.5))/($I$126+$I$142)</f>
        <v>0.62606440252896756</v>
      </c>
      <c r="AP55" s="22">
        <f>($I$126+40*($K$12-0.5))/($I$126+$I$143)</f>
        <v>0.6116448690036016</v>
      </c>
      <c r="AQ55" s="22">
        <f>($I$126+40*($K$12-0.5))/($I$126+$I$144)</f>
        <v>0.64055300794889336</v>
      </c>
      <c r="AR55" s="22">
        <f>($I$126+40*($L$12-0.5))/($I$126+$I$145)</f>
        <v>0.64116270516763585</v>
      </c>
      <c r="AS55" s="22">
        <f>($I$126+40*($L$12-0.5))/($I$126+$I$146)</f>
        <v>0.62904058802144269</v>
      </c>
      <c r="AT55" s="22">
        <f>($I$126+40*($L$12-0.5))/($I$126+$I$147)</f>
        <v>0.63851000508049738</v>
      </c>
      <c r="AU55" s="22">
        <f>($I$126+40*($L$12-0.5))/($I$126+$I$148)</f>
        <v>0.61520836917508237</v>
      </c>
      <c r="AV55" s="22">
        <f>($I$126+40*($M$12-0.5))/($I$126+$I$149)</f>
        <v>0.62628411461500122</v>
      </c>
      <c r="AW55" s="22">
        <f>($I$126+40*($M$12-0.5))/($I$126+$I$150)</f>
        <v>0.63102282140684474</v>
      </c>
      <c r="AX55" s="22">
        <f>($I$126+40*($M$12-0.5))/($I$126+$I$151)</f>
        <v>0.62334890829566858</v>
      </c>
      <c r="AY55" s="22">
        <f>($I$126+40*($M$12-0.5))/($I$126+$I$152)</f>
        <v>0.66758727994420586</v>
      </c>
      <c r="AZ55" s="22">
        <f>($I$126+40*($N$12-0.5))/($I$126+$I$153)</f>
        <v>0.68084065234402058</v>
      </c>
      <c r="BA55" s="22">
        <f>($I$126+40*($N$12-0.5))/($I$126+$I$154)</f>
        <v>0.68845457687694012</v>
      </c>
      <c r="BB55" s="22">
        <f>($I$126+40*($N$7-0.5))/($I$126+$I$155)</f>
        <v>0.7878799997946333</v>
      </c>
      <c r="BC55" s="22">
        <f>($I$126+40*($N$12-0.5))/($I$126+$I$156)</f>
        <v>0.7517579188240372</v>
      </c>
      <c r="BD55" s="22">
        <f>($I$126+40*($O$12-0.5))/($I$126+$I$157)</f>
        <v>0.75314502358246982</v>
      </c>
      <c r="BE55" s="22">
        <f>($I$126+40*($O$12-0.5))/($I$126+$I$158)</f>
        <v>0.77071110959311351</v>
      </c>
      <c r="BF55" s="22">
        <f>($I$126+40*($O$12-0.5))/($I$126+$I$159)</f>
        <v>0.77408535083071317</v>
      </c>
      <c r="BG55" s="22">
        <f>($I$126+40*($O$12-0.5))/($I$126+$I$160)</f>
        <v>0.7507485716465262</v>
      </c>
      <c r="BH55" s="22">
        <f>($I$126+40*($P$12-0.5))/($I$126+$I$161)</f>
        <v>0.72067721781456529</v>
      </c>
      <c r="BI55" s="22">
        <f>($I$126+40*($P$12-0.5))/($I$126+$I$162)</f>
        <v>0.81592293375852998</v>
      </c>
      <c r="BJ55" s="22">
        <f>($I$126+40*($P$12-0.5))/($I$126+$I$163)</f>
        <v>0.82863364071744416</v>
      </c>
      <c r="BK55" s="22">
        <f>($I$126+40*($P$12-0.5))/($I$126+$I$164)</f>
        <v>0.76054399627640734</v>
      </c>
      <c r="BL55" s="22">
        <f>($I$126+40*($Q$12-0.5))/($I$126+$I$165)</f>
        <v>0.85652236955098471</v>
      </c>
      <c r="BM55" s="22">
        <f>($I$126+40*($Q$12-0.5))/($I$126+$I$166)</f>
        <v>0.85255289279759838</v>
      </c>
      <c r="BN55" s="22">
        <f>($I$126+40*($Q$7-0.5))/($I$126+$I$167)</f>
        <v>0.92111181357815386</v>
      </c>
      <c r="BO55" s="22">
        <f>($I$126+40*($Q$12-0.5))/($I$126+$I$168)</f>
        <v>0.85909164195494025</v>
      </c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  <c r="IJ55" s="35"/>
      <c r="IK55" s="35"/>
      <c r="IL55" s="35"/>
      <c r="IM55" s="35"/>
      <c r="IN55" s="35"/>
      <c r="IO55" s="35"/>
      <c r="IP55" s="35"/>
      <c r="IQ55" s="35"/>
      <c r="IR55" s="35"/>
      <c r="IS55" s="35"/>
      <c r="IT55" s="35"/>
      <c r="IU55" s="35"/>
      <c r="IV55" s="35"/>
      <c r="IW55" s="35"/>
      <c r="IX55" s="35"/>
      <c r="IY55" s="35"/>
      <c r="IZ55" s="35"/>
      <c r="JA55" s="35"/>
      <c r="JB55" s="35"/>
      <c r="JC55" s="35"/>
      <c r="JD55" s="35"/>
      <c r="JE55" s="35"/>
      <c r="JF55" s="35"/>
      <c r="JG55" s="35"/>
      <c r="JH55" s="35"/>
      <c r="JI55" s="35"/>
      <c r="JJ55" s="35"/>
      <c r="JK55" s="35"/>
      <c r="JL55" s="35"/>
      <c r="JM55" s="35"/>
      <c r="JN55" s="35"/>
      <c r="JO55" s="35"/>
      <c r="JP55" s="35"/>
      <c r="JQ55" s="35"/>
      <c r="JR55" s="35"/>
      <c r="JS55" s="35"/>
      <c r="JT55" s="35"/>
      <c r="JU55" s="35"/>
      <c r="JV55" s="35"/>
      <c r="JW55" s="35"/>
      <c r="JX55" s="35"/>
      <c r="JY55" s="35"/>
      <c r="JZ55" s="35"/>
      <c r="KA55" s="35"/>
      <c r="KB55" s="35"/>
      <c r="KC55" s="35"/>
      <c r="KD55" s="35"/>
      <c r="KE55" s="35"/>
      <c r="KF55" s="35"/>
      <c r="KG55" s="35"/>
      <c r="KH55" s="35"/>
      <c r="KI55" s="35"/>
      <c r="KJ55" s="35"/>
      <c r="KK55" s="35"/>
      <c r="KL55" s="35"/>
      <c r="KM55" s="35"/>
      <c r="KN55" s="35"/>
      <c r="KO55" s="35"/>
      <c r="KP55" s="35"/>
      <c r="KQ55" s="35"/>
      <c r="KR55" s="35"/>
      <c r="KS55" s="35"/>
      <c r="KT55" s="35"/>
      <c r="KU55" s="35"/>
      <c r="KV55" s="35"/>
      <c r="KW55" s="35"/>
      <c r="KX55" s="35"/>
      <c r="KY55" s="35"/>
      <c r="KZ55" s="35"/>
      <c r="LA55" s="35"/>
      <c r="LB55" s="35"/>
      <c r="LC55" s="35"/>
      <c r="LD55" s="35"/>
      <c r="LE55" s="35"/>
      <c r="LF55" s="35"/>
      <c r="LG55" s="35"/>
      <c r="LH55" s="35"/>
      <c r="LI55" s="35"/>
      <c r="LJ55" s="35"/>
      <c r="LK55" s="35"/>
      <c r="LL55" s="35"/>
      <c r="LM55" s="35"/>
      <c r="LN55" s="35"/>
      <c r="LO55" s="35"/>
      <c r="LP55" s="35"/>
      <c r="LQ55" s="35"/>
      <c r="LR55" s="35"/>
      <c r="LS55" s="35"/>
      <c r="LT55" s="35"/>
      <c r="LU55" s="35"/>
      <c r="LV55" s="35"/>
      <c r="LW55" s="35"/>
      <c r="LX55" s="35"/>
      <c r="LY55" s="35"/>
      <c r="LZ55" s="35"/>
      <c r="MA55" s="35"/>
      <c r="MB55" s="35"/>
      <c r="MC55" s="35"/>
      <c r="MD55" s="35"/>
      <c r="ME55" s="35"/>
      <c r="MF55" s="35"/>
      <c r="MG55" s="35"/>
      <c r="MH55" s="35"/>
      <c r="MI55" s="35"/>
      <c r="MJ55" s="35"/>
      <c r="MK55" s="35"/>
      <c r="ML55" s="35"/>
      <c r="MM55" s="35"/>
      <c r="MN55" s="35"/>
      <c r="MO55" s="35"/>
      <c r="MP55" s="35"/>
      <c r="MQ55" s="35"/>
      <c r="MR55" s="35"/>
      <c r="MS55" s="35"/>
      <c r="MT55" s="35"/>
    </row>
    <row r="56" spans="1:358" x14ac:dyDescent="0.25">
      <c r="A56" t="str">
        <f>$A$127</f>
        <v>UCLA</v>
      </c>
      <c r="B56" s="48"/>
      <c r="C56" s="3">
        <v>23</v>
      </c>
      <c r="D56" s="22">
        <f>($I$105+40*($G$7-0.5))/($I$105+$I$127)</f>
        <v>0.6083950275167519</v>
      </c>
      <c r="E56" s="22">
        <f>($I$106+40*($G$7-0.5))/($I$106+$I$127)</f>
        <v>0.61651627753003546</v>
      </c>
      <c r="F56" s="22">
        <f>($I$107+40*($G$7-0.5))/($I$107+$I$127)</f>
        <v>0.61058697656397187</v>
      </c>
      <c r="G56" s="22">
        <f>($I$108+40*($G$7-0.5))/($I$108+$I$127)</f>
        <v>0.5940286558234591</v>
      </c>
      <c r="H56" s="22">
        <f>($I$109+40*($G$8-0.5))/($I$109+$I$127)</f>
        <v>0.6319099749894258</v>
      </c>
      <c r="I56" s="22">
        <f>($I$110+40*($G$8-0.5))/($I$110+$I$127)</f>
        <v>0.59810744634310975</v>
      </c>
      <c r="J56" s="22">
        <f>($I$111+40*($G$8-0.5))/($I$111+$I$127)</f>
        <v>0.61280851806541647</v>
      </c>
      <c r="K56" s="22">
        <f>($I$112+40*($G$8-0.5))/($I$112+$I$127)</f>
        <v>0.62589234628225277</v>
      </c>
      <c r="L56" s="22">
        <f>($I$113+40*($G$9-0.5))/($I$113+$I$127)</f>
        <v>0.50936789490699652</v>
      </c>
      <c r="M56" s="22">
        <f>($I$114+40*($G$9-0.5))/($I$114+$I$127)</f>
        <v>0.53149717905678373</v>
      </c>
      <c r="N56" s="22">
        <f>($I$115+40*($G$9-0.5))/($I$115+$I$127)</f>
        <v>0.50662057495212232</v>
      </c>
      <c r="O56" s="22">
        <f>($I$116+40*($G$9-0.5))/($I$116+$I$127)</f>
        <v>0.53015219752153864</v>
      </c>
      <c r="P56" s="22">
        <f>($I$117+40*($G$10-0.5))/($I$117+$I$127)</f>
        <v>0.52608726508402637</v>
      </c>
      <c r="Q56" s="22">
        <f>($I$118+40*($G$10-0.5))/($I$118+$I$127)</f>
        <v>0.50920004430452914</v>
      </c>
      <c r="R56" s="22">
        <f>($I$119+40*($G$10-0.5))/($I$119+$I$127)</f>
        <v>0.51351020410009884</v>
      </c>
      <c r="S56" s="22">
        <f>($I$120+40*($G$10-0.5))/($I$120+$I$127)</f>
        <v>0.50598509605705067</v>
      </c>
      <c r="T56" s="22">
        <f>($I$121+40*($G$11-0.5))/($I$121+$I$127)</f>
        <v>0.5066502177802964</v>
      </c>
      <c r="U56" s="22">
        <f>($I$122+40*($G$11-0.5))/($I$122+$I$127)</f>
        <v>0.49615234255407309</v>
      </c>
      <c r="V56" s="22">
        <f>($I$123+40*($G$11-0.5))/($I$123+$I$127)</f>
        <v>0.50563474677362041</v>
      </c>
      <c r="W56" s="22">
        <f>($I$124+40*($G$11-0.5))/($I$124+$I$127)</f>
        <v>0.50094752769751649</v>
      </c>
      <c r="X56" s="22">
        <f>($I$125+40*($G$12-0.5))/($I$125+$I$127)</f>
        <v>0.52835923481734703</v>
      </c>
      <c r="Y56" s="22">
        <f>($I$126+40*($G$12-0.5))/($I$126+$I$127)</f>
        <v>0.51161270763263955</v>
      </c>
      <c r="Z56" s="3">
        <v>0</v>
      </c>
      <c r="AA56" s="22">
        <f>($I$127+40*($G$12-0.5))/($I$127+$I$128)</f>
        <v>0.49847545261816023</v>
      </c>
      <c r="AB56" s="22">
        <f>($I$127+40*($H$12-0.5))/($I$127+$I$129)</f>
        <v>0.48391849552013622</v>
      </c>
      <c r="AC56" s="22">
        <f>($I$127+40*($H$12-0.5))/($I$127+$I$130)</f>
        <v>0.50476259151046898</v>
      </c>
      <c r="AD56" s="22">
        <f>($I$127+40*($H$12-0.5))/($I$127+$I$131)</f>
        <v>0.50960509889517314</v>
      </c>
      <c r="AE56" s="22">
        <f>($I$127+40*($H$12-0.5))/($I$127+$I$132)</f>
        <v>0.52279765919501175</v>
      </c>
      <c r="AF56" s="22">
        <f>($I$127+40*($I$12-0.5))/($I$127+$I$133)</f>
        <v>0.28484990351814121</v>
      </c>
      <c r="AG56" s="22">
        <f>($I$127+40*($I$12-0.5))/($I$127+$I$134)</f>
        <v>0.28331257081446526</v>
      </c>
      <c r="AH56" s="22">
        <f>($I$127+40*($I$12-0.5))/($I$127+$I$135)</f>
        <v>0.2900952055891704</v>
      </c>
      <c r="AI56" s="22">
        <f>($I$127+40*($I$12-0.5))/($I$127+$I$136)</f>
        <v>0.28971863256899394</v>
      </c>
      <c r="AJ56" s="22">
        <f>($I$127+40*($J$12-0.5))/($I$127+$I$137)</f>
        <v>0.52300523114055197</v>
      </c>
      <c r="AK56" s="22">
        <f>($I$127+40*($J$12-0.5))/($I$127+$I$138)</f>
        <v>0.50214100093582592</v>
      </c>
      <c r="AL56" s="22">
        <f>($I$127+40*($J$12-0.5))/($I$127+$I$139)</f>
        <v>0.50503068631268311</v>
      </c>
      <c r="AM56" s="22">
        <f>($I$127+40*($J$12-0.5))/($I$127+$I$140)</f>
        <v>0.54697107814660695</v>
      </c>
      <c r="AN56" s="22">
        <f>($I$127+40*($K$12-0.5))/($I$127+$I$141)</f>
        <v>0.61439056478452758</v>
      </c>
      <c r="AO56" s="22">
        <f>($I$127+40*($K$12-0.5))/($I$127+$I$142)</f>
        <v>0.61647767982295743</v>
      </c>
      <c r="AP56" s="22">
        <f>($I$127+40*($K$12-0.5))/($I$127+$I$143)</f>
        <v>0.60192352387428438</v>
      </c>
      <c r="AQ56" s="22">
        <f>($I$127+40*($K$12-0.5))/($I$127+$I$144)</f>
        <v>0.63111887439328496</v>
      </c>
      <c r="AR56" s="22">
        <f>($I$127+40*($L$12-0.5))/($I$127+$I$145)</f>
        <v>0.63197352872717916</v>
      </c>
      <c r="AS56" s="22">
        <f>($I$127+40*($L$12-0.5))/($I$127+$I$146)</f>
        <v>0.61972510004402581</v>
      </c>
      <c r="AT56" s="22">
        <f>($I$127+40*($L$12-0.5))/($I$127+$I$147)</f>
        <v>0.62929217408054805</v>
      </c>
      <c r="AU56" s="22">
        <f>($I$127+40*($L$12-0.5))/($I$127+$I$148)</f>
        <v>0.60576322372827451</v>
      </c>
      <c r="AV56" s="22">
        <f>($I$127+40*($M$12-0.5))/($I$127+$I$149)</f>
        <v>0.61719081679456511</v>
      </c>
      <c r="AW56" s="22">
        <f>($I$127+40*($M$12-0.5))/($I$127+$I$150)</f>
        <v>0.6219752296586617</v>
      </c>
      <c r="AX56" s="22">
        <f>($I$127+40*($M$12-0.5))/($I$127+$I$151)</f>
        <v>0.61422818309157901</v>
      </c>
      <c r="AY56" s="22">
        <f>($I$127+40*($M$12-0.5))/($I$127+$I$152)</f>
        <v>0.65895169786464647</v>
      </c>
      <c r="AZ56" s="22">
        <f>($I$127+40*($N$12-0.5))/($I$127+$I$153)</f>
        <v>0.67261199108817904</v>
      </c>
      <c r="BA56" s="22">
        <f>($I$127+40*($N$12-0.5))/($I$127+$I$154)</f>
        <v>0.68033005074041575</v>
      </c>
      <c r="BB56" s="22">
        <f>($I$127+40*($N$7-0.5))/($I$127+$I$155)</f>
        <v>0.78235994020275801</v>
      </c>
      <c r="BC56" s="22">
        <f>($I$127+40*($N$12-0.5))/($I$127+$I$156)</f>
        <v>0.74467197954805875</v>
      </c>
      <c r="BD56" s="22">
        <f>($I$127+40*($O$12-0.5))/($I$127+$I$157)</f>
        <v>0.74626471653083182</v>
      </c>
      <c r="BE56" s="22">
        <f>($I$127+40*($O$12-0.5))/($I$127+$I$158)</f>
        <v>0.76416709333538135</v>
      </c>
      <c r="BF56" s="22">
        <f>($I$127+40*($O$12-0.5))/($I$127+$I$159)</f>
        <v>0.76760859910836676</v>
      </c>
      <c r="BG56" s="22">
        <f>($I$127+40*($O$12-0.5))/($I$127+$I$160)</f>
        <v>0.74382419028390145</v>
      </c>
      <c r="BH56" s="22">
        <f>($I$127+40*($P$12-0.5))/($I$127+$I$161)</f>
        <v>0.71357796299135978</v>
      </c>
      <c r="BI56" s="22">
        <f>($I$127+40*($P$12-0.5))/($I$127+$I$162)</f>
        <v>0.81060827124696055</v>
      </c>
      <c r="BJ56" s="22">
        <f>($I$127+40*($P$12-0.5))/($I$127+$I$163)</f>
        <v>0.82360662344773317</v>
      </c>
      <c r="BK56" s="22">
        <f>($I$127+40*($P$12-0.5))/($I$127+$I$164)</f>
        <v>0.7541122823250217</v>
      </c>
      <c r="BL56" s="22">
        <f>($I$127+40*($Q$12-0.5))/($I$127+$I$165)</f>
        <v>0.85224959702814584</v>
      </c>
      <c r="BM56" s="22">
        <f>($I$127+40*($Q$12-0.5))/($I$127+$I$166)</f>
        <v>0.84818286176181057</v>
      </c>
      <c r="BN56" s="22">
        <f>($I$127+40*($Q$7-0.5))/($I$127+$I$167)</f>
        <v>0.91870112138718374</v>
      </c>
      <c r="BO56" s="22">
        <f>($I$127+40*($Q$12-0.5))/($I$127+$I$168)</f>
        <v>0.85488241917577834</v>
      </c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  <c r="IJ56" s="35"/>
      <c r="IK56" s="35"/>
      <c r="IL56" s="35"/>
      <c r="IM56" s="35"/>
      <c r="IN56" s="35"/>
      <c r="IO56" s="35"/>
      <c r="IP56" s="35"/>
      <c r="IQ56" s="35"/>
      <c r="IR56" s="35"/>
      <c r="IS56" s="35"/>
      <c r="IT56" s="35"/>
      <c r="IU56" s="35"/>
      <c r="IV56" s="35"/>
      <c r="IW56" s="35"/>
      <c r="IX56" s="35"/>
      <c r="IY56" s="35"/>
      <c r="IZ56" s="35"/>
      <c r="JA56" s="35"/>
      <c r="JB56" s="35"/>
      <c r="JC56" s="35"/>
      <c r="JD56" s="35"/>
      <c r="JE56" s="35"/>
      <c r="JF56" s="35"/>
      <c r="JG56" s="35"/>
      <c r="JH56" s="35"/>
      <c r="JI56" s="35"/>
      <c r="JJ56" s="35"/>
      <c r="JK56" s="35"/>
      <c r="JL56" s="35"/>
      <c r="JM56" s="35"/>
      <c r="JN56" s="35"/>
      <c r="JO56" s="35"/>
      <c r="JP56" s="35"/>
      <c r="JQ56" s="35"/>
      <c r="JR56" s="35"/>
      <c r="JS56" s="35"/>
      <c r="JT56" s="35"/>
      <c r="JU56" s="35"/>
      <c r="JV56" s="35"/>
      <c r="JW56" s="35"/>
      <c r="JX56" s="35"/>
      <c r="JY56" s="35"/>
      <c r="JZ56" s="35"/>
      <c r="KA56" s="35"/>
      <c r="KB56" s="35"/>
      <c r="KC56" s="35"/>
      <c r="KD56" s="35"/>
      <c r="KE56" s="35"/>
      <c r="KF56" s="35"/>
      <c r="KG56" s="35"/>
      <c r="KH56" s="35"/>
      <c r="KI56" s="35"/>
      <c r="KJ56" s="35"/>
      <c r="KK56" s="35"/>
      <c r="KL56" s="35"/>
      <c r="KM56" s="35"/>
      <c r="KN56" s="35"/>
      <c r="KO56" s="35"/>
      <c r="KP56" s="35"/>
      <c r="KQ56" s="35"/>
      <c r="KR56" s="35"/>
      <c r="KS56" s="35"/>
      <c r="KT56" s="35"/>
      <c r="KU56" s="35"/>
      <c r="KV56" s="35"/>
      <c r="KW56" s="35"/>
      <c r="KX56" s="35"/>
      <c r="KY56" s="35"/>
      <c r="KZ56" s="35"/>
      <c r="LA56" s="35"/>
      <c r="LB56" s="35"/>
      <c r="LC56" s="35"/>
      <c r="LD56" s="35"/>
      <c r="LE56" s="35"/>
      <c r="LF56" s="35"/>
      <c r="LG56" s="35"/>
      <c r="LH56" s="35"/>
      <c r="LI56" s="35"/>
      <c r="LJ56" s="35"/>
      <c r="LK56" s="35"/>
      <c r="LL56" s="35"/>
      <c r="LM56" s="35"/>
      <c r="LN56" s="35"/>
      <c r="LO56" s="35"/>
      <c r="LP56" s="35"/>
      <c r="LQ56" s="35"/>
      <c r="LR56" s="35"/>
      <c r="LS56" s="35"/>
      <c r="LT56" s="35"/>
      <c r="LU56" s="35"/>
      <c r="LV56" s="35"/>
      <c r="LW56" s="35"/>
      <c r="LX56" s="35"/>
      <c r="LY56" s="35"/>
      <c r="LZ56" s="35"/>
      <c r="MA56" s="35"/>
      <c r="MB56" s="35"/>
      <c r="MC56" s="35"/>
      <c r="MD56" s="35"/>
      <c r="ME56" s="35"/>
      <c r="MF56" s="35"/>
      <c r="MG56" s="35"/>
      <c r="MH56" s="35"/>
      <c r="MI56" s="35"/>
      <c r="MJ56" s="35"/>
      <c r="MK56" s="35"/>
      <c r="ML56" s="35"/>
      <c r="MM56" s="35"/>
      <c r="MN56" s="35"/>
      <c r="MO56" s="35"/>
      <c r="MP56" s="35"/>
      <c r="MQ56" s="35"/>
      <c r="MR56" s="35"/>
      <c r="MS56" s="35"/>
      <c r="MT56" s="35"/>
    </row>
    <row r="57" spans="1:358" x14ac:dyDescent="0.25">
      <c r="A57" t="str">
        <f>$A$128</f>
        <v>Butler</v>
      </c>
      <c r="B57" s="48"/>
      <c r="C57" s="3">
        <v>24</v>
      </c>
      <c r="D57" s="22">
        <f>($I$105+40*($G$7-0.5))/($I$105+$I$128)</f>
        <v>0.60664028902252765</v>
      </c>
      <c r="E57" s="22">
        <f>($I$106+40*($G$7-0.5))/($I$106+$I$128)</f>
        <v>0.61477488767759514</v>
      </c>
      <c r="F57" s="22">
        <f>($I$107+40*($G$7-0.5))/($I$107+$I$128)</f>
        <v>0.608835745026023</v>
      </c>
      <c r="G57" s="22">
        <f>($I$108+40*($G$7-0.5))/($I$108+$I$128)</f>
        <v>0.59225268684669008</v>
      </c>
      <c r="H57" s="22">
        <f>($I$109+40*($G$8-0.5))/($I$109+$I$128)</f>
        <v>0.63012449086333655</v>
      </c>
      <c r="I57" s="22">
        <f>($I$110+40*($G$8-0.5))/($I$110+$I$128)</f>
        <v>0.59626275704245879</v>
      </c>
      <c r="J57" s="22">
        <f>($I$111+40*($G$8-0.5))/($I$111+$I$128)</f>
        <v>0.61098741868236028</v>
      </c>
      <c r="K57" s="22">
        <f>($I$112+40*($G$8-0.5))/($I$112+$I$128)</f>
        <v>0.62409503662684651</v>
      </c>
      <c r="L57" s="22">
        <f>($I$113+40*($G$9-0.5))/($I$113+$I$128)</f>
        <v>0.50784379561922699</v>
      </c>
      <c r="M57" s="22">
        <f>($I$114+40*($G$9-0.5))/($I$114+$I$128)</f>
        <v>0.52997838979717171</v>
      </c>
      <c r="N57" s="22">
        <f>($I$115+40*($G$9-0.5))/($I$115+$I$128)</f>
        <v>0.50509623332316467</v>
      </c>
      <c r="O57" s="22">
        <f>($I$116+40*($G$9-0.5))/($I$116+$I$128)</f>
        <v>0.52863291498301568</v>
      </c>
      <c r="P57" s="22">
        <f>($I$117+40*($G$10-0.5))/($I$117+$I$128)</f>
        <v>0.52456662588599634</v>
      </c>
      <c r="Q57" s="22">
        <f>($I$118+40*($G$10-0.5))/($I$118+$I$128)</f>
        <v>0.50767592756996549</v>
      </c>
      <c r="R57" s="22">
        <f>($I$119+40*($G$10-0.5))/($I$119+$I$128)</f>
        <v>0.51198664427133211</v>
      </c>
      <c r="S57" s="22">
        <f>($I$120+40*($G$10-0.5))/($I$120+$I$128)</f>
        <v>0.50446071148337412</v>
      </c>
      <c r="T57" s="22">
        <f>($I$121+40*($G$11-0.5))/($I$121+$I$128)</f>
        <v>0.50512587827480249</v>
      </c>
      <c r="U57" s="22">
        <f>($I$122+40*($G$11-0.5))/($I$122+$I$128)</f>
        <v>0.49462792122131632</v>
      </c>
      <c r="V57" s="22">
        <f>($I$123+40*($G$11-0.5))/($I$123+$I$128)</f>
        <v>0.50411034063029325</v>
      </c>
      <c r="W57" s="22">
        <f>($I$124+40*($G$11-0.5))/($I$124+$I$128)</f>
        <v>0.49942297698152027</v>
      </c>
      <c r="X57" s="22">
        <f>($I$125+40*($G$12-0.5))/($I$125+$I$128)</f>
        <v>0.52683932902876796</v>
      </c>
      <c r="Y57" s="22">
        <f>($I$126+40*($G$12-0.5))/($I$126+$I$128)</f>
        <v>0.51008887470951569</v>
      </c>
      <c r="Z57" s="22">
        <f>($I$127+40*($G$12-0.5))/($I$127+$I$128)</f>
        <v>0.49847545261816023</v>
      </c>
      <c r="AA57" s="55">
        <v>0</v>
      </c>
      <c r="AB57" s="22">
        <f>($I$128+40*($H$12-0.5))/($I$128+$I$129)</f>
        <v>0.48544161518938883</v>
      </c>
      <c r="AC57" s="22">
        <f>($I$128+40*($H$12-0.5))/($I$128+$I$130)</f>
        <v>0.50628695629906972</v>
      </c>
      <c r="AD57" s="22">
        <f>($I$128+40*($H$12-0.5))/($I$128+$I$131)</f>
        <v>0.51112899441048287</v>
      </c>
      <c r="AE57" s="22">
        <f>($I$128+40*($H$12-0.5))/($I$128+$I$132)</f>
        <v>0.52431882566557264</v>
      </c>
      <c r="AF57" s="22">
        <f>($I$128+40*($I$12-0.5))/($I$128+$I$133)</f>
        <v>0.28702815942942927</v>
      </c>
      <c r="AG57" s="22">
        <f>($I$128+40*($I$12-0.5))/($I$128+$I$134)</f>
        <v>0.28548376363454864</v>
      </c>
      <c r="AH57" s="22">
        <f>($I$128+40*($I$12-0.5))/($I$128+$I$135)</f>
        <v>0.29229717826592599</v>
      </c>
      <c r="AI57" s="22">
        <f>($I$128+40*($I$12-0.5))/($I$128+$I$136)</f>
        <v>0.29191892225367955</v>
      </c>
      <c r="AJ57" s="22">
        <f>($I$128+40*($J$12-0.5))/($I$128+$I$137)</f>
        <v>0.52452633771610613</v>
      </c>
      <c r="AK57" s="22">
        <f>($I$128+40*($J$12-0.5))/($I$128+$I$138)</f>
        <v>0.50366550046005054</v>
      </c>
      <c r="AL57" s="22">
        <f>($I$128+40*($J$12-0.5))/($I$128+$I$139)</f>
        <v>0.5065550325987177</v>
      </c>
      <c r="AM57" s="22">
        <f>($I$128+40*($J$12-0.5))/($I$128+$I$140)</f>
        <v>0.54848173849020998</v>
      </c>
      <c r="AN57" s="22">
        <f>($I$128+40*($K$12-0.5))/($I$128+$I$141)</f>
        <v>0.61565370408794395</v>
      </c>
      <c r="AO57" s="22">
        <f>($I$128+40*($K$12-0.5))/($I$128+$I$142)</f>
        <v>0.61773823606649081</v>
      </c>
      <c r="AP57" s="22">
        <f>($I$128+40*($K$12-0.5))/($I$128+$I$143)</f>
        <v>0.60320112638968226</v>
      </c>
      <c r="AQ57" s="22">
        <f>($I$128+40*($K$12-0.5))/($I$128+$I$144)</f>
        <v>0.63236000626901168</v>
      </c>
      <c r="AR57" s="22">
        <f>($I$128+40*($L$12-0.5))/($I$128+$I$145)</f>
        <v>0.63318178185077811</v>
      </c>
      <c r="AS57" s="22">
        <f>($I$128+40*($L$12-0.5))/($I$128+$I$146)</f>
        <v>0.6209494465985913</v>
      </c>
      <c r="AT57" s="22">
        <f>($I$128+40*($L$12-0.5))/($I$128+$I$147)</f>
        <v>0.6305040833752108</v>
      </c>
      <c r="AU57" s="22">
        <f>($I$128+40*($L$12-0.5))/($I$128+$I$148)</f>
        <v>0.60700401622271094</v>
      </c>
      <c r="AV57" s="22">
        <f>($I$128+40*($M$12-0.5))/($I$128+$I$149)</f>
        <v>0.61838517091524148</v>
      </c>
      <c r="AW57" s="22">
        <f>($I$128+40*($M$12-0.5))/($I$128+$I$150)</f>
        <v>0.62316377061803185</v>
      </c>
      <c r="AX57" s="22">
        <f>($I$128+40*($M$12-0.5))/($I$128+$I$151)</f>
        <v>0.61542602098980281</v>
      </c>
      <c r="AY57" s="22">
        <f>($I$128+40*($M$12-0.5))/($I$128+$I$152)</f>
        <v>0.66008751681351929</v>
      </c>
      <c r="AZ57" s="22">
        <f>($I$128+40*($N$12-0.5))/($I$128+$I$153)</f>
        <v>0.67369410889442205</v>
      </c>
      <c r="BA57" s="22">
        <f>($I$128+40*($N$12-0.5))/($I$128+$I$154)</f>
        <v>0.68139874177110282</v>
      </c>
      <c r="BB57" s="22">
        <f>($I$128+40*($N$7-0.5))/($I$128+$I$155)</f>
        <v>0.78308600892024793</v>
      </c>
      <c r="BC57" s="22">
        <f>($I$128+40*($N$12-0.5))/($I$128+$I$156)</f>
        <v>0.74560600110141784</v>
      </c>
      <c r="BD57" s="22">
        <f>($I$128+40*($O$12-0.5))/($I$128+$I$157)</f>
        <v>0.74717111806263037</v>
      </c>
      <c r="BE57" s="22">
        <f>($I$128+40*($O$12-0.5))/($I$128+$I$158)</f>
        <v>0.76502967928508014</v>
      </c>
      <c r="BF57" s="22">
        <f>($I$128+40*($O$12-0.5))/($I$128+$I$159)</f>
        <v>0.76846241134622362</v>
      </c>
      <c r="BG57" s="22">
        <f>($I$128+40*($O$12-0.5))/($I$128+$I$160)</f>
        <v>0.74473632786345034</v>
      </c>
      <c r="BH57" s="22">
        <f>($I$128+40*($P$12-0.5))/($I$128+$I$161)</f>
        <v>0.71451126755956285</v>
      </c>
      <c r="BI57" s="22">
        <f>($I$128+40*($P$12-0.5))/($I$128+$I$162)</f>
        <v>0.81130900846904308</v>
      </c>
      <c r="BJ57" s="22">
        <f>($I$128+40*($P$12-0.5))/($I$128+$I$163)</f>
        <v>0.8242696936116799</v>
      </c>
      <c r="BK57" s="22">
        <f>($I$128+40*($P$12-0.5))/($I$128+$I$164)</f>
        <v>0.7549588623246386</v>
      </c>
      <c r="BL57" s="22">
        <f>($I$128+40*($Q$12-0.5))/($I$128+$I$165)</f>
        <v>0.85281339288998892</v>
      </c>
      <c r="BM57" s="22">
        <f>($I$128+40*($Q$12-0.5))/($I$128+$I$166)</f>
        <v>0.84875942189161169</v>
      </c>
      <c r="BN57" s="22">
        <f>($I$128+40*($Q$7-0.5))/($I$128+$I$167)</f>
        <v>0.9190194228757933</v>
      </c>
      <c r="BO57" s="22">
        <f>($I$128+40*($Q$12-0.5))/($I$128+$I$168)</f>
        <v>0.85543787266788474</v>
      </c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  <c r="IJ57" s="35"/>
      <c r="IK57" s="35"/>
      <c r="IL57" s="35"/>
      <c r="IM57" s="35"/>
      <c r="IN57" s="35"/>
      <c r="IO57" s="35"/>
      <c r="IP57" s="35"/>
      <c r="IQ57" s="35"/>
      <c r="IR57" s="35"/>
      <c r="IS57" s="35"/>
      <c r="IT57" s="35"/>
      <c r="IU57" s="35"/>
      <c r="IV57" s="35"/>
      <c r="IW57" s="35"/>
      <c r="IX57" s="35"/>
      <c r="IY57" s="35"/>
      <c r="IZ57" s="35"/>
      <c r="JA57" s="35"/>
      <c r="JB57" s="35"/>
      <c r="JC57" s="35"/>
      <c r="JD57" s="35"/>
      <c r="JE57" s="35"/>
      <c r="JF57" s="35"/>
      <c r="JG57" s="35"/>
      <c r="JH57" s="35"/>
      <c r="JI57" s="35"/>
      <c r="JJ57" s="35"/>
      <c r="JK57" s="35"/>
      <c r="JL57" s="35"/>
      <c r="JM57" s="35"/>
      <c r="JN57" s="35"/>
      <c r="JO57" s="35"/>
      <c r="JP57" s="35"/>
      <c r="JQ57" s="35"/>
      <c r="JR57" s="35"/>
      <c r="JS57" s="35"/>
      <c r="JT57" s="35"/>
      <c r="JU57" s="35"/>
      <c r="JV57" s="35"/>
      <c r="JW57" s="35"/>
      <c r="JX57" s="35"/>
      <c r="JY57" s="35"/>
      <c r="JZ57" s="35"/>
      <c r="KA57" s="35"/>
      <c r="KB57" s="35"/>
      <c r="KC57" s="35"/>
      <c r="KD57" s="35"/>
      <c r="KE57" s="35"/>
      <c r="KF57" s="35"/>
      <c r="KG57" s="35"/>
      <c r="KH57" s="35"/>
      <c r="KI57" s="35"/>
      <c r="KJ57" s="35"/>
      <c r="KK57" s="35"/>
      <c r="KL57" s="35"/>
      <c r="KM57" s="35"/>
      <c r="KN57" s="35"/>
      <c r="KO57" s="35"/>
      <c r="KP57" s="35"/>
      <c r="KQ57" s="35"/>
      <c r="KR57" s="35"/>
      <c r="KS57" s="35"/>
      <c r="KT57" s="35"/>
      <c r="KU57" s="35"/>
      <c r="KV57" s="35"/>
      <c r="KW57" s="35"/>
      <c r="KX57" s="35"/>
      <c r="KY57" s="35"/>
      <c r="KZ57" s="35"/>
      <c r="LA57" s="35"/>
      <c r="LB57" s="35"/>
      <c r="LC57" s="35"/>
      <c r="LD57" s="35"/>
      <c r="LE57" s="35"/>
      <c r="LF57" s="35"/>
      <c r="LG57" s="35"/>
      <c r="LH57" s="35"/>
      <c r="LI57" s="35"/>
      <c r="LJ57" s="35"/>
      <c r="LK57" s="35"/>
      <c r="LL57" s="35"/>
      <c r="LM57" s="35"/>
      <c r="LN57" s="35"/>
      <c r="LO57" s="35"/>
      <c r="LP57" s="35"/>
      <c r="LQ57" s="35"/>
      <c r="LR57" s="35"/>
      <c r="LS57" s="35"/>
      <c r="LT57" s="35"/>
      <c r="LU57" s="35"/>
      <c r="LV57" s="35"/>
      <c r="LW57" s="35"/>
      <c r="LX57" s="35"/>
      <c r="LY57" s="35"/>
      <c r="LZ57" s="35"/>
      <c r="MA57" s="35"/>
      <c r="MB57" s="35"/>
      <c r="MC57" s="35"/>
      <c r="MD57" s="35"/>
      <c r="ME57" s="35"/>
      <c r="MF57" s="35"/>
      <c r="MG57" s="35"/>
      <c r="MH57" s="35"/>
      <c r="MI57" s="35"/>
      <c r="MJ57" s="35"/>
      <c r="MK57" s="35"/>
      <c r="ML57" s="35"/>
      <c r="MM57" s="35"/>
      <c r="MN57" s="35"/>
      <c r="MO57" s="35"/>
      <c r="MP57" s="35"/>
      <c r="MQ57" s="35"/>
      <c r="MR57" s="35"/>
      <c r="MS57" s="35"/>
      <c r="MT57" s="35"/>
    </row>
    <row r="58" spans="1:358" x14ac:dyDescent="0.25">
      <c r="A58" t="str">
        <f>$A$129</f>
        <v>Creighton</v>
      </c>
      <c r="B58" s="48">
        <v>7</v>
      </c>
      <c r="C58" s="3">
        <v>25</v>
      </c>
      <c r="D58" s="22">
        <f>($I$105+40*($H$7-0.5))/($I$105+$I$129)</f>
        <v>0.70805859096168733</v>
      </c>
      <c r="E58" s="22">
        <f>($I$106+40*($H$7-0.5))/($I$106+$I$129)</f>
        <v>0.71393220408285407</v>
      </c>
      <c r="F58" s="22">
        <f>($I$107+40*($H$7-0.5))/($I$107+$I$129)</f>
        <v>0.70964316471598787</v>
      </c>
      <c r="G58" s="22">
        <f>($I$108+40*($H$7-0.5))/($I$108+$I$129)</f>
        <v>0.69768641678471999</v>
      </c>
      <c r="H58" s="22">
        <f>($I$109+40*($H$8-0.5))/($I$109+$I$129)</f>
        <v>0.59024918721909669</v>
      </c>
      <c r="I58" s="22">
        <f>($I$110+40*($H$8-0.5))/($I$110+$I$129)</f>
        <v>0.55384462231446641</v>
      </c>
      <c r="J58" s="22">
        <f>($I$111+40*($H$8-0.5))/($I$111+$I$129)</f>
        <v>0.56965284406233851</v>
      </c>
      <c r="K58" s="22">
        <f>($I$112+40*($H$8-0.5))/($I$112+$I$129)</f>
        <v>0.58375373143611931</v>
      </c>
      <c r="L58" s="22">
        <f>($I$113+40*($H$9-0.5))/($I$113+$I$129)</f>
        <v>0.53411530569074206</v>
      </c>
      <c r="M58" s="22">
        <f>($I$114+40*($H$9-0.5))/($I$114+$I$129)</f>
        <v>0.55449383663758822</v>
      </c>
      <c r="N58" s="22">
        <f>($I$115+40*($H$9-0.5))/($I$115+$I$129)</f>
        <v>0.53158938952904033</v>
      </c>
      <c r="O58" s="22">
        <f>($I$116+40*($H$9-0.5))/($I$116+$I$129)</f>
        <v>0.55325360385017031</v>
      </c>
      <c r="P58" s="22">
        <f>($I$117+40*($H$10-0.5))/($I$117+$I$129)</f>
        <v>0.70744248120627007</v>
      </c>
      <c r="Q58" s="22">
        <f>($I$118+40*($H$10-0.5))/($I$118+$I$129)</f>
        <v>0.69734692210289007</v>
      </c>
      <c r="R58" s="22">
        <f>($I$119+40*($H$10-0.5))/($I$119+$I$129)</f>
        <v>0.69992154578462007</v>
      </c>
      <c r="S58" s="22">
        <f>($I$120+40*($H$10-0.5))/($I$120+$I$129)</f>
        <v>0.6954274402182935</v>
      </c>
      <c r="T58" s="22">
        <f>($I$121+40*($H$11-0.5))/($I$121+$I$129)</f>
        <v>0.59319458120314061</v>
      </c>
      <c r="U58" s="22">
        <f>($I$122+40*($H$11-0.5))/($I$122+$I$129)</f>
        <v>0.58481874963411007</v>
      </c>
      <c r="V58" s="22">
        <f>($I$123+40*($H$11-0.5))/($I$123+$I$129)</f>
        <v>0.59238388343617454</v>
      </c>
      <c r="W58" s="22">
        <f>($I$124+40*($H$11-0.5))/($I$124+$I$129)</f>
        <v>0.58864323106964045</v>
      </c>
      <c r="X58" s="22">
        <f>($I$125+40*($H$12-0.5))/($I$125+$I$129)</f>
        <v>0.51230016875609297</v>
      </c>
      <c r="Y58" s="22">
        <f>($I$126+40*($H$12-0.5))/($I$126+$I$129)</f>
        <v>0.49552786246944258</v>
      </c>
      <c r="Z58" s="22">
        <f>($I$127+40*($H$12-0.5))/($I$127+$I$129)</f>
        <v>0.48391849552013622</v>
      </c>
      <c r="AA58" s="22">
        <f>($I$128+40*($H$12-0.5))/($I$128+$I$129)</f>
        <v>0.48544161518938883</v>
      </c>
      <c r="AB58" s="3">
        <v>0</v>
      </c>
      <c r="AC58" s="22">
        <f>($I$129+40*($H$13-0.5))/($I$129+$I$130)</f>
        <v>0.52083771217911001</v>
      </c>
      <c r="AD58" s="22">
        <f>($I$129+40*($H$13-0.5))/($I$129+$I$131)</f>
        <v>0.52567074250748003</v>
      </c>
      <c r="AE58" s="22">
        <f>($I$129+40*($H$13-0.5))/($I$129+$I$132)</f>
        <v>0.53882223154650333</v>
      </c>
      <c r="AF58" s="22">
        <f>($I$129+40*($I$13-0.5))/($I$129+$I$133)</f>
        <v>0.3078276828646842</v>
      </c>
      <c r="AG58" s="22">
        <f>($I$129+40*($I$13-0.5))/($I$129+$I$134)</f>
        <v>0.30621943937280249</v>
      </c>
      <c r="AH58" s="22">
        <f>($I$129+40*($I$13-0.5))/($I$129+$I$135)</f>
        <v>0.31331073342002996</v>
      </c>
      <c r="AI58" s="22">
        <f>($I$129+40*($I$13-0.5))/($I$129+$I$136)</f>
        <v>0.31291730791595862</v>
      </c>
      <c r="AJ58" s="22">
        <f>($I$129+40*($J$13-0.5))/($I$129+$I$137)</f>
        <v>0.53034163615276408</v>
      </c>
      <c r="AK58" s="22">
        <f>($I$129+40*($J$13-0.5))/($I$129+$I$138)</f>
        <v>0.50986802425791944</v>
      </c>
      <c r="AL58" s="22">
        <f>($I$129+40*($J$13-0.5))/($I$129+$I$139)</f>
        <v>0.51270688672584153</v>
      </c>
      <c r="AM58" s="22">
        <f>($I$129+40*($J$13-0.5))/($I$129+$I$140)</f>
        <v>0.55379118355374246</v>
      </c>
      <c r="AN58" s="22">
        <f>($I$129+40*($K$13-0.5))/($I$129+$I$141)</f>
        <v>0.60093690600582461</v>
      </c>
      <c r="AO58" s="22">
        <f>($I$129+40*($K$13-0.5))/($I$129+$I$142)</f>
        <v>0.60290770272644001</v>
      </c>
      <c r="AP58" s="22">
        <f>($I$129+40*($K$13-0.5))/($I$129+$I$143)</f>
        <v>0.58915505184702421</v>
      </c>
      <c r="AQ58" s="22">
        <f>($I$129+40*($K$13-0.5))/($I$129+$I$144)</f>
        <v>0.61671995328402451</v>
      </c>
      <c r="AR58" s="22">
        <f>($I$129+40*($L$13-0.5))/($I$129+$I$145)</f>
        <v>0.33104676597590388</v>
      </c>
      <c r="AS58" s="22">
        <f>($I$129+40*($L$13-0.5))/($I$129+$I$146)</f>
        <v>0.32484821788126672</v>
      </c>
      <c r="AT58" s="22">
        <f>($I$129+40*($L$13-0.5))/($I$129+$I$147)</f>
        <v>0.32969052584556385</v>
      </c>
      <c r="AU58" s="22">
        <f>($I$129+40*($L$13-0.5))/($I$129+$I$148)</f>
        <v>0.31777240723837497</v>
      </c>
      <c r="AV58" s="22">
        <f>($I$129+40*($M$13-0.5))/($I$129+$I$149)</f>
        <v>0.65104346477320563</v>
      </c>
      <c r="AW58" s="22">
        <f>($I$129+40*($M$13-0.5))/($I$129+$I$150)</f>
        <v>0.65592307456423871</v>
      </c>
      <c r="AX58" s="22">
        <f>($I$129+40*($M$13-0.5))/($I$129+$I$151)</f>
        <v>0.6480206350806591</v>
      </c>
      <c r="AY58" s="22">
        <f>($I$129+40*($M$13-0.5))/($I$129+$I$152)</f>
        <v>0.69355153958982985</v>
      </c>
      <c r="AZ58" s="22">
        <f>($I$129+40*($N$12-0.5))/($I$129+$I$153)</f>
        <v>0.68399863886366352</v>
      </c>
      <c r="BA58" s="22">
        <f>($I$129+40*($N$13-0.5))/($I$129+$I$154)</f>
        <v>0.71885312887184727</v>
      </c>
      <c r="BB58" s="22">
        <f>($I$129+40*($N$7-0.5))/($I$129+$I$155)</f>
        <v>0.78999779367974488</v>
      </c>
      <c r="BC58" s="22">
        <f>($I$129+40*($N$113-0.5))/($I$129+$I$156)</f>
        <v>0.36754887485706145</v>
      </c>
      <c r="BD58" s="22">
        <f>($I$129+40*($O$13-0.5))/($I$129+$I$157)</f>
        <v>0.84401148119809921</v>
      </c>
      <c r="BE58" s="22">
        <f>($I$129+40*($O$13-0.5))/($I$129+$I$158)</f>
        <v>0.86348208428704476</v>
      </c>
      <c r="BF58" s="22">
        <f>($I$129+40*($O$13-0.5))/($I$129+$I$159)</f>
        <v>0.86722105227883328</v>
      </c>
      <c r="BG58" s="22">
        <f>($I$129+40*($O$13-0.5))/($I$129+$I$160)</f>
        <v>0.84135445464927616</v>
      </c>
      <c r="BH58" s="22">
        <f>($I$129+40*($P$13-0.5))/($I$129+$I$161)</f>
        <v>0.77219321463101398</v>
      </c>
      <c r="BI58" s="22">
        <f>($I$129+40*($P$13-0.5))/($I$129+$I$162)</f>
        <v>0.87312124577384154</v>
      </c>
      <c r="BJ58" s="22">
        <f>($I$129+40*($P$13-0.5))/($I$129+$I$163)</f>
        <v>0.88657060634233176</v>
      </c>
      <c r="BK58" s="22">
        <f>($I$129+40*($P$13-0.5))/($I$129+$I$164)</f>
        <v>0.81447008937351528</v>
      </c>
      <c r="BL58" s="22">
        <f>($I$129+40*($Q$13-0.5))/($I$129+$I$165)</f>
        <v>0.89948644717733173</v>
      </c>
      <c r="BM58" s="22">
        <f>($I$129+40*($Q$13-0.5))/($I$129+$I$166)</f>
        <v>0.89536502718566213</v>
      </c>
      <c r="BN58" s="22">
        <f>($I$129+40*($Q$7-0.5))/($I$129+$I$167)</f>
        <v>0.92203106374581056</v>
      </c>
      <c r="BO58" s="22">
        <f>($I$129+40*($Q$13-0.5))/($I$129+$I$168)</f>
        <v>0.90215383444420216</v>
      </c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  <c r="IJ58" s="35"/>
      <c r="IK58" s="35"/>
      <c r="IL58" s="35"/>
      <c r="IM58" s="35"/>
      <c r="IN58" s="35"/>
      <c r="IO58" s="35"/>
      <c r="IP58" s="35"/>
      <c r="IQ58" s="35"/>
      <c r="IR58" s="35"/>
      <c r="IS58" s="35"/>
      <c r="IT58" s="35"/>
      <c r="IU58" s="35"/>
      <c r="IV58" s="35"/>
      <c r="IW58" s="35"/>
      <c r="IX58" s="35"/>
      <c r="IY58" s="35"/>
      <c r="IZ58" s="35"/>
      <c r="JA58" s="35"/>
      <c r="JB58" s="35"/>
      <c r="JC58" s="35"/>
      <c r="JD58" s="35"/>
      <c r="JE58" s="35"/>
      <c r="JF58" s="35"/>
      <c r="JG58" s="35"/>
      <c r="JH58" s="35"/>
      <c r="JI58" s="35"/>
      <c r="JJ58" s="35"/>
      <c r="JK58" s="35"/>
      <c r="JL58" s="35"/>
      <c r="JM58" s="35"/>
      <c r="JN58" s="35"/>
      <c r="JO58" s="35"/>
      <c r="JP58" s="35"/>
      <c r="JQ58" s="35"/>
      <c r="JR58" s="35"/>
      <c r="JS58" s="35"/>
      <c r="JT58" s="35"/>
      <c r="JU58" s="35"/>
      <c r="JV58" s="35"/>
      <c r="JW58" s="35"/>
      <c r="JX58" s="35"/>
      <c r="JY58" s="35"/>
      <c r="JZ58" s="35"/>
      <c r="KA58" s="35"/>
      <c r="KB58" s="35"/>
      <c r="KC58" s="35"/>
      <c r="KD58" s="35"/>
      <c r="KE58" s="35"/>
      <c r="KF58" s="35"/>
      <c r="KG58" s="35"/>
      <c r="KH58" s="35"/>
      <c r="KI58" s="35"/>
      <c r="KJ58" s="35"/>
      <c r="KK58" s="35"/>
      <c r="KL58" s="35"/>
      <c r="KM58" s="35"/>
      <c r="KN58" s="35"/>
      <c r="KO58" s="35"/>
      <c r="KP58" s="35"/>
      <c r="KQ58" s="35"/>
      <c r="KR58" s="35"/>
      <c r="KS58" s="35"/>
      <c r="KT58" s="35"/>
      <c r="KU58" s="35"/>
      <c r="KV58" s="35"/>
      <c r="KW58" s="35"/>
      <c r="KX58" s="35"/>
      <c r="KY58" s="35"/>
      <c r="KZ58" s="35"/>
      <c r="LA58" s="35"/>
      <c r="LB58" s="35"/>
      <c r="LC58" s="35"/>
      <c r="LD58" s="35"/>
      <c r="LE58" s="35"/>
      <c r="LF58" s="35"/>
      <c r="LG58" s="35"/>
      <c r="LH58" s="35"/>
      <c r="LI58" s="35"/>
      <c r="LJ58" s="35"/>
      <c r="LK58" s="35"/>
      <c r="LL58" s="35"/>
      <c r="LM58" s="35"/>
      <c r="LN58" s="35"/>
      <c r="LO58" s="35"/>
      <c r="LP58" s="35"/>
      <c r="LQ58" s="35"/>
      <c r="LR58" s="35"/>
      <c r="LS58" s="35"/>
      <c r="LT58" s="35"/>
      <c r="LU58" s="35"/>
      <c r="LV58" s="35"/>
      <c r="LW58" s="35"/>
      <c r="LX58" s="35"/>
      <c r="LY58" s="35"/>
      <c r="LZ58" s="35"/>
      <c r="MA58" s="35"/>
      <c r="MB58" s="35"/>
      <c r="MC58" s="35"/>
      <c r="MD58" s="35"/>
      <c r="ME58" s="35"/>
      <c r="MF58" s="35"/>
      <c r="MG58" s="35"/>
      <c r="MH58" s="35"/>
      <c r="MI58" s="35"/>
      <c r="MJ58" s="35"/>
      <c r="MK58" s="35"/>
      <c r="ML58" s="35"/>
      <c r="MM58" s="35"/>
      <c r="MN58" s="35"/>
      <c r="MO58" s="35"/>
      <c r="MP58" s="35"/>
      <c r="MQ58" s="35"/>
      <c r="MR58" s="35"/>
      <c r="MS58" s="35"/>
      <c r="MT58" s="35"/>
    </row>
    <row r="59" spans="1:358" x14ac:dyDescent="0.25">
      <c r="A59" t="str">
        <f>$A$130</f>
        <v>Notre Dame</v>
      </c>
      <c r="B59" s="48"/>
      <c r="C59" s="3">
        <v>26</v>
      </c>
      <c r="D59" s="22">
        <f>($I$105+40*($H$7-0.5))/($I$105+$I$130)</f>
        <v>0.73688826633411686</v>
      </c>
      <c r="E59" s="22">
        <f>($I$106+40*($H$7-0.5))/($I$106+$I$130)</f>
        <v>0.74239287789659225</v>
      </c>
      <c r="F59" s="22">
        <f>($I$107+40*($H$7-0.5))/($I$107+$I$130)</f>
        <v>0.73837417957280105</v>
      </c>
      <c r="G59" s="22">
        <f>($I$108+40*($H$7-0.5))/($I$108+$I$130)</f>
        <v>0.72714565310263324</v>
      </c>
      <c r="H59" s="22">
        <f>($I$109+40*($H$8-0.5))/($I$109+$I$130)</f>
        <v>0.61378746409215712</v>
      </c>
      <c r="I59" s="22">
        <f>($I$110+40*($H$8-0.5))/($I$110+$I$130)</f>
        <v>0.57797893711127013</v>
      </c>
      <c r="J59" s="22">
        <f>($I$111+40*($H$8-0.5))/($I$111+$I$130)</f>
        <v>0.59355956855908198</v>
      </c>
      <c r="K59" s="22">
        <f>($I$112+40*($H$8-0.5))/($I$112+$I$130)</f>
        <v>0.60741696553815461</v>
      </c>
      <c r="L59" s="22">
        <f>($I$113+40*($H$9-0.5))/($I$113+$I$130)</f>
        <v>0.55668648898264339</v>
      </c>
      <c r="M59" s="22">
        <f>($I$114+40*($H$9-0.5))/($I$114+$I$130)</f>
        <v>0.57685988499146834</v>
      </c>
      <c r="N59" s="22">
        <f>($I$115+40*($H$9-0.5))/($I$115+$I$130)</f>
        <v>0.55418080307596529</v>
      </c>
      <c r="O59" s="22">
        <f>($I$116+40*($H$9-0.5))/($I$116+$I$130)</f>
        <v>0.57563426432034137</v>
      </c>
      <c r="P59" s="22">
        <f>($I$117+40*($H$10-0.5))/($I$117+$I$130)</f>
        <v>0.73631034015727226</v>
      </c>
      <c r="Q59" s="22">
        <f>($I$118+40*($H$10-0.5))/($I$118+$I$130)</f>
        <v>0.72682628765362278</v>
      </c>
      <c r="R59" s="22">
        <f>($I$119+40*($H$10-0.5))/($I$119+$I$130)</f>
        <v>0.72924750154269902</v>
      </c>
      <c r="S59" s="22">
        <f>($I$120+40*($H$10-0.5))/($I$120+$I$130)</f>
        <v>0.72502004531316</v>
      </c>
      <c r="T59" s="22">
        <f>($I$121+40*($H$11-0.5))/($I$121+$I$130)</f>
        <v>0.61840255495318863</v>
      </c>
      <c r="U59" s="22">
        <f>($I$122+40*($H$11-0.5))/($I$122+$I$130)</f>
        <v>0.61020468705494724</v>
      </c>
      <c r="V59" s="22">
        <f>($I$123+40*($H$11-0.5))/($I$123+$I$130)</f>
        <v>0.61760970941552118</v>
      </c>
      <c r="W59" s="22">
        <f>($I$124+40*($H$11-0.5))/($I$124+$I$130)</f>
        <v>0.61394968916576809</v>
      </c>
      <c r="X59" s="22">
        <f>($I$125+40*($H$12-0.5))/($I$125+$I$130)</f>
        <v>0.53310394179733467</v>
      </c>
      <c r="Y59" s="22">
        <f>($I$126+40*($H$12-0.5))/($I$126+$I$130)</f>
        <v>0.51637167729700562</v>
      </c>
      <c r="Z59" s="22">
        <f>($I$127+40*($H$12-0.5))/($I$127+$I$130)</f>
        <v>0.50476259151046898</v>
      </c>
      <c r="AA59" s="22">
        <f>($I$128+40*($H$12-0.5))/($I$128+$I$130)</f>
        <v>0.50628695629906972</v>
      </c>
      <c r="AB59" s="22">
        <f>($I$129+40*($H$13-0.5))/($I$129+$I$130)</f>
        <v>0.52083771217911001</v>
      </c>
      <c r="AC59" s="3">
        <v>0</v>
      </c>
      <c r="AD59" s="22">
        <f>($I$130+40*($H$13-0.5))/($I$130+$I$131)</f>
        <v>0.50484339363201824</v>
      </c>
      <c r="AE59" s="22">
        <f>($I$130+40*($H$13-0.5))/($I$130+$I$132)</f>
        <v>0.51804290378536388</v>
      </c>
      <c r="AF59" s="22">
        <f>($I$130+40*($I$13-0.5))/($I$130+$I$133)</f>
        <v>0.27804525779014272</v>
      </c>
      <c r="AG59" s="22">
        <f>($I$130+40*($I$13-0.5))/($I$130+$I$134)</f>
        <v>0.27653044922492892</v>
      </c>
      <c r="AH59" s="22">
        <f>($I$130+40*($I$13-0.5))/($I$130+$I$135)</f>
        <v>0.28321487982005034</v>
      </c>
      <c r="AI59" s="22">
        <f>($I$130+40*($I$13-0.5))/($I$130+$I$136)</f>
        <v>0.28284367968520602</v>
      </c>
      <c r="AJ59" s="22">
        <f>($I$130+40*($J$13-0.5))/($I$130+$I$137)</f>
        <v>0.50917171174876497</v>
      </c>
      <c r="AK59" s="22">
        <f>($I$130+40*($J$13-0.5))/($I$130+$I$138)</f>
        <v>0.48866502622503788</v>
      </c>
      <c r="AL59" s="22">
        <f>($I$130+40*($J$13-0.5))/($I$130+$I$139)</f>
        <v>0.49150421921618931</v>
      </c>
      <c r="AM59" s="22">
        <f>($I$130+40*($J$13-0.5))/($I$130+$I$140)</f>
        <v>0.53274699731169739</v>
      </c>
      <c r="AN59" s="22">
        <f>($I$130+40*($K$13-0.5))/($I$130+$I$141)</f>
        <v>0.5824530592531918</v>
      </c>
      <c r="AO59" s="22">
        <f>($I$130+40*($K$13-0.5))/($I$130+$I$142)</f>
        <v>0.58445201693858728</v>
      </c>
      <c r="AP59" s="22">
        <f>($I$130+40*($K$13-0.5))/($I$130+$I$143)</f>
        <v>0.57051550848136789</v>
      </c>
      <c r="AQ59" s="22">
        <f>($I$130+40*($K$13-0.5))/($I$130+$I$144)</f>
        <v>0.59847869598062131</v>
      </c>
      <c r="AR59" s="22">
        <f>($I$130+40*($L$13-0.5))/($I$130+$I$145)</f>
        <v>0.29999151338075597</v>
      </c>
      <c r="AS59" s="22">
        <f>($I$130+40*($L$13-0.5))/($I$130+$I$146)</f>
        <v>0.29411878655448093</v>
      </c>
      <c r="AT59" s="22">
        <f>($I$130+40*($L$13-0.5))/($I$130+$I$147)</f>
        <v>0.29870569044768885</v>
      </c>
      <c r="AU59" s="22">
        <f>($I$130+40*($L$13-0.5))/($I$130+$I$148)</f>
        <v>0.28742736581296885</v>
      </c>
      <c r="AV59" s="22">
        <f>($I$130+40*($M$13-0.5))/($I$130+$I$149)</f>
        <v>0.63565875275811146</v>
      </c>
      <c r="AW59" s="22">
        <f>($I$130+40*($M$13-0.5))/($I$130+$I$150)</f>
        <v>0.64063474481473492</v>
      </c>
      <c r="AX59" s="22">
        <f>($I$130+40*($M$13-0.5))/($I$130+$I$151)</f>
        <v>0.63257786525953952</v>
      </c>
      <c r="AY59" s="22">
        <f>($I$130+40*($M$13-0.5))/($I$130+$I$152)</f>
        <v>0.67911722412126041</v>
      </c>
      <c r="AZ59" s="22">
        <f>($I$130+40*($N$13-0.5))/($I$130+$I$153)</f>
        <v>0.69747222953094123</v>
      </c>
      <c r="BA59" s="22">
        <f>($I$130+40*($N$13-0.5))/($I$130+$I$154)</f>
        <v>0.70555924018573757</v>
      </c>
      <c r="BB59" s="22">
        <f>($I$130+40*($N$7-0.5))/($I$130+$I$155)</f>
        <v>0.78008905052558108</v>
      </c>
      <c r="BC59" s="22">
        <f>($I$130+40*($N$13-0.5))/($I$130+$I$156)</f>
        <v>0.77305168563370374</v>
      </c>
      <c r="BD59" s="22">
        <f>($I$130+40*($O$13-0.5))/($I$130+$I$157)</f>
        <v>0.8361226411686995</v>
      </c>
      <c r="BE59" s="22">
        <f>($I$130+40*($O$13-0.5))/($I$130+$I$158)</f>
        <v>0.85641041211760138</v>
      </c>
      <c r="BF59" s="22">
        <f>($I$130+40*($O$13-0.5))/($I$130+$I$159)</f>
        <v>0.86031172766431141</v>
      </c>
      <c r="BG59" s="22">
        <f>($I$130+40*($O$13-0.5))/($I$130+$I$160)</f>
        <v>0.83335777122926324</v>
      </c>
      <c r="BH59" s="22">
        <f>($I$130+40*($P$13-0.5))/($I$130+$I$161)</f>
        <v>0.76169779313572572</v>
      </c>
      <c r="BI59" s="22">
        <f>($I$130+40*($P$13-0.5))/($I$130+$I$162)</f>
        <v>0.86647167204046249</v>
      </c>
      <c r="BJ59" s="22">
        <f>($I$130+40*($P$13-0.5))/($I$130+$I$163)</f>
        <v>0.88052945065331434</v>
      </c>
      <c r="BK59" s="22">
        <f>($I$130+40*($P$13-0.5))/($I$130+$I$164)</f>
        <v>0.80543165598672628</v>
      </c>
      <c r="BL59" s="22">
        <f>($I$130+40*($Q$13-0.5))/($I$130+$I$165)</f>
        <v>0.89405097301292202</v>
      </c>
      <c r="BM59" s="22">
        <f>($I$130+40*($Q$13-0.5))/($I$130+$I$166)</f>
        <v>0.88973400051348617</v>
      </c>
      <c r="BN59" s="22">
        <f>($I$130+40*($Q$7-0.5))/($I$130+$I$167)</f>
        <v>0.91770319199308192</v>
      </c>
      <c r="BO59" s="22">
        <f>($I$130+40*($Q$13-0.5))/($I$130+$I$168)</f>
        <v>0.89684606257623201</v>
      </c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  <c r="IS59" s="35"/>
      <c r="IT59" s="35"/>
      <c r="IU59" s="35"/>
      <c r="IV59" s="35"/>
      <c r="IW59" s="35"/>
      <c r="IX59" s="35"/>
      <c r="IY59" s="35"/>
      <c r="IZ59" s="35"/>
      <c r="JA59" s="35"/>
      <c r="JB59" s="35"/>
      <c r="JC59" s="35"/>
      <c r="JD59" s="35"/>
      <c r="JE59" s="35"/>
      <c r="JF59" s="35"/>
      <c r="JG59" s="35"/>
      <c r="JH59" s="35"/>
      <c r="JI59" s="35"/>
      <c r="JJ59" s="35"/>
      <c r="JK59" s="35"/>
      <c r="JL59" s="35"/>
      <c r="JM59" s="35"/>
      <c r="JN59" s="35"/>
      <c r="JO59" s="35"/>
      <c r="JP59" s="35"/>
      <c r="JQ59" s="35"/>
      <c r="JR59" s="35"/>
      <c r="JS59" s="35"/>
      <c r="JT59" s="35"/>
      <c r="JU59" s="35"/>
      <c r="JV59" s="35"/>
      <c r="JW59" s="35"/>
      <c r="JX59" s="35"/>
      <c r="JY59" s="35"/>
      <c r="JZ59" s="35"/>
      <c r="KA59" s="35"/>
      <c r="KB59" s="35"/>
      <c r="KC59" s="35"/>
      <c r="KD59" s="35"/>
      <c r="KE59" s="35"/>
      <c r="KF59" s="35"/>
      <c r="KG59" s="35"/>
      <c r="KH59" s="35"/>
      <c r="KI59" s="35"/>
      <c r="KJ59" s="35"/>
      <c r="KK59" s="35"/>
      <c r="KL59" s="35"/>
      <c r="KM59" s="35"/>
      <c r="KN59" s="35"/>
      <c r="KO59" s="35"/>
      <c r="KP59" s="35"/>
      <c r="KQ59" s="35"/>
      <c r="KR59" s="35"/>
      <c r="KS59" s="35"/>
      <c r="KT59" s="35"/>
      <c r="KU59" s="35"/>
      <c r="KV59" s="35"/>
      <c r="KW59" s="35"/>
      <c r="KX59" s="35"/>
      <c r="KY59" s="35"/>
      <c r="KZ59" s="35"/>
      <c r="LA59" s="35"/>
      <c r="LB59" s="35"/>
      <c r="LC59" s="35"/>
      <c r="LD59" s="35"/>
      <c r="LE59" s="35"/>
      <c r="LF59" s="35"/>
      <c r="LG59" s="35"/>
      <c r="LH59" s="35"/>
      <c r="LI59" s="35"/>
      <c r="LJ59" s="35"/>
      <c r="LK59" s="35"/>
      <c r="LL59" s="35"/>
      <c r="LM59" s="35"/>
      <c r="LN59" s="35"/>
      <c r="LO59" s="35"/>
      <c r="LP59" s="35"/>
      <c r="LQ59" s="35"/>
      <c r="LR59" s="35"/>
      <c r="LS59" s="35"/>
      <c r="LT59" s="35"/>
      <c r="LU59" s="35"/>
      <c r="LV59" s="35"/>
      <c r="LW59" s="35"/>
      <c r="LX59" s="35"/>
      <c r="LY59" s="35"/>
      <c r="LZ59" s="35"/>
      <c r="MA59" s="35"/>
      <c r="MB59" s="35"/>
      <c r="MC59" s="35"/>
      <c r="MD59" s="35"/>
      <c r="ME59" s="35"/>
      <c r="MF59" s="35"/>
      <c r="MG59" s="35"/>
      <c r="MH59" s="35"/>
      <c r="MI59" s="35"/>
      <c r="MJ59" s="35"/>
      <c r="MK59" s="35"/>
      <c r="ML59" s="35"/>
      <c r="MM59" s="35"/>
      <c r="MN59" s="35"/>
      <c r="MO59" s="35"/>
      <c r="MP59" s="35"/>
      <c r="MQ59" s="35"/>
      <c r="MR59" s="35"/>
      <c r="MS59" s="35"/>
      <c r="MT59" s="35"/>
    </row>
    <row r="60" spans="1:358" x14ac:dyDescent="0.25">
      <c r="A60" t="str">
        <f>$A$131</f>
        <v>San Diego St</v>
      </c>
      <c r="B60" s="48"/>
      <c r="C60" s="3">
        <v>27</v>
      </c>
      <c r="D60" s="22">
        <f>($I$105+40*($H$7-0.5))/($I$105+$I$131)</f>
        <v>0.74356734483864872</v>
      </c>
      <c r="E60" s="22">
        <f>($I$106+40*($H$7-0.5))/($I$106+$I$131)</f>
        <v>0.74897982243966543</v>
      </c>
      <c r="F60" s="22">
        <f>($I$107+40*($H$7-0.5))/($I$107+$I$131)</f>
        <v>0.7450285897183575</v>
      </c>
      <c r="G60" s="22">
        <f>($I$108+40*($H$7-0.5))/($I$108+$I$131)</f>
        <v>0.73398276618718561</v>
      </c>
      <c r="H60" s="22">
        <f>($I$109+40*($H$8-0.5))/($I$109+$I$131)</f>
        <v>0.61923525748864361</v>
      </c>
      <c r="I60" s="22">
        <f>($I$110+40*($H$8-0.5))/($I$110+$I$131)</f>
        <v>0.58358915757990748</v>
      </c>
      <c r="J60" s="22">
        <f>($I$111+40*($H$8-0.5))/($I$111+$I$131)</f>
        <v>0.5991063288517362</v>
      </c>
      <c r="K60" s="22">
        <f>($I$112+40*($H$8-0.5))/($I$112+$I$131)</f>
        <v>0.61289794633538619</v>
      </c>
      <c r="L60" s="22">
        <f>($I$113+40*($H$9-0.5))/($I$113+$I$131)</f>
        <v>0.56192518848876138</v>
      </c>
      <c r="M60" s="22">
        <f>($I$114+40*($H$9-0.5))/($I$114+$I$131)</f>
        <v>0.58203917749051293</v>
      </c>
      <c r="N60" s="22">
        <f>($I$115+40*($H$9-0.5))/($I$115+$I$131)</f>
        <v>0.55942567856664915</v>
      </c>
      <c r="O60" s="22">
        <f>($I$116+40*($H$9-0.5))/($I$116+$I$131)</f>
        <v>0.58081765736661961</v>
      </c>
      <c r="P60" s="22">
        <f>($I$117+40*($H$10-0.5))/($I$117+$I$131)</f>
        <v>0.7429989726842714</v>
      </c>
      <c r="Q60" s="22">
        <f>($I$118+40*($H$10-0.5))/($I$118+$I$131)</f>
        <v>0.73366847221197873</v>
      </c>
      <c r="R60" s="22">
        <f>($I$119+40*($H$10-0.5))/($I$119+$I$131)</f>
        <v>0.73605106502743289</v>
      </c>
      <c r="S60" s="22">
        <f>($I$120+40*($H$10-0.5))/($I$120+$I$131)</f>
        <v>0.73189078250520712</v>
      </c>
      <c r="T60" s="22">
        <f>($I$121+40*($H$11-0.5))/($I$121+$I$131)</f>
        <v>0.62425487936258128</v>
      </c>
      <c r="U60" s="22">
        <f>($I$122+40*($H$11-0.5))/($I$122+$I$131)</f>
        <v>0.61610468845509669</v>
      </c>
      <c r="V60" s="22">
        <f>($I$123+40*($H$11-0.5))/($I$123+$I$131)</f>
        <v>0.62346678959742863</v>
      </c>
      <c r="W60" s="22">
        <f>($I$124+40*($H$11-0.5))/($I$124+$I$131)</f>
        <v>0.61982832166479662</v>
      </c>
      <c r="X60" s="22">
        <f>($I$125+40*($H$12-0.5))/($I$125+$I$131)</f>
        <v>0.5379230138198231</v>
      </c>
      <c r="Y60" s="22">
        <f>($I$126+40*($H$12-0.5))/($I$126+$I$131)</f>
        <v>0.52120834411075867</v>
      </c>
      <c r="Z60" s="22">
        <f>($I$127+40*($H$12-0.5))/($I$127+$I$131)</f>
        <v>0.50960509889517314</v>
      </c>
      <c r="AA60" s="22">
        <f>($I$128+40*($H$12-0.5))/($I$128+$I$131)</f>
        <v>0.51112899441048287</v>
      </c>
      <c r="AB60" s="22">
        <f>($I$129+40*($H$13-0.5))/($I$129+$I$131)</f>
        <v>0.52567074250748003</v>
      </c>
      <c r="AC60" s="22">
        <f>($I$130+40*($H$13-0.5))/($I$130+$I$131)</f>
        <v>0.50484339363201824</v>
      </c>
      <c r="AD60" s="3">
        <v>0</v>
      </c>
      <c r="AE60" s="22">
        <f>($I$131+40*($H$13-0.5))/($I$131+$I$132)</f>
        <v>0.5132041257286607</v>
      </c>
      <c r="AF60" s="22">
        <f>($I$131+40*($I$13-0.5))/($I$131+$I$133)</f>
        <v>0.27112657158751546</v>
      </c>
      <c r="AG60" s="22">
        <f>($I$131+40*($I$13-0.5))/($I$131+$I$134)</f>
        <v>0.26963537873734988</v>
      </c>
      <c r="AH60" s="22">
        <f>($I$131+40*($I$13-0.5))/($I$131+$I$135)</f>
        <v>0.2762167723908685</v>
      </c>
      <c r="AI60" s="22">
        <f>($I$131+40*($I$13-0.5))/($I$131+$I$136)</f>
        <v>0.27585121456906342</v>
      </c>
      <c r="AJ60" s="22">
        <f>($I$131+40*($J$13-0.5))/($I$131+$I$137)</f>
        <v>0.50424187233004003</v>
      </c>
      <c r="AK60" s="22">
        <f>($I$131+40*($J$13-0.5))/($I$131+$I$138)</f>
        <v>0.48373805491047994</v>
      </c>
      <c r="AL60" s="22">
        <f>($I$131+40*($J$13-0.5))/($I$131+$I$139)</f>
        <v>0.48657586180580453</v>
      </c>
      <c r="AM60" s="22">
        <f>($I$131+40*($J$13-0.5))/($I$131+$I$140)</f>
        <v>0.5278343674208642</v>
      </c>
      <c r="AN60" s="22">
        <f>($I$131+40*($K$13-0.5))/($I$131+$I$141)</f>
        <v>0.57814241342946704</v>
      </c>
      <c r="AO60" s="22">
        <f>($I$131+40*($K$13-0.5))/($I$131+$I$142)</f>
        <v>0.58014713215310298</v>
      </c>
      <c r="AP60" s="22">
        <f>($I$131+40*($K$13-0.5))/($I$131+$I$143)</f>
        <v>0.5661734150572727</v>
      </c>
      <c r="AQ60" s="22">
        <f>($I$131+40*($K$13-0.5))/($I$131+$I$144)</f>
        <v>0.59421823324520906</v>
      </c>
      <c r="AR60" s="22">
        <f>($I$131+40*($L$13-0.5))/($I$131+$I$145)</f>
        <v>0.29274817003400799</v>
      </c>
      <c r="AS60" s="22">
        <f>($I$131+40*($L$13-0.5))/($I$131+$I$146)</f>
        <v>0.28695911297588594</v>
      </c>
      <c r="AT60" s="22">
        <f>($I$131+40*($L$13-0.5))/($I$131+$I$147)</f>
        <v>0.29148046591695442</v>
      </c>
      <c r="AU60" s="22">
        <f>($I$131+40*($L$13-0.5))/($I$131+$I$148)</f>
        <v>0.2803658833925623</v>
      </c>
      <c r="AV60" s="22">
        <f>($I$131+40*($M$13-0.5))/($I$131+$I$149)</f>
        <v>0.63208028774323533</v>
      </c>
      <c r="AW60" s="22">
        <f>($I$131+40*($M$13-0.5))/($I$131+$I$150)</f>
        <v>0.63707724922630549</v>
      </c>
      <c r="AX60" s="22">
        <f>($I$131+40*($M$13-0.5))/($I$131+$I$151)</f>
        <v>0.62898680215058245</v>
      </c>
      <c r="AY60" s="22">
        <f>($I$131+40*($M$13-0.5))/($I$131+$I$152)</f>
        <v>0.67574786519933128</v>
      </c>
      <c r="AZ60" s="22">
        <f>($I$131+40*($N$13-0.5))/($I$131+$I$153)</f>
        <v>0.69432009464194411</v>
      </c>
      <c r="BA60" s="22">
        <f>($I$131+40*($N$13-0.5))/($I$131+$I$154)</f>
        <v>0.70245542030665709</v>
      </c>
      <c r="BB60" s="22">
        <f>($I$131+40*($N$7-0.5))/($I$131+$I$155)</f>
        <v>0.77777585877973043</v>
      </c>
      <c r="BC60" s="22">
        <f>($I$131+40*($N$13-0.5))/($I$131+$I$156)</f>
        <v>0.77042783722445685</v>
      </c>
      <c r="BD60" s="22">
        <f>($I$131+40*($O$13-0.5))/($I$131+$I$157)</f>
        <v>0.83427363739505778</v>
      </c>
      <c r="BE60" s="22">
        <f>($I$131+40*($O$13-0.5))/($I$131+$I$158)</f>
        <v>0.85475054753613888</v>
      </c>
      <c r="BF60" s="22">
        <f>($I$131+40*($O$13-0.5))/($I$131+$I$159)</f>
        <v>0.85868952007132426</v>
      </c>
      <c r="BG60" s="22">
        <f>($I$131+40*($O$13-0.5))/($I$131+$I$160)</f>
        <v>0.8314838591537046</v>
      </c>
      <c r="BH60" s="22">
        <f>($I$131+40*($P$13-0.5))/($I$131+$I$161)</f>
        <v>0.75925085114915547</v>
      </c>
      <c r="BI60" s="22">
        <f>($I$131+40*($P$13-0.5))/($I$131+$I$162)</f>
        <v>0.86490976733370417</v>
      </c>
      <c r="BJ60" s="22">
        <f>($I$131+40*($P$13-0.5))/($I$131+$I$163)</f>
        <v>0.87910903997718093</v>
      </c>
      <c r="BK60" s="22">
        <f>($I$131+40*($P$13-0.5))/($I$131+$I$164)</f>
        <v>0.80331782671053475</v>
      </c>
      <c r="BL60" s="22">
        <f>($I$131+40*($Q$13-0.5))/($I$131+$I$165)</f>
        <v>0.89277174567740358</v>
      </c>
      <c r="BM60" s="22">
        <f>($I$131+40*($Q$13-0.5))/($I$131+$I$166)</f>
        <v>0.88840915583588576</v>
      </c>
      <c r="BN60" s="22">
        <f>($I$131+40*($Q$7-0.5))/($I$131+$I$167)</f>
        <v>0.91668292824530073</v>
      </c>
      <c r="BO60" s="22">
        <f>($I$131+40*($Q$13-0.5))/($I$131+$I$168)</f>
        <v>0.89559664219044144</v>
      </c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  <c r="IB60" s="35"/>
      <c r="IC60" s="35"/>
      <c r="ID60" s="35"/>
      <c r="IE60" s="35"/>
      <c r="IF60" s="35"/>
      <c r="IG60" s="35"/>
      <c r="IH60" s="35"/>
      <c r="II60" s="35"/>
      <c r="IJ60" s="35"/>
      <c r="IK60" s="35"/>
      <c r="IL60" s="35"/>
      <c r="IM60" s="35"/>
      <c r="IN60" s="35"/>
      <c r="IO60" s="35"/>
      <c r="IP60" s="35"/>
      <c r="IQ60" s="35"/>
      <c r="IR60" s="35"/>
      <c r="IS60" s="35"/>
      <c r="IT60" s="35"/>
      <c r="IU60" s="35"/>
      <c r="IV60" s="35"/>
      <c r="IW60" s="35"/>
      <c r="IX60" s="35"/>
      <c r="IY60" s="35"/>
      <c r="IZ60" s="35"/>
      <c r="JA60" s="35"/>
      <c r="JB60" s="35"/>
      <c r="JC60" s="35"/>
      <c r="JD60" s="35"/>
      <c r="JE60" s="35"/>
      <c r="JF60" s="35"/>
      <c r="JG60" s="35"/>
      <c r="JH60" s="35"/>
      <c r="JI60" s="35"/>
      <c r="JJ60" s="35"/>
      <c r="JK60" s="35"/>
      <c r="JL60" s="35"/>
      <c r="JM60" s="35"/>
      <c r="JN60" s="35"/>
      <c r="JO60" s="35"/>
      <c r="JP60" s="35"/>
      <c r="JQ60" s="35"/>
      <c r="JR60" s="35"/>
      <c r="JS60" s="35"/>
      <c r="JT60" s="35"/>
      <c r="JU60" s="35"/>
      <c r="JV60" s="35"/>
      <c r="JW60" s="35"/>
      <c r="JX60" s="35"/>
      <c r="JY60" s="35"/>
      <c r="JZ60" s="35"/>
      <c r="KA60" s="35"/>
      <c r="KB60" s="35"/>
      <c r="KC60" s="35"/>
      <c r="KD60" s="35"/>
      <c r="KE60" s="35"/>
      <c r="KF60" s="35"/>
      <c r="KG60" s="35"/>
      <c r="KH60" s="35"/>
      <c r="KI60" s="35"/>
      <c r="KJ60" s="35"/>
      <c r="KK60" s="35"/>
      <c r="KL60" s="35"/>
      <c r="KM60" s="35"/>
      <c r="KN60" s="35"/>
      <c r="KO60" s="35"/>
      <c r="KP60" s="35"/>
      <c r="KQ60" s="35"/>
      <c r="KR60" s="35"/>
      <c r="KS60" s="35"/>
      <c r="KT60" s="35"/>
      <c r="KU60" s="35"/>
      <c r="KV60" s="35"/>
      <c r="KW60" s="35"/>
      <c r="KX60" s="35"/>
      <c r="KY60" s="35"/>
      <c r="KZ60" s="35"/>
      <c r="LA60" s="35"/>
      <c r="LB60" s="35"/>
      <c r="LC60" s="35"/>
      <c r="LD60" s="35"/>
      <c r="LE60" s="35"/>
      <c r="LF60" s="35"/>
      <c r="LG60" s="35"/>
      <c r="LH60" s="35"/>
      <c r="LI60" s="35"/>
      <c r="LJ60" s="35"/>
      <c r="LK60" s="35"/>
      <c r="LL60" s="35"/>
      <c r="LM60" s="35"/>
      <c r="LN60" s="35"/>
      <c r="LO60" s="35"/>
      <c r="LP60" s="35"/>
      <c r="LQ60" s="35"/>
      <c r="LR60" s="35"/>
      <c r="LS60" s="35"/>
      <c r="LT60" s="35"/>
      <c r="LU60" s="35"/>
      <c r="LV60" s="35"/>
      <c r="LW60" s="35"/>
      <c r="LX60" s="35"/>
      <c r="LY60" s="35"/>
      <c r="LZ60" s="35"/>
      <c r="MA60" s="35"/>
      <c r="MB60" s="35"/>
      <c r="MC60" s="35"/>
      <c r="MD60" s="35"/>
      <c r="ME60" s="35"/>
      <c r="MF60" s="35"/>
      <c r="MG60" s="35"/>
      <c r="MH60" s="35"/>
      <c r="MI60" s="35"/>
      <c r="MJ60" s="35"/>
      <c r="MK60" s="35"/>
      <c r="ML60" s="35"/>
      <c r="MM60" s="35"/>
      <c r="MN60" s="35"/>
      <c r="MO60" s="35"/>
      <c r="MP60" s="35"/>
      <c r="MQ60" s="35"/>
      <c r="MR60" s="35"/>
      <c r="MS60" s="35"/>
      <c r="MT60" s="35"/>
    </row>
    <row r="61" spans="1:358" x14ac:dyDescent="0.25">
      <c r="A61" t="str">
        <f>$A$132</f>
        <v>Illinois</v>
      </c>
      <c r="B61" s="48"/>
      <c r="C61" s="3">
        <v>28</v>
      </c>
      <c r="D61" s="22">
        <f>($I$105+40*($H$7-0.5))/($I$105+$I$132)</f>
        <v>0.76172781314515681</v>
      </c>
      <c r="E61" s="22">
        <f>($I$106+40*($H$7-0.5))/($I$106+$I$132)</f>
        <v>0.76687715609204132</v>
      </c>
      <c r="F61" s="22">
        <f>($I$107+40*($H$7-0.5))/($I$107+$I$132)</f>
        <v>0.76311854079967478</v>
      </c>
      <c r="G61" s="22">
        <f>($I$108+40*($H$7-0.5))/($I$108+$I$132)</f>
        <v>0.75259616466554136</v>
      </c>
      <c r="H61" s="22">
        <f>($I$109+40*($H$8-0.5))/($I$109+$I$132)</f>
        <v>0.63403758262797405</v>
      </c>
      <c r="I61" s="22">
        <f>($I$110+40*($H$8-0.5))/($I$110+$I$132)</f>
        <v>0.59887958943701736</v>
      </c>
      <c r="J61" s="22">
        <f>($I$111+40*($H$8-0.5))/($I$111+$I$132)</f>
        <v>0.61420364680211892</v>
      </c>
      <c r="K61" s="22">
        <f>($I$112+40*($H$8-0.5))/($I$112+$I$132)</f>
        <v>0.62779855460208733</v>
      </c>
      <c r="L61" s="22">
        <f>($I$113+40*($H$9-0.5))/($I$113+$I$132)</f>
        <v>0.57618746782881891</v>
      </c>
      <c r="M61" s="22">
        <f>($I$114+40*($H$9-0.5))/($I$114+$I$132)</f>
        <v>0.59611728035023803</v>
      </c>
      <c r="N61" s="22">
        <f>($I$115+40*($H$9-0.5))/($I$115+$I$132)</f>
        <v>0.57370759972596108</v>
      </c>
      <c r="O61" s="22">
        <f>($I$116+40*($H$9-0.5))/($I$116+$I$132)</f>
        <v>0.59490826861207591</v>
      </c>
      <c r="P61" s="22">
        <f>($I$117+40*($H$10-0.5))/($I$117+$I$132)</f>
        <v>0.76118676510313366</v>
      </c>
      <c r="Q61" s="22">
        <f>($I$118+40*($H$10-0.5))/($I$118+$I$132)</f>
        <v>0.75229644043008514</v>
      </c>
      <c r="R61" s="22">
        <f>($I$119+40*($H$10-0.5))/($I$119+$I$132)</f>
        <v>0.75456813537204059</v>
      </c>
      <c r="S61" s="22">
        <f>($I$120+40*($H$10-0.5))/($I$120+$I$132)</f>
        <v>0.7506008210082078</v>
      </c>
      <c r="T61" s="22">
        <f>($I$121+40*($H$11-0.5))/($I$121+$I$132)</f>
        <v>0.64019086437439254</v>
      </c>
      <c r="U61" s="22">
        <f>($I$122+40*($H$11-0.5))/($I$122+$I$132)</f>
        <v>0.63218266845456716</v>
      </c>
      <c r="V61" s="22">
        <f>($I$123+40*($H$11-0.5))/($I$123+$I$132)</f>
        <v>0.639416892276509</v>
      </c>
      <c r="W61" s="22">
        <f>($I$124+40*($H$11-0.5))/($I$124+$I$132)</f>
        <v>0.63584252811001718</v>
      </c>
      <c r="X61" s="22">
        <f>($I$125+40*($H$12-0.5))/($I$125+$I$132)</f>
        <v>0.55102493858799817</v>
      </c>
      <c r="Y61" s="22">
        <f>($I$126+40*($H$12-0.5))/($I$126+$I$132)</f>
        <v>0.53437396582206065</v>
      </c>
      <c r="Z61" s="22">
        <f>($I$127+40*($H$12-0.5))/($I$127+$I$132)</f>
        <v>0.52279765919501175</v>
      </c>
      <c r="AA61" s="22">
        <f>($I$128+40*($H$12-0.5))/($I$128+$I$132)</f>
        <v>0.52431882566557264</v>
      </c>
      <c r="AB61" s="22">
        <f>($I$129+40*($H$13-0.5))/($I$129+$I$132)</f>
        <v>0.53882223154650333</v>
      </c>
      <c r="AC61" s="22">
        <f>($I$130+40*($H$13-0.5))/($I$130+$I$132)</f>
        <v>0.51804290378536388</v>
      </c>
      <c r="AD61" s="22">
        <f>($I$131+40*($H$13-0.5))/($I$131+$I$132)</f>
        <v>0.5132041257286607</v>
      </c>
      <c r="AE61" s="3">
        <v>0</v>
      </c>
      <c r="AF61" s="22">
        <f>($I$132+40*($I$13-0.5))/($I$132+$I$133)</f>
        <v>0.25227854766753077</v>
      </c>
      <c r="AG61" s="22">
        <f>($I$132+40*($I$13-0.5))/($I$132+$I$134)</f>
        <v>0.25085534086067146</v>
      </c>
      <c r="AH61" s="22">
        <f>($I$132+40*($I$13-0.5))/($I$132+$I$135)</f>
        <v>0.25713972845433869</v>
      </c>
      <c r="AI61" s="22">
        <f>($I$132+40*($I$13-0.5))/($I$132+$I$136)</f>
        <v>0.25679046054512095</v>
      </c>
      <c r="AJ61" s="22">
        <f>($I$132+40*($J$13-0.5))/($I$132+$I$137)</f>
        <v>0.49078905511919774</v>
      </c>
      <c r="AK61" s="22">
        <f>($I$132+40*($J$13-0.5))/($I$132+$I$138)</f>
        <v>0.47031331391040593</v>
      </c>
      <c r="AL61" s="22">
        <f>($I$132+40*($J$13-0.5))/($I$132+$I$139)</f>
        <v>0.47314454330400313</v>
      </c>
      <c r="AM61" s="22">
        <f>($I$132+40*($J$13-0.5))/($I$132+$I$140)</f>
        <v>0.51440522518927234</v>
      </c>
      <c r="AN61" s="22">
        <f>($I$132+40*($K$13-0.5))/($I$132+$I$141)</f>
        <v>0.5663671248695018</v>
      </c>
      <c r="AO61" s="22">
        <f>($I$132+40*($K$13-0.5))/($I$132+$I$142)</f>
        <v>0.56838602587897968</v>
      </c>
      <c r="AP61" s="22">
        <f>($I$132+40*($K$13-0.5))/($I$132+$I$143)</f>
        <v>0.55432157978988983</v>
      </c>
      <c r="AQ61" s="22">
        <f>($I$132+40*($K$13-0.5))/($I$132+$I$144)</f>
        <v>0.58256767934460107</v>
      </c>
      <c r="AR61" s="22">
        <f>($I$132+40*($L$13-0.5))/($I$132+$I$145)</f>
        <v>0.27295996431528041</v>
      </c>
      <c r="AS61" s="22">
        <f>($I$132+40*($L$13-0.5))/($I$132+$I$146)</f>
        <v>0.26741426115111683</v>
      </c>
      <c r="AT61" s="22">
        <f>($I$132+40*($L$13-0.5))/($I$132+$I$147)</f>
        <v>0.27174502581187371</v>
      </c>
      <c r="AU61" s="22">
        <f>($I$132+40*($L$13-0.5))/($I$132+$I$148)</f>
        <v>0.2611056560963434</v>
      </c>
      <c r="AV61" s="22">
        <f>($I$132+40*($M$13-0.5))/($I$132+$I$149)</f>
        <v>0.62232318027215816</v>
      </c>
      <c r="AW61" s="22">
        <f>($I$132+40*($M$13-0.5))/($I$132+$I$150)</f>
        <v>0.62737453732607451</v>
      </c>
      <c r="AX61" s="22">
        <f>($I$132+40*($M$13-0.5))/($I$132+$I$151)</f>
        <v>0.61919708119075256</v>
      </c>
      <c r="AY61" s="22">
        <f>($I$132+40*($M$13-0.5))/($I$132+$I$152)</f>
        <v>0.66653786323551523</v>
      </c>
      <c r="AZ61" s="22">
        <f>($I$132+40*($N$13-0.5))/($I$132+$I$153)</f>
        <v>0.68570644208852505</v>
      </c>
      <c r="BA61" s="22">
        <f>($I$132+40*($N$13-0.5))/($I$132+$I$154)</f>
        <v>0.69396996891027929</v>
      </c>
      <c r="BB61" s="22">
        <f>($I$132+40*($N$7-0.5))/($I$132+$I$155)</f>
        <v>0.77145241382542151</v>
      </c>
      <c r="BC61" s="22">
        <f>($I$132+40*($N$13-0.5))/($I$132+$I$156)</f>
        <v>0.76322745682223336</v>
      </c>
      <c r="BD61" s="22">
        <f>($I$132+40*($O$13-0.5))/($I$132+$I$157)</f>
        <v>0.8292048184460632</v>
      </c>
      <c r="BE61" s="22">
        <f>($I$132+40*($O$13-0.5))/($I$132+$I$158)</f>
        <v>0.85019556514150585</v>
      </c>
      <c r="BF61" s="22">
        <f>($I$132+40*($O$13-0.5))/($I$132+$I$159)</f>
        <v>0.85423699768099615</v>
      </c>
      <c r="BG61" s="22">
        <f>($I$132+40*($O$13-0.5))/($I$132+$I$160)</f>
        <v>0.82634747411408438</v>
      </c>
      <c r="BH61" s="22">
        <f>($I$132+40*($P$13-0.5))/($I$132+$I$161)</f>
        <v>0.75256796821849137</v>
      </c>
      <c r="BI61" s="22">
        <f>($I$132+40*($P$13-0.5))/($I$132+$I$162)</f>
        <v>0.86062142480881509</v>
      </c>
      <c r="BJ61" s="22">
        <f>($I$132+40*($P$13-0.5))/($I$132+$I$163)</f>
        <v>0.87520640728401433</v>
      </c>
      <c r="BK61" s="22">
        <f>($I$132+40*($P$13-0.5))/($I$132+$I$164)</f>
        <v>0.79753198601207886</v>
      </c>
      <c r="BL61" s="22">
        <f>($I$132+40*($Q$13-0.5))/($I$132+$I$165)</f>
        <v>0.8892546132060718</v>
      </c>
      <c r="BM61" s="22">
        <f>($I$132+40*($Q$13-0.5))/($I$132+$I$166)</f>
        <v>0.88476739821315198</v>
      </c>
      <c r="BN61" s="22">
        <f>($I$132+40*($Q$7-0.5))/($I$132+$I$167)</f>
        <v>0.91387443173659122</v>
      </c>
      <c r="BO61" s="22">
        <f>($I$132+40*($Q$13-0.5))/($I$132+$I$168)</f>
        <v>0.89216097527573679</v>
      </c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  <c r="IB61" s="35"/>
      <c r="IC61" s="35"/>
      <c r="ID61" s="35"/>
      <c r="IE61" s="35"/>
      <c r="IF61" s="35"/>
      <c r="IG61" s="35"/>
      <c r="IH61" s="35"/>
      <c r="II61" s="35"/>
      <c r="IJ61" s="35"/>
      <c r="IK61" s="35"/>
      <c r="IL61" s="35"/>
      <c r="IM61" s="35"/>
      <c r="IN61" s="35"/>
      <c r="IO61" s="35"/>
      <c r="IP61" s="35"/>
      <c r="IQ61" s="35"/>
      <c r="IR61" s="35"/>
      <c r="IS61" s="35"/>
      <c r="IT61" s="35"/>
      <c r="IU61" s="35"/>
      <c r="IV61" s="35"/>
      <c r="IW61" s="35"/>
      <c r="IX61" s="35"/>
      <c r="IY61" s="35"/>
      <c r="IZ61" s="35"/>
      <c r="JA61" s="35"/>
      <c r="JB61" s="35"/>
      <c r="JC61" s="35"/>
      <c r="JD61" s="35"/>
      <c r="JE61" s="35"/>
      <c r="JF61" s="35"/>
      <c r="JG61" s="35"/>
      <c r="JH61" s="35"/>
      <c r="JI61" s="35"/>
      <c r="JJ61" s="35"/>
      <c r="JK61" s="35"/>
      <c r="JL61" s="35"/>
      <c r="JM61" s="35"/>
      <c r="JN61" s="35"/>
      <c r="JO61" s="35"/>
      <c r="JP61" s="35"/>
      <c r="JQ61" s="35"/>
      <c r="JR61" s="35"/>
      <c r="JS61" s="35"/>
      <c r="JT61" s="35"/>
      <c r="JU61" s="35"/>
      <c r="JV61" s="35"/>
      <c r="JW61" s="35"/>
      <c r="JX61" s="35"/>
      <c r="JY61" s="35"/>
      <c r="JZ61" s="35"/>
      <c r="KA61" s="35"/>
      <c r="KB61" s="35"/>
      <c r="KC61" s="35"/>
      <c r="KD61" s="35"/>
      <c r="KE61" s="35"/>
      <c r="KF61" s="35"/>
      <c r="KG61" s="35"/>
      <c r="KH61" s="35"/>
      <c r="KI61" s="35"/>
      <c r="KJ61" s="35"/>
      <c r="KK61" s="35"/>
      <c r="KL61" s="35"/>
      <c r="KM61" s="35"/>
      <c r="KN61" s="35"/>
      <c r="KO61" s="35"/>
      <c r="KP61" s="35"/>
      <c r="KQ61" s="35"/>
      <c r="KR61" s="35"/>
      <c r="KS61" s="35"/>
      <c r="KT61" s="35"/>
      <c r="KU61" s="35"/>
      <c r="KV61" s="35"/>
      <c r="KW61" s="35"/>
      <c r="KX61" s="35"/>
      <c r="KY61" s="35"/>
      <c r="KZ61" s="35"/>
      <c r="LA61" s="35"/>
      <c r="LB61" s="35"/>
      <c r="LC61" s="35"/>
      <c r="LD61" s="35"/>
      <c r="LE61" s="35"/>
      <c r="LF61" s="35"/>
      <c r="LG61" s="35"/>
      <c r="LH61" s="35"/>
      <c r="LI61" s="35"/>
      <c r="LJ61" s="35"/>
      <c r="LK61" s="35"/>
      <c r="LL61" s="35"/>
      <c r="LM61" s="35"/>
      <c r="LN61" s="35"/>
      <c r="LO61" s="35"/>
      <c r="LP61" s="35"/>
      <c r="LQ61" s="35"/>
      <c r="LR61" s="35"/>
      <c r="LS61" s="35"/>
      <c r="LT61" s="35"/>
      <c r="LU61" s="35"/>
      <c r="LV61" s="35"/>
      <c r="LW61" s="35"/>
      <c r="LX61" s="35"/>
      <c r="LY61" s="35"/>
      <c r="LZ61" s="35"/>
      <c r="MA61" s="35"/>
      <c r="MB61" s="35"/>
      <c r="MC61" s="35"/>
      <c r="MD61" s="35"/>
      <c r="ME61" s="35"/>
      <c r="MF61" s="35"/>
      <c r="MG61" s="35"/>
      <c r="MH61" s="35"/>
      <c r="MI61" s="35"/>
      <c r="MJ61" s="35"/>
      <c r="MK61" s="35"/>
      <c r="ML61" s="35"/>
      <c r="MM61" s="35"/>
      <c r="MN61" s="35"/>
      <c r="MO61" s="35"/>
      <c r="MP61" s="35"/>
      <c r="MQ61" s="35"/>
      <c r="MR61" s="35"/>
      <c r="MS61" s="35"/>
      <c r="MT61" s="35"/>
    </row>
    <row r="62" spans="1:358" x14ac:dyDescent="0.25">
      <c r="A62" t="str">
        <f>$A$133</f>
        <v>Colorado St.</v>
      </c>
      <c r="B62" s="48">
        <v>8</v>
      </c>
      <c r="C62" s="3">
        <v>29</v>
      </c>
      <c r="D62" s="22">
        <f>($I$105+40*($I$7-0.5))/($I$105+$I$133)</f>
        <v>0.62808424631125381</v>
      </c>
      <c r="E62" s="22">
        <f>($I$106+40*($I$7-0.5))/($I$106+$I$133)</f>
        <v>0.6357896009241748</v>
      </c>
      <c r="F62" s="22">
        <f>($I$107+40*($I$7-0.5))/($I$107+$I$133)</f>
        <v>0.63016391240591274</v>
      </c>
      <c r="G62" s="22">
        <f>($I$108+40*($I$7-0.5))/($I$108+$I$133)</f>
        <v>0.61445437222160459</v>
      </c>
      <c r="H62" s="22">
        <f>($I$109+40*($I$8-0.5))/($I$109+$I$133)</f>
        <v>0.5362365924740381</v>
      </c>
      <c r="I62" s="22">
        <f>($I$110+40*($I$8-0.5))/($I$110+$I$133)</f>
        <v>0.49369383120329285</v>
      </c>
      <c r="J62" s="22">
        <f>($I$111+40*($I$8-0.5))/($I$111+$I$133)</f>
        <v>0.5121951781036832</v>
      </c>
      <c r="K62" s="22">
        <f>($I$112+40*($I$8-0.5))/($I$112+$I$133)</f>
        <v>0.52866243953667491</v>
      </c>
      <c r="L62" s="22">
        <f>($I$113+40*($I$9-0.5))/($I$113+$I$133)</f>
        <v>0.71944120470245965</v>
      </c>
      <c r="M62" s="22">
        <f>($I$114+40*($I$9-0.5))/($I$114+$I$133)</f>
        <v>0.73208285191166844</v>
      </c>
      <c r="N62" s="22">
        <f>($I$115+40*($I$9-0.5))/($I$115+$I$133)</f>
        <v>0.71787184449984498</v>
      </c>
      <c r="O62" s="22">
        <f>($I$116+40*($I$9-0.5))/($I$116+$I$133)</f>
        <v>0.73131447950333972</v>
      </c>
      <c r="P62" s="22">
        <f>($I$117+40*($I$10-0.5))/($I$117+$I$133)</f>
        <v>0.48487192178312877</v>
      </c>
      <c r="Q62" s="22">
        <f>($I$118+40*($I$10-0.5))/($I$118+$I$133)</f>
        <v>0.46653515042314869</v>
      </c>
      <c r="R62" s="22">
        <f>($I$119+40*($I$10-0.5))/($I$119+$I$133)</f>
        <v>0.47121515716952805</v>
      </c>
      <c r="S62" s="22">
        <f>($I$120+40*($I$10-0.5))/($I$120+$I$133)</f>
        <v>0.46304438902437917</v>
      </c>
      <c r="T62" s="22">
        <f>($I$121+40*($I$11-0.5))/($I$121+$I$133)</f>
        <v>0.43538958817978479</v>
      </c>
      <c r="U62" s="22">
        <f>($I$122+40*($I$11-0.5))/($I$122+$I$133)</f>
        <v>0.42338820839035873</v>
      </c>
      <c r="V62" s="22">
        <f>($I$123+40*($I$11-0.5))/($I$123+$I$133)</f>
        <v>0.43422865818537365</v>
      </c>
      <c r="W62" s="22">
        <f>($I$124+40*($I$11-0.5))/($I$124+$I$133)</f>
        <v>0.42887009315580976</v>
      </c>
      <c r="X62" s="22">
        <f>($I$125+40*($I$12-0.5))/($I$125+$I$133)</f>
        <v>0.325371560195371</v>
      </c>
      <c r="Y62" s="22">
        <f>($I$126+40*($I$12-0.5))/($I$126+$I$133)</f>
        <v>0.30144236262291296</v>
      </c>
      <c r="Z62" s="22">
        <f>($I$127+40*($I$12-0.5))/($I$127+$I$133)</f>
        <v>0.28484990351814121</v>
      </c>
      <c r="AA62" s="22">
        <f>($I$128+40*($I$12-0.5))/($I$128+$I$133)</f>
        <v>0.28702815942942927</v>
      </c>
      <c r="AB62" s="22">
        <f>($I$129+40*($I$13-0.5))/($I$129+$I$133)</f>
        <v>0.3078276828646842</v>
      </c>
      <c r="AC62" s="22">
        <f>($I$130+40*($I$13-0.5))/($I$130+$I$133)</f>
        <v>0.27804525779014272</v>
      </c>
      <c r="AD62" s="22">
        <f>($I$131+40*($I$13-0.5))/($I$131+$I$133)</f>
        <v>0.27112657158751546</v>
      </c>
      <c r="AE62" s="22">
        <f>($I$132+40*($I$13-0.5))/($I$132+$I$133)</f>
        <v>0.25227854766753077</v>
      </c>
      <c r="AF62" s="3">
        <v>0</v>
      </c>
      <c r="AG62" s="22">
        <f>($I$133+40*($I$14-0.5))/($I$133+$I$134)</f>
        <v>0.49730434606263085</v>
      </c>
      <c r="AH62" s="22">
        <f>($I$133+40*($I$14-0.5))/($I$133+$I$135)</f>
        <v>0.50919720411065605</v>
      </c>
      <c r="AI62" s="22">
        <f>($I$133+40*($I$14-0.5))/($I$133+$I$136)</f>
        <v>0.50853692636187631</v>
      </c>
      <c r="AJ62" s="22">
        <f>($I$133+40*($J$14-0.5))/($I$133+$I$137)</f>
        <v>0.50198366501062142</v>
      </c>
      <c r="AK62" s="22">
        <f>($I$133+40*($J$14-0.5))/($I$133+$I$138)</f>
        <v>0.48197936677476205</v>
      </c>
      <c r="AL62" s="22">
        <f>($I$133+40*($J$14-0.5))/($I$133+$I$139)</f>
        <v>0.48475005758869555</v>
      </c>
      <c r="AM62" s="22">
        <f>($I$133+40*($J$14-0.5))/($I$133+$I$140)</f>
        <v>0.52495956126495158</v>
      </c>
      <c r="AN62" s="22">
        <f>($I$133+40*($K$14-0.5))/($I$133+$I$141)</f>
        <v>0.60237714950668964</v>
      </c>
      <c r="AO62" s="22">
        <f>($I$133+40*($K$14-0.5))/($I$133+$I$142)</f>
        <v>0.60442111569170587</v>
      </c>
      <c r="AP62" s="22">
        <f>($I$133+40*($K$14-0.5))/($I$133+$I$143)</f>
        <v>0.59016752178875698</v>
      </c>
      <c r="AQ62" s="22">
        <f>($I$133+40*($K$14-0.5))/($I$133+$I$144)</f>
        <v>0.61875917468725428</v>
      </c>
      <c r="AR62" s="22">
        <f>($I$133+40*($L$14-0.5))/($I$133+$I$145)</f>
        <v>0.60835678249364966</v>
      </c>
      <c r="AS62" s="22">
        <f>($I$133+40*($L$14-0.5))/($I$133+$I$146)</f>
        <v>0.59657927508305864</v>
      </c>
      <c r="AT62" s="22">
        <f>($I$133+40*($L$14-0.5))/($I$133+$I$147)</f>
        <v>0.60577856374558647</v>
      </c>
      <c r="AU62" s="22">
        <f>($I$133+40*($L$14-0.5))/($I$133+$I$148)</f>
        <v>0.58315356213988212</v>
      </c>
      <c r="AV62" s="22">
        <f>($I$133+40*($M$14-0.5))/($I$133+$I$149)</f>
        <v>0.2925696605290552</v>
      </c>
      <c r="AW62" s="22">
        <f>($I$133+40*($M$14-0.5))/($I$133+$I$150)</f>
        <v>0.29483515740877597</v>
      </c>
      <c r="AX62" s="22">
        <f>($I$133+40*($M$14-0.5))/($I$133+$I$151)</f>
        <v>0.29116678644823824</v>
      </c>
      <c r="AY62" s="22">
        <f>($I$133+40*($M$14-0.5))/($I$133+$I$152)</f>
        <v>0.31234282817613729</v>
      </c>
      <c r="AZ62" s="22">
        <f>($I$133+40*($N$13-0.5))/($I$133+$I$153)</f>
        <v>0.70091147319576452</v>
      </c>
      <c r="BA62" s="22">
        <f>($I$133+40*($N$14-0.5))/($I$133+$I$154)</f>
        <v>0.78426022529074957</v>
      </c>
      <c r="BB62" s="22">
        <f>($I$133+40*($N$7-0.5))/($I$133+$I$155)</f>
        <v>0.78261241752422694</v>
      </c>
      <c r="BC62" s="22">
        <f>($I$133+40*($N$14-0.5))/($I$133+$I$156)</f>
        <v>0.85833693773507702</v>
      </c>
      <c r="BD62" s="22">
        <f>($I$133+40*($O$14-0.5))/($I$133+$I$157)</f>
        <v>0.83813646056956015</v>
      </c>
      <c r="BE62" s="22">
        <f>($I$133+40*($O$14-0.5))/($I$133+$I$158)</f>
        <v>0.85821719926985018</v>
      </c>
      <c r="BF62" s="22">
        <f>($I$133+40*($O$14-0.5))/($I$133+$I$159)</f>
        <v>0.8620773304351026</v>
      </c>
      <c r="BG62" s="22">
        <f>($I$133+40*($O$14-0.5))/($I$133+$I$160)</f>
        <v>0.83539887828553039</v>
      </c>
      <c r="BH62" s="22">
        <f>($I$133+40*($P$14-0.5))/($I$133+$I$161)</f>
        <v>0.72307811561957958</v>
      </c>
      <c r="BI62" s="22">
        <f>($I$133+40*($P$14-0.5))/($I$133+$I$162)</f>
        <v>0.82127369771136904</v>
      </c>
      <c r="BJ62" s="22">
        <f>($I$133+40*($P$14-0.5))/($I$133+$I$163)</f>
        <v>0.83442585432193561</v>
      </c>
      <c r="BK62" s="22">
        <f>($I$133+40*($P$14-0.5))/($I$133+$I$164)</f>
        <v>0.76410290654842716</v>
      </c>
      <c r="BL62" s="22">
        <f>($I$133+40*($Q$14-0.5))/($I$133+$I$165)</f>
        <v>0.85782023917379691</v>
      </c>
      <c r="BM62" s="22">
        <f>($I$133+40*($Q$14-0.5))/($I$133+$I$166)</f>
        <v>0.85373232934197008</v>
      </c>
      <c r="BN62" s="22">
        <f>($I$133+40*($Q$7-0.5))/($I$133+$I$167)</f>
        <v>0.91881184696227047</v>
      </c>
      <c r="BO62" s="22">
        <f>($I$133+40*($Q$14-0.5))/($I$133+$I$168)</f>
        <v>0.86046674221351649</v>
      </c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  <c r="IB62" s="35"/>
      <c r="IC62" s="35"/>
      <c r="ID62" s="35"/>
      <c r="IE62" s="35"/>
      <c r="IF62" s="35"/>
      <c r="IG62" s="35"/>
      <c r="IH62" s="35"/>
      <c r="II62" s="35"/>
      <c r="IJ62" s="35"/>
      <c r="IK62" s="35"/>
      <c r="IL62" s="35"/>
      <c r="IM62" s="35"/>
      <c r="IN62" s="35"/>
      <c r="IO62" s="35"/>
      <c r="IP62" s="35"/>
      <c r="IQ62" s="35"/>
      <c r="IR62" s="35"/>
      <c r="IS62" s="35"/>
      <c r="IT62" s="35"/>
      <c r="IU62" s="35"/>
      <c r="IV62" s="35"/>
      <c r="IW62" s="35"/>
      <c r="IX62" s="35"/>
      <c r="IY62" s="35"/>
      <c r="IZ62" s="35"/>
      <c r="JA62" s="35"/>
      <c r="JB62" s="35"/>
      <c r="JC62" s="35"/>
      <c r="JD62" s="35"/>
      <c r="JE62" s="35"/>
      <c r="JF62" s="35"/>
      <c r="JG62" s="35"/>
      <c r="JH62" s="35"/>
      <c r="JI62" s="35"/>
      <c r="JJ62" s="35"/>
      <c r="JK62" s="35"/>
      <c r="JL62" s="35"/>
      <c r="JM62" s="35"/>
      <c r="JN62" s="35"/>
      <c r="JO62" s="35"/>
      <c r="JP62" s="35"/>
      <c r="JQ62" s="35"/>
      <c r="JR62" s="35"/>
      <c r="JS62" s="35"/>
      <c r="JT62" s="35"/>
      <c r="JU62" s="35"/>
      <c r="JV62" s="35"/>
      <c r="JW62" s="35"/>
      <c r="JX62" s="35"/>
      <c r="JY62" s="35"/>
      <c r="JZ62" s="35"/>
      <c r="KA62" s="35"/>
      <c r="KB62" s="35"/>
      <c r="KC62" s="35"/>
      <c r="KD62" s="35"/>
      <c r="KE62" s="35"/>
      <c r="KF62" s="35"/>
      <c r="KG62" s="35"/>
      <c r="KH62" s="35"/>
      <c r="KI62" s="35"/>
      <c r="KJ62" s="35"/>
      <c r="KK62" s="35"/>
      <c r="KL62" s="35"/>
      <c r="KM62" s="35"/>
      <c r="KN62" s="35"/>
      <c r="KO62" s="35"/>
      <c r="KP62" s="35"/>
      <c r="KQ62" s="35"/>
      <c r="KR62" s="35"/>
      <c r="KS62" s="35"/>
      <c r="KT62" s="35"/>
      <c r="KU62" s="35"/>
      <c r="KV62" s="35"/>
      <c r="KW62" s="35"/>
      <c r="KX62" s="35"/>
      <c r="KY62" s="35"/>
      <c r="KZ62" s="35"/>
      <c r="LA62" s="35"/>
      <c r="LB62" s="35"/>
      <c r="LC62" s="35"/>
      <c r="LD62" s="35"/>
      <c r="LE62" s="35"/>
      <c r="LF62" s="35"/>
      <c r="LG62" s="35"/>
      <c r="LH62" s="35"/>
      <c r="LI62" s="35"/>
      <c r="LJ62" s="35"/>
      <c r="LK62" s="35"/>
      <c r="LL62" s="35"/>
      <c r="LM62" s="35"/>
      <c r="LN62" s="35"/>
      <c r="LO62" s="35"/>
      <c r="LP62" s="35"/>
      <c r="LQ62" s="35"/>
      <c r="LR62" s="35"/>
      <c r="LS62" s="35"/>
      <c r="LT62" s="35"/>
      <c r="LU62" s="35"/>
      <c r="LV62" s="35"/>
      <c r="LW62" s="35"/>
      <c r="LX62" s="35"/>
      <c r="LY62" s="35"/>
      <c r="LZ62" s="35"/>
      <c r="MA62" s="35"/>
      <c r="MB62" s="35"/>
      <c r="MC62" s="35"/>
      <c r="MD62" s="35"/>
      <c r="ME62" s="35"/>
      <c r="MF62" s="35"/>
      <c r="MG62" s="35"/>
      <c r="MH62" s="35"/>
      <c r="MI62" s="35"/>
      <c r="MJ62" s="35"/>
      <c r="MK62" s="35"/>
      <c r="ML62" s="35"/>
      <c r="MM62" s="35"/>
      <c r="MN62" s="35"/>
      <c r="MO62" s="35"/>
      <c r="MP62" s="35"/>
      <c r="MQ62" s="35"/>
      <c r="MR62" s="35"/>
      <c r="MS62" s="35"/>
      <c r="MT62" s="35"/>
    </row>
    <row r="63" spans="1:358" x14ac:dyDescent="0.25">
      <c r="A63" t="str">
        <f>$A$134</f>
        <v>Pittsburgh</v>
      </c>
      <c r="B63" s="48"/>
      <c r="C63" s="3">
        <v>30</v>
      </c>
      <c r="D63" s="22">
        <f>($I$105+40*($I$7-0.5))/($I$105+$I$134)</f>
        <v>0.62487719676241571</v>
      </c>
      <c r="E63" s="22">
        <f>($I$106+40*($I$7-0.5))/($I$106+$I$134)</f>
        <v>0.63261012967505859</v>
      </c>
      <c r="F63" s="22">
        <f>($I$107+40*($I$7-0.5))/($I$107+$I$134)</f>
        <v>0.62696414500328967</v>
      </c>
      <c r="G63" s="22">
        <f>($I$108+40*($I$7-0.5))/($I$108+$I$134)</f>
        <v>0.61120254579926914</v>
      </c>
      <c r="H63" s="22">
        <f>($I$109+40*($I$8-0.5))/($I$109+$I$134)</f>
        <v>0.53355404895092506</v>
      </c>
      <c r="I63" s="22">
        <f>($I$110+40*($I$8-0.5))/($I$110+$I$134)</f>
        <v>0.49099878932120111</v>
      </c>
      <c r="J63" s="22">
        <f>($I$111+40*($I$8-0.5))/($I$111+$I$134)</f>
        <v>0.5095007734792586</v>
      </c>
      <c r="K63" s="22">
        <f>($I$112+40*($I$8-0.5))/($I$112+$I$134)</f>
        <v>0.52597481327306594</v>
      </c>
      <c r="L63" s="22">
        <f>($I$113+40*($I$9-0.5))/($I$113+$I$134)</f>
        <v>0.71563067323177398</v>
      </c>
      <c r="M63" s="22">
        <f>($I$114+40*($I$9-0.5))/($I$114+$I$134)</f>
        <v>0.72837919489190672</v>
      </c>
      <c r="N63" s="22">
        <f>($I$115+40*($I$9-0.5))/($I$115+$I$134)</f>
        <v>0.71404846999168747</v>
      </c>
      <c r="O63" s="22">
        <f>($I$116+40*($I$9-0.5))/($I$116+$I$134)</f>
        <v>0.72760415281884394</v>
      </c>
      <c r="P63" s="22">
        <f>($I$117+40*($I$10-0.5))/($I$117+$I$134)</f>
        <v>0.48239076958263183</v>
      </c>
      <c r="Q63" s="22">
        <f>($I$118+40*($I$10-0.5))/($I$118+$I$134)</f>
        <v>0.4640632997757464</v>
      </c>
      <c r="R63" s="22">
        <f>($I$119+40*($I$10-0.5))/($I$119+$I$134)</f>
        <v>0.46874029803902473</v>
      </c>
      <c r="S63" s="22">
        <f>($I$120+40*($I$10-0.5))/($I$120+$I$134)</f>
        <v>0.46057506545631005</v>
      </c>
      <c r="T63" s="22">
        <f>($I$121+40*($I$11-0.5))/($I$121+$I$134)</f>
        <v>0.43307084829967935</v>
      </c>
      <c r="U63" s="22">
        <f>($I$122+40*($I$11-0.5))/($I$122+$I$134)</f>
        <v>0.42108571587478866</v>
      </c>
      <c r="V63" s="22">
        <f>($I$123+40*($I$11-0.5))/($I$123+$I$134)</f>
        <v>0.43191137141671559</v>
      </c>
      <c r="W63" s="22">
        <f>($I$124+40*($I$11-0.5))/($I$124+$I$134)</f>
        <v>0.42655984268102909</v>
      </c>
      <c r="X63" s="22">
        <f>($I$125+40*($I$12-0.5))/($I$125+$I$134)</f>
        <v>0.32371452530903644</v>
      </c>
      <c r="Y63" s="22">
        <f>($I$126+40*($I$12-0.5))/($I$126+$I$134)</f>
        <v>0.29985302742077991</v>
      </c>
      <c r="Z63" s="22">
        <f>($I$127+40*($I$12-0.5))/($I$127+$I$134)</f>
        <v>0.28331257081446526</v>
      </c>
      <c r="AA63" s="22">
        <f>($I$128+40*($I$12-0.5))/($I$128+$I$134)</f>
        <v>0.28548376363454864</v>
      </c>
      <c r="AB63" s="22">
        <f>($I$129+40*($I$13-0.5))/($I$129+$I$134)</f>
        <v>0.30621943937280249</v>
      </c>
      <c r="AC63" s="22">
        <f>($I$130+40*($I$13-0.5))/($I$130+$I$134)</f>
        <v>0.27653044922492892</v>
      </c>
      <c r="AD63" s="22">
        <f>($I$131+40*($I$13-0.5))/($I$131+$I$134)</f>
        <v>0.26963537873734988</v>
      </c>
      <c r="AE63" s="22">
        <f>($I$132+40*($I$13-0.5))/($I$132+$I$134)</f>
        <v>0.25085534086067146</v>
      </c>
      <c r="AF63" s="22">
        <f>($I$133+40*($I$14-0.5))/($I$133+$I$134)</f>
        <v>0.49730434606263085</v>
      </c>
      <c r="AG63" s="3">
        <v>0</v>
      </c>
      <c r="AH63" s="22">
        <f>($I$134+40*($I$14-0.5))/($I$134+$I$135)</f>
        <v>0.51189167875121966</v>
      </c>
      <c r="AI63" s="22">
        <f>($I$134+40*($I$14-0.5))/($I$134+$I$136)</f>
        <v>0.51123154643094149</v>
      </c>
      <c r="AJ63" s="22">
        <f>($I$134+40*($J$14-0.5))/($I$134+$I$137)</f>
        <v>0.50479428747760369</v>
      </c>
      <c r="AK63" s="22">
        <f>($I$134+40*($J$14-0.5))/($I$134+$I$138)</f>
        <v>0.48478701394547929</v>
      </c>
      <c r="AL63" s="22">
        <f>($I$134+40*($J$14-0.5))/($I$134+$I$139)</f>
        <v>0.48755865386211417</v>
      </c>
      <c r="AM63" s="22">
        <f>($I$134+40*($J$14-0.5))/($I$134+$I$140)</f>
        <v>0.52776249998974334</v>
      </c>
      <c r="AN63" s="22">
        <f>($I$134+40*($K$14-0.5))/($I$134+$I$141)</f>
        <v>0.60468201542824707</v>
      </c>
      <c r="AO63" s="22">
        <f>($I$134+40*($K$14-0.5))/($I$134+$I$142)</f>
        <v>0.6067218688705277</v>
      </c>
      <c r="AP63" s="22">
        <f>($I$134+40*($K$14-0.5))/($I$134+$I$143)</f>
        <v>0.59249528366058901</v>
      </c>
      <c r="AQ63" s="22">
        <f>($I$134+40*($K$14-0.5))/($I$134+$I$144)</f>
        <v>0.6210288223232574</v>
      </c>
      <c r="AR63" s="22">
        <f>($I$134+40*($L$14-0.5))/($I$134+$I$145)</f>
        <v>0.61063207185172741</v>
      </c>
      <c r="AS63" s="22">
        <f>($I$134+40*($L$14-0.5))/($I$134+$I$146)</f>
        <v>0.59887787235689305</v>
      </c>
      <c r="AT63" s="22">
        <f>($I$134+40*($L$14-0.5))/($I$134+$I$147)</f>
        <v>0.60805918150252869</v>
      </c>
      <c r="AU63" s="22">
        <f>($I$134+40*($L$14-0.5))/($I$134+$I$148)</f>
        <v>0.58547550345054444</v>
      </c>
      <c r="AV63" s="22">
        <f>($I$134+40*($M$14-0.5))/($I$134+$I$149)</f>
        <v>0.29647609787035145</v>
      </c>
      <c r="AW63" s="22">
        <f>($I$134+40*($M$14-0.5))/($I$134+$I$150)</f>
        <v>0.29875906927869722</v>
      </c>
      <c r="AX63" s="22">
        <f>($I$134+40*($M$14-0.5))/($I$134+$I$151)</f>
        <v>0.29506230507334552</v>
      </c>
      <c r="AY63" s="22">
        <f>($I$134+40*($M$14-0.5))/($I$134+$I$152)</f>
        <v>0.31639520067363719</v>
      </c>
      <c r="AZ63" s="22">
        <f>($I$134+40*($N$14-0.5))/($I$134+$I$153)</f>
        <v>0.77668714754069756</v>
      </c>
      <c r="BA63" s="22">
        <f>($I$134+40*($N$14-0.5))/($I$134+$I$154)</f>
        <v>0.78553642473458218</v>
      </c>
      <c r="BB63" s="22">
        <f>($I$134+40*($N$7-0.5))/($I$134+$I$155)</f>
        <v>0.78389567855336273</v>
      </c>
      <c r="BC63" s="22">
        <f>($I$134+40*($N$14-0.5))/($I$134+$I$156)</f>
        <v>0.85925358021162668</v>
      </c>
      <c r="BD63" s="22">
        <f>($I$134+40*($O$14-0.5))/($I$134+$I$157)</f>
        <v>0.83915931883027317</v>
      </c>
      <c r="BE63" s="22">
        <f>($I$134+40*($O$14-0.5))/($I$134+$I$158)</f>
        <v>0.85913448937176162</v>
      </c>
      <c r="BF63" s="22">
        <f>($I$134+40*($O$14-0.5))/($I$134+$I$159)</f>
        <v>0.86297363412463302</v>
      </c>
      <c r="BG63" s="22">
        <f>($I$134+40*($O$14-0.5))/($I$134+$I$160)</f>
        <v>0.83643566000909364</v>
      </c>
      <c r="BH63" s="22">
        <f>($I$134+40*($P$14-0.5))/($I$134+$I$161)</f>
        <v>0.7246749259570241</v>
      </c>
      <c r="BI63" s="22">
        <f>($I$134+40*($P$14-0.5))/($I$134+$I$162)</f>
        <v>0.82244332440832724</v>
      </c>
      <c r="BJ63" s="22">
        <f>($I$134+40*($P$14-0.5))/($I$134+$I$163)</f>
        <v>0.83552664730030535</v>
      </c>
      <c r="BK63" s="22">
        <f>($I$134+40*($P$14-0.5))/($I$134+$I$164)</f>
        <v>0.76553986172650768</v>
      </c>
      <c r="BL63" s="22">
        <f>($I$134+40*($Q$14-0.5))/($I$134+$I$165)</f>
        <v>0.8587797266398719</v>
      </c>
      <c r="BM63" s="22">
        <f>($I$134+40*($Q$14-0.5))/($I$134+$I$166)</f>
        <v>0.8547147314317467</v>
      </c>
      <c r="BN63" s="22">
        <f>($I$134+40*($Q$7-0.5))/($I$134+$I$167)</f>
        <v>0.9193739382483237</v>
      </c>
      <c r="BO63" s="22">
        <f>($I$134+40*($Q$14-0.5))/($I$134+$I$168)</f>
        <v>0.86141125538642194</v>
      </c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  <c r="IS63" s="35"/>
      <c r="IT63" s="35"/>
      <c r="IU63" s="35"/>
      <c r="IV63" s="35"/>
      <c r="IW63" s="35"/>
      <c r="IX63" s="35"/>
      <c r="IY63" s="35"/>
      <c r="IZ63" s="35"/>
      <c r="JA63" s="35"/>
      <c r="JB63" s="35"/>
      <c r="JC63" s="35"/>
      <c r="JD63" s="35"/>
      <c r="JE63" s="35"/>
      <c r="JF63" s="35"/>
      <c r="JG63" s="35"/>
      <c r="JH63" s="35"/>
      <c r="JI63" s="35"/>
      <c r="JJ63" s="35"/>
      <c r="JK63" s="35"/>
      <c r="JL63" s="35"/>
      <c r="JM63" s="35"/>
      <c r="JN63" s="35"/>
      <c r="JO63" s="35"/>
      <c r="JP63" s="35"/>
      <c r="JQ63" s="35"/>
      <c r="JR63" s="35"/>
      <c r="JS63" s="35"/>
      <c r="JT63" s="35"/>
      <c r="JU63" s="35"/>
      <c r="JV63" s="35"/>
      <c r="JW63" s="35"/>
      <c r="JX63" s="35"/>
      <c r="JY63" s="35"/>
      <c r="JZ63" s="35"/>
      <c r="KA63" s="35"/>
      <c r="KB63" s="35"/>
      <c r="KC63" s="35"/>
      <c r="KD63" s="35"/>
      <c r="KE63" s="35"/>
      <c r="KF63" s="35"/>
      <c r="KG63" s="35"/>
      <c r="KH63" s="35"/>
      <c r="KI63" s="35"/>
      <c r="KJ63" s="35"/>
      <c r="KK63" s="35"/>
      <c r="KL63" s="35"/>
      <c r="KM63" s="35"/>
      <c r="KN63" s="35"/>
      <c r="KO63" s="35"/>
      <c r="KP63" s="35"/>
      <c r="KQ63" s="35"/>
      <c r="KR63" s="35"/>
      <c r="KS63" s="35"/>
      <c r="KT63" s="35"/>
      <c r="KU63" s="35"/>
      <c r="KV63" s="35"/>
      <c r="KW63" s="35"/>
      <c r="KX63" s="35"/>
      <c r="KY63" s="35"/>
      <c r="KZ63" s="35"/>
      <c r="LA63" s="35"/>
      <c r="LB63" s="35"/>
      <c r="LC63" s="35"/>
      <c r="LD63" s="35"/>
      <c r="LE63" s="35"/>
      <c r="LF63" s="35"/>
      <c r="LG63" s="35"/>
      <c r="LH63" s="35"/>
      <c r="LI63" s="35"/>
      <c r="LJ63" s="35"/>
      <c r="LK63" s="35"/>
      <c r="LL63" s="35"/>
      <c r="LM63" s="35"/>
      <c r="LN63" s="35"/>
      <c r="LO63" s="35"/>
      <c r="LP63" s="35"/>
      <c r="LQ63" s="35"/>
      <c r="LR63" s="35"/>
      <c r="LS63" s="35"/>
      <c r="LT63" s="35"/>
      <c r="LU63" s="35"/>
      <c r="LV63" s="35"/>
      <c r="LW63" s="35"/>
      <c r="LX63" s="35"/>
      <c r="LY63" s="35"/>
      <c r="LZ63" s="35"/>
      <c r="MA63" s="35"/>
      <c r="MB63" s="35"/>
      <c r="MC63" s="35"/>
      <c r="MD63" s="35"/>
      <c r="ME63" s="35"/>
      <c r="MF63" s="35"/>
      <c r="MG63" s="35"/>
      <c r="MH63" s="35"/>
      <c r="MI63" s="35"/>
      <c r="MJ63" s="35"/>
      <c r="MK63" s="35"/>
      <c r="ML63" s="35"/>
      <c r="MM63" s="35"/>
      <c r="MN63" s="35"/>
      <c r="MO63" s="35"/>
      <c r="MP63" s="35"/>
      <c r="MQ63" s="35"/>
      <c r="MR63" s="35"/>
      <c r="MS63" s="35"/>
      <c r="MT63" s="35"/>
    </row>
    <row r="64" spans="1:358" x14ac:dyDescent="0.25">
      <c r="A64" t="str">
        <f>$A$135</f>
        <v>N. Carolina</v>
      </c>
      <c r="B64" s="48"/>
      <c r="C64" s="3">
        <v>31</v>
      </c>
      <c r="D64" s="22">
        <f>($I$105+40*($I$7-0.5))/($I$105+$I$135)</f>
        <v>0.63901243625915694</v>
      </c>
      <c r="E64" s="22">
        <f>($I$106+40*($I$7-0.5))/($I$106+$I$135)</f>
        <v>0.64661876656479578</v>
      </c>
      <c r="F64" s="22">
        <f>($I$107+40*($I$7-0.5))/($I$107+$I$135)</f>
        <v>0.64106591606114327</v>
      </c>
      <c r="G64" s="22">
        <f>($I$108+40*($I$7-0.5))/($I$108+$I$135)</f>
        <v>0.62554428663089368</v>
      </c>
      <c r="H64" s="22">
        <f>($I$109+40*($I$8-0.5))/($I$109+$I$135)</f>
        <v>0.54537330936476969</v>
      </c>
      <c r="I64" s="22">
        <f>($I$110+40*($I$8-0.5))/($I$110+$I$135)</f>
        <v>0.50289170617962198</v>
      </c>
      <c r="J64" s="22">
        <f>($I$111+40*($I$8-0.5))/($I$111+$I$135)</f>
        <v>0.52138278890801859</v>
      </c>
      <c r="K64" s="22">
        <f>($I$112+40*($I$8-0.5))/($I$112+$I$135)</f>
        <v>0.53781976432351974</v>
      </c>
      <c r="L64" s="22">
        <f>($I$113+40*($I$9-0.5))/($I$113+$I$135)</f>
        <v>0.73243675477629711</v>
      </c>
      <c r="M64" s="22">
        <f>($I$114+40*($I$9-0.5))/($I$114+$I$135)</f>
        <v>0.74470062991004027</v>
      </c>
      <c r="N64" s="22">
        <f>($I$115+40*($I$9-0.5))/($I$115+$I$135)</f>
        <v>0.73091289885197652</v>
      </c>
      <c r="O64" s="22">
        <f>($I$116+40*($I$9-0.5))/($I$116+$I$135)</f>
        <v>0.74395578826979214</v>
      </c>
      <c r="P64" s="22">
        <f>($I$117+40*($I$10-0.5))/($I$117+$I$135)</f>
        <v>0.49332699215388559</v>
      </c>
      <c r="Q64" s="22">
        <f>($I$118+40*($I$10-0.5))/($I$118+$I$135)</f>
        <v>0.47496529082801131</v>
      </c>
      <c r="R64" s="22">
        <f>($I$119+40*($I$10-0.5))/($I$119+$I$135)</f>
        <v>0.47965382783591293</v>
      </c>
      <c r="S64" s="22">
        <f>($I$120+40*($I$10-0.5))/($I$120+$I$135)</f>
        <v>0.47146719882073057</v>
      </c>
      <c r="T64" s="22">
        <f>($I$121+40*($I$11-0.5))/($I$121+$I$135)</f>
        <v>0.44329851002480009</v>
      </c>
      <c r="U64" s="22">
        <f>($I$122+40*($I$11-0.5))/($I$122+$I$135)</f>
        <v>0.43124563551758327</v>
      </c>
      <c r="V64" s="22">
        <f>($I$123+40*($I$11-0.5))/($I$123+$I$135)</f>
        <v>0.44213300543829392</v>
      </c>
      <c r="W64" s="22">
        <f>($I$124+40*($I$11-0.5))/($I$124+$I$135)</f>
        <v>0.43675219659501496</v>
      </c>
      <c r="X64" s="22">
        <f>($I$125+40*($I$12-0.5))/($I$125+$I$135)</f>
        <v>0.33101766013093786</v>
      </c>
      <c r="Y64" s="22">
        <f>($I$126+40*($I$12-0.5))/($I$126+$I$135)</f>
        <v>0.30686210008104831</v>
      </c>
      <c r="Z64" s="22">
        <f>($I$127+40*($I$12-0.5))/($I$127+$I$135)</f>
        <v>0.2900952055891704</v>
      </c>
      <c r="AA64" s="22">
        <f>($I$128+40*($I$12-0.5))/($I$128+$I$135)</f>
        <v>0.29229717826592599</v>
      </c>
      <c r="AB64" s="22">
        <f>($I$129+40*($I$13-0.5))/($I$129+$I$135)</f>
        <v>0.31331073342002996</v>
      </c>
      <c r="AC64" s="22">
        <f>($I$130+40*($I$13-0.5))/($I$130+$I$135)</f>
        <v>0.28321487982005034</v>
      </c>
      <c r="AD64" s="22">
        <f>($I$131+40*($I$13-0.5))/($I$131+$I$135)</f>
        <v>0.2762167723908685</v>
      </c>
      <c r="AE64" s="22">
        <f>($I$132+40*($I$13-0.5))/($I$132+$I$135)</f>
        <v>0.25713972845433869</v>
      </c>
      <c r="AF64" s="22">
        <f>($I$133+40*($I$14-0.5))/($I$133+$I$135)</f>
        <v>0.50919720411065605</v>
      </c>
      <c r="AG64" s="22">
        <f>($I$134+40*($I$14-0.5))/($I$134+$I$135)</f>
        <v>0.51189167875121966</v>
      </c>
      <c r="AH64" s="3">
        <v>0</v>
      </c>
      <c r="AI64" s="22">
        <f>($I$135+40*($I$14-0.5))/($I$135+$I$136)</f>
        <v>0.49933951481698691</v>
      </c>
      <c r="AJ64" s="22">
        <f>($I$135+40*($J$14-0.5))/($I$135+$I$137)</f>
        <v>0.49238345873422062</v>
      </c>
      <c r="AK64" s="22">
        <f>($I$135+40*($J$14-0.5))/($I$135+$I$138)</f>
        <v>0.47239883969555074</v>
      </c>
      <c r="AL64" s="22">
        <f>($I$135+40*($J$14-0.5))/($I$135+$I$139)</f>
        <v>0.47516497423226639</v>
      </c>
      <c r="AM64" s="22">
        <f>($I$135+40*($J$14-0.5))/($I$135+$I$140)</f>
        <v>0.51537467037389895</v>
      </c>
      <c r="AN64" s="22">
        <f>($I$135+40*($K$14-0.5))/($I$135+$I$141)</f>
        <v>0.59449909736538054</v>
      </c>
      <c r="AO64" s="22">
        <f>($I$135+40*($K$14-0.5))/($I$135+$I$142)</f>
        <v>0.59655643753588861</v>
      </c>
      <c r="AP64" s="22">
        <f>($I$135+40*($K$14-0.5))/($I$135+$I$143)</f>
        <v>0.5822153393956746</v>
      </c>
      <c r="AQ64" s="22">
        <f>($I$135+40*($K$14-0.5))/($I$135+$I$144)</f>
        <v>0.6109960930866315</v>
      </c>
      <c r="AR64" s="22">
        <f>($I$135+40*($L$14-0.5))/($I$135+$I$145)</f>
        <v>0.60057937457183275</v>
      </c>
      <c r="AS64" s="22">
        <f>($I$135+40*($L$14-0.5))/($I$135+$I$146)</f>
        <v>0.58872609874613335</v>
      </c>
      <c r="AT64" s="22">
        <f>($I$135+40*($L$14-0.5))/($I$135+$I$147)</f>
        <v>0.5979837902031977</v>
      </c>
      <c r="AU64" s="22">
        <f>($I$135+40*($L$14-0.5))/($I$135+$I$148)</f>
        <v>0.57522512122826452</v>
      </c>
      <c r="AV64" s="22">
        <f>($I$135+40*($M$14-0.5))/($I$135+$I$149)</f>
        <v>0.27923369661350755</v>
      </c>
      <c r="AW64" s="22">
        <f>($I$135+40*($M$14-0.5))/($I$135+$I$150)</f>
        <v>0.28143700962850965</v>
      </c>
      <c r="AX64" s="22">
        <f>($I$135+40*($M$14-0.5))/($I$135+$I$151)</f>
        <v>0.27786965139476716</v>
      </c>
      <c r="AY64" s="22">
        <f>($I$135+40*($M$14-0.5))/($I$135+$I$152)</f>
        <v>0.29848584706778736</v>
      </c>
      <c r="AZ64" s="22">
        <f>($I$135+40*($N$14-0.5))/($I$135+$I$153)</f>
        <v>0.77088172350982609</v>
      </c>
      <c r="BA64" s="22">
        <f>($I$135+40*($N$14-0.5))/($I$135+$I$154)</f>
        <v>0.77989585939599559</v>
      </c>
      <c r="BB64" s="22">
        <f>($I$135+40*($N$7-0.5))/($I$135+$I$155)</f>
        <v>0.77822414338180357</v>
      </c>
      <c r="BC64" s="22">
        <f>($I$135+40*($N$14-0.5))/($I$135+$I$156)</f>
        <v>0.85519443395361328</v>
      </c>
      <c r="BD64" s="22">
        <f>($I$135+40*($O$14-0.5))/($I$135+$I$157)</f>
        <v>0.83463218317110455</v>
      </c>
      <c r="BE64" s="22">
        <f>($I$135+40*($O$14-0.5))/($I$135+$I$158)</f>
        <v>0.85507248781963141</v>
      </c>
      <c r="BF64" s="22">
        <f>($I$135+40*($O$14-0.5))/($I$135+$I$159)</f>
        <v>0.85900416992094741</v>
      </c>
      <c r="BG64" s="22">
        <f>($I$135+40*($O$14-0.5))/($I$135+$I$160)</f>
        <v>0.83184722404385614</v>
      </c>
      <c r="BH64" s="22">
        <f>($I$135+40*($P$14-0.5))/($I$135+$I$161)</f>
        <v>0.71762093922841141</v>
      </c>
      <c r="BI64" s="22">
        <f>($I$135+40*($P$14-0.5))/($I$135+$I$162)</f>
        <v>0.81726257734820584</v>
      </c>
      <c r="BJ64" s="22">
        <f>($I$135+40*($P$14-0.5))/($I$135+$I$163)</f>
        <v>0.83064903941905843</v>
      </c>
      <c r="BK64" s="22">
        <f>($I$135+40*($P$14-0.5))/($I$135+$I$164)</f>
        <v>0.75918493758196504</v>
      </c>
      <c r="BL64" s="22">
        <f>($I$135+40*($Q$14-0.5))/($I$135+$I$165)</f>
        <v>0.85452677257338194</v>
      </c>
      <c r="BM64" s="22">
        <f>($I$135+40*($Q$14-0.5))/($I$135+$I$166)</f>
        <v>0.85036068831039835</v>
      </c>
      <c r="BN64" s="22">
        <f>($I$135+40*($Q$7-0.5))/($I$135+$I$167)</f>
        <v>0.91688094631870043</v>
      </c>
      <c r="BO64" s="22">
        <f>($I$135+40*($Q$14-0.5))/($I$135+$I$168)</f>
        <v>0.85722437606410906</v>
      </c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</row>
    <row r="65" spans="1:358" x14ac:dyDescent="0.25">
      <c r="A65" t="str">
        <f>$A$136</f>
        <v>N.C. State</v>
      </c>
      <c r="B65" s="48"/>
      <c r="C65" s="3">
        <v>32</v>
      </c>
      <c r="D65" s="22">
        <f>($I$105+40*($I$7-0.5))/($I$105+$I$136)</f>
        <v>0.63822860073102239</v>
      </c>
      <c r="E65" s="22">
        <f>($I$106+40*($I$7-0.5))/($I$106+$I$136)</f>
        <v>0.64584229348074285</v>
      </c>
      <c r="F65" s="22">
        <f>($I$107+40*($I$7-0.5))/($I$107+$I$136)</f>
        <v>0.64028402938684847</v>
      </c>
      <c r="G65" s="22">
        <f>($I$108+40*($I$7-0.5))/($I$108+$I$136)</f>
        <v>0.62474838014848721</v>
      </c>
      <c r="H65" s="22">
        <f>($I$109+40*($I$8-0.5))/($I$109+$I$136)</f>
        <v>0.54471818471128219</v>
      </c>
      <c r="I65" s="22">
        <f>($I$110+40*($I$8-0.5))/($I$110+$I$136)</f>
        <v>0.5022312380426347</v>
      </c>
      <c r="J65" s="22">
        <f>($I$111+40*($I$8-0.5))/($I$111+$I$136)</f>
        <v>0.52072347443678713</v>
      </c>
      <c r="K65" s="22">
        <f>($I$112+40*($I$8-0.5))/($I$112+$I$136)</f>
        <v>0.53716299237661602</v>
      </c>
      <c r="L65" s="22">
        <f>($I$113+40*($I$9-0.5))/($I$113+$I$136)</f>
        <v>0.73150407093133807</v>
      </c>
      <c r="M65" s="22">
        <f>($I$114+40*($I$9-0.5))/($I$114+$I$136)</f>
        <v>0.74379574221319933</v>
      </c>
      <c r="N65" s="22">
        <f>($I$115+40*($I$9-0.5))/($I$115+$I$136)</f>
        <v>0.72997686139828788</v>
      </c>
      <c r="O65" s="22">
        <f>($I$116+40*($I$9-0.5))/($I$116+$I$136)</f>
        <v>0.74304917145639948</v>
      </c>
      <c r="P65" s="22">
        <f>($I$117+40*($I$10-0.5))/($I$117+$I$136)</f>
        <v>0.49272052233887137</v>
      </c>
      <c r="Q65" s="22">
        <f>($I$118+40*($I$10-0.5))/($I$118+$I$136)</f>
        <v>0.47436026058484754</v>
      </c>
      <c r="R65" s="22">
        <f>($I$119+40*($I$10-0.5))/($I$119+$I$136)</f>
        <v>0.47904827448122939</v>
      </c>
      <c r="S65" s="22">
        <f>($I$120+40*($I$10-0.5))/($I$120+$I$136)</f>
        <v>0.47086262834048564</v>
      </c>
      <c r="T65" s="22">
        <f>($I$121+40*($I$11-0.5))/($I$121+$I$136)</f>
        <v>0.44273083816537223</v>
      </c>
      <c r="U65" s="22">
        <f>($I$122+40*($I$11-0.5))/($I$122+$I$136)</f>
        <v>0.43068145754578036</v>
      </c>
      <c r="V65" s="22">
        <f>($I$123+40*($I$11-0.5))/($I$123+$I$136)</f>
        <v>0.44156564225514811</v>
      </c>
      <c r="W65" s="22">
        <f>($I$124+40*($I$11-0.5))/($I$124+$I$136)</f>
        <v>0.43618633948704127</v>
      </c>
      <c r="X65" s="22">
        <f>($I$125+40*($I$12-0.5))/($I$125+$I$136)</f>
        <v>0.33061270504506807</v>
      </c>
      <c r="Y65" s="22">
        <f>($I$126+40*($I$12-0.5))/($I$126+$I$136)</f>
        <v>0.30647315815956827</v>
      </c>
      <c r="Z65" s="22">
        <f>($I$127+40*($I$12-0.5))/($I$127+$I$136)</f>
        <v>0.28971863256899394</v>
      </c>
      <c r="AA65" s="22">
        <f>($I$128+40*($I$12-0.5))/($I$128+$I$136)</f>
        <v>0.29191892225367955</v>
      </c>
      <c r="AB65" s="22">
        <f>($I$129+40*($I$13-0.5))/($I$129+$I$136)</f>
        <v>0.31291730791595862</v>
      </c>
      <c r="AC65" s="22">
        <f>($I$130+40*($I$13-0.5))/($I$130+$I$136)</f>
        <v>0.28284367968520602</v>
      </c>
      <c r="AD65" s="22">
        <f>($I$131+40*($I$13-0.5))/($I$131+$I$136)</f>
        <v>0.27585121456906342</v>
      </c>
      <c r="AE65" s="22">
        <f>($I$132+40*($I$13-0.5))/($I$132+$I$136)</f>
        <v>0.25679046054512095</v>
      </c>
      <c r="AF65" s="22">
        <f>($I$133+40*($I$14-0.5))/($I$133+$I$136)</f>
        <v>0.50853692636187631</v>
      </c>
      <c r="AG65" s="22">
        <f>($I$134+40*($I$14-0.5))/($I$134+$I$136)</f>
        <v>0.51123154643094149</v>
      </c>
      <c r="AH65" s="22">
        <f>($I$135+40*($I$14-0.5))/($I$135+$I$136)</f>
        <v>0.49933951481698691</v>
      </c>
      <c r="AI65" s="3">
        <v>0</v>
      </c>
      <c r="AJ65" s="22">
        <f>($I$136+40*($J$14-0.5))/($I$136+$I$137)</f>
        <v>0.49307322278636728</v>
      </c>
      <c r="AK65" s="22">
        <f>($I$136+40*($J$14-0.5))/($I$136+$I$138)</f>
        <v>0.47308669937564174</v>
      </c>
      <c r="AL65" s="22">
        <f>($I$136+40*($J$14-0.5))/($I$136+$I$139)</f>
        <v>0.47585322896191656</v>
      </c>
      <c r="AM65" s="22">
        <f>($I$136+40*($J$14-0.5))/($I$136+$I$140)</f>
        <v>0.51606389845163669</v>
      </c>
      <c r="AN65" s="22">
        <f>($I$136+40*($K$14-0.5))/($I$136+$I$141)</f>
        <v>0.59506540282448683</v>
      </c>
      <c r="AO65" s="22">
        <f>($I$136+40*($K$14-0.5))/($I$136+$I$142)</f>
        <v>0.59712181689744059</v>
      </c>
      <c r="AP65" s="22">
        <f>($I$136+40*($K$14-0.5))/($I$136+$I$143)</f>
        <v>0.58278676064901092</v>
      </c>
      <c r="AQ65" s="22">
        <f>($I$136+40*($K$14-0.5))/($I$136+$I$144)</f>
        <v>0.61155441322061366</v>
      </c>
      <c r="AR65" s="22">
        <f>($I$136+40*($L$14-0.5))/($I$136+$I$145)</f>
        <v>0.6011384684905563</v>
      </c>
      <c r="AS65" s="22">
        <f>($I$136+40*($L$14-0.5))/($I$136+$I$146)</f>
        <v>0.58929043805964165</v>
      </c>
      <c r="AT65" s="22">
        <f>($I$136+40*($L$14-0.5))/($I$136+$I$147)</f>
        <v>0.59854408871802744</v>
      </c>
      <c r="AU65" s="22">
        <f>($I$136+40*($L$14-0.5))/($I$136+$I$148)</f>
        <v>0.57579463758420402</v>
      </c>
      <c r="AV65" s="22">
        <f>($I$136+40*($M$14-0.5))/($I$136+$I$149)</f>
        <v>0.28019149929636472</v>
      </c>
      <c r="AW65" s="22">
        <f>($I$136+40*($M$14-0.5))/($I$136+$I$150)</f>
        <v>0.28239940881594933</v>
      </c>
      <c r="AX65" s="22">
        <f>($I$136+40*($M$14-0.5))/($I$136+$I$151)</f>
        <v>0.27882458522977299</v>
      </c>
      <c r="AY65" s="22">
        <f>($I$136+40*($M$14-0.5))/($I$136+$I$152)</f>
        <v>0.29948224803649848</v>
      </c>
      <c r="AZ65" s="22">
        <f>($I$136+40*($N$14-0.5))/($I$136+$I$153)</f>
        <v>0.7712046529226767</v>
      </c>
      <c r="BA65" s="22">
        <f>($I$136+40*($N$14-0.5))/($I$136+$I$154)</f>
        <v>0.78020970625716368</v>
      </c>
      <c r="BB65" s="22">
        <f>($I$136+40*($N$7-0.5))/($I$136+$I$155)</f>
        <v>0.77853969706613435</v>
      </c>
      <c r="BC65" s="22">
        <f>($I$136+40*($N$14-0.5))/($I$136+$I$156)</f>
        <v>0.85542081668645931</v>
      </c>
      <c r="BD65" s="22">
        <f>($I$136+40*($O$14-0.5))/($I$136+$I$157)</f>
        <v>0.83488450546376969</v>
      </c>
      <c r="BE65" s="22">
        <f>($I$136+40*($O$14-0.5))/($I$136+$I$158)</f>
        <v>0.855299028940122</v>
      </c>
      <c r="BF65" s="22">
        <f>($I$136+40*($O$14-0.5))/($I$136+$I$159)</f>
        <v>0.85922557709725156</v>
      </c>
      <c r="BG65" s="22">
        <f>($I$136+40*($O$14-0.5))/($I$136+$I$160)</f>
        <v>0.8321029408822429</v>
      </c>
      <c r="BH65" s="22">
        <f>($I$136+40*($P$14-0.5))/($I$136+$I$161)</f>
        <v>0.71801318463269881</v>
      </c>
      <c r="BI65" s="22">
        <f>($I$136+40*($P$14-0.5))/($I$136+$I$162)</f>
        <v>0.81755160249127778</v>
      </c>
      <c r="BJ65" s="22">
        <f>($I$136+40*($P$14-0.5))/($I$136+$I$163)</f>
        <v>0.83092127224860668</v>
      </c>
      <c r="BK65" s="22">
        <f>($I$136+40*($P$14-0.5))/($I$136+$I$164)</f>
        <v>0.75953879358153187</v>
      </c>
      <c r="BL65" s="22">
        <f>($I$136+40*($Q$14-0.5))/($I$136+$I$165)</f>
        <v>0.85476424182747346</v>
      </c>
      <c r="BM65" s="22">
        <f>($I$136+40*($Q$14-0.5))/($I$136+$I$166)</f>
        <v>0.85060376928736348</v>
      </c>
      <c r="BN65" s="22">
        <f>($I$136+40*($Q$7-0.5))/($I$136+$I$167)</f>
        <v>0.91702024844434626</v>
      </c>
      <c r="BO65" s="22">
        <f>($I$136+40*($Q$14-0.5))/($I$136+$I$168)</f>
        <v>0.85745817631941501</v>
      </c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</row>
    <row r="66" spans="1:358" x14ac:dyDescent="0.25">
      <c r="A66" t="str">
        <f>$A$137</f>
        <v>Missouri</v>
      </c>
      <c r="B66" s="48">
        <v>9</v>
      </c>
      <c r="C66" s="3">
        <v>33</v>
      </c>
      <c r="D66" s="22">
        <f>($I$105+40*($J$7-0.5))/($I$105+$I$137)</f>
        <v>0.73445105645304742</v>
      </c>
      <c r="E66" s="22">
        <f>($I$106+40*($J$7-0.5))/($I$106+$I$137)</f>
        <v>0.74019198541651399</v>
      </c>
      <c r="F66" s="22">
        <f>($I$107+40*($J$7-0.5))/($I$107+$I$137)</f>
        <v>0.7360015680289429</v>
      </c>
      <c r="G66" s="22">
        <f>($I$108+40*($J$7-0.5))/($I$108+$I$137)</f>
        <v>0.72427008332016041</v>
      </c>
      <c r="H66" s="22">
        <f>($I$109+40*($J$8-0.5))/($I$109+$I$137)</f>
        <v>0.56786779328548065</v>
      </c>
      <c r="I66" s="22">
        <f>($I$110+40*($J$8-0.5))/($I$110+$I$137)</f>
        <v>0.52633618896927303</v>
      </c>
      <c r="J66" s="22">
        <f>($I$111+40*($J$8-0.5))/($I$111+$I$137)</f>
        <v>0.54443862527725539</v>
      </c>
      <c r="K66" s="22">
        <f>($I$112+40*($J$8-0.5))/($I$112+$I$137)</f>
        <v>0.56049793758167721</v>
      </c>
      <c r="L66" s="22">
        <f>($I$113+40*($J$9-0.5))/($I$113+$I$137)</f>
        <v>0.7526778185324402</v>
      </c>
      <c r="M66" s="22">
        <f>($I$114+40*($J$9-0.5))/($I$114+$I$137)</f>
        <v>0.76431247489438492</v>
      </c>
      <c r="N66" s="22">
        <f>($I$115+40*($J$9-0.5))/($I$115+$I$137)</f>
        <v>0.75123008754956178</v>
      </c>
      <c r="O66" s="22">
        <f>($I$116+40*($J$9-0.5))/($I$116+$I$137)</f>
        <v>0.76360668831308054</v>
      </c>
      <c r="P66" s="22">
        <f>($I$117+40*($J$10-0.5))/($I$117+$I$137)</f>
        <v>0.76147253292070849</v>
      </c>
      <c r="Q66" s="22">
        <f>($I$118+40*($J$10-0.5))/($I$118+$I$137)</f>
        <v>0.75258938875719095</v>
      </c>
      <c r="R66" s="22">
        <f>($I$119+40*($J$10-0.5))/($I$119+$I$137)</f>
        <v>0.75485927252128548</v>
      </c>
      <c r="S66" s="22">
        <f>($I$120+40*($J$10-0.5))/($I$120+$I$137)</f>
        <v>0.75089511065250414</v>
      </c>
      <c r="T66" s="22">
        <f>($I$121+40*($J$11-0.5))/($I$121+$I$137)</f>
        <v>0.3080289121172376</v>
      </c>
      <c r="U66" s="22">
        <f>($I$122+40*($J$11-0.5))/($I$122+$I$137)</f>
        <v>0.29262169371374347</v>
      </c>
      <c r="V66" s="22">
        <f>($I$123+40*($J$11-0.5))/($I$123+$I$137)</f>
        <v>0.30653985473149065</v>
      </c>
      <c r="W66" s="22">
        <f>($I$124+40*($J$11-0.5))/($I$124+$I$137)</f>
        <v>0.29966304539999111</v>
      </c>
      <c r="X66" s="22">
        <f>($I$125+40*($J$12-0.5))/($I$125+$I$137)</f>
        <v>0.55123077193214365</v>
      </c>
      <c r="Y66" s="22">
        <f>($I$126+40*($J$12-0.5))/($I$126+$I$137)</f>
        <v>0.53458098511430963</v>
      </c>
      <c r="Z66" s="22">
        <f>($I$127+40*($J$12-0.5))/($I$127+$I$137)</f>
        <v>0.52300523114055197</v>
      </c>
      <c r="AA66" s="22">
        <f>($I$128+40*($J$12-0.5))/($I$128+$I$137)</f>
        <v>0.52452633771610613</v>
      </c>
      <c r="AB66" s="22">
        <f>($I$129+40*($J$13-0.5))/($I$129+$I$137)</f>
        <v>0.53034163615276408</v>
      </c>
      <c r="AC66" s="22">
        <f>($I$130+40*($J$13-0.5))/($I$130+$I$137)</f>
        <v>0.50917171174876497</v>
      </c>
      <c r="AD66" s="22">
        <f>($I$131+40*($J$13-0.5))/($I$131+$I$137)</f>
        <v>0.50424187233004003</v>
      </c>
      <c r="AE66" s="22">
        <f>($I$132+40*($J$13-0.5))/($I$132+$I$137)</f>
        <v>0.49078905511919774</v>
      </c>
      <c r="AF66" s="22">
        <f>($I$133+40*($J$14-0.5))/($I$133+$I$137)</f>
        <v>0.50198366501062142</v>
      </c>
      <c r="AG66" s="22">
        <f>($I$134+40*($J$14-0.5))/($I$134+$I$137)</f>
        <v>0.50479428747760369</v>
      </c>
      <c r="AH66" s="22">
        <f>($I$135+40*($J$14-0.5))/($I$135+$I$137)</f>
        <v>0.49238345873422062</v>
      </c>
      <c r="AI66" s="22">
        <f>($I$136+40*($J$14-0.5))/($I$136+$I$137)</f>
        <v>0.49307322278636728</v>
      </c>
      <c r="AJ66" s="3">
        <v>0</v>
      </c>
      <c r="AK66" s="22">
        <f>($I$137+40*($J$15-0.5))/($I$137+$I$138)</f>
        <v>0.47913165837960014</v>
      </c>
      <c r="AL66" s="22">
        <f>($I$137+40*($J$15-0.5))/($I$137+$I$139)</f>
        <v>0.48201713039097355</v>
      </c>
      <c r="AM66" s="22">
        <f>($I$137+40*($J$15-0.5))/($I$137+$I$140)</f>
        <v>0.52406988479959393</v>
      </c>
      <c r="AN66" s="22">
        <f>($I$137+40*($K$15-0.5))/($I$137+$I$141)</f>
        <v>0.59671391126780726</v>
      </c>
      <c r="AO66" s="22">
        <f>($I$137+40*($K$15-0.5))/($I$137+$I$142)</f>
        <v>0.59884190185051944</v>
      </c>
      <c r="AP66" s="22">
        <f>($I$137+40*($K$15-0.5))/($I$137+$I$143)</f>
        <v>0.58401763053539024</v>
      </c>
      <c r="AQ66" s="22">
        <f>($I$137+40*($K$15-0.5))/($I$137+$I$144)</f>
        <v>0.61379003177217839</v>
      </c>
      <c r="AR66" s="22">
        <f>($I$137+40*($L$15-0.5))/($I$137+$I$145)</f>
        <v>0.60298466875013645</v>
      </c>
      <c r="AS66" s="22">
        <f>($I$137+40*($L$15-0.5))/($I$137+$I$146)</f>
        <v>0.59072873291377104</v>
      </c>
      <c r="AT66" s="22">
        <f>($I$137+40*($L$15-0.5))/($I$137+$I$147)</f>
        <v>0.60029965130835727</v>
      </c>
      <c r="AU66" s="22">
        <f>($I$137+40*($L$15-0.5))/($I$137+$I$148)</f>
        <v>0.57678705309862832</v>
      </c>
      <c r="AV66" s="22">
        <f>($I$137+40*($M$15-0.5))/($I$137+$I$149)</f>
        <v>0.60375193019529494</v>
      </c>
      <c r="AW66" s="22">
        <f>($I$137+40*($M$15-0.5))/($I$137+$I$150)</f>
        <v>0.60865455505134958</v>
      </c>
      <c r="AX66" s="22">
        <f>($I$137+40*($M$15-0.5))/($I$137+$I$151)</f>
        <v>0.60071789221620553</v>
      </c>
      <c r="AY66" s="22">
        <f>($I$137+40*($M$15-0.5))/($I$137+$I$152)</f>
        <v>0.64666585411373978</v>
      </c>
      <c r="AZ66" s="22">
        <f>($I$137+40*($N$14-0.5))/($I$137+$I$153)</f>
        <v>0.76385178393272346</v>
      </c>
      <c r="BA66" s="22">
        <f>($I$137+40*($N$15-0.5))/($I$137+$I$154)</f>
        <v>0.69878767124990648</v>
      </c>
      <c r="BB66" s="22">
        <f>($I$137+40*($N$7-0.5))/($I$137+$I$155)</f>
        <v>0.77135266772074174</v>
      </c>
      <c r="BC66" s="22">
        <f>($I$137+40*($N$15-0.5))/($I$137+$I$156)</f>
        <v>0.76855951020891622</v>
      </c>
      <c r="BD66" s="22">
        <f>($I$137+40*($O$15-0.5))/($I$137+$I$157)</f>
        <v>0.75477552012255433</v>
      </c>
      <c r="BE66" s="22">
        <f>($I$137+40*($O$15-0.5))/($I$137+$I$158)</f>
        <v>0.7738913309424087</v>
      </c>
      <c r="BF66" s="22">
        <f>($I$137+40*($O$15-0.5))/($I$137+$I$159)</f>
        <v>0.77757182669072744</v>
      </c>
      <c r="BG66" s="22">
        <f>($I$137+40*($O$15-0.5))/($I$137+$I$160)</f>
        <v>0.75217343466323183</v>
      </c>
      <c r="BH66" s="22">
        <f>($I$137+40*($P$15-0.5))/($I$137+$I$161)</f>
        <v>0.69944675601936734</v>
      </c>
      <c r="BI66" s="22">
        <f>($I$137+40*($P$15-0.5))/($I$137+$I$162)</f>
        <v>0.79992198485178978</v>
      </c>
      <c r="BJ66" s="22">
        <f>($I$137+40*($P$15-0.5))/($I$137+$I$163)</f>
        <v>0.81348500426831405</v>
      </c>
      <c r="BK66" s="22">
        <f>($I$137+40*($P$15-0.5))/($I$137+$I$164)</f>
        <v>0.74125577231992934</v>
      </c>
      <c r="BL66" s="22">
        <f>($I$137+40*($Q$15-0.5))/($I$137+$I$165)</f>
        <v>0.84363538645562475</v>
      </c>
      <c r="BM66" s="22">
        <f>($I$137+40*($Q$15-0.5))/($I$137+$I$166)</f>
        <v>0.83937623699168296</v>
      </c>
      <c r="BN66" s="22">
        <f>($I$137+40*($Q$7-0.5))/($I$137+$I$167)</f>
        <v>0.91382990059955516</v>
      </c>
      <c r="BO66" s="22">
        <f>($I$137+40*($Q$15-0.5))/($I$137+$I$168)</f>
        <v>0.84639404238166349</v>
      </c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</row>
    <row r="67" spans="1:358" x14ac:dyDescent="0.25">
      <c r="A67" t="str">
        <f>$A$138</f>
        <v>Wichita St.</v>
      </c>
      <c r="B67" s="48"/>
      <c r="C67" s="3">
        <v>34</v>
      </c>
      <c r="D67" s="22">
        <f>($I$105+40*($J$7-0.5))/($I$105+$I$138)</f>
        <v>0.70674706445283808</v>
      </c>
      <c r="E67" s="22">
        <f>($I$106+40*($J$7-0.5))/($I$106+$I$138)</f>
        <v>0.71285276390565722</v>
      </c>
      <c r="F67" s="22">
        <f>($I$107+40*($J$7-0.5))/($I$107+$I$138)</f>
        <v>0.70839511155223456</v>
      </c>
      <c r="G67" s="22">
        <f>($I$108+40*($J$7-0.5))/($I$108+$I$138)</f>
        <v>0.69594366042897615</v>
      </c>
      <c r="H67" s="22">
        <f>($I$109+40*($J$8-0.5))/($I$109+$I$138)</f>
        <v>0.54688615763606629</v>
      </c>
      <c r="I67" s="22">
        <f>($I$110+40*($J$8-0.5))/($I$110+$I$138)</f>
        <v>0.50509545872222272</v>
      </c>
      <c r="J67" s="22">
        <f>($I$111+40*($J$8-0.5))/($I$111+$I$138)</f>
        <v>0.5232744101931287</v>
      </c>
      <c r="K67" s="22">
        <f>($I$112+40*($J$8-0.5))/($I$112+$I$138)</f>
        <v>0.53944867793537066</v>
      </c>
      <c r="L67" s="22">
        <f>($I$113+40*($J$9-0.5))/($I$113+$I$138)</f>
        <v>0.72321620223288174</v>
      </c>
      <c r="M67" s="22">
        <f>($I$114+40*($J$9-0.5))/($I$114+$I$138)</f>
        <v>0.73575022888822628</v>
      </c>
      <c r="N67" s="22">
        <f>($I$115+40*($J$9-0.5))/($I$115+$I$138)</f>
        <v>0.72165978870231928</v>
      </c>
      <c r="O67" s="22">
        <f>($I$116+40*($J$9-0.5))/($I$116+$I$138)</f>
        <v>0.73498856690235626</v>
      </c>
      <c r="P67" s="22">
        <f>($I$117+40*($J$10-0.5))/($I$117+$I$138)</f>
        <v>0.73268649223162718</v>
      </c>
      <c r="Q67" s="22">
        <f>($I$118+40*($J$10-0.5))/($I$118+$I$138)</f>
        <v>0.72312111349822938</v>
      </c>
      <c r="R67" s="22">
        <f>($I$119+40*($J$10-0.5))/($I$119+$I$138)</f>
        <v>0.72556276754965665</v>
      </c>
      <c r="S67" s="22">
        <f>($I$120+40*($J$10-0.5))/($I$120+$I$138)</f>
        <v>0.72129976634633208</v>
      </c>
      <c r="T67" s="22">
        <f>($I$121+40*($J$11-0.5))/($I$121+$I$138)</f>
        <v>0.29590485375777342</v>
      </c>
      <c r="U67" s="22">
        <f>($I$122+40*($J$11-0.5))/($I$122+$I$138)</f>
        <v>0.28085792701160811</v>
      </c>
      <c r="V67" s="22">
        <f>($I$123+40*($J$11-0.5))/($I$123+$I$138)</f>
        <v>0.29444946619070705</v>
      </c>
      <c r="W67" s="22">
        <f>($I$124+40*($J$11-0.5))/($I$124+$I$138)</f>
        <v>0.28773134870813616</v>
      </c>
      <c r="X67" s="22">
        <f>($I$125+40*($J$12-0.5))/($I$125+$I$138)</f>
        <v>0.53049283000244951</v>
      </c>
      <c r="Y67" s="22">
        <f>($I$126+40*($J$12-0.5))/($I$126+$I$138)</f>
        <v>0.51375234088067701</v>
      </c>
      <c r="Z67" s="22">
        <f>($I$127+40*($J$12-0.5))/($I$127+$I$138)</f>
        <v>0.50214100093582592</v>
      </c>
      <c r="AA67" s="22">
        <f>($I$128+40*($J$12-0.5))/($I$128+$I$138)</f>
        <v>0.50366550046005054</v>
      </c>
      <c r="AB67" s="22">
        <f>($I$129+40*($J$13-0.5))/($I$129+$I$138)</f>
        <v>0.50986802425791944</v>
      </c>
      <c r="AC67" s="22">
        <f>($I$130+40*($J$13-0.5))/($I$130+$I$138)</f>
        <v>0.48866502622503788</v>
      </c>
      <c r="AD67" s="22">
        <f>($I$131+40*($J$13-0.5))/($I$131+$I$138)</f>
        <v>0.48373805491047994</v>
      </c>
      <c r="AE67" s="22">
        <f>($I$132+40*($J$13-0.5))/($I$132+$I$138)</f>
        <v>0.47031331391040593</v>
      </c>
      <c r="AF67" s="22">
        <f>($I$133+40*($J$14-0.5))/($I$133+$I$138)</f>
        <v>0.48197936677476205</v>
      </c>
      <c r="AG67" s="22">
        <f>($I$134+40*($J$14-0.5))/($I$134+$I$138)</f>
        <v>0.48478701394547929</v>
      </c>
      <c r="AH67" s="22">
        <f>($I$135+40*($J$14-0.5))/($I$135+$I$138)</f>
        <v>0.47239883969555074</v>
      </c>
      <c r="AI67" s="22">
        <f>($I$136+40*($J$14-0.5))/($I$136+$I$138)</f>
        <v>0.47308669937564174</v>
      </c>
      <c r="AJ67" s="22">
        <f>($I$137+40*($J$15-0.5))/($I$137+$I$138)</f>
        <v>0.47913165837960014</v>
      </c>
      <c r="AK67" s="3">
        <v>0</v>
      </c>
      <c r="AL67" s="22">
        <f>($I$138+40*($J$15-0.5))/($I$138+$I$139)</f>
        <v>0.50288980987800569</v>
      </c>
      <c r="AM67" s="22">
        <f>($I$138+40*($J$15-0.5))/($I$138+$I$140)</f>
        <v>0.54484811783659615</v>
      </c>
      <c r="AN67" s="22">
        <f>($I$138+40*($K$15-0.5))/($I$138+$I$141)</f>
        <v>0.61400728208788802</v>
      </c>
      <c r="AO67" s="22">
        <f>($I$138+40*($K$15-0.5))/($I$138+$I$142)</f>
        <v>0.61610272832576141</v>
      </c>
      <c r="AP67" s="22">
        <f>($I$138+40*($K$15-0.5))/($I$138+$I$143)</f>
        <v>0.60149184074007023</v>
      </c>
      <c r="AQ67" s="22">
        <f>($I$138+40*($K$15-0.5))/($I$138+$I$144)</f>
        <v>0.63080420899661382</v>
      </c>
      <c r="AR67" s="22">
        <f>($I$138+40*($L$15-0.5))/($I$138+$I$145)</f>
        <v>0.62004771941673453</v>
      </c>
      <c r="AS67" s="22">
        <f>($I$138+40*($L$15-0.5))/($I$138+$I$146)</f>
        <v>0.60797606911494961</v>
      </c>
      <c r="AT67" s="22">
        <f>($I$138+40*($L$15-0.5))/($I$138+$I$147)</f>
        <v>0.61740487951420986</v>
      </c>
      <c r="AU67" s="22">
        <f>($I$138+40*($L$15-0.5))/($I$138+$I$148)</f>
        <v>0.59421833313126637</v>
      </c>
      <c r="AV67" s="22">
        <f>($I$138+40*($M$15-0.5))/($I$138+$I$149)</f>
        <v>0.61992966002721828</v>
      </c>
      <c r="AW67" s="22">
        <f>($I$138+40*($M$15-0.5))/($I$138+$I$150)</f>
        <v>0.62475652787265001</v>
      </c>
      <c r="AX67" s="22">
        <f>($I$138+40*($M$15-0.5))/($I$138+$I$151)</f>
        <v>0.61694090149641168</v>
      </c>
      <c r="AY67" s="22">
        <f>($I$138+40*($M$15-0.5))/($I$138+$I$152)</f>
        <v>0.66207217534852814</v>
      </c>
      <c r="AZ67" s="22">
        <f>($I$138+40*($N$15-0.5))/($I$138+$I$153)</f>
        <v>0.70385741660471202</v>
      </c>
      <c r="BA67" s="22">
        <f>($I$138+40*($N$15-0.5))/($I$138+$I$154)</f>
        <v>0.71197195564408944</v>
      </c>
      <c r="BB67" s="22">
        <f>($I$138+40*($N$7-0.5))/($I$138+$I$155)</f>
        <v>0.78133957799326637</v>
      </c>
      <c r="BC67" s="22">
        <f>($I$138+40*($N$15-0.5))/($I$138+$I$156)</f>
        <v>0.77965282995136354</v>
      </c>
      <c r="BD67" s="22">
        <f>($I$138+40*($O$15-0.5))/($I$138+$I$157)</f>
        <v>0.76625116966782014</v>
      </c>
      <c r="BE67" s="22">
        <f>($I$138+40*($O$15-0.5))/($I$138+$I$158)</f>
        <v>0.78472756624454909</v>
      </c>
      <c r="BF67" s="22">
        <f>($I$138+40*($O$15-0.5))/($I$138+$I$159)</f>
        <v>0.78827993040969413</v>
      </c>
      <c r="BG67" s="22">
        <f>($I$138+40*($O$15-0.5))/($I$138+$I$160)</f>
        <v>0.76373273554423238</v>
      </c>
      <c r="BH67" s="22">
        <f>($I$138+40*($P$15-0.5))/($I$138+$I$161)</f>
        <v>0.71226661274966607</v>
      </c>
      <c r="BI67" s="22">
        <f>($I$138+40*($P$15-0.5))/($I$138+$I$162)</f>
        <v>0.8096226425539953</v>
      </c>
      <c r="BJ67" s="22">
        <f>($I$138+40*($P$15-0.5))/($I$138+$I$163)</f>
        <v>0.82267384254362841</v>
      </c>
      <c r="BK67" s="22">
        <f>($I$138+40*($P$15-0.5))/($I$138+$I$164)</f>
        <v>0.75292225576429683</v>
      </c>
      <c r="BL67" s="22">
        <f>($I$138+40*($Q$15-0.5))/($I$138+$I$165)</f>
        <v>0.85145636239470612</v>
      </c>
      <c r="BM67" s="22">
        <f>($I$138+40*($Q$15-0.5))/($I$138+$I$166)</f>
        <v>0.84737170394637484</v>
      </c>
      <c r="BN67" s="22">
        <f>($I$138+40*($Q$7-0.5))/($I$138+$I$167)</f>
        <v>0.91825317844223808</v>
      </c>
      <c r="BO67" s="22">
        <f>($I$138+40*($Q$15-0.5))/($I$138+$I$168)</f>
        <v>0.85410089969538672</v>
      </c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</row>
    <row r="68" spans="1:358" x14ac:dyDescent="0.25">
      <c r="A68" t="str">
        <f>$A$139</f>
        <v>Temple</v>
      </c>
      <c r="B68" s="48"/>
      <c r="C68" s="3">
        <v>35</v>
      </c>
      <c r="D68" s="22">
        <f>($I$105+40*($J$7-0.5))/($I$105+$I$139)</f>
        <v>0.71059153005747888</v>
      </c>
      <c r="E68" s="22">
        <f>($I$106+40*($J$7-0.5))/($I$106+$I$139)</f>
        <v>0.71664927691446989</v>
      </c>
      <c r="F68" s="22">
        <f>($I$107+40*($J$7-0.5))/($I$107+$I$139)</f>
        <v>0.71222676901534532</v>
      </c>
      <c r="G68" s="22">
        <f>($I$108+40*($J$7-0.5))/($I$108+$I$139)</f>
        <v>0.69986961060793207</v>
      </c>
      <c r="H68" s="22">
        <f>($I$109+40*($J$8-0.5))/($I$109+$I$139)</f>
        <v>0.54979977907268407</v>
      </c>
      <c r="I68" s="22">
        <f>($I$110+40*($J$8-0.5))/($I$110+$I$139)</f>
        <v>0.50803606728378126</v>
      </c>
      <c r="J68" s="22">
        <f>($I$111+40*($J$8-0.5))/($I$111+$I$139)</f>
        <v>0.52620832441152698</v>
      </c>
      <c r="K68" s="22">
        <f>($I$112+40*($J$8-0.5))/($I$112+$I$139)</f>
        <v>0.54237010473943958</v>
      </c>
      <c r="L68" s="22">
        <f>($I$113+40*($J$9-0.5))/($I$113+$I$139)</f>
        <v>0.72729936903989489</v>
      </c>
      <c r="M68" s="22">
        <f>($I$114+40*($J$9-0.5))/($I$114+$I$139)</f>
        <v>0.73971503829562746</v>
      </c>
      <c r="N68" s="22">
        <f>($I$115+40*($J$9-0.5))/($I$115+$I$139)</f>
        <v>0.72575720941668032</v>
      </c>
      <c r="O68" s="22">
        <f>($I$116+40*($J$9-0.5))/($I$116+$I$139)</f>
        <v>0.73896074972760717</v>
      </c>
      <c r="P68" s="22">
        <f>($I$117+40*($J$10-0.5))/($I$117+$I$139)</f>
        <v>0.73668081829497534</v>
      </c>
      <c r="Q68" s="22">
        <f>($I$118+40*($J$10-0.5))/($I$118+$I$139)</f>
        <v>0.72720515395297347</v>
      </c>
      <c r="R68" s="22">
        <f>($I$119+40*($J$10-0.5))/($I$119+$I$139)</f>
        <v>0.7296242590034947</v>
      </c>
      <c r="S68" s="22">
        <f>($I$120+40*($J$10-0.5))/($I$120+$I$139)</f>
        <v>0.72540047026292398</v>
      </c>
      <c r="T68" s="22">
        <f>($I$121+40*($J$11-0.5))/($I$121+$I$139)</f>
        <v>0.29758483250664752</v>
      </c>
      <c r="U68" s="22">
        <f>($I$122+40*($J$11-0.5))/($I$122+$I$139)</f>
        <v>0.28248675201899326</v>
      </c>
      <c r="V68" s="22">
        <f>($I$123+40*($J$11-0.5))/($I$123+$I$139)</f>
        <v>0.2961246572304444</v>
      </c>
      <c r="W68" s="22">
        <f>($I$124+40*($J$11-0.5))/($I$124+$I$139)</f>
        <v>0.28938399526915681</v>
      </c>
      <c r="X68" s="22">
        <f>($I$125+40*($J$12-0.5))/($I$125+$I$139)</f>
        <v>0.53337087751626311</v>
      </c>
      <c r="Y68" s="22">
        <f>($I$126+40*($J$12-0.5))/($I$126+$I$139)</f>
        <v>0.51663950563301164</v>
      </c>
      <c r="Z68" s="22">
        <f>($I$127+40*($J$12-0.5))/($I$127+$I$139)</f>
        <v>0.50503068631268311</v>
      </c>
      <c r="AA68" s="22">
        <f>($I$128+40*($J$12-0.5))/($I$128+$I$139)</f>
        <v>0.5065550325987177</v>
      </c>
      <c r="AB68" s="22">
        <f>($I$129+40*($J$13-0.5))/($I$129+$I$139)</f>
        <v>0.51270688672584153</v>
      </c>
      <c r="AC68" s="22">
        <f>($I$130+40*($J$13-0.5))/($I$130+$I$139)</f>
        <v>0.49150421921618931</v>
      </c>
      <c r="AD68" s="22">
        <f>($I$131+40*($J$13-0.5))/($I$131+$I$139)</f>
        <v>0.48657586180580453</v>
      </c>
      <c r="AE68" s="22">
        <f>($I$132+40*($J$13-0.5))/($I$132+$I$139)</f>
        <v>0.47314454330400313</v>
      </c>
      <c r="AF68" s="22">
        <f>($I$133+40*($J$14-0.5))/($I$133+$I$139)</f>
        <v>0.48475005758869555</v>
      </c>
      <c r="AG68" s="22">
        <f>($I$134+40*($J$14-0.5))/($I$134+$I$139)</f>
        <v>0.48755865386211417</v>
      </c>
      <c r="AH68" s="22">
        <f>($I$135+40*($J$14-0.5))/($I$135+$I$139)</f>
        <v>0.47516497423226639</v>
      </c>
      <c r="AI68" s="22">
        <f>($I$136+40*($J$14-0.5))/($I$136+$I$139)</f>
        <v>0.47585322896191656</v>
      </c>
      <c r="AJ68" s="22">
        <f>($I$137+40*($J$15-0.5))/($I$137+$I$139)</f>
        <v>0.48201713039097355</v>
      </c>
      <c r="AK68" s="22">
        <f>($I$138+40*($J$15-0.5))/($I$138+$I$139)</f>
        <v>0.50288980987800569</v>
      </c>
      <c r="AL68" s="3">
        <v>0</v>
      </c>
      <c r="AM68" s="22">
        <f>($I$139+40*($J$15-0.5))/($I$139+$I$140)</f>
        <v>0.54198007085281941</v>
      </c>
      <c r="AN68" s="22">
        <f>($I$139+40*($K$15-0.5))/($I$139+$I$141)</f>
        <v>0.61161858371484579</v>
      </c>
      <c r="AO68" s="22">
        <f>($I$139+40*($K$15-0.5))/($I$139+$I$142)</f>
        <v>0.61371883943194128</v>
      </c>
      <c r="AP68" s="22">
        <f>($I$139+40*($K$15-0.5))/($I$139+$I$143)</f>
        <v>0.59907626388332968</v>
      </c>
      <c r="AQ68" s="22">
        <f>($I$139+40*($K$15-0.5))/($I$139+$I$144)</f>
        <v>0.62845655800830946</v>
      </c>
      <c r="AR68" s="22">
        <f>($I$139+40*($L$15-0.5))/($I$139+$I$145)</f>
        <v>0.61769104092744598</v>
      </c>
      <c r="AS68" s="22">
        <f>($I$139+40*($L$15-0.5))/($I$139+$I$146)</f>
        <v>0.60559214300151398</v>
      </c>
      <c r="AT68" s="22">
        <f>($I$139+40*($L$15-0.5))/($I$139+$I$147)</f>
        <v>0.61504198588894632</v>
      </c>
      <c r="AU68" s="22">
        <f>($I$139+40*($L$15-0.5))/($I$139+$I$148)</f>
        <v>0.59180691546985809</v>
      </c>
      <c r="AV68" s="22">
        <f>($I$139+40*($M$15-0.5))/($I$139+$I$149)</f>
        <v>0.61769093126651697</v>
      </c>
      <c r="AW68" s="22">
        <f>($I$139+40*($M$15-0.5))/($I$139+$I$150)</f>
        <v>0.62252891893939077</v>
      </c>
      <c r="AX68" s="22">
        <f>($I$139+40*($M$15-0.5))/($I$139+$I$151)</f>
        <v>0.61469550987839727</v>
      </c>
      <c r="AY68" s="22">
        <f>($I$139+40*($M$15-0.5))/($I$139+$I$152)</f>
        <v>0.65994551414728331</v>
      </c>
      <c r="AZ68" s="22">
        <f>($I$139+40*($N$15-0.5))/($I$139+$I$153)</f>
        <v>0.70200794885741513</v>
      </c>
      <c r="BA68" s="22">
        <f>($I$139+40*($N$15-0.5))/($I$139+$I$154)</f>
        <v>0.71015229608599106</v>
      </c>
      <c r="BB68" s="22">
        <f>($I$139+40*($N$7-0.5))/($I$139+$I$155)</f>
        <v>0.77996109649543155</v>
      </c>
      <c r="BC68" s="22">
        <f>($I$139+40*($N$15-0.5))/($I$139+$I$156)</f>
        <v>0.77812750590680735</v>
      </c>
      <c r="BD68" s="22">
        <f>($I$139+40*($O$15-0.5))/($I$139+$I$157)</f>
        <v>0.76467165319853714</v>
      </c>
      <c r="BE68" s="22">
        <f>($I$139+40*($O$15-0.5))/($I$139+$I$158)</f>
        <v>0.78323758205516325</v>
      </c>
      <c r="BF68" s="22">
        <f>($I$139+40*($O$15-0.5))/($I$139+$I$159)</f>
        <v>0.78680785372035611</v>
      </c>
      <c r="BG68" s="22">
        <f>($I$139+40*($O$15-0.5))/($I$139+$I$160)</f>
        <v>0.76214148386327152</v>
      </c>
      <c r="BH68" s="22">
        <f>($I$139+40*($P$15-0.5))/($I$139+$I$161)</f>
        <v>0.71049546995966129</v>
      </c>
      <c r="BI68" s="22">
        <f>($I$139+40*($P$15-0.5))/($I$139+$I$162)</f>
        <v>0.80828947657376937</v>
      </c>
      <c r="BJ68" s="22">
        <f>($I$139+40*($P$15-0.5))/($I$139+$I$163)</f>
        <v>0.82141191097940558</v>
      </c>
      <c r="BK68" s="22">
        <f>($I$139+40*($P$15-0.5))/($I$139+$I$164)</f>
        <v>0.7513139926223924</v>
      </c>
      <c r="BL68" s="22">
        <f>($I$139+40*($Q$15-0.5))/($I$139+$I$165)</f>
        <v>0.85038301617940137</v>
      </c>
      <c r="BM68" s="22">
        <f>($I$139+40*($Q$15-0.5))/($I$139+$I$166)</f>
        <v>0.84627417157473683</v>
      </c>
      <c r="BN68" s="22">
        <f>($I$139+40*($Q$7-0.5))/($I$139+$I$167)</f>
        <v>0.9176468551190009</v>
      </c>
      <c r="BO68" s="22">
        <f>($I$139+40*($Q$15-0.5))/($I$139+$I$168)</f>
        <v>0.85304336428227545</v>
      </c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</row>
    <row r="69" spans="1:358" x14ac:dyDescent="0.25">
      <c r="A69" t="str">
        <f>$A$140</f>
        <v>Villanova</v>
      </c>
      <c r="B69" s="48"/>
      <c r="C69" s="3">
        <v>36</v>
      </c>
      <c r="D69" s="22">
        <f>($I$105+40*($J$7-0.5))/($I$105+$I$140)</f>
        <v>0.76611949049103989</v>
      </c>
      <c r="E69" s="22">
        <f>($I$106+40*($J$7-0.5))/($I$106+$I$140)</f>
        <v>0.77138888390361926</v>
      </c>
      <c r="F69" s="22">
        <f>($I$107+40*($J$7-0.5))/($I$107+$I$140)</f>
        <v>0.76754361772445656</v>
      </c>
      <c r="G69" s="22">
        <f>($I$108+40*($J$7-0.5))/($I$108+$I$140)</f>
        <v>0.75675054013637488</v>
      </c>
      <c r="H69" s="22">
        <f>($I$109+40*($J$8-0.5))/($I$109+$I$140)</f>
        <v>0.59181070501526933</v>
      </c>
      <c r="I69" s="22">
        <f>($I$110+40*($J$8-0.5))/($I$110+$I$140)</f>
        <v>0.55075980447591788</v>
      </c>
      <c r="J69" s="22">
        <f>($I$111+40*($J$8-0.5))/($I$111+$I$140)</f>
        <v>0.56869371210235498</v>
      </c>
      <c r="K69" s="22">
        <f>($I$112+40*($J$8-0.5))/($I$112+$I$140)</f>
        <v>0.58455044892538011</v>
      </c>
      <c r="L69" s="22">
        <f>($I$113+40*($J$9-0.5))/($I$113+$I$140)</f>
        <v>0.786462365918281</v>
      </c>
      <c r="M69" s="22">
        <f>($I$114+40*($J$9-0.5))/($I$114+$I$140)</f>
        <v>0.79693648923927862</v>
      </c>
      <c r="N69" s="22">
        <f>($I$115+40*($J$9-0.5))/($I$115+$I$140)</f>
        <v>0.78515594784957221</v>
      </c>
      <c r="O69" s="22">
        <f>($I$116+40*($J$9-0.5))/($I$116+$I$140)</f>
        <v>0.79630236117878772</v>
      </c>
      <c r="P69" s="22">
        <f>($I$117+40*($J$10-0.5))/($I$117+$I$140)</f>
        <v>0.79438389989483027</v>
      </c>
      <c r="Q69" s="22">
        <f>($I$118+40*($J$10-0.5))/($I$118+$I$140)</f>
        <v>0.78638258745303247</v>
      </c>
      <c r="R69" s="22">
        <f>($I$119+40*($J$10-0.5))/($I$119+$I$140)</f>
        <v>0.78842959228945209</v>
      </c>
      <c r="S69" s="22">
        <f>($I$120+40*($J$10-0.5))/($I$120+$I$140)</f>
        <v>0.78485357019181845</v>
      </c>
      <c r="T69" s="22">
        <f>($I$121+40*($J$11-0.5))/($I$121+$I$140)</f>
        <v>0.32193871156693366</v>
      </c>
      <c r="U69" s="22">
        <f>($I$122+40*($J$11-0.5))/($I$122+$I$140)</f>
        <v>0.30614355823081435</v>
      </c>
      <c r="V69" s="22">
        <f>($I$123+40*($J$11-0.5))/($I$123+$I$140)</f>
        <v>0.32041354821668255</v>
      </c>
      <c r="W69" s="22">
        <f>($I$124+40*($J$11-0.5))/($I$124+$I$140)</f>
        <v>0.31336614571554927</v>
      </c>
      <c r="X69" s="22">
        <f>($I$125+40*($J$12-0.5))/($I$125+$I$140)</f>
        <v>0.57493106113738168</v>
      </c>
      <c r="Y69" s="22">
        <f>($I$126+40*($J$12-0.5))/($I$126+$I$140)</f>
        <v>0.55845624328258414</v>
      </c>
      <c r="Z69" s="22">
        <f>($I$127+40*($J$12-0.5))/($I$127+$I$140)</f>
        <v>0.54697107814660695</v>
      </c>
      <c r="AA69" s="22">
        <f>($I$128+40*($J$12-0.5))/($I$128+$I$140)</f>
        <v>0.54848173849020998</v>
      </c>
      <c r="AB69" s="22">
        <f>($I$129+40*($J$13-0.5))/($I$129+$I$140)</f>
        <v>0.55379118355374246</v>
      </c>
      <c r="AC69" s="22">
        <f>($I$130+40*($J$13-0.5))/($I$130+$I$140)</f>
        <v>0.53274699731169739</v>
      </c>
      <c r="AD69" s="22">
        <f>($I$131+40*($J$13-0.5))/($I$131+$I$140)</f>
        <v>0.5278343674208642</v>
      </c>
      <c r="AE69" s="22">
        <f>($I$132+40*($J$13-0.5))/($I$132+$I$140)</f>
        <v>0.51440522518927234</v>
      </c>
      <c r="AF69" s="22">
        <f>($I$133+40*($J$14-0.5))/($I$133+$I$140)</f>
        <v>0.52495956126495158</v>
      </c>
      <c r="AG69" s="22">
        <f>($I$134+40*($J$14-0.5))/($I$134+$I$140)</f>
        <v>0.52776249998974334</v>
      </c>
      <c r="AH69" s="22">
        <f>($I$135+40*($J$14-0.5))/($I$135+$I$140)</f>
        <v>0.51537467037389895</v>
      </c>
      <c r="AI69" s="22">
        <f>($I$136+40*($J$14-0.5))/($I$136+$I$140)</f>
        <v>0.51606389845163669</v>
      </c>
      <c r="AJ69" s="22">
        <f>($I$137+40*($J$15-0.5))/($I$137+$I$140)</f>
        <v>0.52406988479959393</v>
      </c>
      <c r="AK69" s="22">
        <f>($I$138+40*($J$15-0.5))/($I$138+$I$140)</f>
        <v>0.54484811783659615</v>
      </c>
      <c r="AL69" s="22">
        <f>($I$139+40*($J$15-0.5))/($I$139+$I$140)</f>
        <v>0.54198007085281941</v>
      </c>
      <c r="AM69" s="3">
        <v>0</v>
      </c>
      <c r="AN69" s="22">
        <f>($I$140+40*($K$15-0.5))/($I$140+$I$141)</f>
        <v>0.57671602436614844</v>
      </c>
      <c r="AO69" s="22">
        <f>($I$140+40*($K$15-0.5))/($I$140+$I$142)</f>
        <v>0.57887506566735358</v>
      </c>
      <c r="AP69" s="22">
        <f>($I$140+40*($K$15-0.5))/($I$140+$I$143)</f>
        <v>0.56385033713320387</v>
      </c>
      <c r="AQ69" s="22">
        <f>($I$140+40*($K$15-0.5))/($I$140+$I$144)</f>
        <v>0.59406286429552668</v>
      </c>
      <c r="AR69" s="22">
        <f>($I$140+40*($L$15-0.5))/($I$140+$I$145)</f>
        <v>0.58324880128484535</v>
      </c>
      <c r="AS69" s="22">
        <f>($I$140+40*($L$15-0.5))/($I$140+$I$146)</f>
        <v>0.57081725767500824</v>
      </c>
      <c r="AT69" s="22">
        <f>($I$140+40*($L$15-0.5))/($I$140+$I$147)</f>
        <v>0.58052316342507626</v>
      </c>
      <c r="AU69" s="22">
        <f>($I$140+40*($L$15-0.5))/($I$140+$I$148)</f>
        <v>0.55670629232127311</v>
      </c>
      <c r="AV69" s="22">
        <f>($I$140+40*($M$15-0.5))/($I$140+$I$149)</f>
        <v>0.58513032890289984</v>
      </c>
      <c r="AW69" s="22">
        <f>($I$140+40*($M$15-0.5))/($I$140+$I$150)</f>
        <v>0.59010693228167288</v>
      </c>
      <c r="AX69" s="22">
        <f>($I$140+40*($M$15-0.5))/($I$140+$I$151)</f>
        <v>0.58205241076397085</v>
      </c>
      <c r="AY69" s="22">
        <f>($I$140+40*($M$15-0.5))/($I$140+$I$152)</f>
        <v>0.62882112390152956</v>
      </c>
      <c r="AZ69" s="22">
        <f>($I$140+40*($N$15-0.5))/($I$140+$I$153)</f>
        <v>0.67496056937564441</v>
      </c>
      <c r="BA69" s="22">
        <f>($I$140+40*($N$15-0.5))/($I$140+$I$154)</f>
        <v>0.68351087390241383</v>
      </c>
      <c r="BB69" s="22">
        <f>($I$140+40*($N$7-0.5))/($I$140+$I$155)</f>
        <v>0.75978312437127482</v>
      </c>
      <c r="BC69" s="22">
        <f>($I$140+40*($N$15-0.5))/($I$140+$I$156)</f>
        <v>0.7555836535546685</v>
      </c>
      <c r="BD69" s="22">
        <f>($I$140+40*($O$15-0.5))/($I$140+$I$157)</f>
        <v>0.74138708632651573</v>
      </c>
      <c r="BE69" s="22">
        <f>($I$140+40*($O$15-0.5))/($I$140+$I$158)</f>
        <v>0.76121638035323413</v>
      </c>
      <c r="BF69" s="22">
        <f>($I$140+40*($O$15-0.5))/($I$140+$I$159)</f>
        <v>0.76504055377219349</v>
      </c>
      <c r="BG69" s="22">
        <f>($I$140+40*($O$15-0.5))/($I$140+$I$160)</f>
        <v>0.7386921195467091</v>
      </c>
      <c r="BH69" s="22">
        <f>($I$140+40*($P$15-0.5))/($I$140+$I$161)</f>
        <v>0.68462957400805635</v>
      </c>
      <c r="BI69" s="22">
        <f>($I$140+40*($P$15-0.5))/($I$140+$I$162)</f>
        <v>0.78856081369762521</v>
      </c>
      <c r="BJ69" s="22">
        <f>($I$140+40*($P$15-0.5))/($I$140+$I$163)</f>
        <v>0.80270403663944256</v>
      </c>
      <c r="BK69" s="22">
        <f>($I$140+40*($P$15-0.5))/($I$140+$I$164)</f>
        <v>0.72769732405795695</v>
      </c>
      <c r="BL69" s="22">
        <f>($I$140+40*($Q$15-0.5))/($I$140+$I$165)</f>
        <v>0.83444349511584948</v>
      </c>
      <c r="BM69" s="22">
        <f>($I$140+40*($Q$15-0.5))/($I$140+$I$166)</f>
        <v>0.8299844288237842</v>
      </c>
      <c r="BN69" s="22">
        <f>($I$140+40*($Q$7-0.5))/($I$140+$I$167)</f>
        <v>0.90861558621803862</v>
      </c>
      <c r="BO69" s="22">
        <f>($I$140+40*($Q$15-0.5))/($I$140+$I$168)</f>
        <v>0.83733304998399971</v>
      </c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</row>
    <row r="70" spans="1:358" x14ac:dyDescent="0.25">
      <c r="A70" t="str">
        <f>$A$141</f>
        <v>Cincinnati</v>
      </c>
      <c r="B70" s="48">
        <v>10</v>
      </c>
      <c r="C70" s="3">
        <v>37</v>
      </c>
      <c r="D70" s="22">
        <f>($I$105+40*($K$7-0.5))/($I$105+$I$141)</f>
        <v>0.78160538544880065</v>
      </c>
      <c r="E70" s="22">
        <f>($I$106+40*($K$7-0.5))/($I$106+$I$141)</f>
        <v>0.78644558501581552</v>
      </c>
      <c r="F70" s="22">
        <f>($I$107+40*($K$7-0.5))/($I$107+$I$141)</f>
        <v>0.78291315810155582</v>
      </c>
      <c r="G70" s="22">
        <f>($I$108+40*($K$7-0.5))/($I$108+$I$141)</f>
        <v>0.77300852177275192</v>
      </c>
      <c r="H70" s="22">
        <f>($I$109+40*($K$8-0.5))/($I$109+$I$141)</f>
        <v>0.58768088750051473</v>
      </c>
      <c r="I70" s="22">
        <f>($I$110+40*($K$8-0.5))/($I$110+$I$141)</f>
        <v>0.54695840406893048</v>
      </c>
      <c r="J70" s="22">
        <f>($I$111+40*($K$8-0.5))/($I$111+$I$141)</f>
        <v>0.56473240449142825</v>
      </c>
      <c r="K70" s="22">
        <f>($I$112+40*($K$8-0.5))/($I$112+$I$141)</f>
        <v>0.5804689855508407</v>
      </c>
      <c r="L70" s="22">
        <f>($I$113+40*($K$9-0.5))/($I$113+$I$141)</f>
        <v>0.63707401755913962</v>
      </c>
      <c r="M70" s="22">
        <f>($I$114+40*($K$9-0.5))/($I$114+$I$141)</f>
        <v>0.65458158338951744</v>
      </c>
      <c r="N70" s="22">
        <f>($I$115+40*($K$9-0.5))/($I$115+$I$141)</f>
        <v>0.63489242232315468</v>
      </c>
      <c r="O70" s="22">
        <f>($I$116+40*($K$9-0.5))/($I$116+$I$141)</f>
        <v>0.65352078558290627</v>
      </c>
      <c r="P70" s="22">
        <f>($I$117+40*($K$10-0.5))/($I$117+$I$141)</f>
        <v>0.78109650253603391</v>
      </c>
      <c r="Q70" s="22">
        <f>($I$118+40*($K$10-0.5))/($I$118+$I$141)</f>
        <v>0.77272605879210854</v>
      </c>
      <c r="R70" s="22">
        <f>($I$119+40*($K$10-0.5))/($I$119+$I$141)</f>
        <v>0.77486646306796558</v>
      </c>
      <c r="S70" s="22">
        <f>($I$120+40*($K$10-0.5))/($I$120+$I$141)</f>
        <v>0.77112774123521544</v>
      </c>
      <c r="T70" s="22">
        <f>($I$121+40*($K$11-0.5))/($I$121+$I$141)</f>
        <v>0.77145853335645453</v>
      </c>
      <c r="U70" s="22">
        <f>($I$122+40*($K$11-0.5))/($I$122+$I$141)</f>
        <v>0.76622985250641784</v>
      </c>
      <c r="V70" s="22">
        <f>($I$123+40*($K$11-0.5))/($I$123+$I$141)</f>
        <v>0.77095347190438412</v>
      </c>
      <c r="W70" s="22">
        <f>($I$124+40*($K$11-0.5))/($I$124+$I$141)</f>
        <v>0.76862022303089672</v>
      </c>
      <c r="X70" s="22">
        <f>($I$125+40*($K$12-0.5))/($I$125+$I$141)</f>
        <v>0.63779352436182157</v>
      </c>
      <c r="Y70" s="22">
        <f>($I$126+40*($K$12-0.5))/($I$126+$I$141)</f>
        <v>0.62399763817682452</v>
      </c>
      <c r="Z70" s="22">
        <f>($I$127+40*($K$12-0.5))/($I$127+$I$141)</f>
        <v>0.61439056478452758</v>
      </c>
      <c r="AA70" s="22">
        <f>($I$128+40*($K$12-0.5))/($I$128+$I$141)</f>
        <v>0.61565370408794395</v>
      </c>
      <c r="AB70" s="22">
        <f>($I$129+40*($K$13-0.5))/($I$129+$I$141)</f>
        <v>0.60093690600582461</v>
      </c>
      <c r="AC70" s="22">
        <f>($I$130+40*($K$13-0.5))/($I$130+$I$141)</f>
        <v>0.5824530592531918</v>
      </c>
      <c r="AD70" s="22">
        <f>($I$131+40*($K$13-0.5))/($I$131+$I$141)</f>
        <v>0.57814241342946704</v>
      </c>
      <c r="AE70" s="22">
        <f>($I$132+40*($K$13-0.5))/($I$132+$I$141)</f>
        <v>0.5663671248695018</v>
      </c>
      <c r="AF70" s="22">
        <f>($I$133+40*($K$14-0.5))/($I$133+$I$141)</f>
        <v>0.60237714950668964</v>
      </c>
      <c r="AG70" s="22">
        <f>($I$134+40*($K$14-0.5))/($I$134+$I$141)</f>
        <v>0.60468201542824707</v>
      </c>
      <c r="AH70" s="22">
        <f>($I$135+40*($K$14-0.5))/($I$135+$I$141)</f>
        <v>0.59449909736538054</v>
      </c>
      <c r="AI70" s="22">
        <f>($I$136+40*($K$14-0.5))/($I$136+$I$141)</f>
        <v>0.59506540282448683</v>
      </c>
      <c r="AJ70" s="22">
        <f>($I$137+40*($K$15-0.5))/($I$137+$I$141)</f>
        <v>0.59671391126780726</v>
      </c>
      <c r="AK70" s="22">
        <f>($I$138+40*($K$15-0.5))/($I$138+$I$141)</f>
        <v>0.61400728208788802</v>
      </c>
      <c r="AL70" s="22">
        <f>($I$139+40*($K$15-0.5))/($I$139+$I$141)</f>
        <v>0.61161858371484579</v>
      </c>
      <c r="AM70" s="22">
        <f>($I$140+40*($K$15-0.5))/($I$140+$I$141)</f>
        <v>0.57671602436614844</v>
      </c>
      <c r="AN70" s="3">
        <v>0</v>
      </c>
      <c r="AO70" s="22">
        <f>($I$141+40*($K$16-0.5))/($I$141+$I$142)</f>
        <v>0.50183587587400402</v>
      </c>
      <c r="AP70" s="22">
        <f>($I$141+40*($K$16-0.5))/($I$141+$I$143)</f>
        <v>0.48905459117785388</v>
      </c>
      <c r="AQ70" s="22">
        <f>($I$141+40*($K$16-0.5))/($I$141+$I$144)</f>
        <v>0.51474293192651754</v>
      </c>
      <c r="AR70" s="22">
        <f>($I$141+40*($L$16-0.5))/($I$141+$I$145)</f>
        <v>0.57624172920095285</v>
      </c>
      <c r="AS70" s="22">
        <f>($I$141+40*($L$16-0.5))/($I$141+$I$146)</f>
        <v>0.56419030371036683</v>
      </c>
      <c r="AT70" s="22">
        <f>($I$141+40*($L$16-0.5))/($I$141+$I$147)</f>
        <v>0.57360027678784931</v>
      </c>
      <c r="AU70" s="22">
        <f>($I$141+40*($L$16-0.5))/($I$141+$I$148)</f>
        <v>0.55049885119356168</v>
      </c>
      <c r="AV70" s="22">
        <f>($I$141+40*($M$16-0.5))/($I$141+$I$149)</f>
        <v>0.58793143071259235</v>
      </c>
      <c r="AW70" s="22">
        <f>($I$141+40*($M$16-0.5))/($I$141+$I$150)</f>
        <v>0.59284028806687805</v>
      </c>
      <c r="AX70" s="22">
        <f>($I$141+40*($M$16-0.5))/($I$141+$I$151)</f>
        <v>0.58489465293421339</v>
      </c>
      <c r="AY70" s="22">
        <f>($I$141+40*($M$16-0.5))/($I$141+$I$152)</f>
        <v>0.6309757540537746</v>
      </c>
      <c r="AZ70" s="22">
        <f>($I$141+40*($N$15-0.5))/($I$141+$I$153)</f>
        <v>0.68124396655927744</v>
      </c>
      <c r="BA70" s="22">
        <f>($I$141+40*($N$16-0.5))/($I$141+$I$154)</f>
        <v>0.65399888897237912</v>
      </c>
      <c r="BB70" s="22">
        <f>($I$141+40*($N$7-0.5))/($I$141+$I$155)</f>
        <v>0.76447377303497666</v>
      </c>
      <c r="BC70" s="22">
        <f>($I$141+40*($N$16-0.5))/($I$141+$I$156)</f>
        <v>0.72147088434508422</v>
      </c>
      <c r="BD70" s="22">
        <f>($I$141+40*($O$16-0.5))/($I$141+$I$157)</f>
        <v>0.82358637025826853</v>
      </c>
      <c r="BE70" s="22">
        <f>($I$141+40*($O$16-0.5))/($I$141+$I$158)</f>
        <v>0.8451386663991034</v>
      </c>
      <c r="BF70" s="22">
        <f>($I$141+40*($O$16-0.5))/($I$141+$I$159)</f>
        <v>0.84929234117099617</v>
      </c>
      <c r="BG70" s="22">
        <f>($I$141+40*($O$16-0.5))/($I$141+$I$160)</f>
        <v>0.82065536088199897</v>
      </c>
      <c r="BH70" s="22">
        <f>($I$141+40*($P$16-0.5))/($I$141+$I$161)</f>
        <v>0.74520314686515532</v>
      </c>
      <c r="BI70" s="22">
        <f>($I$141+40*($P$16-0.5))/($I$141+$I$162)</f>
        <v>0.85585679963263805</v>
      </c>
      <c r="BJ70" s="22">
        <f>($I$141+40*($P$16-0.5))/($I$141+$I$163)</f>
        <v>0.87086555490886175</v>
      </c>
      <c r="BK70" s="22">
        <f>($I$141+40*($P$16-0.5))/($I$141+$I$164)</f>
        <v>0.79113407597464747</v>
      </c>
      <c r="BL70" s="22">
        <f>($I$141+40*($Q$16-0.5))/($I$141+$I$165)</f>
        <v>0.88533839790530355</v>
      </c>
      <c r="BM70" s="22">
        <f>($I$141+40*($Q$16-0.5))/($I$141+$I$166)</f>
        <v>0.88071378992382232</v>
      </c>
      <c r="BN70" s="22">
        <f>($I$141+40*($Q$7-0.5))/($I$141+$I$167)</f>
        <v>0.9107414431326617</v>
      </c>
      <c r="BO70" s="22">
        <f>($I$141+40*($Q$16-0.5))/($I$141+$I$168)</f>
        <v>0.88833462997665413</v>
      </c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</row>
    <row r="71" spans="1:358" x14ac:dyDescent="0.25">
      <c r="A71" t="str">
        <f>$A$142</f>
        <v>Iowa St.</v>
      </c>
      <c r="B71" s="48"/>
      <c r="C71" s="3">
        <v>38</v>
      </c>
      <c r="D71" s="22">
        <f>($I$105+40*($K$7-0.5))/($I$105+$I$142)</f>
        <v>0.78410593314646015</v>
      </c>
      <c r="E71" s="22">
        <f>($I$106+40*($K$7-0.5))/($I$106+$I$142)</f>
        <v>0.78890568136376527</v>
      </c>
      <c r="F71" s="22">
        <f>($I$107+40*($K$7-0.5))/($I$107+$I$142)</f>
        <v>0.78540284336177235</v>
      </c>
      <c r="G71" s="22">
        <f>($I$108+40*($K$7-0.5))/($I$108+$I$142)</f>
        <v>0.77557923839785681</v>
      </c>
      <c r="H71" s="22">
        <f>($I$109+40*($K$8-0.5))/($I$109+$I$142)</f>
        <v>0.5895199036145129</v>
      </c>
      <c r="I71" s="22">
        <f>($I$110+40*($K$8-0.5))/($I$110+$I$142)</f>
        <v>0.54883961339900844</v>
      </c>
      <c r="J71" s="22">
        <f>($I$111+40*($K$8-0.5))/($I$111+$I$142)</f>
        <v>0.56659829086122482</v>
      </c>
      <c r="K71" s="22">
        <f>($I$112+40*($K$8-0.5))/($I$112+$I$142)</f>
        <v>0.58231730641298285</v>
      </c>
      <c r="L71" s="22">
        <f>($I$113+40*($K$9-0.5))/($I$113+$I$142)</f>
        <v>0.63919453460201547</v>
      </c>
      <c r="M71" s="22">
        <f>($I$114+40*($K$9-0.5))/($I$114+$I$142)</f>
        <v>0.65665493689831289</v>
      </c>
      <c r="N71" s="22">
        <f>($I$115+40*($K$9-0.5))/($I$115+$I$142)</f>
        <v>0.63701842346202553</v>
      </c>
      <c r="O71" s="22">
        <f>($I$116+40*($K$9-0.5))/($I$116+$I$142)</f>
        <v>0.65559715632383897</v>
      </c>
      <c r="P71" s="22">
        <f>($I$117+40*($K$10-0.5))/($I$117+$I$142)</f>
        <v>0.78360126361540461</v>
      </c>
      <c r="Q71" s="22">
        <f>($I$118+40*($K$10-0.5))/($I$118+$I$142)</f>
        <v>0.77529904447809095</v>
      </c>
      <c r="R71" s="22">
        <f>($I$119+40*($K$10-0.5))/($I$119+$I$142)</f>
        <v>0.77742219682269764</v>
      </c>
      <c r="S71" s="22">
        <f>($I$120+40*($K$10-0.5))/($I$120+$I$142)</f>
        <v>0.77371352271958804</v>
      </c>
      <c r="T71" s="22">
        <f>($I$121+40*($K$11-0.5))/($I$121+$I$142)</f>
        <v>0.77404167268165236</v>
      </c>
      <c r="U71" s="22">
        <f>($I$122+40*($K$11-0.5))/($I$122+$I$142)</f>
        <v>0.76885438300300857</v>
      </c>
      <c r="V71" s="22">
        <f>($I$123+40*($K$11-0.5))/($I$123+$I$142)</f>
        <v>0.77354064406318834</v>
      </c>
      <c r="W71" s="22">
        <f>($I$124+40*($K$11-0.5))/($I$124+$I$142)</f>
        <v>0.77122592954678759</v>
      </c>
      <c r="X71" s="22">
        <f>($I$125+40*($K$12-0.5))/($I$125+$I$142)</f>
        <v>0.63982822717111154</v>
      </c>
      <c r="Y71" s="22">
        <f>($I$126+40*($K$12-0.5))/($I$126+$I$142)</f>
        <v>0.62606440252896756</v>
      </c>
      <c r="Z71" s="22">
        <f>($I$127+40*($K$12-0.5))/($I$127+$I$142)</f>
        <v>0.61647767982295743</v>
      </c>
      <c r="AA71" s="22">
        <f>($I$128+40*($K$12-0.5))/($I$128+$I$142)</f>
        <v>0.61773823606649081</v>
      </c>
      <c r="AB71" s="22">
        <f>($I$129+40*($K$13-0.5))/($I$129+$I$142)</f>
        <v>0.60290770272644001</v>
      </c>
      <c r="AC71" s="22">
        <f>($I$130+40*($K$13-0.5))/($I$130+$I$142)</f>
        <v>0.58445201693858728</v>
      </c>
      <c r="AD71" s="22">
        <f>($I$131+40*($K$13-0.5))/($I$131+$I$142)</f>
        <v>0.58014713215310298</v>
      </c>
      <c r="AE71" s="22">
        <f>($I$132+40*($K$13-0.5))/($I$132+$I$142)</f>
        <v>0.56838602587897968</v>
      </c>
      <c r="AF71" s="22">
        <f>($I$133+40*($K$14-0.5))/($I$133+$I$142)</f>
        <v>0.60442111569170587</v>
      </c>
      <c r="AG71" s="22">
        <f>($I$134+40*($K$14-0.5))/($I$134+$I$142)</f>
        <v>0.6067218688705277</v>
      </c>
      <c r="AH71" s="22">
        <f>($I$135+40*($K$14-0.5))/($I$135+$I$142)</f>
        <v>0.59655643753588861</v>
      </c>
      <c r="AI71" s="22">
        <f>($I$136+40*($K$14-0.5))/($I$136+$I$142)</f>
        <v>0.59712181689744059</v>
      </c>
      <c r="AJ71" s="22">
        <f>($I$137+40*($K$15-0.5))/($I$137+$I$142)</f>
        <v>0.59884190185051944</v>
      </c>
      <c r="AK71" s="22">
        <f>($I$138+40*($K$15-0.5))/($I$138+$I$142)</f>
        <v>0.61610272832576141</v>
      </c>
      <c r="AL71" s="22">
        <f>($I$139+40*($K$15-0.5))/($I$139+$I$142)</f>
        <v>0.61371883943194128</v>
      </c>
      <c r="AM71" s="22">
        <f>($I$140+40*($K$15-0.5))/($I$140+$I$142)</f>
        <v>0.57887506566735358</v>
      </c>
      <c r="AN71" s="22">
        <f>($I$141+40*($K$16-0.5))/($I$141+$I$142)</f>
        <v>0.50183587587400402</v>
      </c>
      <c r="AO71" s="3">
        <v>0</v>
      </c>
      <c r="AP71" s="22">
        <f>($I$142+40*($K$16-0.5))/($I$142+$I$143)</f>
        <v>0.48721974255088374</v>
      </c>
      <c r="AQ71" s="22">
        <f>($I$142+40*($K$16-0.5))/($I$142+$I$144)</f>
        <v>0.5129084535832994</v>
      </c>
      <c r="AR71" s="22">
        <f>($I$142+40*($L$16-0.5))/($I$142+$I$145)</f>
        <v>0.57468198708993989</v>
      </c>
      <c r="AS71" s="22">
        <f>($I$142+40*($L$16-0.5))/($I$142+$I$146)</f>
        <v>0.56261987226911248</v>
      </c>
      <c r="AT71" s="22">
        <f>($I$142+40*($L$16-0.5))/($I$142+$I$147)</f>
        <v>0.57203803286538235</v>
      </c>
      <c r="AU71" s="22">
        <f>($I$142+40*($L$16-0.5))/($I$142+$I$148)</f>
        <v>0.5489185286995375</v>
      </c>
      <c r="AV71" s="22">
        <f>($I$142+40*($M$16-0.5))/($I$142+$I$149)</f>
        <v>0.58649635492973462</v>
      </c>
      <c r="AW71" s="22">
        <f>($I$142+40*($M$16-0.5))/($I$142+$I$150)</f>
        <v>0.59141042712109382</v>
      </c>
      <c r="AX71" s="22">
        <f>($I$142+40*($M$16-0.5))/($I$142+$I$151)</f>
        <v>0.5834564941628817</v>
      </c>
      <c r="AY71" s="22">
        <f>($I$142+40*($M$16-0.5))/($I$142+$I$152)</f>
        <v>0.62959614197455649</v>
      </c>
      <c r="AZ71" s="22">
        <f>($I$142+40*($N$16-0.5))/($I$142+$I$153)</f>
        <v>0.64466322793214792</v>
      </c>
      <c r="BA71" s="22">
        <f>($I$142+40*($N$16-0.5))/($I$142+$I$154)</f>
        <v>0.65269995918916612</v>
      </c>
      <c r="BB71" s="22">
        <f>($I$142+40*($N$7-0.5))/($I$142+$I$155)</f>
        <v>0.76359159958145495</v>
      </c>
      <c r="BC71" s="22">
        <f>($I$142+40*($N$16-0.5))/($I$142+$I$156)</f>
        <v>0.7203169294911379</v>
      </c>
      <c r="BD71" s="22">
        <f>($I$142+40*($O$16-0.5))/($I$142+$I$157)</f>
        <v>0.82287430596994304</v>
      </c>
      <c r="BE71" s="22">
        <f>($I$142+40*($O$16-0.5))/($I$142+$I$158)</f>
        <v>0.84449716920528106</v>
      </c>
      <c r="BF71" s="22">
        <f>($I$142+40*($O$16-0.5))/($I$142+$I$159)</f>
        <v>0.84866496912020506</v>
      </c>
      <c r="BG71" s="22">
        <f>($I$142+40*($O$16-0.5))/($I$142+$I$160)</f>
        <v>0.81993405264637098</v>
      </c>
      <c r="BH71" s="22">
        <f>($I$142+40*($P$16-0.5))/($I$142+$I$161)</f>
        <v>0.74427293932227467</v>
      </c>
      <c r="BI71" s="22">
        <f>($I$142+40*($P$16-0.5))/($I$142+$I$162)</f>
        <v>0.85525209697693261</v>
      </c>
      <c r="BJ71" s="22">
        <f>($I$142+40*($P$16-0.5))/($I$142+$I$163)</f>
        <v>0.87031427549427642</v>
      </c>
      <c r="BK71" s="22">
        <f>($I$142+40*($P$16-0.5))/($I$142+$I$164)</f>
        <v>0.79032437150956381</v>
      </c>
      <c r="BL71" s="22">
        <f>($I$142+40*($Q$16-0.5))/($I$142+$I$165)</f>
        <v>0.88484073338433267</v>
      </c>
      <c r="BM71" s="22">
        <f>($I$142+40*($Q$16-0.5))/($I$142+$I$166)</f>
        <v>0.88019876936535379</v>
      </c>
      <c r="BN71" s="22">
        <f>($I$142+40*($Q$7-0.5))/($I$142+$I$167)</f>
        <v>0.91034286962960342</v>
      </c>
      <c r="BO71" s="22">
        <f>($I$142+40*($Q$16-0.5))/($I$142+$I$168)</f>
        <v>0.88784832260169633</v>
      </c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</row>
    <row r="72" spans="1:358" x14ac:dyDescent="0.25">
      <c r="A72" t="str">
        <f>$A$143</f>
        <v>Colorado</v>
      </c>
      <c r="B72" s="48"/>
      <c r="C72" s="3">
        <v>39</v>
      </c>
      <c r="D72" s="22">
        <f>($I$105+40*($K$7-0.5))/($I$105+$I$143)</f>
        <v>0.76664821070765743</v>
      </c>
      <c r="E72" s="22">
        <f>($I$106+40*($K$7-0.5))/($I$106+$I$143)</f>
        <v>0.77172308503587972</v>
      </c>
      <c r="F72" s="22">
        <f>($I$107+40*($K$7-0.5))/($I$107+$I$143)</f>
        <v>0.76801896563149963</v>
      </c>
      <c r="G72" s="22">
        <f>($I$108+40*($K$7-0.5))/($I$108+$I$143)</f>
        <v>0.75764513693483837</v>
      </c>
      <c r="H72" s="22">
        <f>($I$109+40*($K$8-0.5))/($I$109+$I$143)</f>
        <v>0.57667534427773204</v>
      </c>
      <c r="I72" s="22">
        <f>($I$110+40*($K$8-0.5))/($I$110+$I$143)</f>
        <v>0.53572461376825931</v>
      </c>
      <c r="J72" s="22">
        <f>($I$111+40*($K$8-0.5))/($I$111+$I$143)</f>
        <v>0.55357962621668877</v>
      </c>
      <c r="K72" s="22">
        <f>($I$112+40*($K$8-0.5))/($I$112+$I$143)</f>
        <v>0.56941198553140082</v>
      </c>
      <c r="L72" s="22">
        <f>($I$113+40*($K$9-0.5))/($I$113+$I$143)</f>
        <v>0.62440142025241674</v>
      </c>
      <c r="M72" s="22">
        <f>($I$114+40*($K$9-0.5))/($I$114+$I$143)</f>
        <v>0.64217695112221629</v>
      </c>
      <c r="N72" s="22">
        <f>($I$115+40*($K$9-0.5))/($I$115+$I$143)</f>
        <v>0.62218882427120237</v>
      </c>
      <c r="O72" s="22">
        <f>($I$116+40*($K$9-0.5))/($I$116+$I$143)</f>
        <v>0.6410989453328525</v>
      </c>
      <c r="P72" s="22">
        <f>($I$117+40*($K$10-0.5))/($I$117+$I$143)</f>
        <v>0.76611490491927248</v>
      </c>
      <c r="Q72" s="22">
        <f>($I$118+40*($K$10-0.5))/($I$118+$I$143)</f>
        <v>0.75734955727788955</v>
      </c>
      <c r="R72" s="22">
        <f>($I$119+40*($K$10-0.5))/($I$119+$I$143)</f>
        <v>0.75958971949617171</v>
      </c>
      <c r="S72" s="22">
        <f>($I$120+40*($K$10-0.5))/($I$120+$I$143)</f>
        <v>0.75567729435399</v>
      </c>
      <c r="T72" s="22">
        <f>($I$121+40*($K$11-0.5))/($I$121+$I$143)</f>
        <v>0.75602335200325832</v>
      </c>
      <c r="U72" s="22">
        <f>($I$122+40*($K$11-0.5))/($I$122+$I$143)</f>
        <v>0.75055572027294126</v>
      </c>
      <c r="V72" s="22">
        <f>($I$123+40*($K$11-0.5))/($I$123+$I$143)</f>
        <v>0.75549499083260907</v>
      </c>
      <c r="W72" s="22">
        <f>($I$124+40*($K$11-0.5))/($I$124+$I$143)</f>
        <v>0.7530547098534025</v>
      </c>
      <c r="X72" s="22">
        <f>($I$125+40*($K$12-0.5))/($I$125+$I$143)</f>
        <v>0.62562206415042121</v>
      </c>
      <c r="Y72" s="22">
        <f>($I$126+40*($K$12-0.5))/($I$126+$I$143)</f>
        <v>0.6116448690036016</v>
      </c>
      <c r="Z72" s="22">
        <f>($I$127+40*($K$12-0.5))/($I$127+$I$143)</f>
        <v>0.60192352387428438</v>
      </c>
      <c r="AA72" s="22">
        <f>($I$128+40*($K$12-0.5))/($I$128+$I$143)</f>
        <v>0.60320112638968226</v>
      </c>
      <c r="AB72" s="22">
        <f>($I$129+40*($K$13-0.5))/($I$129+$I$143)</f>
        <v>0.58915505184702421</v>
      </c>
      <c r="AC72" s="22">
        <f>($I$130+40*($K$13-0.5))/($I$130+$I$143)</f>
        <v>0.57051550848136789</v>
      </c>
      <c r="AD72" s="22">
        <f>($I$131+40*($K$13-0.5))/($I$131+$I$143)</f>
        <v>0.5661734150572727</v>
      </c>
      <c r="AE72" s="22">
        <f>($I$132+40*($K$13-0.5))/($I$132+$I$143)</f>
        <v>0.55432157978988983</v>
      </c>
      <c r="AF72" s="22">
        <f>($I$133+40*($K$14-0.5))/($I$133+$I$143)</f>
        <v>0.59016752178875698</v>
      </c>
      <c r="AG72" s="22">
        <f>($I$134+40*($K$14-0.5))/($I$134+$I$143)</f>
        <v>0.59249528366058901</v>
      </c>
      <c r="AH72" s="22">
        <f>($I$135+40*($K$14-0.5))/($I$135+$I$143)</f>
        <v>0.5822153393956746</v>
      </c>
      <c r="AI72" s="22">
        <f>($I$136+40*($K$14-0.5))/($I$136+$I$143)</f>
        <v>0.58278676064901092</v>
      </c>
      <c r="AJ72" s="22">
        <f>($I$137+40*($K$15-0.5))/($I$137+$I$143)</f>
        <v>0.58401763053539024</v>
      </c>
      <c r="AK72" s="22">
        <f>($I$138+40*($K$15-0.5))/($I$138+$I$143)</f>
        <v>0.60149184074007023</v>
      </c>
      <c r="AL72" s="22">
        <f>($I$139+40*($K$15-0.5))/($I$139+$I$143)</f>
        <v>0.59907626388332968</v>
      </c>
      <c r="AM72" s="22">
        <f>($I$140+40*($K$15-0.5))/($I$140+$I$143)</f>
        <v>0.56385033713320387</v>
      </c>
      <c r="AN72" s="22">
        <f>($I$141+40*($K$16-0.5))/($I$141+$I$143)</f>
        <v>0.48905459117785388</v>
      </c>
      <c r="AO72" s="22">
        <f>($I$142+40*($K$16-0.5))/($I$142+$I$143)</f>
        <v>0.48721974255088374</v>
      </c>
      <c r="AP72" s="3">
        <v>0</v>
      </c>
      <c r="AQ72" s="22">
        <f>($I$143+40*($K$16-0.5))/($I$143+$I$144)</f>
        <v>0.52567177039952917</v>
      </c>
      <c r="AR72" s="22">
        <f>($I$143+40*($L$16-0.5))/($I$143+$I$145)</f>
        <v>0.58554026158873107</v>
      </c>
      <c r="AS72" s="22">
        <f>($I$143+40*($L$16-0.5))/($I$143+$I$146)</f>
        <v>0.57355758088164432</v>
      </c>
      <c r="AT72" s="22">
        <f>($I$143+40*($L$16-0.5))/($I$143+$I$147)</f>
        <v>0.58291481797696421</v>
      </c>
      <c r="AU72" s="22">
        <f>($I$143+40*($L$16-0.5))/($I$143+$I$148)</f>
        <v>0.55993087038757094</v>
      </c>
      <c r="AV72" s="22">
        <f>($I$143+40*($M$16-0.5))/($I$143+$I$149)</f>
        <v>0.59649852715280516</v>
      </c>
      <c r="AW72" s="22">
        <f>($I$143+40*($M$16-0.5))/($I$143+$I$150)</f>
        <v>0.60137452340127773</v>
      </c>
      <c r="AX72" s="22">
        <f>($I$143+40*($M$16-0.5))/($I$143+$I$151)</f>
        <v>0.59348123068165204</v>
      </c>
      <c r="AY72" s="22">
        <f>($I$143+40*($M$16-0.5))/($I$143+$I$152)</f>
        <v>0.63919713000243161</v>
      </c>
      <c r="AZ72" s="22">
        <f>($I$143+40*($N$16-0.5))/($I$143+$I$153)</f>
        <v>0.65380011529974502</v>
      </c>
      <c r="BA72" s="22">
        <f>($I$143+40*($N$16-0.5))/($I$143+$I$154)</f>
        <v>0.66173862743266476</v>
      </c>
      <c r="BB72" s="22">
        <f>($I$143+40*($N$7-0.5))/($I$143+$I$155)</f>
        <v>0.76973056054249667</v>
      </c>
      <c r="BC72" s="22">
        <f>($I$143+40*($N$16-0.5))/($I$143+$I$156)</f>
        <v>0.72832829388975939</v>
      </c>
      <c r="BD72" s="22">
        <f>($I$143+40*($O$16-0.5))/($I$143+$I$157)</f>
        <v>0.82782095637859066</v>
      </c>
      <c r="BE72" s="22">
        <f>($I$143+40*($O$16-0.5))/($I$143+$I$158)</f>
        <v>0.84895079842827059</v>
      </c>
      <c r="BF72" s="22">
        <f>($I$143+40*($O$16-0.5))/($I$143+$I$159)</f>
        <v>0.85302000687629964</v>
      </c>
      <c r="BG72" s="22">
        <f>($I$143+40*($O$16-0.5))/($I$143+$I$160)</f>
        <v>0.82494534806717601</v>
      </c>
      <c r="BH72" s="22">
        <f>($I$143+40*($P$16-0.5))/($I$143+$I$161)</f>
        <v>0.75074980894164933</v>
      </c>
      <c r="BI72" s="22">
        <f>($I$143+40*($P$16-0.5))/($I$143+$I$162)</f>
        <v>0.85944896790165082</v>
      </c>
      <c r="BJ72" s="22">
        <f>($I$143+40*($P$16-0.5))/($I$143+$I$163)</f>
        <v>0.87413869704187119</v>
      </c>
      <c r="BK72" s="22">
        <f>($I$143+40*($P$16-0.5))/($I$143+$I$164)</f>
        <v>0.79595464527745052</v>
      </c>
      <c r="BL72" s="22">
        <f>($I$143+40*($Q$16-0.5))/($I$143+$I$165)</f>
        <v>0.88829175563381024</v>
      </c>
      <c r="BM72" s="22">
        <f>($I$143+40*($Q$16-0.5))/($I$143+$I$166)</f>
        <v>0.88377062649912663</v>
      </c>
      <c r="BN72" s="22">
        <f>($I$143+40*($Q$7-0.5))/($I$143+$I$167)</f>
        <v>0.91310471051902098</v>
      </c>
      <c r="BO72" s="22">
        <f>($I$143+40*($Q$16-0.5))/($I$143+$I$168)</f>
        <v>0.89122029552793414</v>
      </c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</row>
    <row r="73" spans="1:358" x14ac:dyDescent="0.25">
      <c r="A73" t="str">
        <f>$A$144</f>
        <v>Oklohoma</v>
      </c>
      <c r="B73" s="48"/>
      <c r="C73" s="3">
        <v>40</v>
      </c>
      <c r="D73" s="22">
        <f>($I$105+40*($K$7-0.5))/($I$105+$I$144)</f>
        <v>0.80161969634725583</v>
      </c>
      <c r="E73" s="22">
        <f>($I$106+40*($K$7-0.5))/($I$106+$I$144)</f>
        <v>0.80612635156673651</v>
      </c>
      <c r="F73" s="22">
        <f>($I$107+40*($K$7-0.5))/($I$107+$I$144)</f>
        <v>0.80283785295698817</v>
      </c>
      <c r="G73" s="22">
        <f>($I$108+40*($K$7-0.5))/($I$108+$I$144)</f>
        <v>0.79360262991038633</v>
      </c>
      <c r="H73" s="22">
        <f>($I$109+40*($K$8-0.5))/($I$109+$I$144)</f>
        <v>0.60239313197738864</v>
      </c>
      <c r="I73" s="22">
        <f>($I$110+40*($K$8-0.5))/($I$110+$I$144)</f>
        <v>0.5620408370908696</v>
      </c>
      <c r="J73" s="22">
        <f>($I$111+40*($K$8-0.5))/($I$111+$I$144)</f>
        <v>0.57967783699063935</v>
      </c>
      <c r="K73" s="22">
        <f>($I$112+40*($K$8-0.5))/($I$112+$I$144)</f>
        <v>0.59526133651126378</v>
      </c>
      <c r="L73" s="22">
        <f>($I$113+40*($K$9-0.5))/($I$113+$I$144)</f>
        <v>0.65406190715801549</v>
      </c>
      <c r="M73" s="22">
        <f>($I$114+40*($K$9-0.5))/($I$114+$I$144)</f>
        <v>0.67117296122851733</v>
      </c>
      <c r="N73" s="22">
        <f>($I$115+40*($K$9-0.5))/($I$115+$I$144)</f>
        <v>0.65192663575390086</v>
      </c>
      <c r="O73" s="22">
        <f>($I$116+40*($K$9-0.5))/($I$116+$I$144)</f>
        <v>0.670137439723416</v>
      </c>
      <c r="P73" s="22">
        <f>($I$117+40*($K$10-0.5))/($I$117+$I$144)</f>
        <v>0.80114558402344316</v>
      </c>
      <c r="Q73" s="22">
        <f>($I$118+40*($K$10-0.5))/($I$118+$I$144)</f>
        <v>0.7933389425222942</v>
      </c>
      <c r="R73" s="22">
        <f>($I$119+40*($K$10-0.5))/($I$119+$I$144)</f>
        <v>0.7953366363953478</v>
      </c>
      <c r="S73" s="22">
        <f>($I$120+40*($K$10-0.5))/($I$120+$I$144)</f>
        <v>0.79184653726949339</v>
      </c>
      <c r="T73" s="22">
        <f>($I$121+40*($K$11-0.5))/($I$121+$I$144)</f>
        <v>0.79215545545230914</v>
      </c>
      <c r="U73" s="22">
        <f>($I$122+40*($K$11-0.5))/($I$122+$I$144)</f>
        <v>0.78726971680430413</v>
      </c>
      <c r="V73" s="22">
        <f>($I$123+40*($K$11-0.5))/($I$123+$I$144)</f>
        <v>0.79168378201160805</v>
      </c>
      <c r="W73" s="22">
        <f>($I$124+40*($K$11-0.5))/($I$124+$I$144)</f>
        <v>0.7895040505657307</v>
      </c>
      <c r="X73" s="22">
        <f>($I$125+40*($K$12-0.5))/($I$125+$I$144)</f>
        <v>0.65407820038613784</v>
      </c>
      <c r="Y73" s="22">
        <f>($I$126+40*($K$12-0.5))/($I$126+$I$144)</f>
        <v>0.64055300794889336</v>
      </c>
      <c r="Z73" s="22">
        <f>($I$127+40*($K$12-0.5))/($I$127+$I$144)</f>
        <v>0.63111887439328496</v>
      </c>
      <c r="AA73" s="22">
        <f>($I$128+40*($K$12-0.5))/($I$128+$I$144)</f>
        <v>0.63236000626901168</v>
      </c>
      <c r="AB73" s="22">
        <f>($I$129+40*($K$13-0.5))/($I$129+$I$144)</f>
        <v>0.61671995328402451</v>
      </c>
      <c r="AC73" s="22">
        <f>($I$130+40*($K$13-0.5))/($I$130+$I$144)</f>
        <v>0.59847869598062131</v>
      </c>
      <c r="AD73" s="22">
        <f>($I$131+40*($K$13-0.5))/($I$131+$I$144)</f>
        <v>0.59421823324520906</v>
      </c>
      <c r="AE73" s="22">
        <f>($I$132+40*($K$13-0.5))/($I$132+$I$144)</f>
        <v>0.58256767934460107</v>
      </c>
      <c r="AF73" s="22">
        <f>($I$133+40*($K$14-0.5))/($I$133+$I$144)</f>
        <v>0.61875917468725428</v>
      </c>
      <c r="AG73" s="22">
        <f>($I$134+40*($K$14-0.5))/($I$134+$I$144)</f>
        <v>0.6210288223232574</v>
      </c>
      <c r="AH73" s="22">
        <f>($I$135+40*($K$14-0.5))/($I$135+$I$144)</f>
        <v>0.6109960930866315</v>
      </c>
      <c r="AI73" s="22">
        <f>($I$136+40*($K$14-0.5))/($I$136+$I$144)</f>
        <v>0.61155441322061366</v>
      </c>
      <c r="AJ73" s="22">
        <f>($I$137+40*($K$15-0.5))/($I$137+$I$144)</f>
        <v>0.61379003177217839</v>
      </c>
      <c r="AK73" s="22">
        <f>($I$138+40*($K$15-0.5))/($I$138+$I$144)</f>
        <v>0.63080420899661382</v>
      </c>
      <c r="AL73" s="22">
        <f>($I$139+40*($K$15-0.5))/($I$139+$I$144)</f>
        <v>0.62845655800830946</v>
      </c>
      <c r="AM73" s="22">
        <f>($I$140+40*($K$15-0.5))/($I$140+$I$144)</f>
        <v>0.59406286429552668</v>
      </c>
      <c r="AN73" s="22">
        <f>($I$141+40*($K$16-0.5))/($I$141+$I$144)</f>
        <v>0.51474293192651754</v>
      </c>
      <c r="AO73" s="22">
        <f>($I$142+40*($K$16-0.5))/($I$142+$I$144)</f>
        <v>0.5129084535832994</v>
      </c>
      <c r="AP73" s="22">
        <f>($I$143+40*($K$16-0.5))/($I$143+$I$144)</f>
        <v>0.52567177039952917</v>
      </c>
      <c r="AQ73" s="3">
        <v>0</v>
      </c>
      <c r="AR73" s="22">
        <f>($I$144+40*($L$16-0.5))/($I$144+$I$145)</f>
        <v>0.56371549077570582</v>
      </c>
      <c r="AS73" s="22">
        <f>($I$144+40*($L$16-0.5))/($I$144+$I$146)</f>
        <v>0.55158504146532905</v>
      </c>
      <c r="AT73" s="22">
        <f>($I$144+40*($L$16-0.5))/($I$144+$I$147)</f>
        <v>0.56105543454221385</v>
      </c>
      <c r="AU73" s="22">
        <f>($I$144+40*($L$16-0.5))/($I$144+$I$148)</f>
        <v>0.53782198591885366</v>
      </c>
      <c r="AV73" s="22">
        <f>($I$144+40*($M$16-0.5))/($I$144+$I$149)</f>
        <v>0.57642235671639241</v>
      </c>
      <c r="AW73" s="22">
        <f>($I$144+40*($M$16-0.5))/($I$144+$I$150)</f>
        <v>0.58137069497007265</v>
      </c>
      <c r="AX73" s="22">
        <f>($I$144+40*($M$16-0.5))/($I$144+$I$151)</f>
        <v>0.57336231009756888</v>
      </c>
      <c r="AY73" s="22">
        <f>($I$144+40*($M$16-0.5))/($I$144+$I$152)</f>
        <v>0.61989164574826638</v>
      </c>
      <c r="AZ73" s="22">
        <f>($I$144+40*($N$16-0.5))/($I$144+$I$153)</f>
        <v>0.63543178061840488</v>
      </c>
      <c r="BA73" s="22">
        <f>($I$144+40*($N$16-0.5))/($I$144+$I$154)</f>
        <v>0.64356186051031306</v>
      </c>
      <c r="BB73" s="22">
        <f>($I$144+40*($N$7-0.5))/($I$144+$I$155)</f>
        <v>0.75738584877167747</v>
      </c>
      <c r="BC73" s="22">
        <f>($I$144+40*($N$16-0.5))/($I$144+$I$156)</f>
        <v>0.7121734006561824</v>
      </c>
      <c r="BD73" s="22">
        <f>($I$144+40*($O$16-0.5))/($I$144+$I$157)</f>
        <v>0.81785352430195668</v>
      </c>
      <c r="BE73" s="22">
        <f>($I$144+40*($O$16-0.5))/($I$144+$I$158)</f>
        <v>0.83997010793651561</v>
      </c>
      <c r="BF73" s="22">
        <f>($I$144+40*($O$16-0.5))/($I$144+$I$159)</f>
        <v>0.84423686297361189</v>
      </c>
      <c r="BG73" s="22">
        <f>($I$144+40*($O$16-0.5))/($I$144+$I$160)</f>
        <v>0.8148486798175486</v>
      </c>
      <c r="BH73" s="22">
        <f>($I$144+40*($P$16-0.5))/($I$144+$I$161)</f>
        <v>0.73773424742988702</v>
      </c>
      <c r="BI73" s="22">
        <f>($I$144+40*($P$16-0.5))/($I$144+$I$162)</f>
        <v>0.85098288862846871</v>
      </c>
      <c r="BJ73" s="22">
        <f>($I$144+40*($P$16-0.5))/($I$144+$I$163)</f>
        <v>0.86641992669786894</v>
      </c>
      <c r="BK73" s="22">
        <f>($I$144+40*($P$16-0.5))/($I$144+$I$164)</f>
        <v>0.78462242796185511</v>
      </c>
      <c r="BL73" s="22">
        <f>($I$144+40*($Q$16-0.5))/($I$144+$I$165)</f>
        <v>0.8813231184642617</v>
      </c>
      <c r="BM73" s="22">
        <f>($I$144+40*($Q$16-0.5))/($I$144+$I$166)</f>
        <v>0.87655914347825092</v>
      </c>
      <c r="BN73" s="22">
        <f>($I$144+40*($Q$7-0.5))/($I$144+$I$167)</f>
        <v>0.9075228207829007</v>
      </c>
      <c r="BO73" s="22">
        <f>($I$144+40*($Q$16-0.5))/($I$144+$I$168)</f>
        <v>0.88441057535995982</v>
      </c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</row>
    <row r="74" spans="1:358" x14ac:dyDescent="0.25">
      <c r="A74" t="str">
        <f>$A$145</f>
        <v>Saint Mary's</v>
      </c>
      <c r="B74" s="48">
        <v>11</v>
      </c>
      <c r="C74" s="3">
        <v>41</v>
      </c>
      <c r="D74" s="22">
        <f>($I$105+40*($L$7-0.5))/($I$105+$I$145)</f>
        <v>0.63812499179180793</v>
      </c>
      <c r="E74" s="22">
        <f>($I$106+40*($L$7-0.5))/($I$106+$I$145)</f>
        <v>0.64616175393280362</v>
      </c>
      <c r="F74" s="22">
        <f>($I$107+40*($L$7-0.5))/($I$107+$I$145)</f>
        <v>0.64029651772484963</v>
      </c>
      <c r="G74" s="22">
        <f>($I$108+40*($L$7-0.5))/($I$108+$I$145)</f>
        <v>0.62384872510110967</v>
      </c>
      <c r="H74" s="22">
        <f>($I$109+40*($L$8-0.5))/($I$109+$I$145)</f>
        <v>0.74067764085210819</v>
      </c>
      <c r="I74" s="22">
        <f>($I$110+40*($L$8-0.5))/($I$110+$I$145)</f>
        <v>0.71500731363235548</v>
      </c>
      <c r="J74" s="22">
        <f>($I$111+40*($L$8-0.5))/($I$111+$I$145)</f>
        <v>0.72621284785073215</v>
      </c>
      <c r="K74" s="22">
        <f>($I$112+40*($L$8-0.5))/($I$112+$I$145)</f>
        <v>0.73613222513846233</v>
      </c>
      <c r="L74" s="22">
        <f>($I$113+40*($L$9-0.5))/($I$113+$I$145)</f>
        <v>0.63031990613888245</v>
      </c>
      <c r="M74" s="22">
        <f>($I$114+40*($L$9-0.5))/($I$114+$I$145)</f>
        <v>0.64819079933194523</v>
      </c>
      <c r="N74" s="22">
        <f>($I$115+40*($L$9-0.5))/($I$115+$I$145)</f>
        <v>0.62809277013839337</v>
      </c>
      <c r="O74" s="22">
        <f>($I$116+40*($L$9-0.5))/($I$116+$I$145)</f>
        <v>0.64710809566173078</v>
      </c>
      <c r="P74" s="22">
        <f>($I$117+40*($L$10-0.5))/($I$117+$I$145)</f>
        <v>0.63859061690017627</v>
      </c>
      <c r="Q74" s="22">
        <f>($I$118+40*($L$10-0.5))/($I$118+$I$145)</f>
        <v>0.62474047111496012</v>
      </c>
      <c r="R74" s="22">
        <f>($I$119+40*($L$10-0.5))/($I$119+$I$145)</f>
        <v>0.62828230340007829</v>
      </c>
      <c r="S74" s="22">
        <f>($I$120+40*($L$10-0.5))/($I$120+$I$145)</f>
        <v>0.62209556020490997</v>
      </c>
      <c r="T74" s="22">
        <f>($I$121+40*($L$11-0.5))/($I$121+$I$145)</f>
        <v>0.61808142694441603</v>
      </c>
      <c r="U74" s="22">
        <f>($I$122+40*($L$11-0.5))/($I$122+$I$145)</f>
        <v>0.60932383937047452</v>
      </c>
      <c r="V74" s="22">
        <f>($I$123+40*($L$11-0.5))/($I$123+$I$145)</f>
        <v>0.61723553162782963</v>
      </c>
      <c r="W74" s="22">
        <f>($I$124+40*($L$11-0.5))/($I$124+$I$145)</f>
        <v>0.61332761352271103</v>
      </c>
      <c r="X74" s="22">
        <f>($I$125+40*($L$12-0.5))/($I$125+$I$145)</f>
        <v>0.65435667956773047</v>
      </c>
      <c r="Y74" s="22">
        <f>($I$126+40*($L$12-0.5))/($I$126+$I$145)</f>
        <v>0.64116270516763585</v>
      </c>
      <c r="Z74" s="22">
        <f>($I$127+40*($L$12-0.5))/($I$127+$I$145)</f>
        <v>0.63197352872717916</v>
      </c>
      <c r="AA74" s="22">
        <f>($I$128+40*($L$12-0.5))/($I$128+$I$145)</f>
        <v>0.63318178185077811</v>
      </c>
      <c r="AB74" s="22">
        <f>($I$129+40*($L$13-0.5))/($I$129+$I$145)</f>
        <v>0.33104676597590388</v>
      </c>
      <c r="AC74" s="22">
        <f>($I$130+40*($L$13-0.5))/($I$130+$I$145)</f>
        <v>0.29999151338075597</v>
      </c>
      <c r="AD74" s="22">
        <f>($I$131+40*($L$13-0.5))/($I$131+$I$145)</f>
        <v>0.29274817003400799</v>
      </c>
      <c r="AE74" s="22">
        <f>($I$132+40*($L$13-0.5))/($I$132+$I$145)</f>
        <v>0.27295996431528041</v>
      </c>
      <c r="AF74" s="22">
        <f>($I$133+40*($L$14-0.5))/($I$133+$I$145)</f>
        <v>0.60835678249364966</v>
      </c>
      <c r="AG74" s="22">
        <f>($I$134+40*($L$14-0.5))/($I$134+$I$145)</f>
        <v>0.61063207185172741</v>
      </c>
      <c r="AH74" s="22">
        <f>($I$135+40*($L$14-0.5))/($I$135+$I$145)</f>
        <v>0.60057937457183275</v>
      </c>
      <c r="AI74" s="22">
        <f>($I$136+40*($L$14-0.5))/($I$136+$I$145)</f>
        <v>0.6011384684905563</v>
      </c>
      <c r="AJ74" s="22">
        <f>($I$137+40*($L$15-0.5))/($I$137+$I$145)</f>
        <v>0.60298466875013645</v>
      </c>
      <c r="AK74" s="22">
        <f>($I$138+40*($L$15-0.5))/($I$138+$I$145)</f>
        <v>0.62004771941673453</v>
      </c>
      <c r="AL74" s="22">
        <f>($I$139+40*($L$15-0.5))/($I$139+$I$145)</f>
        <v>0.61769104092744598</v>
      </c>
      <c r="AM74" s="22">
        <f>($I$140+40*($L$15-0.5))/($I$140+$I$145)</f>
        <v>0.58324880128484535</v>
      </c>
      <c r="AN74" s="22">
        <f>($I$141+40*($L$16-0.5))/($I$141+$I$145)</f>
        <v>0.57624172920095285</v>
      </c>
      <c r="AO74" s="22">
        <f>($I$142+40*($L$16-0.5))/($I$142+$I$145)</f>
        <v>0.57468198708993989</v>
      </c>
      <c r="AP74" s="22">
        <f>($I$143+40*($L$16-0.5))/($I$143+$I$145)</f>
        <v>0.58554026158873107</v>
      </c>
      <c r="AQ74" s="22">
        <f>($I$144+40*($L$16-0.5))/($I$144+$I$145)</f>
        <v>0.56371549077570582</v>
      </c>
      <c r="AR74" s="3">
        <v>0</v>
      </c>
      <c r="AS74" s="22">
        <f>($I$145+40*($L$17-0.5))/($I$145+$I$146)</f>
        <v>0.48951806366570716</v>
      </c>
      <c r="AT74" s="22">
        <f>($I$145+40*($L$17-0.5))/($I$145+$I$147)</f>
        <v>0.49770245927189921</v>
      </c>
      <c r="AU74" s="22">
        <f>($I$145+40*($L$17-0.5))/($I$145+$I$148)</f>
        <v>0.47761098527120588</v>
      </c>
      <c r="AV74" s="22">
        <f>($I$145+40*($M$17-0.5))/($I$145+$I$149)</f>
        <v>0.56800184415495325</v>
      </c>
      <c r="AW74" s="22">
        <f>($I$145+40*($M$17-0.5))/($I$145+$I$150)</f>
        <v>0.57275535987280757</v>
      </c>
      <c r="AX74" s="22">
        <f>($I$145+40*($M$17-0.5))/($I$145+$I$151)</f>
        <v>0.56506125762757309</v>
      </c>
      <c r="AY74" s="22">
        <f>($I$145+40*($M$17-0.5))/($I$145+$I$152)</f>
        <v>0.60969027527341169</v>
      </c>
      <c r="AZ74" s="22">
        <f>($I$145+40*($N$16-0.5))/($I$145+$I$153)</f>
        <v>0.64510440578916239</v>
      </c>
      <c r="BA74" s="22">
        <f>($I$145+40*($N$17-0.5))/($I$145+$I$154)</f>
        <v>0.63779578176645246</v>
      </c>
      <c r="BB74" s="22">
        <f>($I$145+40*($N$7-0.5))/($I$145+$I$155)</f>
        <v>0.76388809514491041</v>
      </c>
      <c r="BC74" s="22">
        <f>($I$145+40*($N$17-0.5))/($I$145+$I$156)</f>
        <v>0.70377709360440177</v>
      </c>
      <c r="BD74" s="22">
        <f>($I$145+40*($O$17-0.5))/($I$145+$I$157)</f>
        <v>0.82311367443486572</v>
      </c>
      <c r="BE74" s="22">
        <f>($I$145+40*($O$17-0.5))/($I$145+$I$158)</f>
        <v>0.84471283086509896</v>
      </c>
      <c r="BF74" s="22">
        <f>($I$145+40*($O$17-0.5))/($I$145+$I$159)</f>
        <v>0.8488758849708935</v>
      </c>
      <c r="BG74" s="22">
        <f>($I$145+40*($O$17-0.5))/($I$145+$I$160)</f>
        <v>0.8201765262565579</v>
      </c>
      <c r="BH74" s="22">
        <f>($I$145+40*($P$17-0.5))/($I$145+$I$161)</f>
        <v>0.74458555938729354</v>
      </c>
      <c r="BI74" s="22">
        <f>($I$145+40*($P$17-0.5))/($I$145+$I$162)</f>
        <v>0.85545539595887277</v>
      </c>
      <c r="BJ74" s="22">
        <f>($I$145+40*($P$17-0.5))/($I$145+$I$163)</f>
        <v>0.87049962281516946</v>
      </c>
      <c r="BK74" s="22">
        <f>($I$145+40*($P$17-0.5))/($I$145+$I$164)</f>
        <v>0.7905965340891401</v>
      </c>
      <c r="BL74" s="22">
        <f>($I$145+40*($Q$17-0.5))/($I$145+$I$165)</f>
        <v>0.88500806255965214</v>
      </c>
      <c r="BM74" s="22">
        <f>($I$145+40*($Q$17-0.5))/($I$145+$I$166)</f>
        <v>0.8803719315355143</v>
      </c>
      <c r="BN74" s="22">
        <f>($I$145+40*($Q$7-0.5))/($I$145+$I$167)</f>
        <v>0.91047689262358311</v>
      </c>
      <c r="BO74" s="22">
        <f>($I$145+40*($Q$17-0.5))/($I$145+$I$168)</f>
        <v>0.88801183477097967</v>
      </c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</row>
    <row r="75" spans="1:358" x14ac:dyDescent="0.25">
      <c r="A75" t="str">
        <f>$A$146</f>
        <v>Belmont</v>
      </c>
      <c r="B75" s="48"/>
      <c r="C75" s="3">
        <v>42</v>
      </c>
      <c r="D75" s="22">
        <f>($I$105+40*($L$7-0.5))/($I$105+$I$146)</f>
        <v>0.62646356663071212</v>
      </c>
      <c r="E75" s="22">
        <f>($I$106+40*($L$7-0.5))/($I$106+$I$146)</f>
        <v>0.63461101940808662</v>
      </c>
      <c r="F75" s="22">
        <f>($I$107+40*($L$7-0.5))/($I$107+$I$146)</f>
        <v>0.6286643489565894</v>
      </c>
      <c r="G75" s="22">
        <f>($I$108+40*($L$7-0.5))/($I$108+$I$146)</f>
        <v>0.61200696863568615</v>
      </c>
      <c r="H75" s="22">
        <f>($I$109+40*($L$8-0.5))/($I$109+$I$146)</f>
        <v>0.7274325456815357</v>
      </c>
      <c r="I75" s="22">
        <f>($I$110+40*($L$8-0.5))/($I$110+$I$146)</f>
        <v>0.70098040447566512</v>
      </c>
      <c r="J75" s="22">
        <f>($I$111+40*($L$8-0.5))/($I$111+$I$146)</f>
        <v>0.71251570771659889</v>
      </c>
      <c r="K75" s="22">
        <f>($I$112+40*($L$8-0.5))/($I$112+$I$146)</f>
        <v>0.72274187405772949</v>
      </c>
      <c r="L75" s="22">
        <f>($I$113+40*($L$9-0.5))/($I$113+$I$146)</f>
        <v>0.61834499953022137</v>
      </c>
      <c r="M75" s="22">
        <f>($I$114+40*($L$9-0.5))/($I$114+$I$146)</f>
        <v>0.63646090389802812</v>
      </c>
      <c r="N75" s="22">
        <f>($I$115+40*($L$9-0.5))/($I$115+$I$146)</f>
        <v>0.61608966091658424</v>
      </c>
      <c r="O75" s="22">
        <f>($I$116+40*($L$9-0.5))/($I$116+$I$146)</f>
        <v>0.63536240855056925</v>
      </c>
      <c r="P75" s="22">
        <f>($I$117+40*($L$10-0.5))/($I$117+$I$146)</f>
        <v>0.62689393168786534</v>
      </c>
      <c r="Q75" s="22">
        <f>($I$118+40*($L$10-0.5))/($I$118+$I$146)</f>
        <v>0.61286727949817899</v>
      </c>
      <c r="R75" s="22">
        <f>($I$119+40*($L$10-0.5))/($I$119+$I$146)</f>
        <v>0.616452375967942</v>
      </c>
      <c r="S75" s="22">
        <f>($I$120+40*($L$10-0.5))/($I$120+$I$146)</f>
        <v>0.61019089920955805</v>
      </c>
      <c r="T75" s="22">
        <f>($I$121+40*($L$11-0.5))/($I$121+$I$146)</f>
        <v>0.6062703875060903</v>
      </c>
      <c r="U75" s="22">
        <f>($I$122+40*($L$11-0.5))/($I$122+$I$146)</f>
        <v>0.59741837145099974</v>
      </c>
      <c r="V75" s="22">
        <f>($I$123+40*($L$11-0.5))/($I$123+$I$146)</f>
        <v>0.60541503289131804</v>
      </c>
      <c r="W75" s="22">
        <f>($I$124+40*($L$11-0.5))/($I$124+$I$146)</f>
        <v>0.60146435384300434</v>
      </c>
      <c r="X75" s="22">
        <f>($I$125+40*($L$12-0.5))/($I$125+$I$146)</f>
        <v>0.64243170750796985</v>
      </c>
      <c r="Y75" s="22">
        <f>($I$126+40*($L$12-0.5))/($I$126+$I$146)</f>
        <v>0.62904058802144269</v>
      </c>
      <c r="Z75" s="22">
        <f>($I$127+40*($L$12-0.5))/($I$127+$I$146)</f>
        <v>0.61972510004402581</v>
      </c>
      <c r="AA75" s="22">
        <f>($I$128+40*($L$12-0.5))/($I$128+$I$146)</f>
        <v>0.6209494465985913</v>
      </c>
      <c r="AB75" s="22">
        <f>($I$129+40*($L$13-0.5))/($I$129+$I$146)</f>
        <v>0.32484821788126672</v>
      </c>
      <c r="AC75" s="22">
        <f>($I$130+40*($L$13-0.5))/($I$130+$I$146)</f>
        <v>0.29411878655448093</v>
      </c>
      <c r="AD75" s="22">
        <f>($I$131+40*($L$13-0.5))/($I$131+$I$146)</f>
        <v>0.28695911297588594</v>
      </c>
      <c r="AE75" s="22">
        <f>($I$132+40*($L$13-0.5))/($I$132+$I$146)</f>
        <v>0.26741426115111683</v>
      </c>
      <c r="AF75" s="22">
        <f>($I$133+40*($L$14-0.5))/($I$133+$I$146)</f>
        <v>0.59657927508305864</v>
      </c>
      <c r="AG75" s="22">
        <f>($I$134+40*($L$14-0.5))/($I$134+$I$146)</f>
        <v>0.59887787235689305</v>
      </c>
      <c r="AH75" s="22">
        <f>($I$135+40*($L$14-0.5))/($I$135+$I$146)</f>
        <v>0.58872609874613335</v>
      </c>
      <c r="AI75" s="22">
        <f>($I$136+40*($L$14-0.5))/($I$136+$I$146)</f>
        <v>0.58929043805964165</v>
      </c>
      <c r="AJ75" s="22">
        <f>($I$137+40*($L$15-0.5))/($I$137+$I$146)</f>
        <v>0.59072873291377104</v>
      </c>
      <c r="AK75" s="22">
        <f>($I$138+40*($L$15-0.5))/($I$138+$I$146)</f>
        <v>0.60797606911494961</v>
      </c>
      <c r="AL75" s="22">
        <f>($I$139+40*($L$15-0.5))/($I$139+$I$146)</f>
        <v>0.60559214300151398</v>
      </c>
      <c r="AM75" s="22">
        <f>($I$140+40*($L$15-0.5))/($I$140+$I$146)</f>
        <v>0.57081725767500824</v>
      </c>
      <c r="AN75" s="22">
        <f>($I$141+40*($L$16-0.5))/($I$141+$I$146)</f>
        <v>0.56419030371036683</v>
      </c>
      <c r="AO75" s="22">
        <f>($I$142+40*($L$16-0.5))/($I$142+$I$146)</f>
        <v>0.56261987226911248</v>
      </c>
      <c r="AP75" s="22">
        <f>($I$143+40*($L$16-0.5))/($I$143+$I$146)</f>
        <v>0.57355758088164432</v>
      </c>
      <c r="AQ75" s="22">
        <f>($I$144+40*($L$16-0.5))/($I$144+$I$146)</f>
        <v>0.55158504146532905</v>
      </c>
      <c r="AR75" s="22">
        <f>($I$145+40*($L$17-0.5))/($I$145+$I$146)</f>
        <v>0.48951806366570716</v>
      </c>
      <c r="AS75" s="3">
        <v>0</v>
      </c>
      <c r="AT75" s="22">
        <f>($I$146+40*($L$17-0.5))/($I$146+$I$147)</f>
        <v>0.50818518409072599</v>
      </c>
      <c r="AU75" s="22">
        <f>($I$146+40*($L$17-0.5))/($I$146+$I$148)</f>
        <v>0.48808173367971797</v>
      </c>
      <c r="AV75" s="22">
        <f>($I$146+40*($M$17-0.5))/($I$146+$I$149)</f>
        <v>0.5765809637679461</v>
      </c>
      <c r="AW75" s="22">
        <f>($I$146+40*($M$17-0.5))/($I$146+$I$150)</f>
        <v>0.58130966419885821</v>
      </c>
      <c r="AX75" s="22">
        <f>($I$146+40*($M$17-0.5))/($I$146+$I$151)</f>
        <v>0.5736549412995724</v>
      </c>
      <c r="AY75" s="22">
        <f>($I$146+40*($M$17-0.5))/($I$146+$I$152)</f>
        <v>0.61799828841185778</v>
      </c>
      <c r="AZ75" s="22">
        <f>($I$146+40*($N$17-0.5))/($I$146+$I$153)</f>
        <v>0.6377659145032174</v>
      </c>
      <c r="BA75" s="22">
        <f>($I$146+40*($N$17-0.5))/($I$146+$I$154)</f>
        <v>0.64553695277990208</v>
      </c>
      <c r="BB75" s="22">
        <f>($I$146+40*($N$7-0.5))/($I$146+$I$155)</f>
        <v>0.76892310124596241</v>
      </c>
      <c r="BC75" s="22">
        <f>($I$146+40*($N$17-0.5))/($I$146+$I$156)</f>
        <v>0.71074762853904816</v>
      </c>
      <c r="BD75" s="22">
        <f>($I$146+40*($O$17-0.5))/($I$146+$I$157)</f>
        <v>0.82717145921521018</v>
      </c>
      <c r="BE75" s="22">
        <f>($I$146+40*($O$17-0.5))/($I$146+$I$158)</f>
        <v>0.84836640769044169</v>
      </c>
      <c r="BF75" s="22">
        <f>($I$146+40*($O$17-0.5))/($I$146+$I$159)</f>
        <v>0.85244862315552927</v>
      </c>
      <c r="BG75" s="22">
        <f>($I$146+40*($O$17-0.5))/($I$146+$I$160)</f>
        <v>0.82428730594477895</v>
      </c>
      <c r="BH75" s="22">
        <f>($I$146+40*($P$17-0.5))/($I$146+$I$161)</f>
        <v>0.7498974180808774</v>
      </c>
      <c r="BI75" s="22">
        <f>($I$146+40*($P$17-0.5))/($I$146+$I$162)</f>
        <v>0.85889844260354709</v>
      </c>
      <c r="BJ75" s="22">
        <f>($I$146+40*($P$17-0.5))/($I$146+$I$163)</f>
        <v>0.87363725032394868</v>
      </c>
      <c r="BK75" s="22">
        <f>($I$146+40*($P$17-0.5))/($I$146+$I$164)</f>
        <v>0.79521467798091461</v>
      </c>
      <c r="BL75" s="22">
        <f>($I$146+40*($Q$17-0.5))/($I$146+$I$165)</f>
        <v>0.88783946135237835</v>
      </c>
      <c r="BM75" s="22">
        <f>($I$146+40*($Q$17-0.5))/($I$146+$I$166)</f>
        <v>0.883302431523033</v>
      </c>
      <c r="BN75" s="22">
        <f>($I$146+40*($Q$7-0.5))/($I$146+$I$167)</f>
        <v>0.91274301246047052</v>
      </c>
      <c r="BO75" s="22">
        <f>($I$146+40*($Q$17-0.5))/($I$146+$I$168)</f>
        <v>0.89077840063856939</v>
      </c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</row>
    <row r="76" spans="1:358" x14ac:dyDescent="0.25">
      <c r="A76" t="str">
        <f>$A$147</f>
        <v>Minnesota</v>
      </c>
      <c r="B76" s="48"/>
      <c r="C76" s="3">
        <v>43</v>
      </c>
      <c r="D76" s="22">
        <f>($I$105+40*($L$7-0.5))/($I$105+$I$147)</f>
        <v>0.63557438896767637</v>
      </c>
      <c r="E76" s="22">
        <f>($I$106+40*($L$7-0.5))/($I$106+$I$147)</f>
        <v>0.64363616266547341</v>
      </c>
      <c r="F76" s="22">
        <f>($I$107+40*($L$7-0.5))/($I$107+$I$147)</f>
        <v>0.63775253188085057</v>
      </c>
      <c r="G76" s="53">
        <f>($I$108+40*($L$7-0.5))/($I$108+$I$147)</f>
        <v>0.62125722133264905</v>
      </c>
      <c r="H76" s="22">
        <f>($I$109+40*($L$8-0.5))/($I$109+$I$147)</f>
        <v>0.73778155929285505</v>
      </c>
      <c r="I76" s="22">
        <f>($I$110+40*($L$8-0.5))/($I$110+$I$147)</f>
        <v>0.71193604555670953</v>
      </c>
      <c r="J76" s="22">
        <f>($I$111+40*($L$8-0.5))/($I$111+$I$147)</f>
        <v>0.72321559160910476</v>
      </c>
      <c r="K76" s="22">
        <f>($I$112+40*($L$8-0.5))/($I$112+$I$147)</f>
        <v>0.73320366591583186</v>
      </c>
      <c r="L76" s="22">
        <f>($I$113+40*($L$9-0.5))/($I$113+$I$147)</f>
        <v>0.62769922903689201</v>
      </c>
      <c r="M76" s="22">
        <f>($I$114+40*($L$9-0.5))/($I$114+$I$147)</f>
        <v>0.64562558428861661</v>
      </c>
      <c r="N76" s="22">
        <f>($I$115+40*($L$9-0.5))/($I$115+$I$147)</f>
        <v>0.62546568611727982</v>
      </c>
      <c r="O76" s="22">
        <f>($I$116+40*($L$9-0.5))/($I$116+$I$147)</f>
        <v>0.64453931536227727</v>
      </c>
      <c r="P76" s="22">
        <f>($I$117+40*($L$10-0.5))/($I$117+$I$147)</f>
        <v>0.63603221665886289</v>
      </c>
      <c r="Q76" s="22">
        <f>($I$118+40*($L$10-0.5))/($I$118+$I$147)</f>
        <v>0.62214203988597871</v>
      </c>
      <c r="R76" s="22">
        <f>($I$119+40*($L$10-0.5))/($I$119+$I$147)</f>
        <v>0.62569370325590024</v>
      </c>
      <c r="S76" s="22">
        <f>($I$120+40*($L$10-0.5))/($I$120+$I$147)</f>
        <v>0.61948996934396738</v>
      </c>
      <c r="T76" s="22">
        <f>($I$121+40*($L$11-0.5))/($I$121+$I$147)</f>
        <v>0.61549638314725208</v>
      </c>
      <c r="U76" s="22">
        <f>($I$122+40*($L$11-0.5))/($I$122+$I$147)</f>
        <v>0.60671723652196996</v>
      </c>
      <c r="V76" s="22">
        <f>($I$123+40*($L$11-0.5))/($I$123+$I$147)</f>
        <v>0.61464833197355229</v>
      </c>
      <c r="W76" s="22">
        <f>($I$124+40*($L$11-0.5))/($I$124+$I$147)</f>
        <v>0.61073065805908944</v>
      </c>
      <c r="X76" s="22">
        <f>($I$125+40*($L$12-0.5))/($I$125+$I$147)</f>
        <v>0.65174853833376412</v>
      </c>
      <c r="Y76" s="22">
        <f>($I$126+40*($L$12-0.5))/($I$126+$I$147)</f>
        <v>0.63851000508049738</v>
      </c>
      <c r="Z76" s="22">
        <f>($I$127+40*($L$12-0.5))/($I$127+$I$147)</f>
        <v>0.62929217408054805</v>
      </c>
      <c r="AA76" s="22">
        <f>($I$128+40*($L$12-0.5))/($I$128+$I$147)</f>
        <v>0.6305040833752108</v>
      </c>
      <c r="AB76" s="22">
        <f>($I$129+40*($L$13-0.5))/($I$129+$I$147)</f>
        <v>0.32969052584556385</v>
      </c>
      <c r="AC76" s="22">
        <f>($I$130+40*($L$13-0.5))/($I$130+$I$147)</f>
        <v>0.29870569044768885</v>
      </c>
      <c r="AD76" s="22">
        <f>($I$131+40*($L$13-0.5))/($I$131+$I$147)</f>
        <v>0.29148046591695442</v>
      </c>
      <c r="AE76" s="22">
        <f>($I$132+40*($L$13-0.5))/($I$132+$I$147)</f>
        <v>0.27174502581187371</v>
      </c>
      <c r="AF76" s="22">
        <f>($I$133+40*($L$14-0.5))/($I$133+$I$147)</f>
        <v>0.60577856374558647</v>
      </c>
      <c r="AG76" s="22">
        <f>($I$134+40*($L$14-0.5))/($I$134+$I$147)</f>
        <v>0.60805918150252869</v>
      </c>
      <c r="AH76" s="22">
        <f>($I$135+40*($L$14-0.5))/($I$135+$I$147)</f>
        <v>0.5979837902031977</v>
      </c>
      <c r="AI76" s="22">
        <f>($I$136+40*($L$14-0.5))/($I$136+$I$147)</f>
        <v>0.59854408871802744</v>
      </c>
      <c r="AJ76" s="22">
        <f>($I$137+40*($L$15-0.5))/($I$137+$I$147)</f>
        <v>0.60029965130835727</v>
      </c>
      <c r="AK76" s="22">
        <f>($I$138+40*($L$15-0.5))/($I$138+$I$147)</f>
        <v>0.61740487951420986</v>
      </c>
      <c r="AL76" s="22">
        <f>($I$139+40*($L$15-0.5))/($I$139+$I$147)</f>
        <v>0.61504198588894632</v>
      </c>
      <c r="AM76" s="22">
        <f>($I$140+40*($L$15-0.5))/($I$140+$I$147)</f>
        <v>0.58052316342507626</v>
      </c>
      <c r="AN76" s="22">
        <f>($I$141+40*($L$16-0.5))/($I$141+$I$147)</f>
        <v>0.57360027678784931</v>
      </c>
      <c r="AO76" s="22">
        <f>($I$142+40*($L$16-0.5))/($I$142+$I$147)</f>
        <v>0.57203803286538235</v>
      </c>
      <c r="AP76" s="22">
        <f>($I$143+40*($L$16-0.5))/($I$143+$I$147)</f>
        <v>0.58291481797696421</v>
      </c>
      <c r="AQ76" s="22">
        <f>($I$144+40*($L$16-0.5))/($I$144+$I$147)</f>
        <v>0.56105543454221385</v>
      </c>
      <c r="AR76" s="22">
        <f>($I$145+40*($L$17-0.5))/($I$145+$I$147)</f>
        <v>0.49770245927189921</v>
      </c>
      <c r="AS76" s="22">
        <f>($I$146+40*($L$17-0.5))/($I$146+$I$147)</f>
        <v>0.50818518409072599</v>
      </c>
      <c r="AT76" s="3">
        <v>0</v>
      </c>
      <c r="AU76" s="22">
        <f>($I$147+40*($L$17-0.5))/($I$147+$I$148)</f>
        <v>0.47990439115309919</v>
      </c>
      <c r="AV76" s="22">
        <f>($I$147+40*($M$17-0.5))/($I$147+$I$149)</f>
        <v>0.56988065025283385</v>
      </c>
      <c r="AW76" s="22">
        <f>($I$147+40*($M$17-0.5))/($I$147+$I$150)</f>
        <v>0.57462897464074436</v>
      </c>
      <c r="AX76" s="22">
        <f>($I$147+40*($M$17-0.5))/($I$147+$I$151)</f>
        <v>0.56694310209720933</v>
      </c>
      <c r="AY76" s="22">
        <f>($I$147+40*($M$17-0.5))/($I$147+$I$152)</f>
        <v>0.61151178022773156</v>
      </c>
      <c r="AZ76" s="22">
        <f>($I$147+40*($N$17-0.5))/($I$147+$I$153)</f>
        <v>0.63166518972584451</v>
      </c>
      <c r="BA76" s="22">
        <f>($I$147+40*($N$17-0.5))/($I$147+$I$154)</f>
        <v>0.63949312581612161</v>
      </c>
      <c r="BB76" s="22">
        <f>($I$147+40*($N$7-0.5))/($I$147+$I$155)</f>
        <v>0.76499203823014861</v>
      </c>
      <c r="BC76" s="22">
        <f>($I$147+40*($N$17-0.5))/($I$147+$I$156)</f>
        <v>0.70530810354444518</v>
      </c>
      <c r="BD76" s="22">
        <f>($I$147+40*($O$17-0.5))/($I$147+$I$157)</f>
        <v>0.82400450627387156</v>
      </c>
      <c r="BE76" s="22">
        <f>($I$147+40*($O$17-0.5))/($I$147+$I$158)</f>
        <v>0.84551530109084239</v>
      </c>
      <c r="BF76" s="22">
        <f>($I$147+40*($O$17-0.5))/($I$147+$I$159)</f>
        <v>0.84966067083211805</v>
      </c>
      <c r="BG76" s="22">
        <f>($I$147+40*($O$17-0.5))/($I$147+$I$160)</f>
        <v>0.82107893475476246</v>
      </c>
      <c r="BH76" s="22">
        <f>($I$147+40*($P$17-0.5))/($I$147+$I$161)</f>
        <v>0.74574971336464901</v>
      </c>
      <c r="BI76" s="22">
        <f>($I$147+40*($P$17-0.5))/($I$147+$I$162)</f>
        <v>0.85621180197959312</v>
      </c>
      <c r="BJ76" s="22">
        <f>($I$147+40*($P$17-0.5))/($I$147+$I$163)</f>
        <v>0.87118915632674498</v>
      </c>
      <c r="BK76" s="22">
        <f>($I$147+40*($P$17-0.5))/($I$147+$I$164)</f>
        <v>0.79160966796880106</v>
      </c>
      <c r="BL76" s="22">
        <f>($I$147+40*($Q$17-0.5))/($I$147+$I$165)</f>
        <v>0.88563049445136566</v>
      </c>
      <c r="BM76" s="22">
        <f>($I$147+40*($Q$17-0.5))/($I$147+$I$166)</f>
        <v>0.88101608420534627</v>
      </c>
      <c r="BN76" s="22">
        <f>($I$147+40*($Q$7-0.5))/($I$147+$I$167)</f>
        <v>0.91097533349822502</v>
      </c>
      <c r="BO76" s="22">
        <f>($I$147+40*($Q$17-0.5))/($I$147+$I$168)</f>
        <v>0.88862005396696342</v>
      </c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</row>
    <row r="77" spans="1:358" x14ac:dyDescent="0.25">
      <c r="A77" t="str">
        <f>$A$148</f>
        <v>Bucknell</v>
      </c>
      <c r="B77" s="48"/>
      <c r="C77" s="3">
        <v>44</v>
      </c>
      <c r="D77" s="22">
        <f>($I$105+40*($L$7-0.5))/($I$105+$I$148)</f>
        <v>0.61313866618486879</v>
      </c>
      <c r="E77" s="22">
        <f>($I$106+40*($L$7-0.5))/($I$106+$I$148)</f>
        <v>0.6214011120357017</v>
      </c>
      <c r="F77" s="22">
        <f>($I$107+40*($L$7-0.5))/($I$107+$I$148)</f>
        <v>0.61536975449661102</v>
      </c>
      <c r="G77" s="22">
        <f>($I$108+40*($L$7-0.5))/($I$108+$I$148)</f>
        <v>0.59849688248392985</v>
      </c>
      <c r="H77" s="22">
        <f>($I$109+40*($L$8-0.5))/($I$109+$I$148)</f>
        <v>0.71228511034959441</v>
      </c>
      <c r="I77" s="22">
        <f>($I$110+40*($L$8-0.5))/($I$110+$I$148)</f>
        <v>0.68499950748907668</v>
      </c>
      <c r="J77" s="22">
        <f>($I$111+40*($L$8-0.5))/($I$111+$I$148)</f>
        <v>0.6968847240838657</v>
      </c>
      <c r="K77" s="22">
        <f>($I$112+40*($L$8-0.5))/($I$112+$I$148)</f>
        <v>0.70743860264862812</v>
      </c>
      <c r="L77" s="22">
        <f>($I$113+40*($L$9-0.5))/($I$113+$I$148)</f>
        <v>0.60468349226394835</v>
      </c>
      <c r="M77" s="22">
        <f>($I$114+40*($L$9-0.5))/($I$114+$I$148)</f>
        <v>0.62305255348594502</v>
      </c>
      <c r="N77" s="22">
        <f>($I$115+40*($L$9-0.5))/($I$115+$I$148)</f>
        <v>0.60239933337495222</v>
      </c>
      <c r="O77" s="22">
        <f>($I$116+40*($L$9-0.5))/($I$116+$I$148)</f>
        <v>0.62193760909196538</v>
      </c>
      <c r="P77" s="22">
        <f>($I$117+40*($L$10-0.5))/($I$117+$I$148)</f>
        <v>0.61352996331531262</v>
      </c>
      <c r="Q77" s="22">
        <f>($I$118+40*($L$10-0.5))/($I$118+$I$148)</f>
        <v>0.59932201592508305</v>
      </c>
      <c r="R77" s="22">
        <f>($I$119+40*($L$10-0.5))/($I$119+$I$148)</f>
        <v>0.6029512847739622</v>
      </c>
      <c r="S77" s="22">
        <f>($I$120+40*($L$10-0.5))/($I$120+$I$148)</f>
        <v>0.59661362801407436</v>
      </c>
      <c r="T77" s="22">
        <f>($I$121+40*($L$11-0.5))/($I$121+$I$148)</f>
        <v>0.59279909243594742</v>
      </c>
      <c r="U77" s="22">
        <f>($I$122+40*($L$11-0.5))/($I$122+$I$148)</f>
        <v>0.58385209891198375</v>
      </c>
      <c r="V77" s="22">
        <f>($I$123+40*($L$11-0.5))/($I$123+$I$148)</f>
        <v>0.59193417018278216</v>
      </c>
      <c r="W77" s="22">
        <f>($I$124+40*($L$11-0.5))/($I$124+$I$148)</f>
        <v>0.5879403837133983</v>
      </c>
      <c r="X77" s="22">
        <f>($I$125+40*($L$12-0.5))/($I$125+$I$148)</f>
        <v>0.62880416232705827</v>
      </c>
      <c r="Y77" s="22">
        <f>($I$126+40*($L$12-0.5))/($I$126+$I$148)</f>
        <v>0.61520836917508237</v>
      </c>
      <c r="Z77" s="22">
        <f>($I$127+40*($L$12-0.5))/($I$127+$I$148)</f>
        <v>0.60576322372827451</v>
      </c>
      <c r="AA77" s="22">
        <f>($I$128+40*($L$12-0.5))/($I$128+$I$148)</f>
        <v>0.60700401622271094</v>
      </c>
      <c r="AB77" s="22">
        <f>($I$129+40*($L$13-0.5))/($I$129+$I$148)</f>
        <v>0.31777240723837497</v>
      </c>
      <c r="AC77" s="22">
        <f>($I$130+40*($L$13-0.5))/($I$130+$I$148)</f>
        <v>0.28742736581296885</v>
      </c>
      <c r="AD77" s="22">
        <f>($I$131+40*($L$13-0.5))/($I$131+$I$148)</f>
        <v>0.2803658833925623</v>
      </c>
      <c r="AE77" s="22">
        <f>($I$132+40*($L$13-0.5))/($I$132+$I$148)</f>
        <v>0.2611056560963434</v>
      </c>
      <c r="AF77" s="22">
        <f>($I$133+40*($L$14-0.5))/($I$133+$I$148)</f>
        <v>0.58315356213988212</v>
      </c>
      <c r="AG77" s="22">
        <f>($I$134+40*($L$14-0.5))/($I$134+$I$148)</f>
        <v>0.58547550345054444</v>
      </c>
      <c r="AH77" s="22">
        <f>($I$135+40*($L$14-0.5))/($I$135+$I$148)</f>
        <v>0.57522512122826452</v>
      </c>
      <c r="AI77" s="22">
        <f>($I$136+40*($L$14-0.5))/($I$136+$I$148)</f>
        <v>0.57579463758420402</v>
      </c>
      <c r="AJ77" s="22">
        <f>($I$137+40*($L$15-0.5))/($I$137+$I$148)</f>
        <v>0.57678705309862832</v>
      </c>
      <c r="AK77" s="22">
        <f>($I$138+40*($L$15-0.5))/($I$138+$I$148)</f>
        <v>0.59421833313126637</v>
      </c>
      <c r="AL77" s="22">
        <f>($I$139+40*($L$15-0.5))/($I$139+$I$148)</f>
        <v>0.59180691546985809</v>
      </c>
      <c r="AM77" s="22">
        <f>($I$140+40*($L$15-0.5))/($I$140+$I$148)</f>
        <v>0.55670629232127311</v>
      </c>
      <c r="AN77" s="22">
        <f>($I$141+40*($L$16-0.5))/($I$141+$I$148)</f>
        <v>0.55049885119356168</v>
      </c>
      <c r="AO77" s="22">
        <f>($I$142+40*($L$16-0.5))/($I$142+$I$148)</f>
        <v>0.5489185286995375</v>
      </c>
      <c r="AP77" s="22">
        <f>($I$143+40*($L$16-0.5))/($I$143+$I$148)</f>
        <v>0.55993087038757094</v>
      </c>
      <c r="AQ77" s="22">
        <f>($I$144+40*($L$16-0.5))/($I$144+$I$148)</f>
        <v>0.53782198591885366</v>
      </c>
      <c r="AR77" s="22">
        <f>($I$145+40*($L$17-0.5))/($I$145+$I$148)</f>
        <v>0.47761098527120588</v>
      </c>
      <c r="AS77" s="22">
        <f>($I$146+40*($L$17-0.5))/($I$146+$I$148)</f>
        <v>0.48808173367971797</v>
      </c>
      <c r="AT77" s="22">
        <f>($I$147+40*($L$17-0.5))/($I$147+$I$148)</f>
        <v>0.47990439115309919</v>
      </c>
      <c r="AU77" s="3">
        <v>0</v>
      </c>
      <c r="AV77" s="22">
        <f>($I$148+40*($M$17-0.5))/($I$148+$I$149)</f>
        <v>0.58635003364314586</v>
      </c>
      <c r="AW77" s="22">
        <f>($I$148+40*($M$17-0.5))/($I$148+$I$150)</f>
        <v>0.59104701570493223</v>
      </c>
      <c r="AX77" s="22">
        <f>($I$148+40*($M$17-0.5))/($I$148+$I$151)</f>
        <v>0.5834427475049887</v>
      </c>
      <c r="AY77" s="22">
        <f>($I$148+40*($M$17-0.5))/($I$148+$I$152)</f>
        <v>0.62742924947571621</v>
      </c>
      <c r="AZ77" s="22">
        <f>($I$148+40*($N$17-0.5))/($I$148+$I$153)</f>
        <v>0.64663893415666296</v>
      </c>
      <c r="BA77" s="22">
        <f>($I$148+40*($N$17-0.5))/($I$148+$I$154)</f>
        <v>0.65432279288000272</v>
      </c>
      <c r="BB77" s="22">
        <f>($I$148+40*($N$7-0.5))/($I$148+$I$155)</f>
        <v>0.77463817526054668</v>
      </c>
      <c r="BC77" s="22">
        <f>($I$148+40*($N$17-0.5))/($I$148+$I$156)</f>
        <v>0.71862166669238903</v>
      </c>
      <c r="BD77" s="22">
        <f>($I$148+40*($O$17-0.5))/($I$148+$I$157)</f>
        <v>0.8317611191854507</v>
      </c>
      <c r="BE77" s="22">
        <f>($I$148+40*($O$17-0.5))/($I$148+$I$158)</f>
        <v>0.85249358356130356</v>
      </c>
      <c r="BF77" s="22">
        <f>($I$148+40*($O$17-0.5))/($I$148+$I$159)</f>
        <v>0.85648348522183082</v>
      </c>
      <c r="BG77" s="22">
        <f>($I$148+40*($O$17-0.5))/($I$148+$I$160)</f>
        <v>0.82893771838731622</v>
      </c>
      <c r="BH77" s="22">
        <f>($I$148+40*($P$17-0.5))/($I$148+$I$161)</f>
        <v>0.7559336831901402</v>
      </c>
      <c r="BI77" s="22">
        <f>($I$148+40*($P$17-0.5))/($I$148+$I$162)</f>
        <v>0.86278532130852836</v>
      </c>
      <c r="BJ77" s="22">
        <f>($I$148+40*($P$17-0.5))/($I$148+$I$163)</f>
        <v>0.87717618325529134</v>
      </c>
      <c r="BK77" s="22">
        <f>($I$148+40*($P$17-0.5))/($I$148+$I$164)</f>
        <v>0.80044825379750395</v>
      </c>
      <c r="BL77" s="22">
        <f>($I$148+40*($Q$17-0.5))/($I$148+$I$165)</f>
        <v>0.89103025685381831</v>
      </c>
      <c r="BM77" s="22">
        <f>($I$148+40*($Q$17-0.5))/($I$148+$I$166)</f>
        <v>0.88660581365188318</v>
      </c>
      <c r="BN77" s="22">
        <f>($I$148+40*($Q$7-0.5))/($I$148+$I$167)</f>
        <v>0.91529293364999254</v>
      </c>
      <c r="BO77" s="22">
        <f>($I$148+40*($Q$17-0.5))/($I$148+$I$168)</f>
        <v>0.8938955797300151</v>
      </c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</row>
    <row r="78" spans="1:358" x14ac:dyDescent="0.25">
      <c r="A78" t="str">
        <f>$A$149</f>
        <v>Oregon</v>
      </c>
      <c r="B78" s="48">
        <v>12</v>
      </c>
      <c r="C78" s="3">
        <v>45</v>
      </c>
      <c r="D78" s="22">
        <f>($I$105+40*($M$7-0.5))/($I$105+$I$149)</f>
        <v>0.74639826539388066</v>
      </c>
      <c r="E78" s="22">
        <f>($I$106+40*($M$7-0.5))/($I$106+$I$149)</f>
        <v>0.75177093850609222</v>
      </c>
      <c r="F78" s="22">
        <f>($I$107+40*($M$7-0.5))/($I$107+$I$149)</f>
        <v>0.74784884906328719</v>
      </c>
      <c r="G78" s="22">
        <f>($I$108+40*($M$7-0.5))/($I$108+$I$149)</f>
        <v>0.73688205503354887</v>
      </c>
      <c r="H78" s="22">
        <f>($I$109+40*($M$8-0.5))/($I$109+$I$149)</f>
        <v>0.75168348880158298</v>
      </c>
      <c r="I78" s="22">
        <f>($I$110+40*($M$8-0.5))/($I$110+$I$149)</f>
        <v>0.72834200472367205</v>
      </c>
      <c r="J78" s="22">
        <f>($I$111+40*($M$8-0.5))/($I$111+$I$149)</f>
        <v>0.73850483317870197</v>
      </c>
      <c r="K78" s="22">
        <f>($I$112+40*($M$8-0.5))/($I$112+$I$149)</f>
        <v>0.74753493400147442</v>
      </c>
      <c r="L78" s="22">
        <f>($I$113+40*($M$9-0.5))/($I$113+$I$149)</f>
        <v>0.628839973415241</v>
      </c>
      <c r="M78" s="22">
        <f>($I$114+40*($M$9-0.5))/($I$114+$I$149)</f>
        <v>0.6459458700660019</v>
      </c>
      <c r="N78" s="22">
        <f>($I$115+40*($M$9-0.5))/($I$115+$I$149)</f>
        <v>0.62671383702003647</v>
      </c>
      <c r="O78" s="22">
        <f>($I$116+40*($M$9-0.5))/($I$116+$I$149)</f>
        <v>0.64490720811300928</v>
      </c>
      <c r="P78" s="22">
        <f>($I$117+40*($M$10-0.5))/($I$117+$I$149)</f>
        <v>0.55643253814418703</v>
      </c>
      <c r="Q78" s="22">
        <f>($I$118+40*($M$10-0.5))/($I$118+$I$149)</f>
        <v>0.54026499959974039</v>
      </c>
      <c r="R78" s="22">
        <f>($I$119+40*($M$10-0.5))/($I$119+$I$149)</f>
        <v>0.54439389229055701</v>
      </c>
      <c r="S78" s="22">
        <f>($I$120+40*($M$10-0.5))/($I$120+$I$149)</f>
        <v>0.53718417797080331</v>
      </c>
      <c r="T78" s="22">
        <f>($I$121+40*($M$11-0.5))/($I$121+$I$149)</f>
        <v>0.59594177595181375</v>
      </c>
      <c r="U78" s="22">
        <f>($I$122+40*($M$11-0.5))/($I$122+$I$149)</f>
        <v>0.58714184887118026</v>
      </c>
      <c r="V78" s="22">
        <f>($I$123+40*($M$11-0.5))/($I$123+$I$149)</f>
        <v>0.59509092567090116</v>
      </c>
      <c r="W78" s="22">
        <f>($I$124+40*($M$11-0.5))/($I$124+$I$149)</f>
        <v>0.59116251978883305</v>
      </c>
      <c r="X78" s="22">
        <f>($I$125+40*($M$12-0.5))/($I$125+$I$149)</f>
        <v>0.63938011484608548</v>
      </c>
      <c r="Y78" s="22">
        <f>($I$126+40*($M$12-0.5))/($I$126+$I$149)</f>
        <v>0.62628411461500122</v>
      </c>
      <c r="Z78" s="22">
        <f>($I$127+40*($M$12-0.5))/($I$127+$I$149)</f>
        <v>0.61719081679456511</v>
      </c>
      <c r="AA78" s="22">
        <f>($I$128+40*($M$12-0.5))/($I$128+$I$149)</f>
        <v>0.61838517091524148</v>
      </c>
      <c r="AB78" s="22">
        <f>($I$129+40*($M$13-0.5))/($I$129+$I$149)</f>
        <v>0.65104346477320563</v>
      </c>
      <c r="AC78" s="22">
        <f>($I$130+40*($M$13-0.5))/($I$130+$I$149)</f>
        <v>0.63565875275811146</v>
      </c>
      <c r="AD78" s="22">
        <f>($I$131+40*($M$13-0.5))/($I$131+$I$149)</f>
        <v>0.63208028774323533</v>
      </c>
      <c r="AE78" s="22">
        <f>($I$132+40*($M$13-0.5))/($I$132+$I$149)</f>
        <v>0.62232318027215816</v>
      </c>
      <c r="AF78" s="22">
        <f>($I$133+40*($M$14-0.5))/($I$133+$I$149)</f>
        <v>0.2925696605290552</v>
      </c>
      <c r="AG78" s="22">
        <f>($I$134+40*($M$14-0.5))/($I$134+$I$149)</f>
        <v>0.29647609787035145</v>
      </c>
      <c r="AH78" s="22">
        <f>($I$135+40*($M$14-0.5))/($I$135+$I$149)</f>
        <v>0.27923369661350755</v>
      </c>
      <c r="AI78" s="22">
        <f>($I$136+40*($M$14-0.5))/($I$136+$I$149)</f>
        <v>0.28019149929636472</v>
      </c>
      <c r="AJ78" s="22">
        <f>($I$137+40*($M$15-0.5))/($I$137+$I$149)</f>
        <v>0.60375193019529494</v>
      </c>
      <c r="AK78" s="22">
        <f>($I$138+40*($M$15-0.5))/($I$138+$I$149)</f>
        <v>0.61992966002721828</v>
      </c>
      <c r="AL78" s="22">
        <f>($I$139+40*($M$15-0.5))/($I$139+$I$149)</f>
        <v>0.61769093126651697</v>
      </c>
      <c r="AM78" s="22">
        <f>($I$140+40*($M$15-0.5))/($I$140+$I$149)</f>
        <v>0.58513032890289984</v>
      </c>
      <c r="AN78" s="22">
        <f>($I$141+40*($M$16-0.5))/($I$141+$I$149)</f>
        <v>0.58793143071259235</v>
      </c>
      <c r="AO78" s="22">
        <f>($I$142+40*($M$16-0.5))/($I$142+$I$149)</f>
        <v>0.58649635492973462</v>
      </c>
      <c r="AP78" s="22">
        <f>($I$143+40*($M$16-0.5))/($I$143+$I$149)</f>
        <v>0.59649852715280516</v>
      </c>
      <c r="AQ78" s="22">
        <f>($I$144+40*($M$16-0.5))/($I$144+$I$149)</f>
        <v>0.57642235671639241</v>
      </c>
      <c r="AR78" s="22">
        <f>($I$145+40*($M$17-0.5))/($I$145+$I$149)</f>
        <v>0.56800184415495325</v>
      </c>
      <c r="AS78" s="22">
        <f>($I$146+40*($M$17-0.5))/($I$146+$I$149)</f>
        <v>0.5765809637679461</v>
      </c>
      <c r="AT78" s="22">
        <f>($I$147+40*($M$17-0.5))/($I$147+$I$149)</f>
        <v>0.56988065025283385</v>
      </c>
      <c r="AU78" s="22">
        <f>($I$148+40*($M$17-0.5))/($I$148+$I$149)</f>
        <v>0.58635003364314586</v>
      </c>
      <c r="AV78" s="3">
        <v>0</v>
      </c>
      <c r="AW78" s="22">
        <f>($I$149+40*($M$18-0.5))/($I$149+$I$150)</f>
        <v>0.50396923224698054</v>
      </c>
      <c r="AX78" s="22">
        <f>($I$149+40*($M$18-0.5))/($I$149+$I$151)</f>
        <v>0.49754288396479684</v>
      </c>
      <c r="AY78" s="22">
        <f>($I$149+40*($M$18-0.5))/($I$149+$I$152)</f>
        <v>0.53469519052676884</v>
      </c>
      <c r="AZ78" s="22">
        <f>($I$149+40*($N$17-0.5))/($I$149+$I$153)</f>
        <v>0.64998618065262326</v>
      </c>
      <c r="BA78" s="22">
        <f>($I$149+40*($N$18-0.5))/($I$149+$I$154)</f>
        <v>0.68180319834589009</v>
      </c>
      <c r="BB78" s="22">
        <f>($I$149+40*($N$7-0.5))/($I$149+$I$155)</f>
        <v>0.77679340084565862</v>
      </c>
      <c r="BC78" s="22">
        <f>($I$149+40*($N$18-0.5))/($I$149+$I$156)</f>
        <v>0.74809794823987696</v>
      </c>
      <c r="BD78" s="22">
        <f>($I$149+40*($O$18-0.5))/($I$149+$I$157)</f>
        <v>0.74551140059935672</v>
      </c>
      <c r="BE78" s="22">
        <f>($I$149+40*($O$18-0.5))/($I$149+$I$158)</f>
        <v>0.76389861962665961</v>
      </c>
      <c r="BF78" s="22">
        <f>($I$149+40*($O$18-0.5))/($I$149+$I$159)</f>
        <v>0.76743610680501362</v>
      </c>
      <c r="BG78" s="22">
        <f>($I$149+40*($O$18-0.5))/($I$149+$I$160)</f>
        <v>0.74300665368717278</v>
      </c>
      <c r="BH78" s="22">
        <f>($I$149+40*($P$18-0.5))/($I$149+$I$161)</f>
        <v>0.68759670387272154</v>
      </c>
      <c r="BI78" s="22">
        <f>($I$149+40*($P$18-0.5))/($I$149+$I$162)</f>
        <v>0.78375474268274692</v>
      </c>
      <c r="BJ78" s="22">
        <f>($I$149+40*($P$18-0.5))/($I$149+$I$163)</f>
        <v>0.79668602212103168</v>
      </c>
      <c r="BK78" s="22">
        <f>($I$149+40*($P$18-0.5))/($I$149+$I$164)</f>
        <v>0.72768712285525616</v>
      </c>
      <c r="BL78" s="22">
        <f>($I$149+40*($Q$18-0.5))/($I$149+$I$165)</f>
        <v>0.82021017100733795</v>
      </c>
      <c r="BM78" s="22">
        <f>($I$149+40*($Q$18-0.5))/($I$149+$I$166)</f>
        <v>0.81618190550376646</v>
      </c>
      <c r="BN78" s="22">
        <f>($I$149+40*($Q$7-0.5))/($I$149+$I$167)</f>
        <v>0.91624845358448226</v>
      </c>
      <c r="BO78" s="22">
        <f>($I$149+40*($Q$18-0.5))/($I$149+$I$168)</f>
        <v>0.82281868998492547</v>
      </c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  <c r="IB78" s="35"/>
      <c r="IC78" s="35"/>
      <c r="ID78" s="35"/>
      <c r="IE78" s="35"/>
      <c r="IF78" s="35"/>
      <c r="IG78" s="35"/>
      <c r="IH78" s="35"/>
      <c r="II78" s="35"/>
      <c r="IJ78" s="35"/>
      <c r="IK78" s="35"/>
      <c r="IL78" s="35"/>
      <c r="IM78" s="35"/>
      <c r="IN78" s="35"/>
      <c r="IO78" s="35"/>
      <c r="IP78" s="35"/>
      <c r="IQ78" s="35"/>
      <c r="IR78" s="35"/>
      <c r="IS78" s="35"/>
      <c r="IT78" s="35"/>
      <c r="IU78" s="35"/>
      <c r="IV78" s="35"/>
      <c r="IW78" s="35"/>
      <c r="IX78" s="35"/>
      <c r="IY78" s="35"/>
      <c r="IZ78" s="35"/>
      <c r="JA78" s="35"/>
      <c r="JB78" s="35"/>
      <c r="JC78" s="35"/>
      <c r="JD78" s="35"/>
      <c r="JE78" s="35"/>
      <c r="JF78" s="35"/>
      <c r="JG78" s="35"/>
      <c r="JH78" s="35"/>
      <c r="JI78" s="35"/>
      <c r="JJ78" s="35"/>
      <c r="JK78" s="35"/>
      <c r="JL78" s="35"/>
      <c r="JM78" s="35"/>
      <c r="JN78" s="35"/>
      <c r="JO78" s="35"/>
      <c r="JP78" s="35"/>
      <c r="JQ78" s="35"/>
      <c r="JR78" s="35"/>
      <c r="JS78" s="35"/>
      <c r="JT78" s="35"/>
      <c r="JU78" s="35"/>
      <c r="JV78" s="35"/>
      <c r="JW78" s="35"/>
      <c r="JX78" s="35"/>
      <c r="JY78" s="35"/>
      <c r="JZ78" s="35"/>
      <c r="KA78" s="35"/>
      <c r="KB78" s="35"/>
      <c r="KC78" s="35"/>
      <c r="KD78" s="35"/>
      <c r="KE78" s="35"/>
      <c r="KF78" s="35"/>
      <c r="KG78" s="35"/>
      <c r="KH78" s="35"/>
      <c r="KI78" s="35"/>
      <c r="KJ78" s="35"/>
      <c r="KK78" s="35"/>
      <c r="KL78" s="35"/>
      <c r="KM78" s="35"/>
      <c r="KN78" s="35"/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35"/>
      <c r="KZ78" s="35"/>
      <c r="LA78" s="35"/>
      <c r="LB78" s="35"/>
      <c r="LC78" s="35"/>
      <c r="LD78" s="35"/>
      <c r="LE78" s="35"/>
      <c r="LF78" s="35"/>
      <c r="LG78" s="35"/>
      <c r="LH78" s="35"/>
      <c r="LI78" s="35"/>
      <c r="LJ78" s="35"/>
      <c r="LK78" s="35"/>
      <c r="LL78" s="35"/>
      <c r="LM78" s="35"/>
      <c r="LN78" s="35"/>
      <c r="LO78" s="35"/>
      <c r="LP78" s="35"/>
      <c r="LQ78" s="35"/>
      <c r="LR78" s="35"/>
      <c r="LS78" s="35"/>
      <c r="LT78" s="35"/>
      <c r="LU78" s="35"/>
      <c r="LV78" s="35"/>
      <c r="LW78" s="35"/>
      <c r="LX78" s="35"/>
      <c r="LY78" s="35"/>
      <c r="LZ78" s="35"/>
      <c r="MA78" s="35"/>
      <c r="MB78" s="35"/>
      <c r="MC78" s="35"/>
      <c r="MD78" s="35"/>
      <c r="ME78" s="35"/>
      <c r="MF78" s="35"/>
      <c r="MG78" s="35"/>
      <c r="MH78" s="35"/>
      <c r="MI78" s="35"/>
      <c r="MJ78" s="35"/>
      <c r="MK78" s="35"/>
      <c r="ML78" s="35"/>
      <c r="MM78" s="35"/>
      <c r="MN78" s="35"/>
      <c r="MO78" s="35"/>
      <c r="MP78" s="35"/>
      <c r="MQ78" s="35"/>
      <c r="MR78" s="35"/>
      <c r="MS78" s="35"/>
      <c r="MT78" s="35"/>
    </row>
    <row r="79" spans="1:358" x14ac:dyDescent="0.25">
      <c r="A79" t="str">
        <f>$A$150</f>
        <v>Ole Miss</v>
      </c>
      <c r="B79" s="48"/>
      <c r="C79" s="3">
        <v>46</v>
      </c>
      <c r="D79" s="22">
        <f>($I$105+40*($M$7-0.5))/($I$105+$I$150)</f>
        <v>0.7518612299303935</v>
      </c>
      <c r="E79" s="22">
        <f>($I$106+40*($M$7-0.5))/($I$106+$I$150)</f>
        <v>0.75715582263283576</v>
      </c>
      <c r="F79" s="22">
        <f>($I$107+40*($M$7-0.5))/($I$107+$I$150)</f>
        <v>0.75329089424663631</v>
      </c>
      <c r="G79" s="22">
        <f>($I$108+40*($M$7-0.5))/($I$108+$I$150)</f>
        <v>0.7424792866889558</v>
      </c>
      <c r="H79" s="22">
        <f>($I$109+40*($M$8-0.5))/($I$109+$I$150)</f>
        <v>0.75706965696758677</v>
      </c>
      <c r="I79" s="22">
        <f>($I$110+40*($M$8-0.5))/($I$110+$I$150)</f>
        <v>0.73405534071523437</v>
      </c>
      <c r="J79" s="22">
        <f>($I$111+40*($M$8-0.5))/($I$111+$I$150)</f>
        <v>0.74407953311254427</v>
      </c>
      <c r="K79" s="22">
        <f>($I$112+40*($M$8-0.5))/($I$112+$I$150)</f>
        <v>0.75298151640824285</v>
      </c>
      <c r="L79" s="22">
        <f>($I$113+40*($M$9-0.5))/($I$113+$I$150)</f>
        <v>0.63362055884882429</v>
      </c>
      <c r="M79" s="22">
        <f>($I$114+40*($M$9-0.5))/($I$114+$I$150)</f>
        <v>0.65062853841545465</v>
      </c>
      <c r="N79" s="22">
        <f>($I$115+40*($M$9-0.5))/($I$115+$I$150)</f>
        <v>0.63150576005889469</v>
      </c>
      <c r="O79" s="22">
        <f>($I$116+40*($M$9-0.5))/($I$116+$I$150)</f>
        <v>0.64959616169119738</v>
      </c>
      <c r="P79" s="22">
        <f>($I$117+40*($M$10-0.5))/($I$117+$I$150)</f>
        <v>0.56051425190034887</v>
      </c>
      <c r="Q79" s="22">
        <f>($I$118+40*($M$10-0.5))/($I$118+$I$150)</f>
        <v>0.5443736660084707</v>
      </c>
      <c r="R79" s="22">
        <f>($I$119+40*($M$10-0.5))/($I$119+$I$150)</f>
        <v>0.54849649629788788</v>
      </c>
      <c r="S79" s="22">
        <f>($I$120+40*($M$10-0.5))/($I$120+$I$150)</f>
        <v>0.54129700100509592</v>
      </c>
      <c r="T79" s="22">
        <f>($I$121+40*($M$11-0.5))/($I$121+$I$150)</f>
        <v>0.60049813021538501</v>
      </c>
      <c r="U79" s="22">
        <f>($I$122+40*($M$11-0.5))/($I$122+$I$150)</f>
        <v>0.59172945287943302</v>
      </c>
      <c r="V79" s="22">
        <f>($I$123+40*($M$11-0.5))/($I$123+$I$150)</f>
        <v>0.59965042894702159</v>
      </c>
      <c r="W79" s="22">
        <f>($I$124+40*($M$11-0.5))/($I$124+$I$150)</f>
        <v>0.59573620819019302</v>
      </c>
      <c r="X79" s="22">
        <f>($I$125+40*($M$12-0.5))/($I$125+$I$150)</f>
        <v>0.64404714430721777</v>
      </c>
      <c r="Y79" s="22">
        <f>($I$126+40*($M$12-0.5))/($I$126+$I$150)</f>
        <v>0.63102282140684474</v>
      </c>
      <c r="Z79" s="22">
        <f>($I$127+40*($M$12-0.5))/($I$127+$I$150)</f>
        <v>0.6219752296586617</v>
      </c>
      <c r="AA79" s="22">
        <f>($I$128+40*($M$12-0.5))/($I$128+$I$150)</f>
        <v>0.62316377061803185</v>
      </c>
      <c r="AB79" s="22">
        <f>($I$129+40*($M$13-0.5))/($I$129+$I$150)</f>
        <v>0.65592307456423871</v>
      </c>
      <c r="AC79" s="22">
        <f>($I$130+40*($M$13-0.5))/($I$130+$I$150)</f>
        <v>0.64063474481473492</v>
      </c>
      <c r="AD79" s="22">
        <f>($I$131+40*($M$13-0.5))/($I$131+$I$150)</f>
        <v>0.63707724922630549</v>
      </c>
      <c r="AE79" s="22">
        <f>($I$132+40*($M$13-0.5))/($I$132+$I$150)</f>
        <v>0.62737453732607451</v>
      </c>
      <c r="AF79" s="22">
        <f>($I$133+40*($M$14-0.5))/($I$133+$I$150)</f>
        <v>0.29483515740877597</v>
      </c>
      <c r="AG79" s="22">
        <f>($I$134+40*($M$14-0.5))/($I$134+$I$150)</f>
        <v>0.29875906927869722</v>
      </c>
      <c r="AH79" s="22">
        <f>($I$135+40*($M$14-0.5))/($I$135+$I$150)</f>
        <v>0.28143700962850965</v>
      </c>
      <c r="AI79" s="22">
        <f>($I$136+40*($M$14-0.5))/($I$136+$I$150)</f>
        <v>0.28239940881594933</v>
      </c>
      <c r="AJ79" s="22">
        <f>($I$137+40*($M$15-0.5))/($I$137+$I$150)</f>
        <v>0.60865455505134958</v>
      </c>
      <c r="AK79" s="22">
        <f>($I$138+40*($M$15-0.5))/($I$138+$I$150)</f>
        <v>0.62475652787265001</v>
      </c>
      <c r="AL79" s="22">
        <f>($I$139+40*($M$15-0.5))/($I$139+$I$150)</f>
        <v>0.62252891893939077</v>
      </c>
      <c r="AM79" s="22">
        <f>($I$140+40*($M$15-0.5))/($I$140+$I$150)</f>
        <v>0.59010693228167288</v>
      </c>
      <c r="AN79" s="22">
        <f>($I$141+40*($M$16-0.5))/($I$141+$I$150)</f>
        <v>0.59284028806687805</v>
      </c>
      <c r="AO79" s="22">
        <f>($I$142+40*($M$16-0.5))/($I$142+$I$150)</f>
        <v>0.59141042712109382</v>
      </c>
      <c r="AP79" s="22">
        <f>($I$143+40*($M$16-0.5))/($I$143+$I$150)</f>
        <v>0.60137452340127773</v>
      </c>
      <c r="AQ79" s="22">
        <f>($I$144+40*($M$16-0.5))/($I$144+$I$150)</f>
        <v>0.58137069497007265</v>
      </c>
      <c r="AR79" s="22">
        <f>($I$145+40*($M$17-0.5))/($I$145+$I$150)</f>
        <v>0.57275535987280757</v>
      </c>
      <c r="AS79" s="22">
        <f>($I$146+40*($M$17-0.5))/($I$146+$I$150)</f>
        <v>0.58130966419885821</v>
      </c>
      <c r="AT79" s="22">
        <f>($I$147+40*($M$17-0.5))/($I$147+$I$150)</f>
        <v>0.57462897464074436</v>
      </c>
      <c r="AU79" s="22">
        <f>($I$148+40*($M$17-0.5))/($I$148+$I$150)</f>
        <v>0.59104701570493223</v>
      </c>
      <c r="AV79" s="22">
        <f>($I$149+40*($M$18-0.5))/($I$149+$I$150)</f>
        <v>0.50396923224698054</v>
      </c>
      <c r="AW79" s="3">
        <v>0</v>
      </c>
      <c r="AX79" s="22">
        <f>($I$150+40*($M$18-0.5))/($I$150+$I$151)</f>
        <v>0.49357390240924492</v>
      </c>
      <c r="AY79" s="22">
        <f>($I$150+40*($M$18-0.5))/($I$150+$I$152)</f>
        <v>0.53074289309702261</v>
      </c>
      <c r="AZ79" s="22">
        <f>($I$150+40*($N$18-0.5))/($I$150+$I$153)</f>
        <v>0.67112397957470937</v>
      </c>
      <c r="BA79" s="22">
        <f>($I$150+40*($N$18-0.5))/($I$150+$I$154)</f>
        <v>0.67908971214032987</v>
      </c>
      <c r="BB79" s="22">
        <f>($I$150+40*($N$7-0.5))/($I$150+$I$155)</f>
        <v>0.77489410369905709</v>
      </c>
      <c r="BC79" s="22">
        <f>($I$150+40*($N$18-0.5))/($I$150+$I$156)</f>
        <v>0.74573897397685451</v>
      </c>
      <c r="BD79" s="22">
        <f>($I$150+40*($O$18-0.5))/($I$150+$I$157)</f>
        <v>0.74318642944691915</v>
      </c>
      <c r="BE79" s="22">
        <f>($I$150+40*($O$18-0.5))/($I$150+$I$158)</f>
        <v>0.76168793358985742</v>
      </c>
      <c r="BF79" s="22">
        <f>($I$150+40*($O$18-0.5))/($I$150+$I$159)</f>
        <v>0.76524836449784461</v>
      </c>
      <c r="BG79" s="22">
        <f>($I$150+40*($O$18-0.5))/($I$150+$I$160)</f>
        <v>0.74066675959986283</v>
      </c>
      <c r="BH79" s="22">
        <f>($I$150+40*($P$18-0.5))/($I$150+$I$161)</f>
        <v>0.68500253524376187</v>
      </c>
      <c r="BI79" s="22">
        <f>($I$150+40*($P$18-0.5))/($I$150+$I$162)</f>
        <v>0.78170556220213516</v>
      </c>
      <c r="BJ79" s="22">
        <f>($I$150+40*($P$18-0.5))/($I$150+$I$163)</f>
        <v>0.7947272866909979</v>
      </c>
      <c r="BK79" s="22">
        <f>($I$150+40*($P$18-0.5))/($I$150+$I$164)</f>
        <v>0.72529285906645613</v>
      </c>
      <c r="BL79" s="22">
        <f>($I$150+40*($Q$18-0.5))/($I$150+$I$165)</f>
        <v>0.81845074720946209</v>
      </c>
      <c r="BM79" s="22">
        <f>($I$150+40*($Q$18-0.5))/($I$150+$I$166)</f>
        <v>0.8143919817072236</v>
      </c>
      <c r="BN79" s="22">
        <f>($I$150+40*($Q$7-0.5))/($I$150+$I$167)</f>
        <v>0.9154065732006863</v>
      </c>
      <c r="BO79" s="22">
        <f>($I$150+40*($Q$18-0.5))/($I$150+$I$168)</f>
        <v>0.82107922470327055</v>
      </c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  <c r="IS79" s="35"/>
      <c r="IT79" s="35"/>
      <c r="IU79" s="35"/>
      <c r="IV79" s="35"/>
      <c r="IW79" s="35"/>
      <c r="IX79" s="35"/>
      <c r="IY79" s="35"/>
      <c r="IZ79" s="35"/>
      <c r="JA79" s="35"/>
      <c r="JB79" s="35"/>
      <c r="JC79" s="35"/>
      <c r="JD79" s="35"/>
      <c r="JE79" s="35"/>
      <c r="JF79" s="35"/>
      <c r="JG79" s="35"/>
      <c r="JH79" s="35"/>
      <c r="JI79" s="35"/>
      <c r="JJ79" s="35"/>
      <c r="JK79" s="35"/>
      <c r="JL79" s="35"/>
      <c r="JM79" s="35"/>
      <c r="JN79" s="35"/>
      <c r="JO79" s="35"/>
      <c r="JP79" s="35"/>
      <c r="JQ79" s="35"/>
      <c r="JR79" s="35"/>
      <c r="JS79" s="35"/>
      <c r="JT79" s="35"/>
      <c r="JU79" s="35"/>
      <c r="JV79" s="35"/>
      <c r="JW79" s="35"/>
      <c r="JX79" s="35"/>
      <c r="JY79" s="35"/>
      <c r="JZ79" s="35"/>
      <c r="KA79" s="35"/>
      <c r="KB79" s="35"/>
      <c r="KC79" s="35"/>
      <c r="KD79" s="35"/>
      <c r="KE79" s="35"/>
      <c r="KF79" s="35"/>
      <c r="KG79" s="35"/>
      <c r="KH79" s="35"/>
      <c r="KI79" s="35"/>
      <c r="KJ79" s="35"/>
      <c r="KK79" s="35"/>
      <c r="KL79" s="35"/>
      <c r="KM79" s="35"/>
      <c r="KN79" s="35"/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35"/>
      <c r="KZ79" s="35"/>
      <c r="LA79" s="35"/>
      <c r="LB79" s="35"/>
      <c r="LC79" s="35"/>
      <c r="LD79" s="35"/>
      <c r="LE79" s="35"/>
      <c r="LF79" s="35"/>
      <c r="LG79" s="35"/>
      <c r="LH79" s="35"/>
      <c r="LI79" s="35"/>
      <c r="LJ79" s="35"/>
      <c r="LK79" s="35"/>
      <c r="LL79" s="35"/>
      <c r="LM79" s="35"/>
      <c r="LN79" s="35"/>
      <c r="LO79" s="35"/>
      <c r="LP79" s="35"/>
      <c r="LQ79" s="35"/>
      <c r="LR79" s="35"/>
      <c r="LS79" s="35"/>
      <c r="LT79" s="35"/>
      <c r="LU79" s="35"/>
      <c r="LV79" s="35"/>
      <c r="LW79" s="35"/>
      <c r="LX79" s="35"/>
      <c r="LY79" s="35"/>
      <c r="LZ79" s="35"/>
      <c r="MA79" s="35"/>
      <c r="MB79" s="35"/>
      <c r="MC79" s="35"/>
      <c r="MD79" s="35"/>
      <c r="ME79" s="35"/>
      <c r="MF79" s="35"/>
      <c r="MG79" s="35"/>
      <c r="MH79" s="35"/>
      <c r="MI79" s="35"/>
      <c r="MJ79" s="35"/>
      <c r="MK79" s="35"/>
      <c r="ML79" s="35"/>
      <c r="MM79" s="35"/>
      <c r="MN79" s="35"/>
      <c r="MO79" s="35"/>
      <c r="MP79" s="35"/>
      <c r="MQ79" s="35"/>
      <c r="MR79" s="35"/>
      <c r="MS79" s="35"/>
      <c r="MT79" s="35"/>
    </row>
    <row r="80" spans="1:358" x14ac:dyDescent="0.25">
      <c r="A80" t="str">
        <f>$A$151</f>
        <v>Akron</v>
      </c>
      <c r="B80" s="48"/>
      <c r="C80" s="3">
        <v>47</v>
      </c>
      <c r="D80" s="22">
        <f>($I$105+40*($M$7-0.5))/($I$105+$I$151)</f>
        <v>0.74301310055905678</v>
      </c>
      <c r="E80" s="22">
        <f>($I$106+40*($M$7-0.5))/($I$106+$I$151)</f>
        <v>0.74843331866661722</v>
      </c>
      <c r="F80" s="22">
        <f>($I$107+40*($M$7-0.5))/($I$107+$I$151)</f>
        <v>0.74447641839126799</v>
      </c>
      <c r="G80" s="22">
        <f>($I$108+40*($M$7-0.5))/($I$108+$I$151)</f>
        <v>0.73341523318841972</v>
      </c>
      <c r="H80" s="22">
        <f>($I$109+40*($M$8-0.5))/($I$109+$I$151)</f>
        <v>0.74834508674406908</v>
      </c>
      <c r="I80" s="22">
        <f>($I$110+40*($M$8-0.5))/($I$110+$I$151)</f>
        <v>0.72480468258847508</v>
      </c>
      <c r="J80" s="22">
        <f>($I$111+40*($M$8-0.5))/($I$111+$I$151)</f>
        <v>0.73505170511121987</v>
      </c>
      <c r="K80" s="22">
        <f>($I$112+40*($M$8-0.5))/($I$112+$I$151)</f>
        <v>0.74415974114240191</v>
      </c>
      <c r="L80" s="22">
        <f>($I$113+40*($M$9-0.5))/($I$113+$I$151)</f>
        <v>0.62587899759331489</v>
      </c>
      <c r="M80" s="22">
        <f>($I$114+40*($M$9-0.5))/($I$114+$I$151)</f>
        <v>0.64304389571091214</v>
      </c>
      <c r="N80" s="22">
        <f>($I$115+40*($M$9-0.5))/($I$115+$I$151)</f>
        <v>0.62374604826762403</v>
      </c>
      <c r="O80" s="22">
        <f>($I$116+40*($M$9-0.5))/($I$116+$I$151)</f>
        <v>0.64200143872954851</v>
      </c>
      <c r="P80" s="22">
        <f>($I$117+40*($M$10-0.5))/($I$117+$I$151)</f>
        <v>0.55390334188959234</v>
      </c>
      <c r="Q80" s="22">
        <f>($I$118+40*($M$10-0.5))/($I$118+$I$151)</f>
        <v>0.53772020468799808</v>
      </c>
      <c r="R80" s="22">
        <f>($I$119+40*($M$10-0.5))/($I$119+$I$151)</f>
        <v>0.54185257120492669</v>
      </c>
      <c r="S80" s="22">
        <f>($I$120+40*($M$10-0.5))/($I$120+$I$151)</f>
        <v>0.53463701878149517</v>
      </c>
      <c r="T80" s="22">
        <f>($I$121+40*($M$11-0.5))/($I$121+$I$151)</f>
        <v>0.59311988020841377</v>
      </c>
      <c r="U80" s="22">
        <f>($I$122+40*($M$11-0.5))/($I$122+$I$151)</f>
        <v>0.58430136519883147</v>
      </c>
      <c r="V80" s="22">
        <f>($I$123+40*($M$11-0.5))/($I$123+$I$151)</f>
        <v>0.59226715326337009</v>
      </c>
      <c r="W80" s="22">
        <f>($I$124+40*($M$11-0.5))/($I$124+$I$151)</f>
        <v>0.58833030325337654</v>
      </c>
      <c r="X80" s="22">
        <f>($I$125+40*($M$12-0.5))/($I$125+$I$151)</f>
        <v>0.63648806478031339</v>
      </c>
      <c r="Y80" s="22">
        <f>($I$126+40*($M$12-0.5))/($I$126+$I$151)</f>
        <v>0.62334890829566858</v>
      </c>
      <c r="Z80" s="22">
        <f>($I$127+40*($M$12-0.5))/($I$127+$I$151)</f>
        <v>0.61422818309157901</v>
      </c>
      <c r="AA80" s="22">
        <f>($I$128+40*($M$12-0.5))/($I$128+$I$151)</f>
        <v>0.61542602098980281</v>
      </c>
      <c r="AB80" s="22">
        <f>($I$129+40*($M$13-0.5))/($I$129+$I$151)</f>
        <v>0.6480206350806591</v>
      </c>
      <c r="AC80" s="22">
        <f>($I$130+40*($M$13-0.5))/($I$130+$I$151)</f>
        <v>0.63257786525953952</v>
      </c>
      <c r="AD80" s="22">
        <f>($I$131+40*($M$13-0.5))/($I$131+$I$151)</f>
        <v>0.62898680215058245</v>
      </c>
      <c r="AE80" s="22">
        <f>($I$132+40*($M$13-0.5))/($I$132+$I$151)</f>
        <v>0.61919708119075256</v>
      </c>
      <c r="AF80" s="22">
        <f>($I$133+40*($M$14-0.5))/($I$133+$I$151)</f>
        <v>0.29116678644823824</v>
      </c>
      <c r="AG80" s="22">
        <f>($I$134+40*($M$14-0.5))/($I$134+$I$151)</f>
        <v>0.29506230507334552</v>
      </c>
      <c r="AH80" s="22">
        <f>($I$135+40*($M$14-0.5))/($I$135+$I$151)</f>
        <v>0.27786965139476716</v>
      </c>
      <c r="AI80" s="22">
        <f>($I$136+40*($M$14-0.5))/($I$136+$I$151)</f>
        <v>0.27882458522977299</v>
      </c>
      <c r="AJ80" s="22">
        <f>($I$137+40*($M$15-0.5))/($I$137+$I$151)</f>
        <v>0.60071789221620553</v>
      </c>
      <c r="AK80" s="22">
        <f>($I$138+40*($M$15-0.5))/($I$138+$I$151)</f>
        <v>0.61694090149641168</v>
      </c>
      <c r="AL80" s="22">
        <f>($I$139+40*($M$15-0.5))/($I$139+$I$151)</f>
        <v>0.61469550987839727</v>
      </c>
      <c r="AM80" s="22">
        <f>($I$140+40*($M$15-0.5))/($I$140+$I$151)</f>
        <v>0.58205241076397085</v>
      </c>
      <c r="AN80" s="22">
        <f>($I$141+40*($M$16-0.5))/($I$141+$I$151)</f>
        <v>0.58489465293421339</v>
      </c>
      <c r="AO80" s="22">
        <f>($I$142+40*($M$16-0.5))/($I$142+$I$151)</f>
        <v>0.5834564941628817</v>
      </c>
      <c r="AP80" s="22">
        <f>($I$143+40*($M$16-0.5))/($I$143+$I$151)</f>
        <v>0.59348123068165204</v>
      </c>
      <c r="AQ80" s="22">
        <f>($I$144+40*($M$16-0.5))/($I$144+$I$151)</f>
        <v>0.57336231009756888</v>
      </c>
      <c r="AR80" s="22">
        <f>($I$145+40*($M$17-0.5))/($I$145+$I$151)</f>
        <v>0.56506125762757309</v>
      </c>
      <c r="AS80" s="22">
        <f>($I$146+40*($M$17-0.5))/($I$146+$I$151)</f>
        <v>0.5736549412995724</v>
      </c>
      <c r="AT80" s="22">
        <f>($I$147+40*($M$17-0.5))/($I$147+$I$151)</f>
        <v>0.56694310209720933</v>
      </c>
      <c r="AU80" s="22">
        <f>($I$148+40*($M$17-0.5))/($I$148+$I$151)</f>
        <v>0.5834427475049887</v>
      </c>
      <c r="AV80" s="22">
        <f>($I$149+40*($M$18-0.5))/($I$149+$I$151)</f>
        <v>0.49754288396479684</v>
      </c>
      <c r="AW80" s="22">
        <f>($I$150+40*($M$18-0.5))/($I$150+$I$151)</f>
        <v>0.49357390240924492</v>
      </c>
      <c r="AX80" s="3">
        <v>0</v>
      </c>
      <c r="AY80" s="22">
        <f>($I$151+40*($M$18-0.5))/($I$151+$I$152)</f>
        <v>0.53713964192788355</v>
      </c>
      <c r="AZ80" s="22">
        <f>($I$151+40*($N$18-0.5))/($I$151+$I$153)</f>
        <v>0.67557256787805442</v>
      </c>
      <c r="BA80" s="22">
        <f>($I$151+40*($N$18-0.5))/($I$151+$I$154)</f>
        <v>0.68348136820610139</v>
      </c>
      <c r="BB80" s="22">
        <f>($I$151+40*($N$7-0.5))/($I$151+$I$155)</f>
        <v>0.77796806616165404</v>
      </c>
      <c r="BC80" s="22">
        <f>($I$151+40*($N$18-0.5))/($I$151+$I$156)</f>
        <v>0.74955491145114228</v>
      </c>
      <c r="BD80" s="22">
        <f>($I$151+40*($O$18-0.5))/($I$151+$I$157)</f>
        <v>0.74694788932864054</v>
      </c>
      <c r="BE80" s="22">
        <f>($I$151+40*($O$18-0.5))/($I$151+$I$158)</f>
        <v>0.76526399918358978</v>
      </c>
      <c r="BF80" s="22">
        <f>($I$151+40*($O$18-0.5))/($I$151+$I$159)</f>
        <v>0.76878722092192864</v>
      </c>
      <c r="BG80" s="22">
        <f>($I$151+40*($O$18-0.5))/($I$151+$I$160)</f>
        <v>0.74445243437957276</v>
      </c>
      <c r="BH80" s="22">
        <f>($I$151+40*($P$18-0.5))/($I$151+$I$161)</f>
        <v>0.68920165753416507</v>
      </c>
      <c r="BI80" s="22">
        <f>($I$151+40*($P$18-0.5))/($I$151+$I$162)</f>
        <v>0.78502014308771506</v>
      </c>
      <c r="BJ80" s="22">
        <f>($I$151+40*($P$18-0.5))/($I$151+$I$163)</f>
        <v>0.79789526545719291</v>
      </c>
      <c r="BK80" s="22">
        <f>($I$151+40*($P$18-0.5))/($I$151+$I$164)</f>
        <v>0.72916723936882943</v>
      </c>
      <c r="BL80" s="22">
        <f>($I$151+40*($Q$18-0.5))/($I$151+$I$165)</f>
        <v>0.82129610312544843</v>
      </c>
      <c r="BM80" s="22">
        <f>($I$151+40*($Q$18-0.5))/($I$151+$I$166)</f>
        <v>0.81728674836459769</v>
      </c>
      <c r="BN80" s="22">
        <f>($I$151+40*($Q$7-0.5))/($I$151+$I$167)</f>
        <v>0.91676784833180469</v>
      </c>
      <c r="BO80" s="22">
        <f>($I$151+40*($Q$18-0.5))/($I$151+$I$168)</f>
        <v>0.82389224949256024</v>
      </c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  <c r="IS80" s="35"/>
      <c r="IT80" s="35"/>
      <c r="IU80" s="35"/>
      <c r="IV80" s="35"/>
      <c r="IW80" s="35"/>
      <c r="IX80" s="35"/>
      <c r="IY80" s="35"/>
      <c r="IZ80" s="35"/>
      <c r="JA80" s="35"/>
      <c r="JB80" s="35"/>
      <c r="JC80" s="35"/>
      <c r="JD80" s="35"/>
      <c r="JE80" s="35"/>
      <c r="JF80" s="35"/>
      <c r="JG80" s="35"/>
      <c r="JH80" s="35"/>
      <c r="JI80" s="35"/>
      <c r="JJ80" s="35"/>
      <c r="JK80" s="35"/>
      <c r="JL80" s="35"/>
      <c r="JM80" s="35"/>
      <c r="JN80" s="35"/>
      <c r="JO80" s="35"/>
      <c r="JP80" s="35"/>
      <c r="JQ80" s="35"/>
      <c r="JR80" s="35"/>
      <c r="JS80" s="35"/>
      <c r="JT80" s="35"/>
      <c r="JU80" s="35"/>
      <c r="JV80" s="35"/>
      <c r="JW80" s="35"/>
      <c r="JX80" s="35"/>
      <c r="JY80" s="35"/>
      <c r="JZ80" s="35"/>
      <c r="KA80" s="35"/>
      <c r="KB80" s="35"/>
      <c r="KC80" s="35"/>
      <c r="KD80" s="35"/>
      <c r="KE80" s="35"/>
      <c r="KF80" s="35"/>
      <c r="KG80" s="35"/>
      <c r="KH80" s="35"/>
      <c r="KI80" s="35"/>
      <c r="KJ80" s="35"/>
      <c r="KK80" s="35"/>
      <c r="KL80" s="35"/>
      <c r="KM80" s="35"/>
      <c r="KN80" s="35"/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35"/>
      <c r="KZ80" s="35"/>
      <c r="LA80" s="35"/>
      <c r="LB80" s="35"/>
      <c r="LC80" s="35"/>
      <c r="LD80" s="35"/>
      <c r="LE80" s="35"/>
      <c r="LF80" s="35"/>
      <c r="LG80" s="35"/>
      <c r="LH80" s="35"/>
      <c r="LI80" s="35"/>
      <c r="LJ80" s="35"/>
      <c r="LK80" s="35"/>
      <c r="LL80" s="35"/>
      <c r="LM80" s="35"/>
      <c r="LN80" s="35"/>
      <c r="LO80" s="35"/>
      <c r="LP80" s="35"/>
      <c r="LQ80" s="35"/>
      <c r="LR80" s="35"/>
      <c r="LS80" s="35"/>
      <c r="LT80" s="35"/>
      <c r="LU80" s="35"/>
      <c r="LV80" s="35"/>
      <c r="LW80" s="35"/>
      <c r="LX80" s="35"/>
      <c r="LY80" s="35"/>
      <c r="LZ80" s="35"/>
      <c r="MA80" s="35"/>
      <c r="MB80" s="35"/>
      <c r="MC80" s="35"/>
      <c r="MD80" s="35"/>
      <c r="ME80" s="35"/>
      <c r="MF80" s="35"/>
      <c r="MG80" s="35"/>
      <c r="MH80" s="35"/>
      <c r="MI80" s="35"/>
      <c r="MJ80" s="35"/>
      <c r="MK80" s="35"/>
      <c r="ML80" s="35"/>
      <c r="MM80" s="35"/>
      <c r="MN80" s="35"/>
      <c r="MO80" s="35"/>
      <c r="MP80" s="35"/>
      <c r="MQ80" s="35"/>
      <c r="MR80" s="35"/>
      <c r="MS80" s="35"/>
      <c r="MT80" s="35"/>
    </row>
    <row r="81" spans="1:358" x14ac:dyDescent="0.25">
      <c r="A81" t="str">
        <f>$A$152</f>
        <v>California</v>
      </c>
      <c r="B81" s="48"/>
      <c r="C81" s="3">
        <v>48</v>
      </c>
      <c r="D81" s="22">
        <f>($I$105+40*($M$7-0.5))/($I$105+$I$152)</f>
        <v>0.79392415060408494</v>
      </c>
      <c r="E81" s="53">
        <f>($I$106+40*($M$7-0.5))/($I$106+$I$152)</f>
        <v>0.79856169669367205</v>
      </c>
      <c r="F81" s="53">
        <f>($I$107+40*($M$7-0.5))/($I$107+$I$152)</f>
        <v>0.795177487744403</v>
      </c>
      <c r="G81" s="53">
        <f>($I$108+40*($M$7-0.5))/($I$108+$I$152)</f>
        <v>0.78567923513563998</v>
      </c>
      <c r="H81" s="53">
        <f>($I$109+40*($M$8-0.5))/($I$109+$I$152)</f>
        <v>0.798486312509185</v>
      </c>
      <c r="I81" s="22">
        <f>($I$110+40*($M$8-0.5))/($I$110+$I$152)</f>
        <v>0.77824637500557392</v>
      </c>
      <c r="J81" s="22">
        <f>($I$111+40*($M$8-0.5))/($I$111+$I$152)</f>
        <v>0.78708801420076646</v>
      </c>
      <c r="K81" s="22">
        <f>($I$112+40*($M$8-0.5))/($I$112+$I$152)</f>
        <v>0.79490633540667799</v>
      </c>
      <c r="L81" s="22">
        <f>($I$113+40*($M$9-0.5))/($I$113+$I$152)</f>
        <v>0.67051959925627813</v>
      </c>
      <c r="M81" s="22">
        <f>($I$114+40*($M$9-0.5))/($I$114+$I$152)</f>
        <v>0.68666173339201941</v>
      </c>
      <c r="N81" s="22">
        <f>($I$115+40*($M$9-0.5))/($I$115+$I$152)</f>
        <v>0.66850635824390581</v>
      </c>
      <c r="O81" s="22">
        <f>($I$116+40*($M$9-0.5))/($I$116+$I$152)</f>
        <v>0.68568439484082888</v>
      </c>
      <c r="P81" s="22">
        <f>($I$117+40*($M$10-0.5))/($I$117+$I$152)</f>
        <v>0.59194647649510168</v>
      </c>
      <c r="Q81" s="22">
        <f>($I$118+40*($M$10-0.5))/($I$118+$I$152)</f>
        <v>0.57608722209179597</v>
      </c>
      <c r="R81" s="22">
        <f>($I$119+40*($M$10-0.5))/($I$119+$I$152)</f>
        <v>0.58014441263605587</v>
      </c>
      <c r="S81" s="22">
        <f>($I$120+40*($M$10-0.5))/($I$120+$I$152)</f>
        <v>0.57305675260607347</v>
      </c>
      <c r="T81" s="22">
        <f>($I$121+40*($M$11-0.5))/($I$121+$I$152)</f>
        <v>0.63567965148424599</v>
      </c>
      <c r="U81" s="22">
        <f>($I$122+40*($M$11-0.5))/($I$122+$I$152)</f>
        <v>0.62720378347705186</v>
      </c>
      <c r="V81" s="22">
        <f>($I$123+40*($M$11-0.5))/($I$123+$I$152)</f>
        <v>0.63486120914374766</v>
      </c>
      <c r="W81" s="22">
        <f>($I$124+40*($M$11-0.5))/($I$124+$I$152)</f>
        <v>0.63107944915966774</v>
      </c>
      <c r="X81" s="22">
        <f>($I$125+40*($M$12-0.5))/($I$125+$I$152)</f>
        <v>0.67997549936151791</v>
      </c>
      <c r="Y81" s="22">
        <f>($I$126+40*($M$12-0.5))/($I$126+$I$152)</f>
        <v>0.66758727994420586</v>
      </c>
      <c r="Z81" s="22">
        <f>($I$127+40*($M$12-0.5))/($I$127+$I$152)</f>
        <v>0.65895169786464647</v>
      </c>
      <c r="AA81" s="22">
        <f>($I$128+40*($M$12-0.5))/($I$128+$I$152)</f>
        <v>0.66008751681351929</v>
      </c>
      <c r="AB81" s="22">
        <f>($I$129+40*($M$13-0.5))/($I$129+$I$152)</f>
        <v>0.69355153958982985</v>
      </c>
      <c r="AC81" s="22">
        <f>($I$130+40*($M$13-0.5))/($I$130+$I$152)</f>
        <v>0.67911722412126041</v>
      </c>
      <c r="AD81" s="22">
        <f>($I$131+40*($M$13-0.5))/($I$131+$I$152)</f>
        <v>0.67574786519933128</v>
      </c>
      <c r="AE81" s="22">
        <f>($I$132+40*($M$13-0.5))/($I$132+$I$152)</f>
        <v>0.66653786323551523</v>
      </c>
      <c r="AF81" s="22">
        <f>($I$133+40*($M$14-0.5))/($I$133+$I$152)</f>
        <v>0.31234282817613729</v>
      </c>
      <c r="AG81" s="22">
        <f>($I$134+40*($M$14-0.5))/($I$134+$I$152)</f>
        <v>0.31639520067363719</v>
      </c>
      <c r="AH81" s="22">
        <f>($I$135+40*($M$14-0.5))/($I$135+$I$152)</f>
        <v>0.29848584706778736</v>
      </c>
      <c r="AI81" s="22">
        <f>($I$136+40*($M$14-0.5))/($I$136+$I$152)</f>
        <v>0.29948224803649848</v>
      </c>
      <c r="AJ81" s="22">
        <f>($I$137+40*($M$15-0.5))/($I$137+$I$152)</f>
        <v>0.64666585411373978</v>
      </c>
      <c r="AK81" s="22">
        <f>($I$138+40*($M$15-0.5))/($I$138+$I$152)</f>
        <v>0.66207217534852814</v>
      </c>
      <c r="AL81" s="22">
        <f>($I$139+40*($M$15-0.5))/($I$139+$I$152)</f>
        <v>0.65994551414728331</v>
      </c>
      <c r="AM81" s="22">
        <f>($I$140+40*($M$15-0.5))/($I$140+$I$152)</f>
        <v>0.62882112390152956</v>
      </c>
      <c r="AN81" s="22">
        <f>($I$141+40*($M$16-0.5))/($I$141+$I$152)</f>
        <v>0.6309757540537746</v>
      </c>
      <c r="AO81" s="22">
        <f>($I$142+40*($M$16-0.5))/($I$142+$I$152)</f>
        <v>0.62959614197455649</v>
      </c>
      <c r="AP81" s="22">
        <f>($I$143+40*($M$16-0.5))/($I$143+$I$152)</f>
        <v>0.63919713000243161</v>
      </c>
      <c r="AQ81" s="22">
        <f>($I$144+40*($M$16-0.5))/($I$144+$I$152)</f>
        <v>0.61989164574826638</v>
      </c>
      <c r="AR81" s="22">
        <f>($I$145+40*($M$17-0.5))/($I$145+$I$152)</f>
        <v>0.60969027527341169</v>
      </c>
      <c r="AS81" s="22">
        <f>($I$146+40*($M$17-0.5))/($I$146+$I$152)</f>
        <v>0.61799828841185778</v>
      </c>
      <c r="AT81" s="22">
        <f>($I$147+40*($M$17-0.5))/($I$147+$I$152)</f>
        <v>0.61151178022773156</v>
      </c>
      <c r="AU81" s="22">
        <f>($I$148+40*($M$17-0.5))/($I$148+$I$152)</f>
        <v>0.62742924947571621</v>
      </c>
      <c r="AV81" s="22">
        <f>($I$149+40*($M$18-0.5))/($I$149+$I$152)</f>
        <v>0.53469519052676884</v>
      </c>
      <c r="AW81" s="22">
        <f>($I$150+40*($M$18-0.5))/($I$150+$I$152)</f>
        <v>0.53074289309702261</v>
      </c>
      <c r="AX81" s="22">
        <f>($I$151+40*($M$18-0.5))/($I$151+$I$152)</f>
        <v>0.53713964192788355</v>
      </c>
      <c r="AY81" s="3">
        <v>0</v>
      </c>
      <c r="AZ81" s="22">
        <f>($I$152+40*($N$18-0.5))/($I$152+$I$153)</f>
        <v>0.64975718888625733</v>
      </c>
      <c r="BA81" s="22">
        <f>($I$152+40*($N$18-0.5))/($I$152+$I$154)</f>
        <v>0.65797670229401961</v>
      </c>
      <c r="BB81" s="22">
        <f>($I$152+40*($N$7-0.5))/($I$152+$I$155)</f>
        <v>0.76011849785925412</v>
      </c>
      <c r="BC81" s="22">
        <f>($I$152+40*($N$18-0.5))/($I$152+$I$156)</f>
        <v>0.72724972151407152</v>
      </c>
      <c r="BD81" s="22">
        <f>($I$152+40*($O$18-0.5))/($I$152+$I$157)</f>
        <v>0.7250001282034253</v>
      </c>
      <c r="BE81" s="22">
        <f>($I$152+40*($O$18-0.5))/($I$152+$I$158)</f>
        <v>0.7443611457999445</v>
      </c>
      <c r="BF81" s="22">
        <f>($I$152+40*($O$18-0.5))/($I$152+$I$159)</f>
        <v>0.7480948304638968</v>
      </c>
      <c r="BG81" s="22">
        <f>($I$152+40*($O$18-0.5))/($I$152+$I$160)</f>
        <v>0.72236868369048701</v>
      </c>
      <c r="BH81" s="22">
        <f>($I$152+40*($P$18-0.5))/($I$152+$I$161)</f>
        <v>0.66485716828671493</v>
      </c>
      <c r="BI81" s="22">
        <f>($I$152+40*($P$18-0.5))/($I$152+$I$162)</f>
        <v>0.76562872341831811</v>
      </c>
      <c r="BJ81" s="22">
        <f>($I$152+40*($P$18-0.5))/($I$152+$I$163)</f>
        <v>0.77933875215950743</v>
      </c>
      <c r="BK81" s="22">
        <f>($I$152+40*($P$18-0.5))/($I$152+$I$164)</f>
        <v>0.70662063570793221</v>
      </c>
      <c r="BL81" s="22">
        <f>($I$152+40*($Q$18-0.5))/($I$152+$I$165)</f>
        <v>0.8046096298750065</v>
      </c>
      <c r="BM81" s="22">
        <f>($I$152+40*($Q$18-0.5))/($I$152+$I$166)</f>
        <v>0.80031692371312557</v>
      </c>
      <c r="BN81" s="22">
        <f>($I$152+40*($Q$7-0.5))/($I$152+$I$167)</f>
        <v>0.90876812108456317</v>
      </c>
      <c r="BO81" s="22">
        <f>($I$152+40*($Q$18-0.5))/($I$152+$I$168)</f>
        <v>0.80739134067207152</v>
      </c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  <c r="IJ81" s="35"/>
      <c r="IK81" s="35"/>
      <c r="IL81" s="35"/>
      <c r="IM81" s="35"/>
      <c r="IN81" s="35"/>
      <c r="IO81" s="35"/>
      <c r="IP81" s="35"/>
      <c r="IQ81" s="35"/>
      <c r="IR81" s="35"/>
      <c r="IS81" s="35"/>
      <c r="IT81" s="35"/>
      <c r="IU81" s="35"/>
      <c r="IV81" s="35"/>
      <c r="IW81" s="35"/>
      <c r="IX81" s="35"/>
      <c r="IY81" s="35"/>
      <c r="IZ81" s="35"/>
      <c r="JA81" s="35"/>
      <c r="JB81" s="35"/>
      <c r="JC81" s="35"/>
      <c r="JD81" s="35"/>
      <c r="JE81" s="35"/>
      <c r="JF81" s="35"/>
      <c r="JG81" s="35"/>
      <c r="JH81" s="35"/>
      <c r="JI81" s="35"/>
      <c r="JJ81" s="35"/>
      <c r="JK81" s="35"/>
      <c r="JL81" s="35"/>
      <c r="JM81" s="35"/>
      <c r="JN81" s="35"/>
      <c r="JO81" s="35"/>
      <c r="JP81" s="35"/>
      <c r="JQ81" s="35"/>
      <c r="JR81" s="35"/>
      <c r="JS81" s="35"/>
      <c r="JT81" s="35"/>
      <c r="JU81" s="35"/>
      <c r="JV81" s="35"/>
      <c r="JW81" s="35"/>
      <c r="JX81" s="35"/>
      <c r="JY81" s="35"/>
      <c r="JZ81" s="35"/>
      <c r="KA81" s="35"/>
      <c r="KB81" s="35"/>
      <c r="KC81" s="35"/>
      <c r="KD81" s="35"/>
      <c r="KE81" s="35"/>
      <c r="KF81" s="35"/>
      <c r="KG81" s="35"/>
      <c r="KH81" s="35"/>
      <c r="KI81" s="35"/>
      <c r="KJ81" s="35"/>
      <c r="KK81" s="35"/>
      <c r="KL81" s="35"/>
      <c r="KM81" s="35"/>
      <c r="KN81" s="35"/>
      <c r="KO81" s="35"/>
      <c r="KP81" s="35"/>
      <c r="KQ81" s="35"/>
      <c r="KR81" s="35"/>
      <c r="KS81" s="35"/>
      <c r="KT81" s="35"/>
      <c r="KU81" s="35"/>
      <c r="KV81" s="35"/>
      <c r="KW81" s="35"/>
      <c r="KX81" s="35"/>
      <c r="KY81" s="35"/>
      <c r="KZ81" s="35"/>
      <c r="LA81" s="35"/>
      <c r="LB81" s="35"/>
      <c r="LC81" s="35"/>
      <c r="LD81" s="35"/>
      <c r="LE81" s="35"/>
      <c r="LF81" s="35"/>
      <c r="LG81" s="35"/>
      <c r="LH81" s="35"/>
      <c r="LI81" s="35"/>
      <c r="LJ81" s="35"/>
      <c r="LK81" s="35"/>
      <c r="LL81" s="35"/>
      <c r="LM81" s="35"/>
      <c r="LN81" s="35"/>
      <c r="LO81" s="35"/>
      <c r="LP81" s="35"/>
      <c r="LQ81" s="35"/>
      <c r="LR81" s="35"/>
      <c r="LS81" s="35"/>
      <c r="LT81" s="35"/>
      <c r="LU81" s="35"/>
      <c r="LV81" s="35"/>
      <c r="LW81" s="35"/>
      <c r="LX81" s="35"/>
      <c r="LY81" s="35"/>
      <c r="LZ81" s="35"/>
      <c r="MA81" s="35"/>
      <c r="MB81" s="35"/>
      <c r="MC81" s="35"/>
      <c r="MD81" s="35"/>
      <c r="ME81" s="35"/>
      <c r="MF81" s="35"/>
      <c r="MG81" s="35"/>
      <c r="MH81" s="35"/>
      <c r="MI81" s="35"/>
      <c r="MJ81" s="35"/>
      <c r="MK81" s="35"/>
      <c r="ML81" s="35"/>
      <c r="MM81" s="35"/>
      <c r="MN81" s="35"/>
      <c r="MO81" s="35"/>
      <c r="MP81" s="35"/>
      <c r="MQ81" s="35"/>
      <c r="MR81" s="35"/>
      <c r="MS81" s="35"/>
      <c r="MT81" s="35"/>
    </row>
    <row r="82" spans="1:358" x14ac:dyDescent="0.25">
      <c r="A82" t="str">
        <f>$A$153</f>
        <v>LA Salle</v>
      </c>
      <c r="B82" s="48">
        <v>13</v>
      </c>
      <c r="C82" s="3">
        <v>49</v>
      </c>
      <c r="D82" s="22">
        <f>($I$105+40*($N$7-0.5))/($I$105+$I$153)</f>
        <v>0.78827919444859262</v>
      </c>
      <c r="E82" s="22">
        <f>($I$106+40*($N$7-0.5))/($I$106+$I$153)</f>
        <v>0.79301065501954515</v>
      </c>
      <c r="F82" s="22">
        <f>($I$107+40*($N$7-0.5))/($I$107+$I$153)</f>
        <v>0.78955776347816298</v>
      </c>
      <c r="G82" s="22">
        <f>($I$108+40*($N$7-0.5))/($I$108+$I$153)</f>
        <v>0.77987104988239131</v>
      </c>
      <c r="H82" s="22">
        <f>($I$109+40*($N$7-0.5))/($I$109+$I$153)</f>
        <v>0.79293373212925611</v>
      </c>
      <c r="I82" s="22">
        <f>($I$110+40*($N$8-0.5))/($I$110+$I$153)</f>
        <v>0.74870692426268881</v>
      </c>
      <c r="J82" s="22">
        <f>($I$111+40*($N$8-0.5))/($I$111+$I$153)</f>
        <v>0.75865275835306478</v>
      </c>
      <c r="K82" s="22">
        <f>($I$112+40*($N$8-0.5))/($I$112+$I$153)</f>
        <v>0.76745253211303999</v>
      </c>
      <c r="L82" s="22">
        <f>($I$113+40*($N$8-0.5))/($I$113+$I$153)</f>
        <v>0.75685270662677495</v>
      </c>
      <c r="M82" s="22">
        <f>($I$114+40*($N$9-0.5))/($I$114+$I$153)</f>
        <v>0.7078841388413698</v>
      </c>
      <c r="N82" s="22">
        <f>($I$115+40*($N$9-0.5))/($I$115+$I$153)</f>
        <v>0.69108442218795052</v>
      </c>
      <c r="O82" s="22">
        <f>($I$116+40*($N$9-0.5))/($I$116+$I$153)</f>
        <v>0.70697942898860011</v>
      </c>
      <c r="P82" s="22">
        <f>($I$117+40*($N$9-0.5))/($I$117+$I$153)</f>
        <v>0.70424264464905195</v>
      </c>
      <c r="Q82" s="22">
        <f>($I$118+40*($N$10-0.5))/($I$118+$I$153)</f>
        <v>0.68735324349206894</v>
      </c>
      <c r="R82" s="22">
        <f>($I$119+40*($N$10-0.5))/($I$119+$I$153)</f>
        <v>0.69032358958677809</v>
      </c>
      <c r="S82" s="22">
        <f>($I$120+40*($N$10-0.5))/($I$120+$I$153)</f>
        <v>0.68513485390267947</v>
      </c>
      <c r="T82" s="22">
        <f>($I$121+40*($N$10-0.5))/($I$121+$I$153)</f>
        <v>0.68559400056921349</v>
      </c>
      <c r="U82" s="22">
        <f>($I$122+40*($N$11-0.5))/($I$122+$I$153)</f>
        <v>0.69477852228203441</v>
      </c>
      <c r="V82" s="22">
        <f>($I$123+40*($N$11-0.5))/($I$123+$I$153)</f>
        <v>0.7010011577716655</v>
      </c>
      <c r="W82" s="22">
        <f>($I$124+40*($N$11-0.5))/($I$124+$I$153)</f>
        <v>0.69792775188457135</v>
      </c>
      <c r="X82" s="22">
        <f>($I$125+40*($N$11-0.5))/($I$125+$I$153)</f>
        <v>0.71583304439784534</v>
      </c>
      <c r="Y82" s="22">
        <f>($I$126+40*($N$12-0.5))/($I$126+$I$153)</f>
        <v>0.68084065234402058</v>
      </c>
      <c r="Z82" s="22">
        <f>($I$127+40*($N$12-0.5))/($I$127+$I$153)</f>
        <v>0.67261199108817904</v>
      </c>
      <c r="AA82" s="22">
        <f>($I$128+40*($N$12-0.5))/($I$128+$I$153)</f>
        <v>0.67369410889442205</v>
      </c>
      <c r="AB82" s="22">
        <f>($I$129+40*($N$12-0.5))/($I$129+$I$153)</f>
        <v>0.68399863886366352</v>
      </c>
      <c r="AC82" s="22">
        <f>($I$130+40*($N$13-0.5))/($I$130+$I$153)</f>
        <v>0.69747222953094123</v>
      </c>
      <c r="AD82" s="22">
        <f>($I$131+40*($N$13-0.5))/($I$131+$I$153)</f>
        <v>0.69432009464194411</v>
      </c>
      <c r="AE82" s="22">
        <f>($I$132+40*($N$13-0.5))/($I$132+$I$153)</f>
        <v>0.68570644208852505</v>
      </c>
      <c r="AF82" s="22">
        <f>($I$133+40*($N$13-0.5))/($I$133+$I$153)</f>
        <v>0.70091147319576452</v>
      </c>
      <c r="AG82" s="22">
        <f>($I$134+40*($N$14-0.5))/($I$134+$I$153)</f>
        <v>0.77668714754069756</v>
      </c>
      <c r="AH82" s="22">
        <f>($I$135+40*($N$14-0.5))/($I$135+$I$153)</f>
        <v>0.77088172350982609</v>
      </c>
      <c r="AI82" s="22">
        <f>($I$136+40*($N$14-0.5))/($I$136+$I$153)</f>
        <v>0.7712046529226767</v>
      </c>
      <c r="AJ82" s="22">
        <f>($I$137+40*($N$14-0.5))/($I$137+$I$153)</f>
        <v>0.76385178393272346</v>
      </c>
      <c r="AK82" s="22">
        <f>($I$138+40*($N$15-0.5))/($I$138+$I$153)</f>
        <v>0.70385741660471202</v>
      </c>
      <c r="AL82" s="22">
        <f>($I$139+40*($N$15-0.5))/($I$139+$I$153)</f>
        <v>0.70200794885741513</v>
      </c>
      <c r="AM82" s="22">
        <f>($I$140+40*($N$15-0.5))/($I$140+$I$153)</f>
        <v>0.67496056937564441</v>
      </c>
      <c r="AN82" s="22">
        <f>($I$141+40*($N$15-0.5))/($I$141+$I$153)</f>
        <v>0.68124396655927744</v>
      </c>
      <c r="AO82" s="22">
        <f>($I$142+40*($N$16-0.5))/($I$142+$I$153)</f>
        <v>0.64466322793214792</v>
      </c>
      <c r="AP82" s="22">
        <f>($I$143+40*($N$16-0.5))/($I$143+$I$153)</f>
        <v>0.65380011529974502</v>
      </c>
      <c r="AQ82" s="22">
        <f>($I$144+40*($N$16-0.5))/($I$144+$I$153)</f>
        <v>0.63543178061840488</v>
      </c>
      <c r="AR82" s="22">
        <f>($I$145+40*($N$16-0.5))/($I$145+$I$153)</f>
        <v>0.64510440578916239</v>
      </c>
      <c r="AS82" s="22">
        <f>($I$146+40*($N$17-0.5))/($I$146+$I$153)</f>
        <v>0.6377659145032174</v>
      </c>
      <c r="AT82" s="22">
        <f>($I$147+40*($N$17-0.5))/($I$147+$I$153)</f>
        <v>0.63166518972584451</v>
      </c>
      <c r="AU82" s="22">
        <f>($I$148+40*($N$17-0.5))/($I$148+$I$153)</f>
        <v>0.64663893415666296</v>
      </c>
      <c r="AV82" s="22">
        <f>($I$149+40*($N$17-0.5))/($I$149+$I$153)</f>
        <v>0.64998618065262326</v>
      </c>
      <c r="AW82" s="22">
        <f>($I$150+40*($N$18-0.5))/($I$150+$I$153)</f>
        <v>0.67112397957470937</v>
      </c>
      <c r="AX82" s="22">
        <f>($I$151+40*($N$18-0.5))/($I$151+$I$153)</f>
        <v>0.67557256787805442</v>
      </c>
      <c r="AY82" s="22">
        <f>($I$152+40*($N$18-0.5))/($I$152+$I$153)</f>
        <v>0.64975718888625733</v>
      </c>
      <c r="AZ82" s="3">
        <v>0</v>
      </c>
      <c r="BA82" s="22">
        <f>($I$153+40*($N$19-0.5))/($I$153+$I$154)</f>
        <v>0.50627224418721217</v>
      </c>
      <c r="BB82" s="22">
        <f>($I$153+40*($N$7-0.5))/($I$153+$I$155)</f>
        <v>0.76211716424379639</v>
      </c>
      <c r="BC82" s="22">
        <f>($I$153+40*($N$19-0.5))/($I$153+$I$156)</f>
        <v>0.55908197877944488</v>
      </c>
      <c r="BD82" s="22">
        <f>($I$153+40*($O$19-0.5))/($I$153+$I$157)</f>
        <v>0.71084469415749263</v>
      </c>
      <c r="BE82" s="22">
        <f>($I$153+40*($O$19-0.5))/($I$153+$I$158)</f>
        <v>0.72965265498400589</v>
      </c>
      <c r="BF82" s="22">
        <f>($I$153+40*($O$19-0.5))/($I$153+$I$159)</f>
        <v>0.73327864755763861</v>
      </c>
      <c r="BG82" s="22">
        <f>($I$153+40*($O$19-0.5))/($I$153+$I$160)</f>
        <v>0.7082877215206631</v>
      </c>
      <c r="BH82" s="22">
        <f>($I$153+40*($P$19-0.5))/($I$153+$I$161)</f>
        <v>0.65755977961553536</v>
      </c>
      <c r="BI82" s="22">
        <f>($I$153+40*($P$19-0.5))/($I$153+$I$162)</f>
        <v>0.7562944996494555</v>
      </c>
      <c r="BJ82" s="22">
        <f>($I$153+40*($P$19-0.5))/($I$153+$I$163)</f>
        <v>0.76970866079682043</v>
      </c>
      <c r="BK82" s="22">
        <f>($I$153+40*($P$19-0.5))/($I$153+$I$164)</f>
        <v>0.69850858089286194</v>
      </c>
      <c r="BL82" s="22">
        <f>($I$153+40*($Q$19-0.5))/($I$153+$I$165)</f>
        <v>0.79457340985720937</v>
      </c>
      <c r="BM82" s="22">
        <f>($I$153+40*($Q$19-0.5))/($I$153+$I$166)</f>
        <v>0.7903750011014945</v>
      </c>
      <c r="BN82" s="22">
        <f>($I$153+40*($Q$7-0.5))/($I$153+$I$167)</f>
        <v>0.90967542939599799</v>
      </c>
      <c r="BO82" s="22">
        <f>($I$153+40*($Q$19-0.5))/($I$153+$I$168)</f>
        <v>0.7972937839463291</v>
      </c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  <c r="IS82" s="35"/>
      <c r="IT82" s="35"/>
      <c r="IU82" s="35"/>
      <c r="IV82" s="35"/>
      <c r="IW82" s="35"/>
      <c r="IX82" s="35"/>
      <c r="IY82" s="35"/>
      <c r="IZ82" s="35"/>
      <c r="JA82" s="35"/>
      <c r="JB82" s="35"/>
      <c r="JC82" s="35"/>
      <c r="JD82" s="35"/>
      <c r="JE82" s="35"/>
      <c r="JF82" s="35"/>
      <c r="JG82" s="35"/>
      <c r="JH82" s="35"/>
      <c r="JI82" s="35"/>
      <c r="JJ82" s="35"/>
      <c r="JK82" s="35"/>
      <c r="JL82" s="35"/>
      <c r="JM82" s="35"/>
      <c r="JN82" s="35"/>
      <c r="JO82" s="35"/>
      <c r="JP82" s="35"/>
      <c r="JQ82" s="35"/>
      <c r="JR82" s="35"/>
      <c r="JS82" s="35"/>
      <c r="JT82" s="35"/>
      <c r="JU82" s="35"/>
      <c r="JV82" s="35"/>
      <c r="JW82" s="35"/>
      <c r="JX82" s="35"/>
      <c r="JY82" s="35"/>
      <c r="JZ82" s="35"/>
      <c r="KA82" s="35"/>
      <c r="KB82" s="35"/>
      <c r="KC82" s="35"/>
      <c r="KD82" s="35"/>
      <c r="KE82" s="35"/>
      <c r="KF82" s="35"/>
      <c r="KG82" s="35"/>
      <c r="KH82" s="35"/>
      <c r="KI82" s="35"/>
      <c r="KJ82" s="35"/>
      <c r="KK82" s="35"/>
      <c r="KL82" s="35"/>
      <c r="KM82" s="35"/>
      <c r="KN82" s="35"/>
      <c r="KO82" s="35"/>
      <c r="KP82" s="35"/>
      <c r="KQ82" s="35"/>
      <c r="KR82" s="35"/>
      <c r="KS82" s="35"/>
      <c r="KT82" s="35"/>
      <c r="KU82" s="35"/>
      <c r="KV82" s="35"/>
      <c r="KW82" s="35"/>
      <c r="KX82" s="35"/>
      <c r="KY82" s="35"/>
      <c r="KZ82" s="35"/>
      <c r="LA82" s="35"/>
      <c r="LB82" s="35"/>
      <c r="LC82" s="35"/>
      <c r="LD82" s="35"/>
      <c r="LE82" s="35"/>
      <c r="LF82" s="35"/>
      <c r="LG82" s="35"/>
      <c r="LH82" s="35"/>
      <c r="LI82" s="35"/>
      <c r="LJ82" s="35"/>
      <c r="LK82" s="35"/>
      <c r="LL82" s="35"/>
      <c r="LM82" s="35"/>
      <c r="LN82" s="35"/>
      <c r="LO82" s="35"/>
      <c r="LP82" s="35"/>
      <c r="LQ82" s="35"/>
      <c r="LR82" s="35"/>
      <c r="LS82" s="35"/>
      <c r="LT82" s="35"/>
      <c r="LU82" s="35"/>
      <c r="LV82" s="35"/>
      <c r="LW82" s="35"/>
      <c r="LX82" s="35"/>
      <c r="LY82" s="35"/>
      <c r="LZ82" s="35"/>
      <c r="MA82" s="35"/>
      <c r="MB82" s="35"/>
      <c r="MC82" s="35"/>
      <c r="MD82" s="35"/>
      <c r="ME82" s="35"/>
      <c r="MF82" s="35"/>
      <c r="MG82" s="35"/>
      <c r="MH82" s="35"/>
      <c r="MI82" s="35"/>
      <c r="MJ82" s="35"/>
      <c r="MK82" s="35"/>
      <c r="ML82" s="35"/>
      <c r="MM82" s="35"/>
      <c r="MN82" s="35"/>
      <c r="MO82" s="35"/>
      <c r="MP82" s="35"/>
      <c r="MQ82" s="35"/>
      <c r="MR82" s="35"/>
      <c r="MS82" s="35"/>
      <c r="MT82" s="35"/>
    </row>
    <row r="83" spans="1:358" x14ac:dyDescent="0.25">
      <c r="A83" t="str">
        <f>$A$154</f>
        <v>New Mexico St.</v>
      </c>
      <c r="B83" s="48"/>
      <c r="C83" s="3">
        <v>50</v>
      </c>
      <c r="D83" s="22">
        <f>($I$105+40*($N$7-0.5))/($I$105+$I$154)</f>
        <v>0.79678929676622401</v>
      </c>
      <c r="E83" s="22">
        <f>($I$106+40*($N$7-0.5))/($I$106+$I$154)</f>
        <v>0.80137849616841927</v>
      </c>
      <c r="F83" s="22">
        <f>($I$107+40*($N$7-0.5))/($I$107+$I$154)</f>
        <v>0.79802964129701781</v>
      </c>
      <c r="G83" s="22">
        <f>($I$108+40*($N$7-0.5))/($I$108+$I$154)</f>
        <v>0.78862849409110924</v>
      </c>
      <c r="H83" s="22">
        <f>($I$109+40*($N$8-0.5))/($I$109+$I$154)</f>
        <v>0.77962724121148141</v>
      </c>
      <c r="I83" s="22">
        <f>($I$110+40*($N$8-0.5))/($I$110+$I$154)</f>
        <v>0.75740712853395731</v>
      </c>
      <c r="J83" s="22">
        <f>($I$111+40*($N$8-0.5))/($I$111+$I$154)</f>
        <v>0.76711572765932623</v>
      </c>
      <c r="K83" s="22">
        <f>($I$112+40*($N$8-0.5))/($I$112+$I$154)</f>
        <v>0.77569816352521792</v>
      </c>
      <c r="L83" s="22">
        <f>($I$113+40*($N$9-0.5))/($I$113+$I$154)</f>
        <v>0.70073496122197032</v>
      </c>
      <c r="M83" s="53">
        <f>($I$114+40*($N$9-0.5))/($I$114+$I$154)</f>
        <v>0.71544914102345292</v>
      </c>
      <c r="N83" s="22">
        <f>($I$115+40*($N$9-0.5))/($I$115+$I$154)</f>
        <v>0.69889943420940392</v>
      </c>
      <c r="O83" s="22">
        <f>($I$116+40*($N$9-0.5))/($I$116+$I$154)</f>
        <v>0.71455841315192214</v>
      </c>
      <c r="P83" s="22">
        <f>($I$117+40*($N$10-0.5))/($I$117+$I$154)</f>
        <v>0.7065303232744915</v>
      </c>
      <c r="Q83" s="22">
        <f>($I$118+40*($N$10-0.5))/($I$118+$I$154)</f>
        <v>0.6950815720503094</v>
      </c>
      <c r="R83" s="22">
        <f>($I$119+40*($N$10-0.5))/($I$119+$I$154)</f>
        <v>0.6980107529805113</v>
      </c>
      <c r="S83" s="22">
        <f>($I$120+40*($N$10-0.5))/($I$120+$I$154)</f>
        <v>0.692893518229733</v>
      </c>
      <c r="T83" s="22">
        <f>($I$121+40*($N$11-0.5))/($I$121+$I$154)</f>
        <v>0.70960051571719573</v>
      </c>
      <c r="U83" s="22">
        <f>($I$122+40*($N$11-0.5))/($I$122+$I$154)</f>
        <v>0.70281827350669146</v>
      </c>
      <c r="V83" s="22">
        <f>($I$123+40*($N$11-0.5))/($I$123+$I$154)</f>
        <v>0.70894566441761397</v>
      </c>
      <c r="W83" s="22">
        <f>($I$124+40*($N$11-0.5))/($I$124+$I$154)</f>
        <v>0.70591966182438959</v>
      </c>
      <c r="X83" s="22">
        <f>($I$125+40*($N$12-0.5))/($I$125+$I$154)</f>
        <v>0.70010690304692658</v>
      </c>
      <c r="Y83" s="22">
        <f>($I$126+40*($N$12-0.5))/($I$126+$I$154)</f>
        <v>0.68845457687694012</v>
      </c>
      <c r="Z83" s="22">
        <f>($I$127+40*($N$12-0.5))/($I$127+$I$154)</f>
        <v>0.68033005074041575</v>
      </c>
      <c r="AA83" s="22">
        <f>($I$128+40*($N$12-0.5))/($I$128+$I$154)</f>
        <v>0.68139874177110282</v>
      </c>
      <c r="AB83" s="22">
        <f>($I$129+40*($N$13-0.5))/($I$129+$I$154)</f>
        <v>0.71885312887184727</v>
      </c>
      <c r="AC83" s="22">
        <f>($I$130+40*($N$13-0.5))/($I$130+$I$154)</f>
        <v>0.70555924018573757</v>
      </c>
      <c r="AD83" s="22">
        <f>($I$131+40*($N$13-0.5))/($I$131+$I$154)</f>
        <v>0.70245542030665709</v>
      </c>
      <c r="AE83" s="22">
        <f>($I$132+40*($N$13-0.5))/($I$132+$I$154)</f>
        <v>0.69396996891027929</v>
      </c>
      <c r="AF83" s="22">
        <f>($I$133+40*($N$14-0.5))/($I$133+$I$154)</f>
        <v>0.78426022529074957</v>
      </c>
      <c r="AG83" s="22">
        <f>($I$134+40*($N$14-0.5))/($I$134+$I$154)</f>
        <v>0.78553642473458218</v>
      </c>
      <c r="AH83" s="22">
        <f>($I$135+40*($N$14-0.5))/($I$135+$I$154)</f>
        <v>0.77989585939599559</v>
      </c>
      <c r="AI83" s="22">
        <f>($I$136+40*($N$14-0.5))/($I$136+$I$154)</f>
        <v>0.78020970625716368</v>
      </c>
      <c r="AJ83" s="22">
        <f>($I$137+40*($N$15-0.5))/($I$137+$I$154)</f>
        <v>0.69878767124990648</v>
      </c>
      <c r="AK83" s="22">
        <f>($I$138+40*($N$15-0.5))/($I$138+$I$154)</f>
        <v>0.71197195564408944</v>
      </c>
      <c r="AL83" s="22">
        <f>($I$139+40*($N$15-0.5))/($I$139+$I$154)</f>
        <v>0.71015229608599106</v>
      </c>
      <c r="AM83" s="22">
        <f>($I$140+40*($N$15-0.5))/($I$140+$I$154)</f>
        <v>0.68351087390241383</v>
      </c>
      <c r="AN83" s="22">
        <f>($I$141+40*($N$16-0.5))/($I$141+$I$154)</f>
        <v>0.65399888897237912</v>
      </c>
      <c r="AO83" s="22">
        <f>($I$142+40*($N$16-0.5))/($I$142+$I$154)</f>
        <v>0.65269995918916612</v>
      </c>
      <c r="AP83" s="22">
        <f>($I$143+40*($N$16-0.5))/($I$143+$I$154)</f>
        <v>0.66173862743266476</v>
      </c>
      <c r="AQ83" s="22">
        <f>($I$144+40*($N$16-0.5))/($I$144+$I$154)</f>
        <v>0.64356186051031306</v>
      </c>
      <c r="AR83" s="22">
        <f>($I$145+40*($N$17-0.5))/($I$145+$I$154)</f>
        <v>0.63779578176645246</v>
      </c>
      <c r="AS83" s="22">
        <f>($I$146+40*($N$17-0.5))/($I$146+$I$154)</f>
        <v>0.64553695277990208</v>
      </c>
      <c r="AT83" s="22">
        <f>($I$147+40*($N$17-0.5))/($I$147+$I$154)</f>
        <v>0.63949312581612161</v>
      </c>
      <c r="AU83" s="22">
        <f>($I$148+40*($N$17-0.5))/($I$148+$I$154)</f>
        <v>0.65432279288000272</v>
      </c>
      <c r="AV83" s="22">
        <f>($I$149+40*($N$18-0.5))/($I$149+$I$154)</f>
        <v>0.68180319834589009</v>
      </c>
      <c r="AW83" s="22">
        <f>($I$150+40*($N$18-0.5))/($I$150+$I$154)</f>
        <v>0.67908971214032987</v>
      </c>
      <c r="AX83" s="22">
        <f>($I$151+40*($N$18-0.5))/($I$151+$I$154)</f>
        <v>0.68348136820610139</v>
      </c>
      <c r="AY83" s="22">
        <f>($I$152+40*($N$18-0.5))/($I$152+$I$154)</f>
        <v>0.65797670229401961</v>
      </c>
      <c r="AZ83" s="22">
        <f>($I$153+40*($N$19-0.5))/($I$153+$I$154)</f>
        <v>0.50627224418721217</v>
      </c>
      <c r="BA83" s="3">
        <v>0</v>
      </c>
      <c r="BB83" s="22">
        <f>($I$154+40*($N$7-0.5))/($I$154+$I$155)</f>
        <v>0.75910217225635657</v>
      </c>
      <c r="BC83" s="22">
        <f>($I$154+40*($N$19-0.5))/($I$154+$I$156)</f>
        <v>0.55288813100687839</v>
      </c>
      <c r="BD83" s="22">
        <f>($I$154+40*($O$19-0.5))/($I$154+$I$157)</f>
        <v>0.70688950419355878</v>
      </c>
      <c r="BE83" s="22">
        <f>($I$154+40*($O$19-0.5))/($I$154+$I$158)</f>
        <v>0.7258555121318645</v>
      </c>
      <c r="BF83" s="22">
        <f>($I$154+40*($O$19-0.5))/($I$154+$I$159)</f>
        <v>0.72951355377980476</v>
      </c>
      <c r="BG83" s="22">
        <f>($I$154+40*($O$19-0.5))/($I$154+$I$160)</f>
        <v>0.70431210478713124</v>
      </c>
      <c r="BH83" s="22">
        <f>($I$154+40*($P$19-0.5))/($I$154+$I$161)</f>
        <v>0.65333143568240715</v>
      </c>
      <c r="BI83" s="22">
        <f>($I$154+40*($P$19-0.5))/($I$154+$I$162)</f>
        <v>0.75282703119901884</v>
      </c>
      <c r="BJ83" s="22">
        <f>($I$154+40*($P$19-0.5))/($I$154+$I$163)</f>
        <v>0.76637309251086794</v>
      </c>
      <c r="BK83" s="22">
        <f>($I$154+40*($P$19-0.5))/($I$154+$I$164)</f>
        <v>0.69455098841269791</v>
      </c>
      <c r="BL83" s="22">
        <f>($I$154+40*($Q$19-0.5))/($I$154+$I$165)</f>
        <v>0.79154722656192544</v>
      </c>
      <c r="BM83" s="22">
        <f>($I$154+40*($Q$19-0.5))/($I$154+$I$166)</f>
        <v>0.78730352592005859</v>
      </c>
      <c r="BN83" s="22">
        <f>($I$154+40*($Q$7-0.5))/($I$154+$I$167)</f>
        <v>0.90830561815067767</v>
      </c>
      <c r="BO83" s="22">
        <f>($I$154+40*($Q$19-0.5))/($I$154+$I$168)</f>
        <v>0.79429730042391156</v>
      </c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P83" s="35"/>
      <c r="FQ83" s="35"/>
      <c r="FR83" s="35"/>
      <c r="FS83" s="35"/>
      <c r="FT83" s="35"/>
      <c r="FU83" s="35"/>
      <c r="FV83" s="35"/>
      <c r="FW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H83" s="35"/>
      <c r="GI83" s="35"/>
      <c r="GJ83" s="35"/>
      <c r="GK83" s="35"/>
      <c r="GL83" s="35"/>
      <c r="GM83" s="35"/>
      <c r="GN83" s="35"/>
      <c r="GO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GZ83" s="35"/>
      <c r="HA83" s="35"/>
      <c r="HB83" s="35"/>
      <c r="HC83" s="35"/>
      <c r="HD83" s="35"/>
      <c r="HE83" s="35"/>
      <c r="HF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35"/>
      <c r="IU83" s="35"/>
      <c r="IV83" s="35"/>
      <c r="IW83" s="35"/>
      <c r="IX83" s="35"/>
      <c r="IY83" s="35"/>
      <c r="IZ83" s="35"/>
      <c r="JA83" s="35"/>
      <c r="JB83" s="35"/>
      <c r="JC83" s="35"/>
      <c r="JD83" s="35"/>
      <c r="JE83" s="35"/>
      <c r="JF83" s="35"/>
      <c r="JG83" s="35"/>
      <c r="JH83" s="35"/>
      <c r="JI83" s="35"/>
      <c r="JJ83" s="35"/>
      <c r="JK83" s="35"/>
      <c r="JL83" s="35"/>
      <c r="JM83" s="35"/>
      <c r="JN83" s="35"/>
      <c r="JO83" s="35"/>
      <c r="JP83" s="35"/>
      <c r="JQ83" s="35"/>
      <c r="JR83" s="35"/>
      <c r="JS83" s="35"/>
      <c r="JT83" s="35"/>
      <c r="JU83" s="35"/>
      <c r="JV83" s="35"/>
      <c r="JW83" s="35"/>
      <c r="JX83" s="35"/>
      <c r="JY83" s="35"/>
      <c r="JZ83" s="35"/>
      <c r="KA83" s="35"/>
      <c r="KB83" s="35"/>
      <c r="KC83" s="35"/>
      <c r="KD83" s="35"/>
      <c r="KE83" s="35"/>
      <c r="KF83" s="35"/>
      <c r="KG83" s="35"/>
      <c r="KH83" s="35"/>
      <c r="KI83" s="35"/>
      <c r="KJ83" s="35"/>
      <c r="KK83" s="35"/>
      <c r="KL83" s="35"/>
      <c r="KM83" s="35"/>
      <c r="KN83" s="35"/>
      <c r="KO83" s="35"/>
      <c r="KP83" s="35"/>
      <c r="KQ83" s="35"/>
      <c r="KR83" s="35"/>
      <c r="KS83" s="35"/>
      <c r="KT83" s="35"/>
      <c r="KU83" s="35"/>
      <c r="KV83" s="35"/>
      <c r="KW83" s="35"/>
      <c r="KX83" s="35"/>
      <c r="KY83" s="35"/>
      <c r="KZ83" s="35"/>
      <c r="LA83" s="35"/>
      <c r="LB83" s="35"/>
      <c r="LC83" s="35"/>
      <c r="LD83" s="35"/>
      <c r="LE83" s="35"/>
      <c r="LF83" s="35"/>
      <c r="LG83" s="35"/>
      <c r="LH83" s="35"/>
      <c r="LI83" s="35"/>
      <c r="LJ83" s="35"/>
      <c r="LK83" s="35"/>
      <c r="LL83" s="35"/>
      <c r="LM83" s="35"/>
      <c r="LN83" s="35"/>
      <c r="LO83" s="35"/>
      <c r="LP83" s="35"/>
      <c r="LQ83" s="35"/>
      <c r="LR83" s="35"/>
      <c r="LS83" s="35"/>
      <c r="LT83" s="35"/>
      <c r="LU83" s="35"/>
      <c r="LV83" s="35"/>
      <c r="LW83" s="35"/>
      <c r="LX83" s="35"/>
      <c r="LY83" s="35"/>
      <c r="LZ83" s="35"/>
      <c r="MA83" s="35"/>
      <c r="MB83" s="35"/>
      <c r="MC83" s="35"/>
      <c r="MD83" s="35"/>
      <c r="ME83" s="35"/>
      <c r="MF83" s="35"/>
      <c r="MG83" s="35"/>
      <c r="MH83" s="35"/>
      <c r="MI83" s="35"/>
      <c r="MJ83" s="35"/>
      <c r="MK83" s="35"/>
      <c r="ML83" s="35"/>
      <c r="MM83" s="35"/>
      <c r="MN83" s="35"/>
      <c r="MO83" s="35"/>
      <c r="MP83" s="35"/>
      <c r="MQ83" s="35"/>
      <c r="MR83" s="35"/>
      <c r="MS83" s="35"/>
      <c r="MT83" s="35"/>
    </row>
    <row r="84" spans="1:358" x14ac:dyDescent="0.25">
      <c r="A84" t="str">
        <f>$A$155</f>
        <v>S. Dakota St.</v>
      </c>
      <c r="B84" s="48"/>
      <c r="C84" s="3">
        <v>51</v>
      </c>
      <c r="D84" s="22">
        <f>($I105+40*($N7-0.5))/($I105+$I155)</f>
        <v>0.79521219687604616</v>
      </c>
      <c r="E84" s="22">
        <f>($I$106+40*($N$7-0.5))/($I$106+$I$155)</f>
        <v>0.79982806498443226</v>
      </c>
      <c r="F84" s="22">
        <f>($I$107+40*($N$7-0.5))/($I$107+$I$155)</f>
        <v>0.79645970858971449</v>
      </c>
      <c r="G84" s="22">
        <f>($I$108+40*($N$7-0.5))/($I$108+$I$155)</f>
        <v>0.78700498951387943</v>
      </c>
      <c r="H84" s="22">
        <f>($I$109+40*($N$7-0.5))/($I$109+$I$155)</f>
        <v>0.79975303587440505</v>
      </c>
      <c r="I84" s="22">
        <f>($I$110+40*($N$7-0.5))/($I$110+$I$155)</f>
        <v>0.77960521022467366</v>
      </c>
      <c r="J84" s="22">
        <f>($I$111+40*($N$7-0.5))/($I$111+$I$155)</f>
        <v>0.78840740100691142</v>
      </c>
      <c r="K84" s="22">
        <f>($I$112+40*($N$7-0.5))/($I$112+$I$155)</f>
        <v>0.79618981863671789</v>
      </c>
      <c r="L84" s="22">
        <f>($I$113+40*($N$7-0.5))/($I$113+$I$155)</f>
        <v>0.78681482077667642</v>
      </c>
      <c r="M84" s="22">
        <f>($I$114+40*($N$7-0.5))/($I$114+$I$155)</f>
        <v>0.79727611231091122</v>
      </c>
      <c r="N84" s="22">
        <f>($I$115+40*($N$7-0.5))/($I$115+$I$155)</f>
        <v>0.78550997093282238</v>
      </c>
      <c r="O84" s="22">
        <f>($I$116+40*($N$7-0.5))/($I$116+$I$155)</f>
        <v>0.79664277419618457</v>
      </c>
      <c r="P84" s="22">
        <f>($I$117+40*($N$7-0.5))/($I$117+$I$155)</f>
        <v>0.79472669251261152</v>
      </c>
      <c r="Q84" s="22">
        <f>($I$118+40*($N$7-0.5))/($I$118+$I$155)</f>
        <v>0.78673513828266606</v>
      </c>
      <c r="R84" s="22">
        <f>($I$119+40*($N$7-0.5))/($I$119+$I$155)</f>
        <v>0.78877967218902945</v>
      </c>
      <c r="S84" s="22">
        <f>($I$120+40*($N$7-0.5))/($I$120+$I$155)</f>
        <v>0.7852079552296275</v>
      </c>
      <c r="T84" s="22">
        <f>($I$121+40*($N$7-0.5))/($I$121+$I$155)</f>
        <v>0.78552405712253792</v>
      </c>
      <c r="U84" s="22">
        <f>($I$122+40*($N$7-0.5))/($I$122+$I$155)</f>
        <v>0.78052562490492094</v>
      </c>
      <c r="V84" s="22">
        <f>($I$123+40*($N$7-0.5))/($I$123+$I$155)</f>
        <v>0.78504141835802954</v>
      </c>
      <c r="W84" s="22">
        <f>($I$124+40*($N$7-0.5))/($I$124+$I$155)</f>
        <v>0.78281125132443663</v>
      </c>
      <c r="X84" s="22">
        <f>($I$125+40*($N$7-0.5))/($I$125+$I$155)</f>
        <v>0.79579798855597794</v>
      </c>
      <c r="Y84" s="22">
        <f>($I$126+40*($N$7-0.5))/($I$126+$I$155)</f>
        <v>0.7878799997946333</v>
      </c>
      <c r="Z84" s="22">
        <f>($I$127+40*($N$7-0.5))/($I$127+$I$155)</f>
        <v>0.78235994020275801</v>
      </c>
      <c r="AA84" s="22">
        <f>($I$128+40*($N$7-0.5))/($I$128+$I$155)</f>
        <v>0.78308600892024793</v>
      </c>
      <c r="AB84" s="22">
        <f>($I$129+40*($N$7-0.5))/($I$129+$I$155)</f>
        <v>0.78999779367974488</v>
      </c>
      <c r="AC84" s="22">
        <f>($I$130+40*($N$7-0.5))/($I$130+$I$155)</f>
        <v>0.78008905052558108</v>
      </c>
      <c r="AD84" s="22">
        <f>($I$131+40*($N$7-0.5))/($I$131+$I$155)</f>
        <v>0.77777585877973043</v>
      </c>
      <c r="AE84" s="22">
        <f>($I$132+40*($N$7-0.5))/($I$132+$I$155)</f>
        <v>0.77145241382542151</v>
      </c>
      <c r="AF84" s="22">
        <f>($I$133+40*($N$7-0.5))/($I$133+$I$155)</f>
        <v>0.78261241752422694</v>
      </c>
      <c r="AG84" s="22">
        <f>($I$134+40*($N$7-0.5))/($I$134+$I$155)</f>
        <v>0.78389567855336273</v>
      </c>
      <c r="AH84" s="22">
        <f>($I$135+40*($N$7-0.5))/($I$135+$I$155)</f>
        <v>0.77822414338180357</v>
      </c>
      <c r="AI84" s="22">
        <f>($I$136+40*($N$7-0.5))/($I$136+$I$155)</f>
        <v>0.77853969706613435</v>
      </c>
      <c r="AJ84" s="22">
        <f>($I$137+40*($N$7-0.5))/($I$137+$I$155)</f>
        <v>0.77135266772074174</v>
      </c>
      <c r="AK84" s="22">
        <f>($I$138+40*($N$7-0.5))/($I$138+$I$155)</f>
        <v>0.78133957799326637</v>
      </c>
      <c r="AL84" s="22">
        <f>($I$139+40*($N$7-0.5))/($I$139+$I$155)</f>
        <v>0.77996109649543155</v>
      </c>
      <c r="AM84" s="22">
        <f>($I$140+40*($N$7-0.5))/($I$140+$I$155)</f>
        <v>0.75978312437127482</v>
      </c>
      <c r="AN84" s="22">
        <f>($I$141+40*($N$7-0.5))/($I$141+$I$155)</f>
        <v>0.76447377303497666</v>
      </c>
      <c r="AO84" s="22">
        <f>($I$142+40*($N$7-0.5))/($I$142+$I$155)</f>
        <v>0.76359159958145495</v>
      </c>
      <c r="AP84" s="22">
        <f>($I$143+40*($N$7-0.5))/($I$143+$I$155)</f>
        <v>0.76973056054249667</v>
      </c>
      <c r="AQ84" s="22">
        <f>($I$144+40*($N$7-0.5))/($I$144+$I$155)</f>
        <v>0.75738584877167747</v>
      </c>
      <c r="AR84" s="22">
        <f>($I$145+40*($N$7-0.5))/($I$145+$I$155)</f>
        <v>0.76388809514491041</v>
      </c>
      <c r="AS84" s="22">
        <f>($I$146+40*($N$7-0.5))/($I$146+$I$155)</f>
        <v>0.76892310124596241</v>
      </c>
      <c r="AT84" s="22">
        <f>($I$147+40*($N$7-0.5))/($I$147+$I$155)</f>
        <v>0.76499203823014861</v>
      </c>
      <c r="AU84" s="22">
        <f>($I$148+40*($N$7-0.5))/($I$148+$I$155)</f>
        <v>0.77463817526054668</v>
      </c>
      <c r="AV84" s="22">
        <f>($I$149+40*($N$7-0.5))/($I$149+$I$155)</f>
        <v>0.77679340084565862</v>
      </c>
      <c r="AW84" s="22">
        <f>($I$150+40*($N$7-0.5))/($I$150+$I$155)</f>
        <v>0.77489410369905709</v>
      </c>
      <c r="AX84" s="22">
        <f>($I$151+40*($N$7-0.5))/($I$151+$I$155)</f>
        <v>0.77796806616165404</v>
      </c>
      <c r="AY84" s="22">
        <f>($I$152+40*($N$7-0.5))/($I$152+$I$155)</f>
        <v>0.76011849785925412</v>
      </c>
      <c r="AZ84" s="22">
        <f>($I$153+40*($N$7-0.5))/($I$153+$I$155)</f>
        <v>0.76211716424379639</v>
      </c>
      <c r="BA84" s="22">
        <f>($I$154+40*($N$7-0.5))/($I$154+$I$155)</f>
        <v>0.75910217225635657</v>
      </c>
      <c r="BB84" s="3">
        <v>0</v>
      </c>
      <c r="BC84" s="22">
        <f>($I$155+40*($N$19-0.5))/($I$155+$I$156)</f>
        <v>0.55403898710221899</v>
      </c>
      <c r="BD84" s="22">
        <f>($I$155+40*($O$19-0.5))/($I$155+$I$157)</f>
        <v>0.70762418564798291</v>
      </c>
      <c r="BE84" s="22">
        <f>($I$155+40*($O$19-0.5))/($I$155+$I$158)</f>
        <v>0.72656104404947353</v>
      </c>
      <c r="BF84" s="22">
        <f>($I$155+40*($O$19-0.5))/($I$155+$I$159)</f>
        <v>0.73021317054601131</v>
      </c>
      <c r="BG84" s="22">
        <f>($I$155+40*($O$19-0.5))/($I$155+$I$160)</f>
        <v>0.70505055095496194</v>
      </c>
      <c r="BH84" s="22">
        <f>($I$155+40*($P$19-0.5))/($I$155+$I$161)</f>
        <v>0.65411601605891589</v>
      </c>
      <c r="BI84" s="22">
        <f>($I$155+40*($P$19-0.5))/($I$155+$I$162)</f>
        <v>0.75347140213572128</v>
      </c>
      <c r="BJ84" s="22">
        <f>($I$155+40*($P$19-0.5))/($I$155+$I$163)</f>
        <v>0.76699307939534644</v>
      </c>
      <c r="BK84" s="22">
        <f>($I$155+40*($P$19-0.5))/($I$155+$I$164)</f>
        <v>0.69528579031939286</v>
      </c>
      <c r="BL84" s="22">
        <f>($I$155+40*($Q$19-0.5))/($I$155+$I$165)</f>
        <v>0.79210981914273171</v>
      </c>
      <c r="BM84" s="22">
        <f>($I$155+40*($Q$19-0.5))/($I$155+$I$166)</f>
        <v>0.78787450245723301</v>
      </c>
      <c r="BN84" s="22">
        <f>($I$155+40*($Q$7-0.5))/($I$155+$I$167)</f>
        <v>0.90856036613203361</v>
      </c>
      <c r="BO84" s="22">
        <f>($I$155+40*($Q$19-0.5))/($I$155+$I$168)</f>
        <v>0.79485439444416806</v>
      </c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H84" s="35"/>
      <c r="GI84" s="35"/>
      <c r="GJ84" s="35"/>
      <c r="GK84" s="35"/>
      <c r="GL84" s="35"/>
      <c r="GM84" s="35"/>
      <c r="GN84" s="35"/>
      <c r="GO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GZ84" s="35"/>
      <c r="HA84" s="35"/>
      <c r="HB84" s="35"/>
      <c r="HC84" s="35"/>
      <c r="HD84" s="35"/>
      <c r="HE84" s="35"/>
      <c r="HF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  <c r="HQ84" s="35"/>
      <c r="HR84" s="35"/>
      <c r="HS84" s="35"/>
      <c r="HT84" s="35"/>
      <c r="HU84" s="35"/>
      <c r="HV84" s="35"/>
      <c r="HW84" s="35"/>
      <c r="HX84" s="35"/>
      <c r="HY84" s="35"/>
      <c r="HZ84" s="35"/>
      <c r="IA84" s="35"/>
      <c r="IB84" s="35"/>
      <c r="IC84" s="35"/>
      <c r="ID84" s="35"/>
      <c r="IE84" s="35"/>
      <c r="IF84" s="35"/>
      <c r="IG84" s="35"/>
      <c r="IH84" s="35"/>
      <c r="II84" s="35"/>
      <c r="IJ84" s="35"/>
      <c r="IK84" s="35"/>
      <c r="IL84" s="35"/>
      <c r="IM84" s="35"/>
      <c r="IN84" s="35"/>
      <c r="IO84" s="35"/>
      <c r="IP84" s="35"/>
      <c r="IQ84" s="35"/>
      <c r="IR84" s="35"/>
      <c r="IS84" s="35"/>
      <c r="IT84" s="35"/>
      <c r="IU84" s="35"/>
      <c r="IV84" s="35"/>
      <c r="IW84" s="35"/>
      <c r="IX84" s="35"/>
      <c r="IY84" s="35"/>
      <c r="IZ84" s="35"/>
      <c r="JA84" s="35"/>
      <c r="JB84" s="35"/>
      <c r="JC84" s="35"/>
      <c r="JD84" s="35"/>
      <c r="JE84" s="35"/>
      <c r="JF84" s="35"/>
      <c r="JG84" s="35"/>
      <c r="JH84" s="35"/>
      <c r="JI84" s="35"/>
      <c r="JJ84" s="35"/>
      <c r="JK84" s="35"/>
      <c r="JL84" s="35"/>
      <c r="JM84" s="35"/>
      <c r="JN84" s="35"/>
      <c r="JO84" s="35"/>
      <c r="JP84" s="35"/>
      <c r="JQ84" s="35"/>
      <c r="JR84" s="35"/>
      <c r="JS84" s="35"/>
      <c r="JT84" s="35"/>
      <c r="JU84" s="35"/>
      <c r="JV84" s="35"/>
      <c r="JW84" s="35"/>
      <c r="JX84" s="35"/>
      <c r="JY84" s="35"/>
      <c r="JZ84" s="35"/>
      <c r="KA84" s="35"/>
      <c r="KB84" s="35"/>
      <c r="KC84" s="35"/>
      <c r="KD84" s="35"/>
      <c r="KE84" s="35"/>
      <c r="KF84" s="35"/>
      <c r="KG84" s="35"/>
      <c r="KH84" s="35"/>
      <c r="KI84" s="35"/>
      <c r="KJ84" s="35"/>
      <c r="KK84" s="35"/>
      <c r="KL84" s="35"/>
      <c r="KM84" s="35"/>
      <c r="KN84" s="35"/>
      <c r="KO84" s="35"/>
      <c r="KP84" s="35"/>
      <c r="KQ84" s="35"/>
      <c r="KR84" s="35"/>
      <c r="KS84" s="35"/>
      <c r="KT84" s="35"/>
      <c r="KU84" s="35"/>
      <c r="KV84" s="35"/>
      <c r="KW84" s="35"/>
      <c r="KX84" s="35"/>
      <c r="KY84" s="35"/>
      <c r="KZ84" s="35"/>
      <c r="LA84" s="35"/>
      <c r="LB84" s="35"/>
      <c r="LC84" s="35"/>
      <c r="LD84" s="35"/>
      <c r="LE84" s="35"/>
      <c r="LF84" s="35"/>
      <c r="LG84" s="35"/>
      <c r="LH84" s="35"/>
      <c r="LI84" s="35"/>
      <c r="LJ84" s="35"/>
      <c r="LK84" s="35"/>
      <c r="LL84" s="35"/>
      <c r="LM84" s="35"/>
      <c r="LN84" s="35"/>
      <c r="LO84" s="35"/>
      <c r="LP84" s="35"/>
      <c r="LQ84" s="35"/>
      <c r="LR84" s="35"/>
      <c r="LS84" s="35"/>
      <c r="LT84" s="35"/>
      <c r="LU84" s="35"/>
      <c r="LV84" s="35"/>
      <c r="LW84" s="35"/>
      <c r="LX84" s="35"/>
      <c r="LY84" s="35"/>
      <c r="LZ84" s="35"/>
      <c r="MA84" s="35"/>
      <c r="MB84" s="35"/>
      <c r="MC84" s="35"/>
      <c r="MD84" s="35"/>
      <c r="ME84" s="35"/>
      <c r="MF84" s="35"/>
      <c r="MG84" s="35"/>
      <c r="MH84" s="35"/>
      <c r="MI84" s="35"/>
      <c r="MJ84" s="35"/>
      <c r="MK84" s="35"/>
      <c r="ML84" s="35"/>
      <c r="MM84" s="35"/>
      <c r="MN84" s="35"/>
      <c r="MO84" s="35"/>
      <c r="MP84" s="35"/>
      <c r="MQ84" s="35"/>
      <c r="MR84" s="35"/>
      <c r="MS84" s="35"/>
      <c r="MT84" s="35"/>
    </row>
    <row r="85" spans="1:358" x14ac:dyDescent="0.25">
      <c r="A85" t="str">
        <f>$A$156</f>
        <v>Montana</v>
      </c>
      <c r="B85" s="48"/>
      <c r="C85" s="3">
        <v>52</v>
      </c>
      <c r="D85" s="22">
        <f>($I$105+40*($N$7-0.5))/($I$105+$I$156)</f>
        <v>0.86729196938089603</v>
      </c>
      <c r="E85" s="22">
        <f>($I$106+40*($N$7-0.5))/($I$106+$I$156)</f>
        <v>0.87054765468472717</v>
      </c>
      <c r="F85" s="22">
        <f>($I$107+40*($N$7-0.5))/($I$107+$I$156)</f>
        <v>0.8681731811823542</v>
      </c>
      <c r="G85" s="22">
        <f>($I$108+40*($N$7-0.5))/($I$108+$I$156)</f>
        <v>0.86147024927725979</v>
      </c>
      <c r="H85" s="22">
        <f>($I$109+40*($N$8-0.5))/($I$109+$I$156)</f>
        <v>0.84694644329189306</v>
      </c>
      <c r="I85" s="22">
        <f>($I$110+40*($N$8-0.5))/($I$110+$I$156)</f>
        <v>0.83003430854274218</v>
      </c>
      <c r="J85" s="22">
        <f>($I$111+40*($N$8-0.5))/($I$111+$I$156)</f>
        <v>0.83746010498083523</v>
      </c>
      <c r="K85" s="22">
        <f>($I$112+40*($N$8-0.5))/($I$112+$I$156)</f>
        <v>0.84397741595813458</v>
      </c>
      <c r="L85" s="22">
        <f>($I$113+40*($N$9-0.5))/($I$113+$I$156)</f>
        <v>0.76552168109607266</v>
      </c>
      <c r="M85" s="22">
        <f>($I$114+40*($N$9-0.5))/($I$114+$I$156)</f>
        <v>0.77805934792045195</v>
      </c>
      <c r="N85" s="22">
        <f>($I$115+40*($N$9-0.5))/($I$115+$I$156)</f>
        <v>0.76394966299385791</v>
      </c>
      <c r="O85" s="22">
        <f>($I$116+40*($N$9-0.5))/($I$116+$I$156)</f>
        <v>0.77730360351173988</v>
      </c>
      <c r="P85" s="22">
        <f>($I$117+40*($N$10-0.5))/($I$117+$I$156)</f>
        <v>0.76920825023470973</v>
      </c>
      <c r="Q85" s="22">
        <f>($I$118+40*($N$10-0.5))/($I$118+$I$156)</f>
        <v>0.75937190160125467</v>
      </c>
      <c r="R85" s="22">
        <f>($I$119+40*($N$10-0.5))/($I$119+$I$156)</f>
        <v>0.76189504481050851</v>
      </c>
      <c r="S85" s="22">
        <f>($I$120+40*($N$10-0.5))/($I$120+$I$156)</f>
        <v>0.75748422426758943</v>
      </c>
      <c r="T85" s="22">
        <f>($I$121+40*($N$11-0.5))/($I$121+$I$156)</f>
        <v>0.77564199919444055</v>
      </c>
      <c r="U85" s="22">
        <f>($I$122+40*($N$11-0.5))/($I$122+$I$156)</f>
        <v>0.76990200540850373</v>
      </c>
      <c r="V85" s="22">
        <f>($I$123+40*($N$11-0.5))/($I$123+$I$156)</f>
        <v>0.77508886951282918</v>
      </c>
      <c r="W85" s="22">
        <f>($I$124+40*($N$11-0.5))/($I$124+$I$156)</f>
        <v>0.77252989366573843</v>
      </c>
      <c r="X85" s="22">
        <f>($I$125+40*($N$12-0.5))/($I$125+$I$156)</f>
        <v>0.76186157057689918</v>
      </c>
      <c r="Y85" s="22">
        <f>($I$126+40*($N$12-0.5))/($I$126+$I$156)</f>
        <v>0.7517579188240372</v>
      </c>
      <c r="Z85" s="22">
        <f>($I$127+40*($N$12-0.5))/($I$127+$I$156)</f>
        <v>0.74467197954805875</v>
      </c>
      <c r="AA85" s="22">
        <f>($I$128+40*($N$12-0.5))/($I$128+$I$156)</f>
        <v>0.74560600110141784</v>
      </c>
      <c r="AB85" s="22">
        <f>($I$129+40*($N$113-0.5))/($I$129+$I$156)</f>
        <v>0.36754887485706145</v>
      </c>
      <c r="AC85" s="22">
        <f>($I$130+40*($N$13-0.5))/($I$130+$I$156)</f>
        <v>0.77305168563370374</v>
      </c>
      <c r="AD85" s="22">
        <f>($I$131+40*($N$13-0.5))/($I$131+$I$156)</f>
        <v>0.77042783722445685</v>
      </c>
      <c r="AE85" s="22">
        <f>($I$132+40*($N$13-0.5))/($I$132+$I$156)</f>
        <v>0.76322745682223336</v>
      </c>
      <c r="AF85" s="22">
        <f>($I$133+40*($N$14-0.5))/($I$133+$I$156)</f>
        <v>0.85833693773507702</v>
      </c>
      <c r="AG85" s="22">
        <f>($I$134+40*($N$14-0.5))/($I$134+$I$156)</f>
        <v>0.85925358021162668</v>
      </c>
      <c r="AH85" s="22">
        <f>($I$135+40*($N$14-0.5))/($I$135+$I$156)</f>
        <v>0.85519443395361328</v>
      </c>
      <c r="AI85" s="22">
        <f>($I$136+40*($N$14-0.5))/($I$136+$I$156)</f>
        <v>0.85542081668645931</v>
      </c>
      <c r="AJ85" s="22">
        <f>($I$137+40*($N$15-0.5))/($I$137+$I$156)</f>
        <v>0.76855951020891622</v>
      </c>
      <c r="AK85" s="22">
        <f>($I$138+40*($N$15-0.5))/($I$138+$I$156)</f>
        <v>0.77965282995136354</v>
      </c>
      <c r="AL85" s="22">
        <f>($I$139+40*($N$15-0.5))/($I$139+$I$156)</f>
        <v>0.77812750590680735</v>
      </c>
      <c r="AM85" s="22">
        <f>($I$140+40*($N$15-0.5))/($I$140+$I$156)</f>
        <v>0.7555836535546685</v>
      </c>
      <c r="AN85" s="22">
        <f>($I$141+40*($N$16-0.5))/($I$141+$I$156)</f>
        <v>0.72147088434508422</v>
      </c>
      <c r="AO85" s="22">
        <f>($I$142+40*($N$16-0.5))/($I$142+$I$156)</f>
        <v>0.7203169294911379</v>
      </c>
      <c r="AP85" s="22">
        <f>($I$143+40*($N$16-0.5))/($I$143+$I$156)</f>
        <v>0.72832829388975939</v>
      </c>
      <c r="AQ85" s="22">
        <f>($I$144+40*($N$16-0.5))/($I$144+$I$156)</f>
        <v>0.7121734006561824</v>
      </c>
      <c r="AR85" s="22">
        <f>($I$145+40*($N$17-0.5))/($I$145+$I$156)</f>
        <v>0.70377709360440177</v>
      </c>
      <c r="AS85" s="22">
        <f>($I$146+40*($N$17-0.5))/($I$146+$I$156)</f>
        <v>0.71074762853904816</v>
      </c>
      <c r="AT85" s="22">
        <f>($I$147+40*($N$17-0.5))/($I$147+$I$156)</f>
        <v>0.70530810354444518</v>
      </c>
      <c r="AU85" s="22">
        <f>($I$148+40*($N$17-0.5))/($I$148+$I$156)</f>
        <v>0.71862166669238903</v>
      </c>
      <c r="AV85" s="22">
        <f>($I$149+40*($N$18-0.5))/($I$149+$I$156)</f>
        <v>0.74809794823987696</v>
      </c>
      <c r="AW85" s="22">
        <f>($I$150+40*($N$18-0.5))/($I$150+$I$156)</f>
        <v>0.74573897397685451</v>
      </c>
      <c r="AX85" s="22">
        <f>($I$151+40*($N$18-0.5))/($I$151+$I$156)</f>
        <v>0.74955491145114228</v>
      </c>
      <c r="AY85" s="22">
        <f>($I$152+40*($N$18-0.5))/($I$152+$I$156)</f>
        <v>0.72724972151407152</v>
      </c>
      <c r="AZ85" s="22">
        <f>($I$153+40*($N$19-0.5))/($I$153+$I$156)</f>
        <v>0.55908197877944488</v>
      </c>
      <c r="BA85" s="22">
        <f>($I$154+40*($N$19-0.5))/($I$154+$I$156)</f>
        <v>0.55288813100687839</v>
      </c>
      <c r="BB85" s="22">
        <f>($I$155+40*($N$19-0.5))/($I$155+$I$156)</f>
        <v>0.55403898710221899</v>
      </c>
      <c r="BC85" s="3">
        <v>0</v>
      </c>
      <c r="BD85" s="22">
        <f>($I$156+40*($O$19-0.5))/($I$156+$I$157)</f>
        <v>0.6732337857513141</v>
      </c>
      <c r="BE85" s="22">
        <f>($I$156+40*($O$19-0.5))/($I$156+$I$158)</f>
        <v>0.69343307450535241</v>
      </c>
      <c r="BF85" s="22">
        <f>($I$156+40*($O$19-0.5))/($I$156+$I$159)</f>
        <v>0.6973433533357728</v>
      </c>
      <c r="BG85" s="22">
        <f>($I$156+40*($O$19-0.5))/($I$156+$I$160)</f>
        <v>0.67049839050500393</v>
      </c>
      <c r="BH85" s="22">
        <f>($I$156+40*($P$19-0.5))/($I$156+$I$161)</f>
        <v>0.61779557970892984</v>
      </c>
      <c r="BI85" s="22">
        <f>($I$156+40*($P$20-0.5))/($I$156+$I$162)</f>
        <v>0.69044535286048081</v>
      </c>
      <c r="BJ85" s="22">
        <f>($I$156+40*($P$19-0.5))/($I$156+$I$163)</f>
        <v>0.73777390640945417</v>
      </c>
      <c r="BK85" s="22">
        <f>($I$156+40*($P$19-0.5))/($I$156+$I$164)</f>
        <v>0.66104831607493775</v>
      </c>
      <c r="BL85" s="22">
        <f>($I$156+40*($Q$19-0.5))/($I$156+$I$165)</f>
        <v>0.76554007882614017</v>
      </c>
      <c r="BM85" s="22">
        <f>($I$156+40*($Q$19-0.5))/($I$156+$I$166)</f>
        <v>0.76092683529589544</v>
      </c>
      <c r="BN85" s="22">
        <f>($I$156+40*($Q$7-0.5))/($I$156+$I$167)</f>
        <v>0.89648489375810492</v>
      </c>
      <c r="BO85" s="22">
        <f>($I$156+40*($Q$19-0.5))/($I$156+$I$168)</f>
        <v>0.76853292701436682</v>
      </c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  <c r="IJ85" s="35"/>
      <c r="IK85" s="35"/>
      <c r="IL85" s="35"/>
      <c r="IM85" s="35"/>
      <c r="IN85" s="35"/>
      <c r="IO85" s="35"/>
      <c r="IP85" s="35"/>
      <c r="IQ85" s="35"/>
      <c r="IR85" s="35"/>
      <c r="IS85" s="35"/>
      <c r="IT85" s="35"/>
      <c r="IU85" s="35"/>
      <c r="IV85" s="35"/>
      <c r="IW85" s="35"/>
      <c r="IX85" s="35"/>
      <c r="IY85" s="35"/>
      <c r="IZ85" s="35"/>
      <c r="JA85" s="35"/>
      <c r="JB85" s="35"/>
      <c r="JC85" s="35"/>
      <c r="JD85" s="35"/>
      <c r="JE85" s="35"/>
      <c r="JF85" s="35"/>
      <c r="JG85" s="35"/>
      <c r="JH85" s="35"/>
      <c r="JI85" s="35"/>
      <c r="JJ85" s="35"/>
      <c r="JK85" s="35"/>
      <c r="JL85" s="35"/>
      <c r="JM85" s="35"/>
      <c r="JN85" s="35"/>
      <c r="JO85" s="35"/>
      <c r="JP85" s="35"/>
      <c r="JQ85" s="35"/>
      <c r="JR85" s="35"/>
      <c r="JS85" s="35"/>
      <c r="JT85" s="35"/>
      <c r="JU85" s="35"/>
      <c r="JV85" s="35"/>
      <c r="JW85" s="35"/>
      <c r="JX85" s="35"/>
      <c r="JY85" s="35"/>
      <c r="JZ85" s="35"/>
      <c r="KA85" s="35"/>
      <c r="KB85" s="35"/>
      <c r="KC85" s="35"/>
      <c r="KD85" s="35"/>
      <c r="KE85" s="35"/>
      <c r="KF85" s="35"/>
      <c r="KG85" s="35"/>
      <c r="KH85" s="35"/>
      <c r="KI85" s="35"/>
      <c r="KJ85" s="35"/>
      <c r="KK85" s="35"/>
      <c r="KL85" s="35"/>
      <c r="KM85" s="35"/>
      <c r="KN85" s="35"/>
      <c r="KO85" s="35"/>
      <c r="KP85" s="35"/>
      <c r="KQ85" s="35"/>
      <c r="KR85" s="35"/>
      <c r="KS85" s="35"/>
      <c r="KT85" s="35"/>
      <c r="KU85" s="35"/>
      <c r="KV85" s="35"/>
      <c r="KW85" s="35"/>
      <c r="KX85" s="35"/>
      <c r="KY85" s="35"/>
      <c r="KZ85" s="35"/>
      <c r="LA85" s="35"/>
      <c r="LB85" s="35"/>
      <c r="LC85" s="35"/>
      <c r="LD85" s="35"/>
      <c r="LE85" s="35"/>
      <c r="LF85" s="35"/>
      <c r="LG85" s="35"/>
      <c r="LH85" s="35"/>
      <c r="LI85" s="35"/>
      <c r="LJ85" s="35"/>
      <c r="LK85" s="35"/>
      <c r="LL85" s="35"/>
      <c r="LM85" s="35"/>
      <c r="LN85" s="35"/>
      <c r="LO85" s="35"/>
      <c r="LP85" s="35"/>
      <c r="LQ85" s="35"/>
      <c r="LR85" s="35"/>
      <c r="LS85" s="35"/>
      <c r="LT85" s="35"/>
      <c r="LU85" s="35"/>
      <c r="LV85" s="35"/>
      <c r="LW85" s="35"/>
      <c r="LX85" s="35"/>
      <c r="LY85" s="35"/>
      <c r="LZ85" s="35"/>
      <c r="MA85" s="35"/>
      <c r="MB85" s="35"/>
      <c r="MC85" s="35"/>
      <c r="MD85" s="35"/>
      <c r="ME85" s="35"/>
      <c r="MF85" s="35"/>
      <c r="MG85" s="35"/>
      <c r="MH85" s="35"/>
      <c r="MI85" s="35"/>
      <c r="MJ85" s="35"/>
      <c r="MK85" s="35"/>
      <c r="ML85" s="35"/>
      <c r="MM85" s="35"/>
      <c r="MN85" s="35"/>
      <c r="MO85" s="35"/>
      <c r="MP85" s="35"/>
      <c r="MQ85" s="35"/>
      <c r="MR85" s="35"/>
      <c r="MS85" s="35"/>
      <c r="MT85" s="35"/>
    </row>
    <row r="86" spans="1:358" x14ac:dyDescent="0.25">
      <c r="A86" t="str">
        <f>$A$157</f>
        <v>Valparaiso</v>
      </c>
      <c r="B86" s="48">
        <v>14</v>
      </c>
      <c r="C86" s="3">
        <v>53</v>
      </c>
      <c r="D86" s="22">
        <f>($I$105+40*($O$7-0.5))/($I$105+$I$157)</f>
        <v>0.84814251919206152</v>
      </c>
      <c r="E86" s="22">
        <f>($I$106+40*($O$7-0.5))/($I$106+$I$157)</f>
        <v>0.85178770965537443</v>
      </c>
      <c r="F86" s="22">
        <f>($I$107+40*($O$7-0.5))/($I$107+$I$157)</f>
        <v>0.84912876797505388</v>
      </c>
      <c r="G86" s="53">
        <f>($I$108+40*($O$7-0.5))/($I$108+$I$157)</f>
        <v>0.84163413225968764</v>
      </c>
      <c r="H86" s="53">
        <f>($I$109+40*($O$8-0.5))/($I$109+$I$157)</f>
        <v>0.82868780906543593</v>
      </c>
      <c r="I86" s="22">
        <f>($I$110+40*($O$8-0.5))/($I$110+$I$157)</f>
        <v>0.81021023488266208</v>
      </c>
      <c r="J86" s="22">
        <f>($I$111+40*($O$8-0.5))/($I$111+$I$157)</f>
        <v>0.81831255974905492</v>
      </c>
      <c r="K86" s="22">
        <f>($I$112+40*($O$8-0.5))/($I$112+$I$157)</f>
        <v>0.8254375913234111</v>
      </c>
      <c r="L86" s="22">
        <f>($I$113+40*($O$9-0.5))/($I$113+$I$157)</f>
        <v>0.75920915085274432</v>
      </c>
      <c r="M86" s="22">
        <f>($I$114+40*($O$9-0.5))/($I$114+$I$157)</f>
        <v>0.77180312622605363</v>
      </c>
      <c r="N86" s="22">
        <f>($I$115+40*($O$9-0.5))/($I$115+$I$157)</f>
        <v>0.75763226226767044</v>
      </c>
      <c r="O86" s="22">
        <f>($I$116+40*($O$9-0.5))/($I$116+$I$157)</f>
        <v>0.77104310748122562</v>
      </c>
      <c r="P86" s="22">
        <f>($I$117+40*($O$10-0.5))/($I$117+$I$157)</f>
        <v>0.78151700536561597</v>
      </c>
      <c r="Q86" s="22">
        <f>($I$118+40*($O$10-0.5))/($I$118+$I$157)</f>
        <v>0.77241995792073159</v>
      </c>
      <c r="R86" s="22">
        <f>($I$119+40*($O$10-0.5))/($I$119+$I$157)</f>
        <v>0.77475182576364598</v>
      </c>
      <c r="S86" s="22">
        <f>($I$120+40*($O$10-0.5))/($I$120+$I$157)</f>
        <v>0.7706761195289098</v>
      </c>
      <c r="T86" s="22">
        <f>($I$121+40*($O$11-0.5))/($I$121+$I$157)</f>
        <v>0.77599569535901824</v>
      </c>
      <c r="U86" s="22">
        <f>($I$122+40*($O$11-0.5))/($I$122+$I$157)</f>
        <v>0.77040101264584948</v>
      </c>
      <c r="V86" s="22">
        <f>($I$123+40*($O$11-0.5))/($I$123+$I$157)</f>
        <v>0.77545627934589356</v>
      </c>
      <c r="W86" s="22">
        <f>($I$124+40*($O$11-0.5))/($I$124+$I$157)</f>
        <v>0.77296155057001581</v>
      </c>
      <c r="X86" s="22">
        <f>($I$125+40*($O$12-0.5))/($I$125+$I$157)</f>
        <v>0.76297105778493157</v>
      </c>
      <c r="Y86" s="22">
        <f>($I$126+40*($O$12-0.5))/($I$126+$I$157)</f>
        <v>0.75314502358246982</v>
      </c>
      <c r="Z86" s="22">
        <f>($I$127+40*($O$12-0.5))/($I$127+$I$157)</f>
        <v>0.74626471653083182</v>
      </c>
      <c r="AA86" s="22">
        <f>($I$128+40*($O$12-0.5))/($I$128+$I$157)</f>
        <v>0.74717111806263037</v>
      </c>
      <c r="AB86" s="22">
        <f>($I$129+40*($O$13-0.5))/($I$129+$I$157)</f>
        <v>0.84401148119809921</v>
      </c>
      <c r="AC86" s="22">
        <f>($I$130+40*($O$13-0.5))/($I$130+$I$157)</f>
        <v>0.8361226411686995</v>
      </c>
      <c r="AD86" s="22">
        <f>($I$131+40*($O$13-0.5))/($I$131+$I$157)</f>
        <v>0.83427363739505778</v>
      </c>
      <c r="AE86" s="22">
        <f>($I$132+40*($O$13-0.5))/($I$132+$I$157)</f>
        <v>0.8292048184460632</v>
      </c>
      <c r="AF86" s="22">
        <f>($I$133+40*($O$14-0.5))/($I$133+$I$157)</f>
        <v>0.83813646056956015</v>
      </c>
      <c r="AG86" s="22">
        <f>($I$134+40*($O$14-0.5))/($I$134+$I$157)</f>
        <v>0.83915931883027317</v>
      </c>
      <c r="AH86" s="22">
        <f>($I$135+40*($O$14-0.5))/($I$135+$I$157)</f>
        <v>0.83463218317110455</v>
      </c>
      <c r="AI86" s="22">
        <f>($I$136+40*($O$14-0.5))/($I$136+$I$157)</f>
        <v>0.83488450546376969</v>
      </c>
      <c r="AJ86" s="22">
        <f>($I$137+40*($O$15-0.5))/($I$137+$I$157)</f>
        <v>0.75477552012255433</v>
      </c>
      <c r="AK86" s="22">
        <f>($I$138+40*($O$15-0.5))/($I$138+$I$157)</f>
        <v>0.76625116966782014</v>
      </c>
      <c r="AL86" s="22">
        <f>($I$139+40*($O$15-0.5))/($I$139+$I$157)</f>
        <v>0.76467165319853714</v>
      </c>
      <c r="AM86" s="22">
        <f>($I$140+40*($O$15-0.5))/($I$140+$I$157)</f>
        <v>0.74138708632651573</v>
      </c>
      <c r="AN86" s="22">
        <f>($I$141+40*($O$16-0.5))/($I$141+$I$157)</f>
        <v>0.82358637025826853</v>
      </c>
      <c r="AO86" s="22">
        <f>($I$142+40*($O$16-0.5))/($I$142+$I$157)</f>
        <v>0.82287430596994304</v>
      </c>
      <c r="AP86" s="22">
        <f>($I$143+40*($O$16-0.5))/($I$143+$I$157)</f>
        <v>0.82782095637859066</v>
      </c>
      <c r="AQ86" s="22">
        <f>($I$144+40*($O$16-0.5))/($I$144+$I$157)</f>
        <v>0.81785352430195668</v>
      </c>
      <c r="AR86" s="22">
        <f>($I$145+40*($O$17-0.5))/($I$145+$I$157)</f>
        <v>0.82311367443486572</v>
      </c>
      <c r="AS86" s="22">
        <f>($I$146+40*($O$17-0.5))/($I$146+$I$157)</f>
        <v>0.82717145921521018</v>
      </c>
      <c r="AT86" s="22">
        <f>($I$147+40*($O$17-0.5))/($I$147+$I$157)</f>
        <v>0.82400450627387156</v>
      </c>
      <c r="AU86" s="22">
        <f>($I$148+40*($O$17-0.5))/($I$148+$I$157)</f>
        <v>0.8317611191854507</v>
      </c>
      <c r="AV86" s="22">
        <f>($I$149+40*($O$18-0.5))/($I$149+$I$157)</f>
        <v>0.74551140059935672</v>
      </c>
      <c r="AW86" s="22">
        <f>($I$150+40*($O$18-0.5))/($I$150+$I$157)</f>
        <v>0.74318642944691915</v>
      </c>
      <c r="AX86" s="22">
        <f>($I$151+40*($O$18-0.5))/($I$151+$I$157)</f>
        <v>0.74694788932864054</v>
      </c>
      <c r="AY86" s="22">
        <f>($I$152+40*($O$18-0.5))/($I$152+$I$157)</f>
        <v>0.7250001282034253</v>
      </c>
      <c r="AZ86" s="22">
        <f>($I$153+40*($O$19-0.5))/($I$153+$I$157)</f>
        <v>0.71084469415749263</v>
      </c>
      <c r="BA86" s="22">
        <f>($I$154+40*($O$19-0.5))/($I$154+$I$157)</f>
        <v>0.70688950419355878</v>
      </c>
      <c r="BB86" s="22">
        <f>($I$155+40*($O$19-0.5))/($I$155+$I$157)</f>
        <v>0.70762418564798291</v>
      </c>
      <c r="BC86" s="22">
        <f>($I$156+40*($O$19-0.5))/($I$156+$I$157)</f>
        <v>0.6732337857513141</v>
      </c>
      <c r="BD86" s="55">
        <v>0</v>
      </c>
      <c r="BE86" s="22">
        <f>($I$157+40*($O$20-0.5))/($I$157+$I$158)</f>
        <v>0.51456222968525134</v>
      </c>
      <c r="BF86" s="22">
        <f>($I$157+40*($O$20-0.5))/($I$157+$I$159)</f>
        <v>0.5173783878436865</v>
      </c>
      <c r="BG86" s="22">
        <f>($I$157+40*($O$20-0.5))/($I$157+$I$160)</f>
        <v>0.49802606490849632</v>
      </c>
      <c r="BH86" s="22">
        <f>($I$157+40*($P$20-0.5))/($I$157+$I$161)</f>
        <v>0.60029526666518296</v>
      </c>
      <c r="BI86" s="22">
        <f>($I$157+40*($P$20-0.5))/($I$157+$I$162)</f>
        <v>0.69964163329611306</v>
      </c>
      <c r="BJ86" s="22">
        <f>($I$157+40*($P$20-0.5))/($I$157+$I$163)</f>
        <v>0.71334377431837759</v>
      </c>
      <c r="BK86" s="22">
        <f>($I$157+40*($P$20-0.5))/($I$157+$I$164)</f>
        <v>0.64117855521490341</v>
      </c>
      <c r="BL86" s="22">
        <f>($I$157+40*($Q$20-0.5))/($I$157+$I$165)</f>
        <v>0.75298894958305507</v>
      </c>
      <c r="BM86" s="22">
        <f>($I$157+40*($Q$20-0.5))/($I$157+$I$166)</f>
        <v>0.74859052268635473</v>
      </c>
      <c r="BN86" s="22">
        <f>($I$157+40*($Q$7-0.5))/($I$157+$I$167)</f>
        <v>0.89978155563630957</v>
      </c>
      <c r="BO86" s="22">
        <f>($I$157+40*($Q$20-0.5))/($I$157+$I$168)</f>
        <v>0.75584156056499419</v>
      </c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P86" s="35"/>
      <c r="FQ86" s="35"/>
      <c r="FR86" s="35"/>
      <c r="FS86" s="35"/>
      <c r="FT86" s="35"/>
      <c r="FU86" s="35"/>
      <c r="FV86" s="35"/>
      <c r="FW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H86" s="35"/>
      <c r="GI86" s="35"/>
      <c r="GJ86" s="35"/>
      <c r="GK86" s="35"/>
      <c r="GL86" s="35"/>
      <c r="GM86" s="35"/>
      <c r="GN86" s="35"/>
      <c r="GO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GZ86" s="35"/>
      <c r="HA86" s="35"/>
      <c r="HB86" s="35"/>
      <c r="HC86" s="35"/>
      <c r="HD86" s="35"/>
      <c r="HE86" s="35"/>
      <c r="HF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  <c r="IJ86" s="35"/>
      <c r="IK86" s="35"/>
      <c r="IL86" s="35"/>
      <c r="IM86" s="35"/>
      <c r="IN86" s="35"/>
      <c r="IO86" s="35"/>
      <c r="IP86" s="35"/>
      <c r="IQ86" s="35"/>
      <c r="IR86" s="35"/>
      <c r="IS86" s="35"/>
      <c r="IT86" s="35"/>
      <c r="IU86" s="35"/>
      <c r="IV86" s="35"/>
      <c r="IW86" s="35"/>
      <c r="IX86" s="35"/>
      <c r="IY86" s="35"/>
      <c r="IZ86" s="35"/>
      <c r="JA86" s="35"/>
      <c r="JB86" s="35"/>
      <c r="JC86" s="35"/>
      <c r="JD86" s="35"/>
      <c r="JE86" s="35"/>
      <c r="JF86" s="35"/>
      <c r="JG86" s="35"/>
      <c r="JH86" s="35"/>
      <c r="JI86" s="35"/>
      <c r="JJ86" s="35"/>
      <c r="JK86" s="35"/>
      <c r="JL86" s="35"/>
      <c r="JM86" s="35"/>
      <c r="JN86" s="35"/>
      <c r="JO86" s="35"/>
      <c r="JP86" s="35"/>
      <c r="JQ86" s="35"/>
      <c r="JR86" s="35"/>
      <c r="JS86" s="35"/>
      <c r="JT86" s="35"/>
      <c r="JU86" s="35"/>
      <c r="JV86" s="35"/>
      <c r="JW86" s="35"/>
      <c r="JX86" s="35"/>
      <c r="JY86" s="35"/>
      <c r="JZ86" s="35"/>
      <c r="KA86" s="35"/>
      <c r="KB86" s="35"/>
      <c r="KC86" s="35"/>
      <c r="KD86" s="35"/>
      <c r="KE86" s="35"/>
      <c r="KF86" s="35"/>
      <c r="KG86" s="35"/>
      <c r="KH86" s="35"/>
      <c r="KI86" s="35"/>
      <c r="KJ86" s="35"/>
      <c r="KK86" s="35"/>
      <c r="KL86" s="35"/>
      <c r="KM86" s="35"/>
      <c r="KN86" s="35"/>
      <c r="KO86" s="35"/>
      <c r="KP86" s="35"/>
      <c r="KQ86" s="35"/>
      <c r="KR86" s="35"/>
      <c r="KS86" s="35"/>
      <c r="KT86" s="35"/>
      <c r="KU86" s="35"/>
      <c r="KV86" s="35"/>
      <c r="KW86" s="35"/>
      <c r="KX86" s="35"/>
      <c r="KY86" s="35"/>
      <c r="KZ86" s="35"/>
      <c r="LA86" s="35"/>
      <c r="LB86" s="35"/>
      <c r="LC86" s="35"/>
      <c r="LD86" s="35"/>
      <c r="LE86" s="35"/>
      <c r="LF86" s="35"/>
      <c r="LG86" s="35"/>
      <c r="LH86" s="35"/>
      <c r="LI86" s="35"/>
      <c r="LJ86" s="35"/>
      <c r="LK86" s="35"/>
      <c r="LL86" s="35"/>
      <c r="LM86" s="35"/>
      <c r="LN86" s="35"/>
      <c r="LO86" s="35"/>
      <c r="LP86" s="35"/>
      <c r="LQ86" s="35"/>
      <c r="LR86" s="35"/>
      <c r="LS86" s="35"/>
      <c r="LT86" s="35"/>
      <c r="LU86" s="35"/>
      <c r="LV86" s="35"/>
      <c r="LW86" s="35"/>
      <c r="LX86" s="35"/>
      <c r="LY86" s="35"/>
      <c r="LZ86" s="35"/>
      <c r="MA86" s="35"/>
      <c r="MB86" s="35"/>
      <c r="MC86" s="35"/>
      <c r="MD86" s="35"/>
      <c r="ME86" s="35"/>
      <c r="MF86" s="35"/>
      <c r="MG86" s="35"/>
      <c r="MH86" s="35"/>
      <c r="MI86" s="35"/>
      <c r="MJ86" s="35"/>
      <c r="MK86" s="35"/>
      <c r="ML86" s="35"/>
      <c r="MM86" s="35"/>
      <c r="MN86" s="35"/>
      <c r="MO86" s="35"/>
      <c r="MP86" s="35"/>
      <c r="MQ86" s="35"/>
      <c r="MR86" s="35"/>
      <c r="MS86" s="35"/>
      <c r="MT86" s="35"/>
    </row>
    <row r="87" spans="1:358" x14ac:dyDescent="0.25">
      <c r="A87" t="str">
        <f>$A$158</f>
        <v>Harvard</v>
      </c>
      <c r="B87" s="48"/>
      <c r="C87" s="3">
        <v>54</v>
      </c>
      <c r="D87" s="22">
        <f>($I$105+40*($O$7-0.5))/($I$105+$I$158)</f>
        <v>0.8671786287519031</v>
      </c>
      <c r="E87" s="22">
        <f>($I$106+40*($O$7-0.5))/($I$106+$I$158)</f>
        <v>0.8704366792246202</v>
      </c>
      <c r="F87" s="22">
        <f>($I$107+40*($O$7-0.5))/($I$107+$I$158)</f>
        <v>0.8680604786683358</v>
      </c>
      <c r="G87" s="22">
        <f>($I$108+40*($O$7-0.5))/($I$108+$I$158)</f>
        <v>0.86135273140063562</v>
      </c>
      <c r="H87" s="22">
        <f>($I$109+40*($O$8-0.5))/($I$109+$I$158)</f>
        <v>0.84683843241872392</v>
      </c>
      <c r="I87" s="22">
        <f>($I$110+40*($O$8-0.5))/($I$110+$I$158)</f>
        <v>0.82991675944734034</v>
      </c>
      <c r="J87" s="22">
        <f>($I$111+40*($O$8-0.5))/($I$111+$I$158)</f>
        <v>0.83734668520844358</v>
      </c>
      <c r="K87" s="22">
        <f>($I$112+40*($O$8-0.5))/($I$112+$I$158)</f>
        <v>0.84386769607924694</v>
      </c>
      <c r="L87" s="22">
        <f>($I$113+40*($O$9-0.5))/($I$113+$I$158)</f>
        <v>0.77701400267356768</v>
      </c>
      <c r="M87" s="22">
        <f>($I$114+40*($O$9-0.5))/($I$114+$I$158)</f>
        <v>0.78893562856697763</v>
      </c>
      <c r="N87" s="22">
        <f>($I$115+40*($O$9-0.5))/($I$115+$I$158)</f>
        <v>0.77551923829803737</v>
      </c>
      <c r="O87" s="22">
        <f>($I$116+40*($O$9-0.5))/($I$116+$I$158)</f>
        <v>0.78821701289024348</v>
      </c>
      <c r="P87" s="22">
        <f>($I$117+40*($O$10-0.5))/($I$117+$I$158)</f>
        <v>0.79910309873523766</v>
      </c>
      <c r="Q87" s="22">
        <f>($I$118+40*($O$10-0.5))/($I$118+$I$158)</f>
        <v>0.79054203873693563</v>
      </c>
      <c r="R87" s="22">
        <f>($I$119+40*($O$10-0.5))/($I$119+$I$158)</f>
        <v>0.79273804576386964</v>
      </c>
      <c r="S87" s="22">
        <f>($I$120+40*($O$10-0.5))/($I$120+$I$158)</f>
        <v>0.78889911086266529</v>
      </c>
      <c r="T87" s="22">
        <f>($I$121+40*($O$11-0.5))/($I$121+$I$158)</f>
        <v>0.79431489686304324</v>
      </c>
      <c r="U87" s="22">
        <f>($I$122+40*($O$11-0.5))/($I$122+$I$158)</f>
        <v>0.78905337387040264</v>
      </c>
      <c r="V87" s="22">
        <f>($I$123+40*($O$11-0.5))/($I$123+$I$158)</f>
        <v>0.79380787300648559</v>
      </c>
      <c r="W87" s="22">
        <f>($I$124+40*($O$11-0.5))/($I$124+$I$158)</f>
        <v>0.7914622036776392</v>
      </c>
      <c r="X87" s="22">
        <f>($I$125+40*($O$12-0.5))/($I$125+$I$158)</f>
        <v>0.78004213551893453</v>
      </c>
      <c r="Y87" s="22">
        <f>($I$126+40*($O$12-0.5))/($I$126+$I$158)</f>
        <v>0.77071110959311351</v>
      </c>
      <c r="Z87" s="22">
        <f>($I$127+40*($O$12-0.5))/($I$127+$I$158)</f>
        <v>0.76416709333538135</v>
      </c>
      <c r="AA87" s="22">
        <f>($I$128+40*($O$12-0.5))/($I$128+$I$158)</f>
        <v>0.76502967928508014</v>
      </c>
      <c r="AB87" s="22">
        <f>($I$129+40*($O$13-0.5))/($I$129+$I$158)</f>
        <v>0.86348208428704476</v>
      </c>
      <c r="AC87" s="22">
        <f>($I$130+40*($O$13-0.5))/($I$130+$I$158)</f>
        <v>0.85641041211760138</v>
      </c>
      <c r="AD87" s="22">
        <f>($I$131+40*($O$13-0.5))/($I$131+$I$158)</f>
        <v>0.85475054753613888</v>
      </c>
      <c r="AE87" s="22">
        <f>($I$132+40*($O$13-0.5))/($I$132+$I$158)</f>
        <v>0.85019556514150585</v>
      </c>
      <c r="AF87" s="22">
        <f>($I$133+40*($O$14-0.5))/($I$133+$I$158)</f>
        <v>0.85821719926985018</v>
      </c>
      <c r="AG87" s="22">
        <f>($I$134+40*($O$14-0.5))/($I$134+$I$158)</f>
        <v>0.85913448937176162</v>
      </c>
      <c r="AH87" s="22">
        <f>($I$135+40*($O$14-0.5))/($I$135+$I$158)</f>
        <v>0.85507248781963141</v>
      </c>
      <c r="AI87" s="22">
        <f>($I$136+40*($O$14-0.5))/($I$136+$I$158)</f>
        <v>0.855299028940122</v>
      </c>
      <c r="AJ87" s="22">
        <f>($I$137+40*($O$15-0.5))/($I$137+$I$158)</f>
        <v>0.7738913309424087</v>
      </c>
      <c r="AK87" s="22">
        <f>($I$138+40*($O$15-0.5))/($I$138+$I$158)</f>
        <v>0.78472756624454909</v>
      </c>
      <c r="AL87" s="22">
        <f>($I$139+40*($O$15-0.5))/($I$139+$I$158)</f>
        <v>0.78323758205516325</v>
      </c>
      <c r="AM87" s="22">
        <f>($I$140+40*($O$15-0.5))/($I$140+$I$158)</f>
        <v>0.76121638035323413</v>
      </c>
      <c r="AN87" s="22">
        <f>($I$141+40*($O$16-0.5))/($I$141+$I$158)</f>
        <v>0.8451386663991034</v>
      </c>
      <c r="AO87" s="22">
        <f>($I$142+40*($O$16-0.5))/($I$142+$I$158)</f>
        <v>0.84449716920528106</v>
      </c>
      <c r="AP87" s="22">
        <f>($I$143+40*($O$16-0.5))/($I$143+$I$158)</f>
        <v>0.84895079842827059</v>
      </c>
      <c r="AQ87" s="22">
        <f>($I$144+40*($O$16-0.5))/($I$144+$I$158)</f>
        <v>0.83997010793651561</v>
      </c>
      <c r="AR87" s="22">
        <f>($I$145+40*($O$17-0.5))/($I$145+$I$158)</f>
        <v>0.84471283086509896</v>
      </c>
      <c r="AS87" s="22">
        <f>($I$146+40*($O$17-0.5))/($I$146+$I$158)</f>
        <v>0.84836640769044169</v>
      </c>
      <c r="AT87" s="22">
        <f>($I$147+40*($O$17-0.5))/($I$147+$I$158)</f>
        <v>0.84551530109084239</v>
      </c>
      <c r="AU87" s="22">
        <f>($I$148+40*($O$17-0.5))/($I$148+$I$158)</f>
        <v>0.85249358356130356</v>
      </c>
      <c r="AV87" s="22">
        <f>($I$149+40*($O$18-0.5))/($I$149+$I$158)</f>
        <v>0.76389861962665961</v>
      </c>
      <c r="AW87" s="22">
        <f>($I$150+40*($O$18-0.5))/($I$150+$I$158)</f>
        <v>0.76168793358985742</v>
      </c>
      <c r="AX87" s="22">
        <f>($I$151+40*($O$18-0.5))/($I$151+$I$158)</f>
        <v>0.76526399918358978</v>
      </c>
      <c r="AY87" s="22">
        <f>($I$152+40*($O$18-0.5))/($I$152+$I$158)</f>
        <v>0.7443611457999445</v>
      </c>
      <c r="AZ87" s="22">
        <f>($I$153+40*($O$19-0.5))/($I$153+$I$158)</f>
        <v>0.72965265498400589</v>
      </c>
      <c r="BA87" s="22">
        <f>($I$154+40*($O$19-0.5))/($I$154+$I$158)</f>
        <v>0.7258555121318645</v>
      </c>
      <c r="BB87" s="22">
        <f>($I$155+40*($O$19-0.5))/($I$155+$I$158)</f>
        <v>0.72656104404947353</v>
      </c>
      <c r="BC87" s="22">
        <f>($I$156+40*($O$19-0.5))/($I$156+$I$158)</f>
        <v>0.69343307450535241</v>
      </c>
      <c r="BD87" s="22">
        <f>($I$157+40*($O$20-0.5))/($I$157+$I$158)</f>
        <v>0.51456222968525134</v>
      </c>
      <c r="BE87" s="55">
        <v>0</v>
      </c>
      <c r="BF87" s="22">
        <f>($I$158+40*($O$20-0.5))/($I$158+$I$159)</f>
        <v>0.502819011765963</v>
      </c>
      <c r="BG87" s="22">
        <f>($I$158+40*($O$20-0.5))/($I$158+$I$160)</f>
        <v>0.48346573632601636</v>
      </c>
      <c r="BH87" s="22">
        <f>($I$158+40*($P$20-0.5))/($I$158+$I$161)</f>
        <v>0.58990253087601774</v>
      </c>
      <c r="BI87" s="22">
        <f>($I$158+40*($P$20-0.5))/($I$158+$I$162)</f>
        <v>0.69050020864262873</v>
      </c>
      <c r="BJ87" s="22">
        <f>($I$158+40*($P$20-0.5))/($I$158+$I$163)</f>
        <v>0.7044432067884302</v>
      </c>
      <c r="BK87" s="22">
        <f>($I$158+40*($P$20-0.5))/($I$158+$I$164)</f>
        <v>0.63119574558394875</v>
      </c>
      <c r="BL87" s="22">
        <f>($I$158+40*($Q$20-0.5))/($I$158+$I$165)</f>
        <v>0.7451722138308805</v>
      </c>
      <c r="BM87" s="22">
        <f>($I$158+40*($Q$20-0.5))/($I$158+$I$166)</f>
        <v>0.74068253210355717</v>
      </c>
      <c r="BN87" s="22">
        <f>($I$158+40*($Q$7-0.5))/($I$158+$I$167)</f>
        <v>0.89650460152281974</v>
      </c>
      <c r="BO87" s="22">
        <f>($I$158+40*($Q$20-0.5))/($I$158+$I$168)</f>
        <v>0.74808489579454929</v>
      </c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  <c r="FQ87" s="35"/>
      <c r="FR87" s="35"/>
      <c r="FS87" s="35"/>
      <c r="FT87" s="35"/>
      <c r="FU87" s="35"/>
      <c r="FV87" s="35"/>
      <c r="FW87" s="35"/>
      <c r="FX87" s="35"/>
      <c r="FY87" s="35"/>
      <c r="FZ87" s="35"/>
      <c r="GA87" s="35"/>
      <c r="GB87" s="35"/>
      <c r="GC87" s="35"/>
      <c r="GD87" s="35"/>
      <c r="GE87" s="35"/>
      <c r="GF87" s="35"/>
      <c r="GG87" s="35"/>
      <c r="GH87" s="35"/>
      <c r="GI87" s="35"/>
      <c r="GJ87" s="35"/>
      <c r="GK87" s="35"/>
      <c r="GL87" s="35"/>
      <c r="GM87" s="35"/>
      <c r="GN87" s="35"/>
      <c r="GO87" s="35"/>
      <c r="GP87" s="35"/>
      <c r="GQ87" s="35"/>
      <c r="GR87" s="35"/>
      <c r="GS87" s="35"/>
      <c r="GT87" s="35"/>
      <c r="GU87" s="35"/>
      <c r="GV87" s="35"/>
      <c r="GW87" s="35"/>
      <c r="GX87" s="35"/>
      <c r="GY87" s="35"/>
      <c r="GZ87" s="35"/>
      <c r="HA87" s="35"/>
      <c r="HB87" s="35"/>
      <c r="HC87" s="35"/>
      <c r="HD87" s="35"/>
      <c r="HE87" s="35"/>
      <c r="HF87" s="35"/>
      <c r="HG87" s="35"/>
      <c r="HH87" s="35"/>
      <c r="HI87" s="35"/>
      <c r="HJ87" s="35"/>
      <c r="HK87" s="35"/>
      <c r="HL87" s="35"/>
      <c r="HM87" s="35"/>
      <c r="HN87" s="35"/>
      <c r="HO87" s="35"/>
      <c r="HP87" s="35"/>
      <c r="HQ87" s="35"/>
      <c r="HR87" s="35"/>
      <c r="HS87" s="35"/>
      <c r="HT87" s="35"/>
      <c r="HU87" s="35"/>
      <c r="HV87" s="35"/>
      <c r="HW87" s="35"/>
      <c r="HX87" s="35"/>
      <c r="HY87" s="35"/>
      <c r="HZ87" s="35"/>
      <c r="IA87" s="35"/>
      <c r="IB87" s="35"/>
      <c r="IC87" s="35"/>
      <c r="ID87" s="35"/>
      <c r="IE87" s="35"/>
      <c r="IF87" s="35"/>
      <c r="IG87" s="35"/>
      <c r="IH87" s="35"/>
      <c r="II87" s="35"/>
      <c r="IJ87" s="35"/>
      <c r="IK87" s="35"/>
      <c r="IL87" s="35"/>
      <c r="IM87" s="35"/>
      <c r="IN87" s="35"/>
      <c r="IO87" s="35"/>
      <c r="IP87" s="35"/>
      <c r="IQ87" s="35"/>
      <c r="IR87" s="35"/>
      <c r="IS87" s="35"/>
      <c r="IT87" s="35"/>
      <c r="IU87" s="35"/>
      <c r="IV87" s="35"/>
      <c r="IW87" s="35"/>
      <c r="IX87" s="35"/>
      <c r="IY87" s="35"/>
      <c r="IZ87" s="35"/>
      <c r="JA87" s="35"/>
      <c r="JB87" s="35"/>
      <c r="JC87" s="35"/>
      <c r="JD87" s="35"/>
      <c r="JE87" s="35"/>
      <c r="JF87" s="35"/>
      <c r="JG87" s="35"/>
      <c r="JH87" s="35"/>
      <c r="JI87" s="35"/>
      <c r="JJ87" s="35"/>
      <c r="JK87" s="35"/>
      <c r="JL87" s="35"/>
      <c r="JM87" s="35"/>
      <c r="JN87" s="35"/>
      <c r="JO87" s="35"/>
      <c r="JP87" s="35"/>
      <c r="JQ87" s="35"/>
      <c r="JR87" s="35"/>
      <c r="JS87" s="35"/>
      <c r="JT87" s="35"/>
      <c r="JU87" s="35"/>
      <c r="JV87" s="35"/>
      <c r="JW87" s="35"/>
      <c r="JX87" s="35"/>
      <c r="JY87" s="35"/>
      <c r="JZ87" s="35"/>
      <c r="KA87" s="35"/>
      <c r="KB87" s="35"/>
      <c r="KC87" s="35"/>
      <c r="KD87" s="35"/>
      <c r="KE87" s="35"/>
      <c r="KF87" s="35"/>
      <c r="KG87" s="35"/>
      <c r="KH87" s="35"/>
      <c r="KI87" s="35"/>
      <c r="KJ87" s="35"/>
      <c r="KK87" s="35"/>
      <c r="KL87" s="35"/>
      <c r="KM87" s="35"/>
      <c r="KN87" s="35"/>
      <c r="KO87" s="35"/>
      <c r="KP87" s="35"/>
      <c r="KQ87" s="35"/>
      <c r="KR87" s="35"/>
      <c r="KS87" s="35"/>
      <c r="KT87" s="35"/>
      <c r="KU87" s="35"/>
      <c r="KV87" s="35"/>
      <c r="KW87" s="35"/>
      <c r="KX87" s="35"/>
      <c r="KY87" s="35"/>
      <c r="KZ87" s="35"/>
      <c r="LA87" s="35"/>
      <c r="LB87" s="35"/>
      <c r="LC87" s="35"/>
      <c r="LD87" s="35"/>
      <c r="LE87" s="35"/>
      <c r="LF87" s="35"/>
      <c r="LG87" s="35"/>
      <c r="LH87" s="35"/>
      <c r="LI87" s="35"/>
      <c r="LJ87" s="35"/>
      <c r="LK87" s="35"/>
      <c r="LL87" s="35"/>
      <c r="LM87" s="35"/>
      <c r="LN87" s="35"/>
      <c r="LO87" s="35"/>
      <c r="LP87" s="35"/>
      <c r="LQ87" s="35"/>
      <c r="LR87" s="35"/>
      <c r="LS87" s="35"/>
      <c r="LT87" s="35"/>
      <c r="LU87" s="35"/>
      <c r="LV87" s="35"/>
      <c r="LW87" s="35"/>
      <c r="LX87" s="35"/>
      <c r="LY87" s="35"/>
      <c r="LZ87" s="35"/>
      <c r="MA87" s="35"/>
      <c r="MB87" s="35"/>
      <c r="MC87" s="35"/>
      <c r="MD87" s="35"/>
      <c r="ME87" s="35"/>
      <c r="MF87" s="35"/>
      <c r="MG87" s="35"/>
      <c r="MH87" s="35"/>
      <c r="MI87" s="35"/>
      <c r="MJ87" s="35"/>
      <c r="MK87" s="35"/>
      <c r="ML87" s="35"/>
      <c r="MM87" s="35"/>
      <c r="MN87" s="35"/>
      <c r="MO87" s="35"/>
      <c r="MP87" s="35"/>
      <c r="MQ87" s="35"/>
      <c r="MR87" s="35"/>
      <c r="MS87" s="35"/>
      <c r="MT87" s="35"/>
    </row>
    <row r="88" spans="1:358" x14ac:dyDescent="0.25">
      <c r="A88" t="str">
        <f>$A$159</f>
        <v>Nwestern st</v>
      </c>
      <c r="B88" s="48"/>
      <c r="C88" s="3">
        <v>55</v>
      </c>
      <c r="D88" s="22">
        <f>($I$105+40*($O$7-0.5))/($I$105+$I$159)</f>
        <v>0.87083150009157917</v>
      </c>
      <c r="E88" s="22">
        <f>(BX39+40*($O$7-0.5))/(BX39+I$159)</f>
        <v>0.65226918588642302</v>
      </c>
      <c r="F88" s="22">
        <f>($I$107+40*($O$7-0.5))/($I$107+$I$159)</f>
        <v>0.87169268567775393</v>
      </c>
      <c r="G88" s="22">
        <f>($I$108+40*($O$7-0.5))/($I$108+$I$159)</f>
        <v>0.86514091006273108</v>
      </c>
      <c r="H88" s="22">
        <f>($I$109+40*($O$8-0.5))/($I$109+$I$159)</f>
        <v>0.85031918745211599</v>
      </c>
      <c r="I88" s="22">
        <f>($I$110+40*($O$8-0.5))/($I$110+$I$159)</f>
        <v>0.83370656056004533</v>
      </c>
      <c r="J88" s="22">
        <f>($I$111+40*($O$8-0.5))/($I$111+$I$159)</f>
        <v>0.84100264962954308</v>
      </c>
      <c r="K88" s="22">
        <f>($I$112+40*($O$8-0.5))/($I$112+$I$159)</f>
        <v>0.84740379864143101</v>
      </c>
      <c r="L88" s="22">
        <f>($I$113+40*($O$9-0.5))/($I$113+$I$159)</f>
        <v>0.78043461881914955</v>
      </c>
      <c r="M88" s="22">
        <f>($I$114+40*($O$9-0.5))/($I$114+$I$159)</f>
        <v>0.79222226903597448</v>
      </c>
      <c r="N88" s="22">
        <f>($I$115+40*($O$9-0.5))/($I$115+$I$159)</f>
        <v>0.77895626118025707</v>
      </c>
      <c r="O88" s="22">
        <f>($I$116+40*($O$9-0.5))/($I$116+$I$159)</f>
        <v>0.791511886306697</v>
      </c>
      <c r="P88" s="22">
        <f>($I$117+40*($O$10-0.5))/($I$117+$I$159)</f>
        <v>0.8024779523299076</v>
      </c>
      <c r="Q88" s="22">
        <f>($I$118+40*($O$10-0.5))/($I$118+$I$159)</f>
        <v>0.79402363890118166</v>
      </c>
      <c r="R88" s="22">
        <f>($I$119+40*($O$10-0.5))/($I$119+$I$159)</f>
        <v>0.79619255446423598</v>
      </c>
      <c r="S88" s="22">
        <f>($I$120+40*($O$10-0.5))/($I$120+$I$159)</f>
        <v>0.79240084834166169</v>
      </c>
      <c r="T88" s="22">
        <f>($I$121+40*($O$11-0.5))/($I$121+$I$159)</f>
        <v>0.7978349658856726</v>
      </c>
      <c r="U88" s="22">
        <f>($I$122+40*($O$11-0.5))/($I$122+$I$159)</f>
        <v>0.79263998121158619</v>
      </c>
      <c r="V88" s="22">
        <f>($I$123+40*($O$11-0.5))/($I$123+$I$159)</f>
        <v>0.79733440524085297</v>
      </c>
      <c r="W88" s="22">
        <f>($I$124+40*($O$11-0.5))/($I$124+$I$159)</f>
        <v>0.7950184946435751</v>
      </c>
      <c r="X88" s="22">
        <f>($I$125+40*($O$12-0.5))/($I$125+$I$159)</f>
        <v>0.78331766628756483</v>
      </c>
      <c r="Y88" s="22">
        <f>($I$126+40*($O$12-0.5))/($I$126+$I$159)</f>
        <v>0.77408535083071317</v>
      </c>
      <c r="Z88" s="22">
        <f>($I$127+40*($O$12-0.5))/($I$127+$I$159)</f>
        <v>0.76760859910836676</v>
      </c>
      <c r="AA88" s="22">
        <f>($I$128+40*($O$12-0.5))/($I$128+$I$159)</f>
        <v>0.76846241134622362</v>
      </c>
      <c r="AB88" s="22">
        <f>($I$129+40*($O$13-0.5))/($I$129+$I$159)</f>
        <v>0.86722105227883328</v>
      </c>
      <c r="AC88" s="22">
        <f>($I$130+40*($O$13-0.5))/($I$130+$I$159)</f>
        <v>0.86031172766431141</v>
      </c>
      <c r="AD88" s="22">
        <f>($I$131+40*($O$13-0.5))/($I$131+$I$159)</f>
        <v>0.85868952007132426</v>
      </c>
      <c r="AE88" s="22">
        <f>($I$132+40*($O$13-0.5))/($I$132+$I$159)</f>
        <v>0.85423699768099615</v>
      </c>
      <c r="AF88" s="22">
        <f>($I$133+40*($O$14-0.5))/($I$133+$I$159)</f>
        <v>0.8620773304351026</v>
      </c>
      <c r="AG88" s="22">
        <f>($I$134+40*($O$14-0.5))/($I$134+$I$159)</f>
        <v>0.86297363412463302</v>
      </c>
      <c r="AH88" s="22">
        <f>($I$135+40*($O$14-0.5))/($I$135+$I$159)</f>
        <v>0.85900416992094741</v>
      </c>
      <c r="AI88" s="22">
        <f>($I$136+40*($O$14-0.5))/($I$136+$I$159)</f>
        <v>0.85922557709725156</v>
      </c>
      <c r="AJ88" s="22">
        <f>($I$137+40*($O$15-0.5))/($I$137+$I$159)</f>
        <v>0.77757182669072744</v>
      </c>
      <c r="AK88" s="22">
        <f>($I$138+40*($O$15-0.5))/($I$138+$I$159)</f>
        <v>0.78827993040969413</v>
      </c>
      <c r="AL88" s="22">
        <f>($I$139+40*($O$15-0.5))/($I$139+$I$159)</f>
        <v>0.78680785372035611</v>
      </c>
      <c r="AM88" s="22">
        <f>($I$140+40*($O$15-0.5))/($I$140+$I$159)</f>
        <v>0.76504055377219349</v>
      </c>
      <c r="AN88" s="22">
        <f>($I$141+40*($O$16-0.5))/($I$141+$I$159)</f>
        <v>0.84929234117099617</v>
      </c>
      <c r="AO88" s="22">
        <f>($I$142+40*($O$16-0.5))/($I$142+$I$159)</f>
        <v>0.84866496912020506</v>
      </c>
      <c r="AP88" s="22">
        <f>($I$143+40*($O$16-0.5))/($I$143+$I$159)</f>
        <v>0.85302000687629964</v>
      </c>
      <c r="AQ88" s="22">
        <f>($I$144+40*($O$16-0.5))/($I$144+$I$159)</f>
        <v>0.84423686297361189</v>
      </c>
      <c r="AR88" s="22">
        <f>($I$145+40*($O$17-0.5))/($I$145+$I$159)</f>
        <v>0.8488758849708935</v>
      </c>
      <c r="AS88" s="22">
        <f>($I$146+40*($O$17-0.5))/($I$146+$I$159)</f>
        <v>0.85244862315552927</v>
      </c>
      <c r="AT88" s="22">
        <f>($I$147+40*($O$17-0.5))/($I$147+$I$159)</f>
        <v>0.84966067083211805</v>
      </c>
      <c r="AU88" s="22">
        <f>($I$148+40*($O$17-0.5))/($I$148+$I$159)</f>
        <v>0.85648348522183082</v>
      </c>
      <c r="AV88" s="22">
        <f>($I$149+40*($O$18-0.5))/($I$149+$I$159)</f>
        <v>0.76743610680501362</v>
      </c>
      <c r="AW88" s="22">
        <f>($I$150+40*($O$18-0.5))/($I$150+$I$159)</f>
        <v>0.76524836449784461</v>
      </c>
      <c r="AX88" s="22">
        <f>($I$151+40*($O$18-0.5))/($I$151+$I$159)</f>
        <v>0.76878722092192864</v>
      </c>
      <c r="AY88" s="22">
        <f>($I$152+40*($O$18-0.5))/($I$152+$I$159)</f>
        <v>0.7480948304638968</v>
      </c>
      <c r="AZ88" s="22">
        <f>($I$153+40*($O$19-0.5))/($I$153+$I$159)</f>
        <v>0.73327864755763861</v>
      </c>
      <c r="BA88" s="22">
        <f>($I$154+40*($O$19-0.5))/($I$154+$I$159)</f>
        <v>0.72951355377980476</v>
      </c>
      <c r="BB88" s="22">
        <f>($I$155+40*($O$19-0.5))/($I$155+$I$159)</f>
        <v>0.73021317054601131</v>
      </c>
      <c r="BC88" s="22">
        <f>($I$156+40*($O$19-0.5))/($I$156+$I$159)</f>
        <v>0.6973433533357728</v>
      </c>
      <c r="BD88" s="22">
        <f>($I$157+40*($O$20-0.5))/($I$157+$I$159)</f>
        <v>0.5173783878436865</v>
      </c>
      <c r="BE88" s="22">
        <f>($I$158+40*($O$20-0.5))/($I$158+$I$159)</f>
        <v>0.502819011765963</v>
      </c>
      <c r="BF88" s="55">
        <v>0</v>
      </c>
      <c r="BG88" s="22">
        <f>($I$159+40*($O$20-0.5))/($I$159+$I$160)</f>
        <v>0.48065033213409897</v>
      </c>
      <c r="BH88" s="22">
        <f>($I$159+40*($P$20-0.5))/($I$159+$I$161)</f>
        <v>0.58789997741252531</v>
      </c>
      <c r="BI88" s="22">
        <f>($I$159+40*($P$20-0.5))/($I$159+$I$162)</f>
        <v>0.68872968085626673</v>
      </c>
      <c r="BJ88" s="22">
        <f>($I$159+40*($P$20-0.5))/($I$159+$I$163)</f>
        <v>0.70271810123435974</v>
      </c>
      <c r="BK88" s="22">
        <f>($I$159+40*($P$20-0.5))/($I$159+$I$164)</f>
        <v>0.62926810868269523</v>
      </c>
      <c r="BL88" s="22">
        <f>($I$159+40*($Q$20-0.5))/($I$159+$I$165)</f>
        <v>0.7436561312126384</v>
      </c>
      <c r="BM88" s="22">
        <f>($I$159+40*($Q$20-0.5))/($I$159+$I$166)</f>
        <v>0.73914908873218066</v>
      </c>
      <c r="BN88" s="22">
        <f>($I$159+40*($Q$7-0.5))/($I$159+$I$167)</f>
        <v>0.89586825048913743</v>
      </c>
      <c r="BO88" s="22">
        <f>($I$159+40*($Q$20-0.5))/($I$159+$I$168)</f>
        <v>0.74658024877864781</v>
      </c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  <c r="IJ88" s="35"/>
      <c r="IK88" s="35"/>
      <c r="IL88" s="35"/>
      <c r="IM88" s="35"/>
      <c r="IN88" s="35"/>
      <c r="IO88" s="35"/>
      <c r="IP88" s="35"/>
      <c r="IQ88" s="35"/>
      <c r="IR88" s="35"/>
      <c r="IS88" s="35"/>
      <c r="IT88" s="35"/>
      <c r="IU88" s="35"/>
      <c r="IV88" s="35"/>
      <c r="IW88" s="35"/>
      <c r="IX88" s="35"/>
      <c r="IY88" s="35"/>
      <c r="IZ88" s="35"/>
      <c r="JA88" s="35"/>
      <c r="JB88" s="35"/>
      <c r="JC88" s="35"/>
      <c r="JD88" s="35"/>
      <c r="JE88" s="35"/>
      <c r="JF88" s="35"/>
      <c r="JG88" s="35"/>
      <c r="JH88" s="35"/>
      <c r="JI88" s="35"/>
      <c r="JJ88" s="35"/>
      <c r="JK88" s="35"/>
      <c r="JL88" s="35"/>
      <c r="JM88" s="35"/>
      <c r="JN88" s="35"/>
      <c r="JO88" s="35"/>
      <c r="JP88" s="35"/>
      <c r="JQ88" s="35"/>
      <c r="JR88" s="35"/>
      <c r="JS88" s="35"/>
      <c r="JT88" s="35"/>
      <c r="JU88" s="35"/>
      <c r="JV88" s="35"/>
      <c r="JW88" s="35"/>
      <c r="JX88" s="35"/>
      <c r="JY88" s="35"/>
      <c r="JZ88" s="35"/>
      <c r="KA88" s="35"/>
      <c r="KB88" s="35"/>
      <c r="KC88" s="35"/>
      <c r="KD88" s="35"/>
      <c r="KE88" s="35"/>
      <c r="KF88" s="35"/>
      <c r="KG88" s="35"/>
      <c r="KH88" s="35"/>
      <c r="KI88" s="35"/>
      <c r="KJ88" s="35"/>
      <c r="KK88" s="35"/>
      <c r="KL88" s="35"/>
      <c r="KM88" s="35"/>
      <c r="KN88" s="35"/>
      <c r="KO88" s="35"/>
      <c r="KP88" s="35"/>
      <c r="KQ88" s="35"/>
      <c r="KR88" s="35"/>
      <c r="KS88" s="35"/>
      <c r="KT88" s="35"/>
      <c r="KU88" s="35"/>
      <c r="KV88" s="35"/>
      <c r="KW88" s="35"/>
      <c r="KX88" s="35"/>
      <c r="KY88" s="35"/>
      <c r="KZ88" s="35"/>
      <c r="LA88" s="35"/>
      <c r="LB88" s="35"/>
      <c r="LC88" s="35"/>
      <c r="LD88" s="35"/>
      <c r="LE88" s="35"/>
      <c r="LF88" s="35"/>
      <c r="LG88" s="35"/>
      <c r="LH88" s="35"/>
      <c r="LI88" s="35"/>
      <c r="LJ88" s="35"/>
      <c r="LK88" s="35"/>
      <c r="LL88" s="35"/>
      <c r="LM88" s="35"/>
      <c r="LN88" s="35"/>
      <c r="LO88" s="35"/>
      <c r="LP88" s="35"/>
      <c r="LQ88" s="35"/>
      <c r="LR88" s="35"/>
      <c r="LS88" s="35"/>
      <c r="LT88" s="35"/>
      <c r="LU88" s="35"/>
      <c r="LV88" s="35"/>
      <c r="LW88" s="35"/>
      <c r="LX88" s="35"/>
      <c r="LY88" s="35"/>
      <c r="LZ88" s="35"/>
      <c r="MA88" s="35"/>
      <c r="MB88" s="35"/>
      <c r="MC88" s="35"/>
      <c r="MD88" s="35"/>
      <c r="ME88" s="35"/>
      <c r="MF88" s="35"/>
      <c r="MG88" s="35"/>
      <c r="MH88" s="35"/>
      <c r="MI88" s="35"/>
      <c r="MJ88" s="35"/>
      <c r="MK88" s="35"/>
      <c r="ML88" s="35"/>
      <c r="MM88" s="35"/>
      <c r="MN88" s="35"/>
      <c r="MO88" s="35"/>
      <c r="MP88" s="35"/>
      <c r="MQ88" s="35"/>
      <c r="MR88" s="35"/>
      <c r="MS88" s="35"/>
      <c r="MT88" s="35"/>
    </row>
    <row r="89" spans="1:358" x14ac:dyDescent="0.25">
      <c r="A89" t="str">
        <f>$A$160</f>
        <v>Davidson</v>
      </c>
      <c r="B89" s="48"/>
      <c r="C89" s="3">
        <v>56</v>
      </c>
      <c r="D89" s="22">
        <f>($I$105+40*($O$7-0.5))/($I$105+$I$160)</f>
        <v>0.84554298136705675</v>
      </c>
      <c r="E89" s="22">
        <f>($I$106+40*($O$7-0.5))/($I$106+$I$160)</f>
        <v>0.84923947947434009</v>
      </c>
      <c r="F89" s="22">
        <f>($I$107+40*($O$7-0.5))/($I$107+$I$160)</f>
        <v>0.84654305835720822</v>
      </c>
      <c r="G89" s="22">
        <f>($I$108+40*($O$7-0.5))/($I$108+$I$160)</f>
        <v>0.83894433842682048</v>
      </c>
      <c r="H89" s="22">
        <f>($I$109+40*($O$8-0.5))/($I$109+$I$160)</f>
        <v>0.82620769848342068</v>
      </c>
      <c r="I89" s="22">
        <f>($I$110+40*($O$8-0.5))/($I$110+$I$160)</f>
        <v>0.80752475334647378</v>
      </c>
      <c r="J89" s="22">
        <f>($I$111+40*($O$8-0.5))/($I$111+$I$160)</f>
        <v>0.81571564771842353</v>
      </c>
      <c r="K89" s="22">
        <f>($I$112+40*($O$8-0.5))/($I$112+$I$160)</f>
        <v>0.82292048166489717</v>
      </c>
      <c r="L89" s="22">
        <f>($I$113+40*($O$9-0.5))/($I$113+$I$160)</f>
        <v>0.7567804710701147</v>
      </c>
      <c r="M89" s="22">
        <f>($I$114+40*($O$9-0.5))/($I$114+$I$160)</f>
        <v>0.76946290055742184</v>
      </c>
      <c r="N89" s="22">
        <f>($I$115+40*($O$9-0.5))/($I$115+$I$160)</f>
        <v>0.75519280611572215</v>
      </c>
      <c r="O89" s="22">
        <f>($I$116+40*($O$9-0.5))/($I$116+$I$160)</f>
        <v>0.76869742345532421</v>
      </c>
      <c r="P89" s="22">
        <f>($I$117+40*($O$10-0.5))/($I$117+$I$160)</f>
        <v>0.77911563414275264</v>
      </c>
      <c r="Q89" s="22">
        <f>($I$118+40*($O$10-0.5))/($I$118+$I$160)</f>
        <v>0.76994803269255008</v>
      </c>
      <c r="R89" s="22">
        <f>($I$119+40*($O$10-0.5))/($I$119+$I$160)</f>
        <v>0.77229776224846125</v>
      </c>
      <c r="S89" s="22">
        <f>($I$120+40*($O$10-0.5))/($I$120+$I$160)</f>
        <v>0.76819093750089673</v>
      </c>
      <c r="T89" s="22">
        <f>($I$121+40*($O$11-0.5))/($I$121+$I$160)</f>
        <v>0.77349728685347008</v>
      </c>
      <c r="U89" s="22">
        <f>($I$122+40*($O$11-0.5))/($I$122+$I$160)</f>
        <v>0.76785887146809562</v>
      </c>
      <c r="V89" s="22">
        <f>($I$123+40*($O$11-0.5))/($I$123+$I$160)</f>
        <v>0.77295361481846603</v>
      </c>
      <c r="W89" s="22">
        <f>($I$124+40*($O$11-0.5))/($I$124+$I$160)</f>
        <v>0.77043931214417893</v>
      </c>
      <c r="X89" s="22">
        <f>($I$125+40*($O$12-0.5))/($I$125+$I$160)</f>
        <v>0.76063967987359471</v>
      </c>
      <c r="Y89" s="22">
        <f>($I$126+40*($O$12-0.5))/($I$126+$I$160)</f>
        <v>0.7507485716465262</v>
      </c>
      <c r="Z89" s="22">
        <f>($I$127+40*($O$12-0.5))/($I$127+$I$160)</f>
        <v>0.74382419028390145</v>
      </c>
      <c r="AA89" s="22">
        <f>($I$128+40*($O$12-0.5))/($I$128+$I$160)</f>
        <v>0.74473632786345034</v>
      </c>
      <c r="AB89" s="22">
        <f>($I$129+40*($O$13-0.5))/($I$129+$I$160)</f>
        <v>0.84135445464927616</v>
      </c>
      <c r="AC89" s="22">
        <f>($I$130+40*($O$13-0.5))/($I$130+$I$160)</f>
        <v>0.83335777122926324</v>
      </c>
      <c r="AD89" s="22">
        <f>($I$131+40*($O$13-0.5))/($I$131+$I$160)</f>
        <v>0.8314838591537046</v>
      </c>
      <c r="AE89" s="22">
        <f>($I$132+40*($O$13-0.5))/($I$132+$I$160)</f>
        <v>0.82634747411408438</v>
      </c>
      <c r="AF89" s="22">
        <f>($I$133+40*($O$14-0.5))/($I$133+$I$160)</f>
        <v>0.83539887828553039</v>
      </c>
      <c r="AG89" s="22">
        <f>($I$134+40*($O$14-0.5))/($I$134+$I$160)</f>
        <v>0.83643566000909364</v>
      </c>
      <c r="AH89" s="22">
        <f>($I$135+40*($O$14-0.5))/($I$135+$I$160)</f>
        <v>0.83184722404385614</v>
      </c>
      <c r="AI89" s="22">
        <f>($I$136+40*($O$14-0.5))/($I$136+$I$160)</f>
        <v>0.8321029408822429</v>
      </c>
      <c r="AJ89" s="22">
        <f>($I$137+40*($O$15-0.5))/($I$137+$I$160)</f>
        <v>0.75217343466323183</v>
      </c>
      <c r="AK89" s="22">
        <f>($I$138+40*($O$15-0.5))/($I$138+$I$160)</f>
        <v>0.76373273554423238</v>
      </c>
      <c r="AL89" s="22">
        <f>($I$139+40*($O$15-0.5))/($I$139+$I$160)</f>
        <v>0.76214148386327152</v>
      </c>
      <c r="AM89" s="22">
        <f>($I$140+40*($O$15-0.5))/($I$140+$I$160)</f>
        <v>0.7386921195467091</v>
      </c>
      <c r="AN89" s="22">
        <f>($I$141+40*($O$16-0.5))/($I$141+$I$160)</f>
        <v>0.82065536088199897</v>
      </c>
      <c r="AO89" s="22">
        <f>($I$142+40*($O$16-0.5))/($I$142+$I$160)</f>
        <v>0.81993405264637098</v>
      </c>
      <c r="AP89" s="22">
        <f>($I$143+40*($O$16-0.5))/($I$143+$I$160)</f>
        <v>0.82494534806717601</v>
      </c>
      <c r="AQ89" s="22">
        <f>($I$144+40*($O$16-0.5))/($I$144+$I$160)</f>
        <v>0.8148486798175486</v>
      </c>
      <c r="AR89" s="22">
        <f>($I$145+40*($O$17-0.5))/($I$145+$I$160)</f>
        <v>0.8201765262565579</v>
      </c>
      <c r="AS89" s="22">
        <f>($I$146+40*($O$17-0.5))/($I$146+$I$160)</f>
        <v>0.82428730594477895</v>
      </c>
      <c r="AT89" s="22">
        <f>($I$147+40*($O$17-0.5))/($I$147+$I$160)</f>
        <v>0.82107893475476246</v>
      </c>
      <c r="AU89" s="22">
        <f>($I$148+40*($O$17-0.5))/($I$148+$I$160)</f>
        <v>0.82893771838731622</v>
      </c>
      <c r="AV89" s="22">
        <f>($I$149+40*($O$18-0.5))/($I$149+$I$160)</f>
        <v>0.74300665368717278</v>
      </c>
      <c r="AW89" s="22">
        <f>($I$150+40*($O$18-0.5))/($I$150+$I$160)</f>
        <v>0.74066675959986283</v>
      </c>
      <c r="AX89" s="22">
        <f>($I$151+40*($O$18-0.5))/($I$151+$I$160)</f>
        <v>0.74445243437957276</v>
      </c>
      <c r="AY89" s="22">
        <f>($I$152+40*($O$18-0.5))/($I$152+$I$160)</f>
        <v>0.72236868369048701</v>
      </c>
      <c r="AZ89" s="22">
        <f>($I$153+40*($O$19-0.5))/($I$153+$I$160)</f>
        <v>0.7082877215206631</v>
      </c>
      <c r="BA89" s="22">
        <f>($I$154+40*($O$19-0.5))/($I$154+$I$160)</f>
        <v>0.70431210478713124</v>
      </c>
      <c r="BB89" s="22">
        <f>($I$155+40*($O$19-0.5))/($I$155+$I$160)</f>
        <v>0.70505055095496194</v>
      </c>
      <c r="BC89" s="22">
        <f>($I$156+40*($O$19-0.5))/($I$156+$I$160)</f>
        <v>0.67049839050500393</v>
      </c>
      <c r="BD89" s="22">
        <f>($I$157+40*($O$20-0.5))/($I$157+$I$160)</f>
        <v>0.49802606490849632</v>
      </c>
      <c r="BE89" s="22">
        <f>($I$158+40*($O$20-0.5))/($I$158+$I$160)</f>
        <v>0.48346573632601636</v>
      </c>
      <c r="BF89" s="22">
        <f>($I$159+40*($O$20-0.5))/($I$159+$I$160)</f>
        <v>0.48065033213409897</v>
      </c>
      <c r="BG89" s="3">
        <v>0</v>
      </c>
      <c r="BH89" s="22">
        <f>($I$160+40*($P$20-0.5))/($I$160+$I$161)</f>
        <v>0.60170889171145725</v>
      </c>
      <c r="BI89" s="22">
        <f>($I$160+40*($P$21-0.5))/($I$160+$I$162)</f>
        <v>0.52380525303178682</v>
      </c>
      <c r="BJ89" s="22">
        <f>($I$160+40*($P$20-0.5))/($I$160+$I$163)</f>
        <v>0.71454770398756118</v>
      </c>
      <c r="BK89" s="22">
        <f>($I$160+40*($P$20-0.5))/($I$160+$I$164)</f>
        <v>0.64253369097531021</v>
      </c>
      <c r="BL89" s="22">
        <f>($I$160+40*($Q$20-0.5))/($I$160+$I$165)</f>
        <v>0.75404558241140651</v>
      </c>
      <c r="BM89" s="22">
        <f>($I$160+40*($Q$20-0.5))/($I$160+$I$166)</f>
        <v>0.74965971526559971</v>
      </c>
      <c r="BN89" s="22">
        <f>($I$160+40*($Q$7-0.5))/($I$160+$I$167)</f>
        <v>0.9002240076721002</v>
      </c>
      <c r="BO89" s="22">
        <f>($I$160+40*($Q$20-0.5))/($I$160+$I$168)</f>
        <v>0.75688993056582421</v>
      </c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5"/>
      <c r="FI89" s="35"/>
      <c r="FJ89" s="35"/>
      <c r="FK89" s="35"/>
      <c r="FL89" s="35"/>
      <c r="FM89" s="35"/>
      <c r="FN89" s="35"/>
      <c r="FO89" s="35"/>
      <c r="FP89" s="35"/>
      <c r="FQ89" s="35"/>
      <c r="FR89" s="35"/>
      <c r="FS89" s="35"/>
      <c r="FT89" s="35"/>
      <c r="FU89" s="35"/>
      <c r="FV89" s="35"/>
      <c r="FW89" s="35"/>
      <c r="FX89" s="35"/>
      <c r="FY89" s="35"/>
      <c r="FZ89" s="35"/>
      <c r="GA89" s="35"/>
      <c r="GB89" s="35"/>
      <c r="GC89" s="35"/>
      <c r="GD89" s="35"/>
      <c r="GE89" s="35"/>
      <c r="GF89" s="35"/>
      <c r="GG89" s="35"/>
      <c r="GH89" s="35"/>
      <c r="GI89" s="35"/>
      <c r="GJ89" s="35"/>
      <c r="GK89" s="35"/>
      <c r="GL89" s="35"/>
      <c r="GM89" s="35"/>
      <c r="GN89" s="35"/>
      <c r="GO89" s="35"/>
      <c r="GP89" s="35"/>
      <c r="GQ89" s="35"/>
      <c r="GR89" s="35"/>
      <c r="GS89" s="35"/>
      <c r="GT89" s="35"/>
      <c r="GU89" s="35"/>
      <c r="GV89" s="35"/>
      <c r="GW89" s="35"/>
      <c r="GX89" s="35"/>
      <c r="GY89" s="35"/>
      <c r="GZ89" s="35"/>
      <c r="HA89" s="35"/>
      <c r="HB89" s="35"/>
      <c r="HC89" s="35"/>
      <c r="HD89" s="35"/>
      <c r="HE89" s="35"/>
      <c r="HF89" s="35"/>
      <c r="HG89" s="35"/>
      <c r="HH89" s="35"/>
      <c r="HI89" s="35"/>
      <c r="HJ89" s="35"/>
      <c r="HK89" s="35"/>
      <c r="HL89" s="35"/>
      <c r="HM89" s="35"/>
      <c r="HN89" s="35"/>
      <c r="HO89" s="35"/>
      <c r="HP89" s="35"/>
      <c r="HQ89" s="35"/>
      <c r="HR89" s="35"/>
      <c r="HS89" s="35"/>
      <c r="HT89" s="35"/>
      <c r="HU89" s="35"/>
      <c r="HV89" s="35"/>
      <c r="HW89" s="35"/>
      <c r="HX89" s="35"/>
      <c r="HY89" s="35"/>
      <c r="HZ89" s="35"/>
      <c r="IA89" s="35"/>
      <c r="IB89" s="35"/>
      <c r="IC89" s="35"/>
      <c r="ID89" s="35"/>
      <c r="IE89" s="35"/>
      <c r="IF89" s="35"/>
      <c r="IG89" s="35"/>
      <c r="IH89" s="35"/>
      <c r="II89" s="35"/>
      <c r="IJ89" s="35"/>
      <c r="IK89" s="35"/>
      <c r="IL89" s="35"/>
      <c r="IM89" s="35"/>
      <c r="IN89" s="35"/>
      <c r="IO89" s="35"/>
      <c r="IP89" s="35"/>
      <c r="IQ89" s="35"/>
      <c r="IR89" s="35"/>
      <c r="IS89" s="35"/>
      <c r="IT89" s="35"/>
      <c r="IU89" s="35"/>
      <c r="IV89" s="35"/>
      <c r="IW89" s="35"/>
      <c r="IX89" s="35"/>
      <c r="IY89" s="35"/>
      <c r="IZ89" s="35"/>
      <c r="JA89" s="35"/>
      <c r="JB89" s="35"/>
      <c r="JC89" s="35"/>
      <c r="JD89" s="35"/>
      <c r="JE89" s="35"/>
      <c r="JF89" s="35"/>
      <c r="JG89" s="35"/>
      <c r="JH89" s="35"/>
      <c r="JI89" s="35"/>
      <c r="JJ89" s="35"/>
      <c r="JK89" s="35"/>
      <c r="JL89" s="35"/>
      <c r="JM89" s="35"/>
      <c r="JN89" s="35"/>
      <c r="JO89" s="35"/>
      <c r="JP89" s="35"/>
      <c r="JQ89" s="35"/>
      <c r="JR89" s="35"/>
      <c r="JS89" s="35"/>
      <c r="JT89" s="35"/>
      <c r="JU89" s="35"/>
      <c r="JV89" s="35"/>
      <c r="JW89" s="35"/>
      <c r="JX89" s="35"/>
      <c r="JY89" s="35"/>
      <c r="JZ89" s="35"/>
      <c r="KA89" s="35"/>
      <c r="KB89" s="35"/>
      <c r="KC89" s="35"/>
      <c r="KD89" s="35"/>
      <c r="KE89" s="35"/>
      <c r="KF89" s="35"/>
      <c r="KG89" s="35"/>
      <c r="KH89" s="35"/>
      <c r="KI89" s="35"/>
      <c r="KJ89" s="35"/>
      <c r="KK89" s="35"/>
      <c r="KL89" s="35"/>
      <c r="KM89" s="35"/>
      <c r="KN89" s="35"/>
      <c r="KO89" s="35"/>
      <c r="KP89" s="35"/>
      <c r="KQ89" s="35"/>
      <c r="KR89" s="35"/>
      <c r="KS89" s="35"/>
      <c r="KT89" s="35"/>
      <c r="KU89" s="35"/>
      <c r="KV89" s="35"/>
      <c r="KW89" s="35"/>
      <c r="KX89" s="35"/>
      <c r="KY89" s="35"/>
      <c r="KZ89" s="35"/>
      <c r="LA89" s="35"/>
      <c r="LB89" s="35"/>
      <c r="LC89" s="35"/>
      <c r="LD89" s="35"/>
      <c r="LE89" s="35"/>
      <c r="LF89" s="35"/>
      <c r="LG89" s="35"/>
      <c r="LH89" s="35"/>
      <c r="LI89" s="35"/>
      <c r="LJ89" s="35"/>
      <c r="LK89" s="35"/>
      <c r="LL89" s="35"/>
      <c r="LM89" s="35"/>
      <c r="LN89" s="35"/>
      <c r="LO89" s="35"/>
      <c r="LP89" s="35"/>
      <c r="LQ89" s="35"/>
      <c r="LR89" s="35"/>
      <c r="LS89" s="35"/>
      <c r="LT89" s="35"/>
      <c r="LU89" s="35"/>
      <c r="LV89" s="35"/>
      <c r="LW89" s="35"/>
      <c r="LX89" s="35"/>
      <c r="LY89" s="35"/>
      <c r="LZ89" s="35"/>
      <c r="MA89" s="35"/>
      <c r="MB89" s="35"/>
      <c r="MC89" s="35"/>
      <c r="MD89" s="35"/>
      <c r="ME89" s="35"/>
      <c r="MF89" s="35"/>
      <c r="MG89" s="35"/>
      <c r="MH89" s="35"/>
      <c r="MI89" s="35"/>
      <c r="MJ89" s="35"/>
      <c r="MK89" s="35"/>
      <c r="ML89" s="35"/>
      <c r="MM89" s="35"/>
      <c r="MN89" s="35"/>
      <c r="MO89" s="35"/>
      <c r="MP89" s="35"/>
      <c r="MQ89" s="35"/>
      <c r="MR89" s="35"/>
      <c r="MS89" s="35"/>
      <c r="MT89" s="35"/>
    </row>
    <row r="90" spans="1:358" x14ac:dyDescent="0.25">
      <c r="A90" t="str">
        <f>$A$161</f>
        <v>Albany</v>
      </c>
      <c r="B90" s="48">
        <v>15</v>
      </c>
      <c r="C90" s="3">
        <v>57</v>
      </c>
      <c r="D90" s="22">
        <f>($I$105+40*($P$7-0.5))/($I$105+$I$161)</f>
        <v>0.77772532217733048</v>
      </c>
      <c r="E90" s="22">
        <f>($I$106+40*($P$7-0.5))/($I$106+$I$161)</f>
        <v>0.78262759879557442</v>
      </c>
      <c r="F90" s="22">
        <f>($I$107+40*($P$7-0.5))/($I$107+$I$161)</f>
        <v>0.7790497610613637</v>
      </c>
      <c r="G90" s="22">
        <f>($I$108+40*($P$7-0.5))/($I$108+$I$161)</f>
        <v>0.76902085998374359</v>
      </c>
      <c r="H90" s="22">
        <f>($I$109+40*($P$8-0.5))/($I$109+$I$161)</f>
        <v>0.76222536707071942</v>
      </c>
      <c r="I90" s="22">
        <f>($I$110+40*($P$8-0.5))/($I$110+$I$161)</f>
        <v>0.73886693153619287</v>
      </c>
      <c r="J90" s="22">
        <f>($I$111+40*($P$8-0.5))/($I$111+$I$161)</f>
        <v>0.74905935148075342</v>
      </c>
      <c r="K90" s="22">
        <f>($I$112+40*($P$8-0.5))/($I$112+$I$161)</f>
        <v>0.75808698408039066</v>
      </c>
      <c r="L90" s="22">
        <f>($I$113+40*($P$9-0.5))/($I$113+$I$161)</f>
        <v>0.72380780869380557</v>
      </c>
      <c r="M90" s="22">
        <f>($I$114+40*($P$9-0.5))/($I$114+$I$161)</f>
        <v>0.73706584364604466</v>
      </c>
      <c r="N90" s="22">
        <f>($I$115+40*($P$9-0.5))/($I$115+$I$161)</f>
        <v>0.72215620476787878</v>
      </c>
      <c r="O90" s="22">
        <f>($I$116+40*($P$9-0.5))/($I$116+$I$161)</f>
        <v>0.73626234040669158</v>
      </c>
      <c r="P90" s="22">
        <f>($I$117+40*($P$10-0.5))/($I$117+$I$161)</f>
        <v>0.75118325723355239</v>
      </c>
      <c r="Q90" s="22">
        <f>($I$118+40*($P$10-0.5))/($I$118+$I$161)</f>
        <v>0.7417181305110343</v>
      </c>
      <c r="R90" s="22">
        <f>($I$119+40*($P$10-0.5))/($I$119+$I$161)</f>
        <v>0.74413811322897083</v>
      </c>
      <c r="S90" s="22">
        <f>($I$120+40*($P$10-0.5))/($I$120+$I$161)</f>
        <v>0.73991119511981018</v>
      </c>
      <c r="T90" s="22">
        <f>($I$121+40*($P$11-0.5))/($I$121+$I$161)</f>
        <v>0.73122959218410699</v>
      </c>
      <c r="U90" s="22">
        <f>($I$122+40*($P$11-0.5))/($I$122+$I$161)</f>
        <v>0.7251131973353343</v>
      </c>
      <c r="V90" s="22">
        <f>($I$123+40*($P$11-0.5))/($I$123+$I$161)</f>
        <v>0.73063871908328915</v>
      </c>
      <c r="W90" s="22">
        <f>($I$124+40*($P$11-0.5))/($I$124+$I$161)</f>
        <v>0.72790921939202247</v>
      </c>
      <c r="X90" s="22">
        <f>($I$125+40*($P$12-0.5))/($I$125+$I$161)</f>
        <v>0.73087510368553799</v>
      </c>
      <c r="Y90" s="22">
        <f>($I$126+40*($P$12-0.5))/($I$126+$I$161)</f>
        <v>0.72067721781456529</v>
      </c>
      <c r="Z90" s="22">
        <f>($I$127+40*($P$12-0.5))/($I$127+$I$161)</f>
        <v>0.71357796299135978</v>
      </c>
      <c r="AA90" s="22">
        <f>($I$128+40*($P$12-0.5))/($I$128+$I$161)</f>
        <v>0.71451126755956285</v>
      </c>
      <c r="AB90" s="22">
        <f>($I$129+40*($P$13-0.5))/($I$129+$I$161)</f>
        <v>0.77219321463101398</v>
      </c>
      <c r="AC90" s="22">
        <f>($I$130+40*($P$13-0.5))/($I$130+$I$161)</f>
        <v>0.76169779313572572</v>
      </c>
      <c r="AD90" s="22">
        <f>($I$131+40*($P$13-0.5))/($I$131+$I$161)</f>
        <v>0.75925085114915547</v>
      </c>
      <c r="AE90" s="22">
        <f>($I$132+40*($P$13-0.5))/($I$132+$I$161)</f>
        <v>0.75256796821849137</v>
      </c>
      <c r="AF90" s="22">
        <f>($I$133+40*($P$14-0.5))/($I$133+$I$161)</f>
        <v>0.72307811561957958</v>
      </c>
      <c r="AG90" s="22">
        <f>($I$134+40*($P$14-0.5))/($I$134+$I$161)</f>
        <v>0.7246749259570241</v>
      </c>
      <c r="AH90" s="22">
        <f>($I$135+40*($P$14-0.5))/($I$135+$I$161)</f>
        <v>0.71762093922841141</v>
      </c>
      <c r="AI90" s="22">
        <f>($I$136+40*($P$14-0.5))/($I$136+$I$161)</f>
        <v>0.71801318463269881</v>
      </c>
      <c r="AJ90" s="22">
        <f>($I$137+40*($P$15-0.5))/($I$137+$I$161)</f>
        <v>0.69944675601936734</v>
      </c>
      <c r="AK90" s="22">
        <f>($I$138+40*($P$15-0.5))/($I$138+$I$161)</f>
        <v>0.71226661274966607</v>
      </c>
      <c r="AL90" s="22">
        <f>($I$139+40*($P$15-0.5))/($I$139+$I$161)</f>
        <v>0.71049546995966129</v>
      </c>
      <c r="AM90" s="22">
        <f>($I$140+40*($P$15-0.5))/($I$140+$I$161)</f>
        <v>0.68462957400805635</v>
      </c>
      <c r="AN90" s="22">
        <f>($I$141+40*($P$16-0.5))/($I$141+$I$161)</f>
        <v>0.74520314686515532</v>
      </c>
      <c r="AO90" s="22">
        <f>($I$142+40*($P$16-0.5))/($I$142+$I$161)</f>
        <v>0.74427293932227467</v>
      </c>
      <c r="AP90" s="22">
        <f>($I$143+40*($P$16-0.5))/($I$143+$I$161)</f>
        <v>0.75074980894164933</v>
      </c>
      <c r="AQ90" s="22">
        <f>($I$144+40*($P$16-0.5))/($I$144+$I$161)</f>
        <v>0.73773424742988702</v>
      </c>
      <c r="AR90" s="22">
        <f>($I$145+40*($P$17-0.5))/($I$145+$I$161)</f>
        <v>0.74458555938729354</v>
      </c>
      <c r="AS90" s="22">
        <f>($I$146+40*($P$17-0.5))/($I$146+$I$161)</f>
        <v>0.7498974180808774</v>
      </c>
      <c r="AT90" s="22">
        <f>($I$147+40*($P$17-0.5))/($I$147+$I$161)</f>
        <v>0.74574971336464901</v>
      </c>
      <c r="AU90" s="22">
        <f>($I$148+40*($P$17-0.5))/($I$148+$I$161)</f>
        <v>0.7559336831901402</v>
      </c>
      <c r="AV90" s="22">
        <f>($I$149+40*($P$18-0.5))/($I$149+$I$161)</f>
        <v>0.68759670387272154</v>
      </c>
      <c r="AW90" s="22">
        <f>($I$150+40*($P$18-0.5))/($I$150+$I$161)</f>
        <v>0.68500253524376187</v>
      </c>
      <c r="AX90" s="22">
        <f>($I$151+40*($P$18-0.5))/($I$151+$I$161)</f>
        <v>0.68920165753416507</v>
      </c>
      <c r="AY90" s="22">
        <f>($I$152+40*($P$18-0.5))/($I$152+$I$161)</f>
        <v>0.66485716828671493</v>
      </c>
      <c r="AZ90" s="22">
        <f>($I$153+40*($P$19-0.5))/($I$153+$I$161)</f>
        <v>0.65755977961553536</v>
      </c>
      <c r="BA90" s="22">
        <f>($I$154+40*($P$19-0.5))/($I$154+$I$161)</f>
        <v>0.65333143568240715</v>
      </c>
      <c r="BB90" s="22">
        <f>($I$155+40*($P$19-0.5))/($I$155+$I$161)</f>
        <v>0.65411601605891589</v>
      </c>
      <c r="BC90" s="22">
        <f>($I$156+40*($P$19-0.5))/($I$156+$I$161)</f>
        <v>0.61779557970892984</v>
      </c>
      <c r="BD90" s="22">
        <f>($I$157+40*($P$20-0.5))/($I$157+$I$161)</f>
        <v>0.60029526666518296</v>
      </c>
      <c r="BE90" s="22">
        <f>($I$158+40*($P$20-0.5))/($I$158+$I$161)</f>
        <v>0.58990253087601774</v>
      </c>
      <c r="BF90" s="22">
        <f>($I$159+40*($P$20-0.5))/($I$159+$I$161)</f>
        <v>0.58789997741252531</v>
      </c>
      <c r="BG90" s="22">
        <f>($I$160+40*($P$20-0.5))/($I$160+$I$161)</f>
        <v>0.60170889171145725</v>
      </c>
      <c r="BH90" s="3">
        <v>0</v>
      </c>
      <c r="BI90" s="22">
        <f>($I$161+40*($P$21-0.5))/($I$161+$I$162)</f>
        <v>0.5737618776051685</v>
      </c>
      <c r="BJ90" s="22">
        <f>($I$161+40*($P$21-0.5))/($I$161+$I$163)</f>
        <v>0.58375719743581389</v>
      </c>
      <c r="BK90" s="22">
        <f>($I$161+40*($P$21-0.5))/($I$161+$I$164)</f>
        <v>0.53063266228237593</v>
      </c>
      <c r="BL90" s="22">
        <f>($I$161+40*($Q$21-0.5))/($I$161+$I$165)</f>
        <v>0.70462513196204679</v>
      </c>
      <c r="BM90" s="22">
        <f>($I$161+40*($Q$21-0.5))/($I$161+$I$166)</f>
        <v>0.70096907675632214</v>
      </c>
      <c r="BN90" s="22">
        <f>($I$161+40*($Q$7-0.5))/($I$161+$I$167)</f>
        <v>0.91135791846043723</v>
      </c>
      <c r="BO90" s="22">
        <f>($I$161+40*($Q$21-0.5))/($I$161+$I$168)</f>
        <v>0.70699371254523247</v>
      </c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P90" s="35"/>
      <c r="FQ90" s="35"/>
      <c r="FR90" s="35"/>
      <c r="FS90" s="35"/>
      <c r="FT90" s="35"/>
      <c r="FU90" s="35"/>
      <c r="FV90" s="35"/>
      <c r="FW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H90" s="35"/>
      <c r="GI90" s="35"/>
      <c r="GJ90" s="35"/>
      <c r="GK90" s="35"/>
      <c r="GL90" s="35"/>
      <c r="GM90" s="35"/>
      <c r="GN90" s="35"/>
      <c r="GO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GZ90" s="35"/>
      <c r="HA90" s="35"/>
      <c r="HB90" s="35"/>
      <c r="HC90" s="35"/>
      <c r="HD90" s="35"/>
      <c r="HE90" s="35"/>
      <c r="HF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  <c r="HQ90" s="35"/>
      <c r="HR90" s="35"/>
      <c r="HS90" s="35"/>
      <c r="HT90" s="35"/>
      <c r="HU90" s="35"/>
      <c r="HV90" s="35"/>
      <c r="HW90" s="35"/>
      <c r="HX90" s="35"/>
      <c r="HY90" s="35"/>
      <c r="HZ90" s="35"/>
      <c r="IA90" s="35"/>
      <c r="IB90" s="35"/>
      <c r="IC90" s="35"/>
      <c r="ID90" s="35"/>
      <c r="IE90" s="35"/>
      <c r="IF90" s="35"/>
      <c r="IG90" s="35"/>
      <c r="IH90" s="35"/>
      <c r="II90" s="35"/>
      <c r="IJ90" s="35"/>
      <c r="IK90" s="35"/>
      <c r="IL90" s="35"/>
      <c r="IM90" s="35"/>
      <c r="IN90" s="35"/>
      <c r="IO90" s="35"/>
      <c r="IP90" s="35"/>
      <c r="IQ90" s="35"/>
      <c r="IR90" s="35"/>
      <c r="IS90" s="35"/>
      <c r="IT90" s="35"/>
      <c r="IU90" s="35"/>
      <c r="IV90" s="35"/>
      <c r="IW90" s="35"/>
      <c r="IX90" s="35"/>
      <c r="IY90" s="35"/>
      <c r="IZ90" s="35"/>
      <c r="JA90" s="35"/>
      <c r="JB90" s="35"/>
      <c r="JC90" s="35"/>
      <c r="JD90" s="35"/>
      <c r="JE90" s="35"/>
      <c r="JF90" s="35"/>
      <c r="JG90" s="35"/>
      <c r="JH90" s="35"/>
      <c r="JI90" s="35"/>
      <c r="JJ90" s="35"/>
      <c r="JK90" s="35"/>
      <c r="JL90" s="35"/>
      <c r="JM90" s="35"/>
      <c r="JN90" s="35"/>
      <c r="JO90" s="35"/>
      <c r="JP90" s="35"/>
      <c r="JQ90" s="35"/>
      <c r="JR90" s="35"/>
      <c r="JS90" s="35"/>
      <c r="JT90" s="35"/>
      <c r="JU90" s="35"/>
      <c r="JV90" s="35"/>
      <c r="JW90" s="35"/>
      <c r="JX90" s="35"/>
      <c r="JY90" s="35"/>
      <c r="JZ90" s="35"/>
      <c r="KA90" s="35"/>
      <c r="KB90" s="35"/>
      <c r="KC90" s="35"/>
      <c r="KD90" s="35"/>
      <c r="KE90" s="35"/>
      <c r="KF90" s="35"/>
      <c r="KG90" s="35"/>
      <c r="KH90" s="35"/>
      <c r="KI90" s="35"/>
      <c r="KJ90" s="35"/>
      <c r="KK90" s="35"/>
      <c r="KL90" s="35"/>
      <c r="KM90" s="35"/>
      <c r="KN90" s="35"/>
      <c r="KO90" s="35"/>
      <c r="KP90" s="35"/>
      <c r="KQ90" s="35"/>
      <c r="KR90" s="35"/>
      <c r="KS90" s="35"/>
      <c r="KT90" s="35"/>
      <c r="KU90" s="35"/>
      <c r="KV90" s="35"/>
      <c r="KW90" s="35"/>
      <c r="KX90" s="35"/>
      <c r="KY90" s="35"/>
      <c r="KZ90" s="35"/>
      <c r="LA90" s="35"/>
      <c r="LB90" s="35"/>
      <c r="LC90" s="35"/>
      <c r="LD90" s="35"/>
      <c r="LE90" s="35"/>
      <c r="LF90" s="35"/>
      <c r="LG90" s="35"/>
      <c r="LH90" s="35"/>
      <c r="LI90" s="35"/>
      <c r="LJ90" s="35"/>
      <c r="LK90" s="35"/>
      <c r="LL90" s="35"/>
      <c r="LM90" s="35"/>
      <c r="LN90" s="35"/>
      <c r="LO90" s="35"/>
      <c r="LP90" s="35"/>
      <c r="LQ90" s="35"/>
      <c r="LR90" s="35"/>
      <c r="LS90" s="35"/>
      <c r="LT90" s="35"/>
      <c r="LU90" s="35"/>
      <c r="LV90" s="35"/>
      <c r="LW90" s="35"/>
      <c r="LX90" s="35"/>
      <c r="LY90" s="35"/>
      <c r="LZ90" s="35"/>
      <c r="MA90" s="35"/>
      <c r="MB90" s="35"/>
      <c r="MC90" s="35"/>
      <c r="MD90" s="35"/>
      <c r="ME90" s="35"/>
      <c r="MF90" s="35"/>
      <c r="MG90" s="35"/>
      <c r="MH90" s="35"/>
      <c r="MI90" s="35"/>
      <c r="MJ90" s="35"/>
      <c r="MK90" s="35"/>
      <c r="ML90" s="35"/>
      <c r="MM90" s="35"/>
      <c r="MN90" s="35"/>
      <c r="MO90" s="35"/>
      <c r="MP90" s="35"/>
      <c r="MQ90" s="35"/>
      <c r="MR90" s="35"/>
      <c r="MS90" s="35"/>
      <c r="MT90" s="35"/>
    </row>
    <row r="91" spans="1:358" x14ac:dyDescent="0.25">
      <c r="A91" t="str">
        <f>$A$162</f>
        <v>Iona</v>
      </c>
      <c r="B91" s="48"/>
      <c r="C91" s="3">
        <v>58</v>
      </c>
      <c r="D91" s="22">
        <f>($I$105+40*($P$7-0.5))/($I$105+$I$162)</f>
        <v>0.87659408887438506</v>
      </c>
      <c r="E91" s="22">
        <f>($I$106+40*($P$7-0.5))/($I$106+$I$162)</f>
        <v>0.87965323436148946</v>
      </c>
      <c r="F91" s="22">
        <f>($I$107+40*($P$7-0.5))/($I$107+$I$162)</f>
        <v>0.87742226240669352</v>
      </c>
      <c r="G91" s="22">
        <f>($I$108+40*($P$7-0.5))/($I$108+$I$162)</f>
        <v>0.87111980037102932</v>
      </c>
      <c r="H91" s="22">
        <f>($I$109+40*($P$8-0.5))/($I$109+$I$162)</f>
        <v>0.85676060797653009</v>
      </c>
      <c r="I91" s="22">
        <f>($I$110+40*($P$8-0.5))/($I$110+$I$162)</f>
        <v>0.84074878718819701</v>
      </c>
      <c r="J91" s="22">
        <f>($I$111+40*($P$8-0.5))/($I$111+$I$162)</f>
        <v>0.84778383554519154</v>
      </c>
      <c r="K91" s="22">
        <f>($I$112+40*($P$8-0.5))/($I$112+$I$162)</f>
        <v>0.85395231631646729</v>
      </c>
      <c r="L91" s="22">
        <f>($I$113+40*($P$9-0.5))/($I$113+$I$162)</f>
        <v>0.81999902191783558</v>
      </c>
      <c r="M91" s="22">
        <f>($I$114+40*($P$9-0.5))/($I$114+$I$162)</f>
        <v>0.82972584373442448</v>
      </c>
      <c r="N91" s="22">
        <f>($I$115+40*($P$9-0.5))/($I$115+$I$162)</f>
        <v>0.81877861483418513</v>
      </c>
      <c r="O91" s="22">
        <f>($I$116+40*($P$9-0.5))/($I$116+$I$162)</f>
        <v>0.82913986133749118</v>
      </c>
      <c r="P91" s="22">
        <f>($I$117+40*($P$10-0.5))/($I$117+$I$162)</f>
        <v>0.84692747444152505</v>
      </c>
      <c r="Q91" s="22">
        <f>($I$118+40*($P$10-0.5))/($I$118+$I$162)</f>
        <v>0.84033034159060604</v>
      </c>
      <c r="R91" s="22">
        <f>($I$119+40*($P$10-0.5))/($I$119+$I$162)</f>
        <v>0.84202316333687832</v>
      </c>
      <c r="S91" s="22">
        <f>($I$120+40*($P$10-0.5))/($I$120+$I$162)</f>
        <v>0.8390636047997525</v>
      </c>
      <c r="T91" s="22">
        <f>($I$121+40*($P$11-0.5))/($I$121+$I$162)</f>
        <v>0.82905887800949862</v>
      </c>
      <c r="U91" s="22">
        <f>($I$122+40*($P$11-0.5))/($I$122+$I$162)</f>
        <v>0.82463486397301577</v>
      </c>
      <c r="V91" s="22">
        <f>($I$123+40*($P$11-0.5))/($I$123+$I$162)</f>
        <v>0.82863267286308517</v>
      </c>
      <c r="W91" s="22">
        <f>($I$124+40*($P$11-0.5))/($I$124+$I$162)</f>
        <v>0.82666058656462638</v>
      </c>
      <c r="X91" s="22">
        <f>($I$125+40*($P$12-0.5))/($I$125+$I$162)</f>
        <v>0.82349512081885623</v>
      </c>
      <c r="Y91" s="22">
        <f>($I$126+40*($P$12-0.5))/($I$126+$I$162)</f>
        <v>0.81592293375852998</v>
      </c>
      <c r="Z91" s="22">
        <f>($I$127+40*($P$12-0.5))/($I$127+$I$162)</f>
        <v>0.81060827124696055</v>
      </c>
      <c r="AA91" s="22">
        <f>($I$128+40*($P$12-0.5))/($I$128+$I$162)</f>
        <v>0.81130900846904308</v>
      </c>
      <c r="AB91" s="22">
        <f>($I$129+40*($P$13-0.5))/($I$129+$I$162)</f>
        <v>0.87312124577384154</v>
      </c>
      <c r="AC91" s="22">
        <f>($I$130+40*($P$13-0.5))/($I$130+$I$162)</f>
        <v>0.86647167204046249</v>
      </c>
      <c r="AD91" s="22">
        <f>($I$131+40*($P$13-0.5))/($I$131+$I$162)</f>
        <v>0.86490976733370417</v>
      </c>
      <c r="AE91" s="22">
        <f>($I$132+40*($P$13-0.5))/($I$132+$I$162)</f>
        <v>0.86062142480881509</v>
      </c>
      <c r="AF91" s="22">
        <f>($I$133+40*($P$14-0.5))/($I$133+$I$162)</f>
        <v>0.82127369771136904</v>
      </c>
      <c r="AG91" s="22">
        <f>($I$134+40*($P$14-0.5))/($I$134+$I$162)</f>
        <v>0.82244332440832724</v>
      </c>
      <c r="AH91" s="22">
        <f>($I$135+40*($P$14-0.5))/($I$135+$I$162)</f>
        <v>0.81726257734820584</v>
      </c>
      <c r="AI91" s="22">
        <f>($I$136+40*($P$14-0.5))/($I$136+$I$162)</f>
        <v>0.81755160249127778</v>
      </c>
      <c r="AJ91" s="22">
        <f>($I$137+40*($P$15-0.5))/($I$137+$I$162)</f>
        <v>0.79992198485178978</v>
      </c>
      <c r="AK91" s="22">
        <f>($I$138+40*($P$15-0.5))/($I$138+$I$162)</f>
        <v>0.8096226425539953</v>
      </c>
      <c r="AL91" s="22">
        <f>($I$139+40*($P$15-0.5))/($I$139+$I$162)</f>
        <v>0.80828947657376937</v>
      </c>
      <c r="AM91" s="22">
        <f>($I$140+40*($P$15-0.5))/($I$140+$I$162)</f>
        <v>0.78856081369762521</v>
      </c>
      <c r="AN91" s="22">
        <f>($I$141+40*($P$16-0.5))/($I$141+$I$162)</f>
        <v>0.85585679963263805</v>
      </c>
      <c r="AO91" s="22">
        <f>($I$142+40*($P$16-0.5))/($I$142+$I$162)</f>
        <v>0.85525209697693261</v>
      </c>
      <c r="AP91" s="22">
        <f>($I$143+40*($P$16-0.5))/($I$143+$I$162)</f>
        <v>0.85944896790165082</v>
      </c>
      <c r="AQ91" s="22">
        <f>($I$144+40*($P$16-0.5))/($I$144+$I$162)</f>
        <v>0.85098288862846871</v>
      </c>
      <c r="AR91" s="22">
        <f>($I$145+40*($P$17-0.5))/($I$145+$I$162)</f>
        <v>0.85545539595887277</v>
      </c>
      <c r="AS91" s="22">
        <f>($I$146+40*($P$17-0.5))/($I$146+$I$162)</f>
        <v>0.85889844260354709</v>
      </c>
      <c r="AT91" s="22">
        <f>($I$147+40*($P$17-0.5))/($I$147+$I$162)</f>
        <v>0.85621180197959312</v>
      </c>
      <c r="AU91" s="22">
        <f>($I$148+40*($P$17-0.5))/($I$148+$I$162)</f>
        <v>0.86278532130852836</v>
      </c>
      <c r="AV91" s="22">
        <f>($I$149+40*($P$18-0.5))/($I$149+$I$162)</f>
        <v>0.78375474268274692</v>
      </c>
      <c r="AW91" s="22">
        <f>($I$150+40*($P$18-0.5))/($I$150+$I$162)</f>
        <v>0.78170556220213516</v>
      </c>
      <c r="AX91" s="22">
        <f>($I$151+40*($P$18-0.5))/($I$151+$I$162)</f>
        <v>0.78502014308771506</v>
      </c>
      <c r="AY91" s="22">
        <f>($I$152+40*($P$18-0.5))/($I$152+$I$162)</f>
        <v>0.76562872341831811</v>
      </c>
      <c r="AZ91" s="22">
        <f>($I$153+40*($P$19-0.5))/($I$153+$I$162)</f>
        <v>0.7562944996494555</v>
      </c>
      <c r="BA91" s="22">
        <f>($I$154+40*($P$19-0.5))/($I$154+$I$162)</f>
        <v>0.75282703119901884</v>
      </c>
      <c r="BB91" s="22">
        <f>($I$155+40*($P$19-0.5))/($I$155+$I$162)</f>
        <v>0.75347140213572128</v>
      </c>
      <c r="BC91" s="22">
        <f>($I$156+40*($P$20-0.5))/($I$156+$I$162)</f>
        <v>0.69044535286048081</v>
      </c>
      <c r="BD91" s="22">
        <f>($I$157+40*($P$20-0.5))/($I$157+$I$162)</f>
        <v>0.69964163329611306</v>
      </c>
      <c r="BE91" s="22">
        <f>($I$158+40*($P$20-0.5))/($I$158+$I$162)</f>
        <v>0.69050020864262873</v>
      </c>
      <c r="BF91" s="22">
        <f>($I$159+40*($P$20-0.5))/($I$159+$I$162)</f>
        <v>0.68872968085626673</v>
      </c>
      <c r="BG91" s="22">
        <f>($I$160+40*($P$21-0.5))/($I$160+$I$162)</f>
        <v>0.52380525303178682</v>
      </c>
      <c r="BH91" s="22">
        <f>($I$161+40*($P$21-0.5))/($I$161+$I$162)</f>
        <v>0.5737618776051685</v>
      </c>
      <c r="BI91" s="55">
        <v>0</v>
      </c>
      <c r="BJ91" s="22">
        <f>($I$162+40*($P$21-0.5))/($I$162+$I$163)</f>
        <v>0.5102485865140608</v>
      </c>
      <c r="BK91" s="22">
        <f>($I$162+40*($P$21-0.5))/($I$162+$I$164)</f>
        <v>0.45647742368304328</v>
      </c>
      <c r="BL91" s="22">
        <f>($I$162+40*($Q$21-0.5))/($I$162+$I$165)</f>
        <v>0.65144573209478374</v>
      </c>
      <c r="BM91" s="22">
        <f>($I$162+40*($Q$21-0.5))/($I$162+$I$166)</f>
        <v>0.64746076986933421</v>
      </c>
      <c r="BN91" s="22">
        <f>($I$162+40*($Q$7-0.5))/($I$162+$I$167)</f>
        <v>0.89485937035924912</v>
      </c>
      <c r="BO91" s="22">
        <f>($I$162+40*($Q$21-0.5))/($I$162+$I$168)</f>
        <v>0.65403137209783002</v>
      </c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35"/>
      <c r="FY91" s="35"/>
      <c r="FZ91" s="35"/>
      <c r="GA91" s="35"/>
      <c r="GB91" s="35"/>
      <c r="GC91" s="35"/>
      <c r="GD91" s="35"/>
      <c r="GE91" s="35"/>
      <c r="GF91" s="35"/>
      <c r="GG91" s="35"/>
      <c r="GH91" s="35"/>
      <c r="GI91" s="35"/>
      <c r="GJ91" s="35"/>
      <c r="GK91" s="35"/>
      <c r="GL91" s="35"/>
      <c r="GM91" s="35"/>
      <c r="GN91" s="35"/>
      <c r="GO91" s="35"/>
      <c r="GP91" s="35"/>
      <c r="GQ91" s="35"/>
      <c r="GR91" s="35"/>
      <c r="GS91" s="35"/>
      <c r="GT91" s="35"/>
      <c r="GU91" s="35"/>
      <c r="GV91" s="35"/>
      <c r="GW91" s="35"/>
      <c r="GX91" s="35"/>
      <c r="GY91" s="35"/>
      <c r="GZ91" s="35"/>
      <c r="HA91" s="35"/>
      <c r="HB91" s="35"/>
      <c r="HC91" s="35"/>
      <c r="HD91" s="35"/>
      <c r="HE91" s="35"/>
      <c r="HF91" s="35"/>
      <c r="HG91" s="35"/>
      <c r="HH91" s="35"/>
      <c r="HI91" s="35"/>
      <c r="HJ91" s="35"/>
      <c r="HK91" s="35"/>
      <c r="HL91" s="35"/>
      <c r="HM91" s="35"/>
      <c r="HN91" s="35"/>
      <c r="HO91" s="35"/>
      <c r="HP91" s="35"/>
      <c r="HQ91" s="35"/>
      <c r="HR91" s="35"/>
      <c r="HS91" s="35"/>
      <c r="HT91" s="35"/>
      <c r="HU91" s="35"/>
      <c r="HV91" s="35"/>
      <c r="HW91" s="35"/>
      <c r="HX91" s="35"/>
      <c r="HY91" s="35"/>
      <c r="HZ91" s="35"/>
      <c r="IA91" s="35"/>
      <c r="IB91" s="35"/>
      <c r="IC91" s="35"/>
      <c r="ID91" s="35"/>
      <c r="IE91" s="35"/>
      <c r="IF91" s="35"/>
      <c r="IG91" s="35"/>
      <c r="IH91" s="35"/>
      <c r="II91" s="35"/>
      <c r="IJ91" s="35"/>
      <c r="IK91" s="35"/>
      <c r="IL91" s="35"/>
      <c r="IM91" s="35"/>
      <c r="IN91" s="35"/>
      <c r="IO91" s="35"/>
      <c r="IP91" s="35"/>
      <c r="IQ91" s="35"/>
      <c r="IR91" s="35"/>
      <c r="IS91" s="35"/>
      <c r="IT91" s="35"/>
      <c r="IU91" s="35"/>
      <c r="IV91" s="35"/>
      <c r="IW91" s="35"/>
      <c r="IX91" s="35"/>
      <c r="IY91" s="35"/>
      <c r="IZ91" s="35"/>
      <c r="JA91" s="35"/>
      <c r="JB91" s="35"/>
      <c r="JC91" s="35"/>
      <c r="JD91" s="35"/>
      <c r="JE91" s="35"/>
      <c r="JF91" s="35"/>
      <c r="JG91" s="35"/>
      <c r="JH91" s="35"/>
      <c r="JI91" s="35"/>
      <c r="JJ91" s="35"/>
      <c r="JK91" s="35"/>
      <c r="JL91" s="35"/>
      <c r="JM91" s="35"/>
      <c r="JN91" s="35"/>
      <c r="JO91" s="35"/>
      <c r="JP91" s="35"/>
      <c r="JQ91" s="35"/>
      <c r="JR91" s="35"/>
      <c r="JS91" s="35"/>
      <c r="JT91" s="35"/>
      <c r="JU91" s="35"/>
      <c r="JV91" s="35"/>
      <c r="JW91" s="35"/>
      <c r="JX91" s="35"/>
      <c r="JY91" s="35"/>
      <c r="JZ91" s="35"/>
      <c r="KA91" s="35"/>
      <c r="KB91" s="35"/>
      <c r="KC91" s="35"/>
      <c r="KD91" s="35"/>
      <c r="KE91" s="35"/>
      <c r="KF91" s="35"/>
      <c r="KG91" s="35"/>
      <c r="KH91" s="35"/>
      <c r="KI91" s="35"/>
      <c r="KJ91" s="35"/>
      <c r="KK91" s="35"/>
      <c r="KL91" s="35"/>
      <c r="KM91" s="35"/>
      <c r="KN91" s="35"/>
      <c r="KO91" s="35"/>
      <c r="KP91" s="35"/>
      <c r="KQ91" s="35"/>
      <c r="KR91" s="35"/>
      <c r="KS91" s="35"/>
      <c r="KT91" s="35"/>
      <c r="KU91" s="35"/>
      <c r="KV91" s="35"/>
      <c r="KW91" s="35"/>
      <c r="KX91" s="35"/>
      <c r="KY91" s="35"/>
      <c r="KZ91" s="35"/>
      <c r="LA91" s="35"/>
      <c r="LB91" s="35"/>
      <c r="LC91" s="35"/>
      <c r="LD91" s="35"/>
      <c r="LE91" s="35"/>
      <c r="LF91" s="35"/>
      <c r="LG91" s="35"/>
      <c r="LH91" s="35"/>
      <c r="LI91" s="35"/>
      <c r="LJ91" s="35"/>
      <c r="LK91" s="35"/>
      <c r="LL91" s="35"/>
      <c r="LM91" s="35"/>
      <c r="LN91" s="35"/>
      <c r="LO91" s="35"/>
      <c r="LP91" s="35"/>
      <c r="LQ91" s="35"/>
      <c r="LR91" s="35"/>
      <c r="LS91" s="35"/>
      <c r="LT91" s="35"/>
      <c r="LU91" s="35"/>
      <c r="LV91" s="35"/>
      <c r="LW91" s="35"/>
      <c r="LX91" s="35"/>
      <c r="LY91" s="35"/>
      <c r="LZ91" s="35"/>
      <c r="MA91" s="35"/>
      <c r="MB91" s="35"/>
      <c r="MC91" s="35"/>
      <c r="MD91" s="35"/>
      <c r="ME91" s="35"/>
      <c r="MF91" s="35"/>
      <c r="MG91" s="35"/>
      <c r="MH91" s="35"/>
      <c r="MI91" s="35"/>
      <c r="MJ91" s="35"/>
      <c r="MK91" s="35"/>
      <c r="ML91" s="35"/>
      <c r="MM91" s="35"/>
      <c r="MN91" s="35"/>
      <c r="MO91" s="35"/>
      <c r="MP91" s="35"/>
      <c r="MQ91" s="35"/>
      <c r="MR91" s="35"/>
      <c r="MS91" s="35"/>
      <c r="MT91" s="35"/>
    </row>
    <row r="92" spans="1:358" x14ac:dyDescent="0.25">
      <c r="A92" t="str">
        <f>$A$163</f>
        <v>FGCU</v>
      </c>
      <c r="B92" s="48"/>
      <c r="C92" s="3">
        <v>59</v>
      </c>
      <c r="D92" s="22">
        <f>($I$105+40*($P$7-0.5))/($I$105+$I$163)</f>
        <v>0.88972181797006222</v>
      </c>
      <c r="E92" s="22">
        <f>($I$106+40*($P$7-0.5))/($I$106+$I$163)</f>
        <v>0.89249544634707212</v>
      </c>
      <c r="F92" s="22">
        <f>($I$107+40*($P$7-0.5))/($I$107+$I$163)</f>
        <v>0.89047289942565921</v>
      </c>
      <c r="G92" s="22">
        <f>($I$108+40*($P$7-0.5))/($I$108+$I$163)</f>
        <v>0.88475331413173397</v>
      </c>
      <c r="H92" s="22">
        <f>($I$109+40*($P$8-0.5))/($I$109+$I$163)</f>
        <v>0.86927383818878512</v>
      </c>
      <c r="I92" s="22">
        <f>($I$110+40*($P$8-0.5))/($I$110+$I$163)</f>
        <v>0.85442311841954832</v>
      </c>
      <c r="J92" s="22">
        <f>($I$111+40*($P$8-0.5))/($I$111+$I$163)</f>
        <v>0.86095399633088354</v>
      </c>
      <c r="K92" s="22">
        <f>($I$112+40*($P$8-0.5))/($I$112+$I$163)</f>
        <v>0.86667269807754654</v>
      </c>
      <c r="L92" s="22">
        <f>($I$113+40*($P$9-0.5))/($I$113+$I$163)</f>
        <v>0.83284534947411804</v>
      </c>
      <c r="M92" s="22">
        <f>($I$114+40*($P$9-0.5))/($I$114+$I$163)</f>
        <v>0.84201173429258891</v>
      </c>
      <c r="N92" s="22">
        <f>($I$115+40*($P$9-0.5))/($I$115+$I$163)</f>
        <v>0.83169416352158332</v>
      </c>
      <c r="O92" s="22">
        <f>($I$116+40*($P$9-0.5))/($I$116+$I$163)</f>
        <v>0.84145995382582961</v>
      </c>
      <c r="P92" s="22">
        <f>($I$117+40*($P$10-0.5))/($I$117+$I$163)</f>
        <v>0.85964457389363391</v>
      </c>
      <c r="Q92" s="22">
        <f>($I$118+40*($P$10-0.5))/($I$118+$I$163)</f>
        <v>0.85350071779576087</v>
      </c>
      <c r="R92" s="22">
        <f>($I$119+40*($P$10-0.5))/($I$119+$I$163)</f>
        <v>0.85507798770422649</v>
      </c>
      <c r="S92" s="22">
        <f>($I$120+40*($P$10-0.5))/($I$120+$I$163)</f>
        <v>0.85232010541152281</v>
      </c>
      <c r="T92" s="22">
        <f>($I$121+40*($P$11-0.5))/($I$121+$I$163)</f>
        <v>0.84213562290284205</v>
      </c>
      <c r="U92" s="22">
        <f>($I$122+40*($P$11-0.5))/($I$122+$I$163)</f>
        <v>0.83798390276583323</v>
      </c>
      <c r="V92" s="22">
        <f>($I$123+40*($P$11-0.5))/($I$123+$I$163)</f>
        <v>0.84173579783127106</v>
      </c>
      <c r="W92" s="22">
        <f>($I$124+40*($P$11-0.5))/($I$124+$I$163)</f>
        <v>0.83988536482099907</v>
      </c>
      <c r="X92" s="22">
        <f>($I$125+40*($P$12-0.5))/($I$125+$I$163)</f>
        <v>0.83578819233187351</v>
      </c>
      <c r="Y92" s="22">
        <f>($I$126+40*($P$12-0.5))/($I$126+$I$163)</f>
        <v>0.82863364071744416</v>
      </c>
      <c r="Z92" s="22">
        <f>($I$127+40*($P$12-0.5))/($I$127+$I$163)</f>
        <v>0.82360662344773317</v>
      </c>
      <c r="AA92" s="22">
        <f>($I$128+40*($P$12-0.5))/($I$128+$I$163)</f>
        <v>0.8242696936116799</v>
      </c>
      <c r="AB92" s="22">
        <f>($I$129+40*($P$13-0.5))/($I$129+$I$163)</f>
        <v>0.88657060634233176</v>
      </c>
      <c r="AC92" s="22">
        <f>($I$130+40*($P$13-0.5))/($I$130+$I$163)</f>
        <v>0.88052945065331434</v>
      </c>
      <c r="AD92" s="22">
        <f>($I$131+40*($P$13-0.5))/($I$131+$I$163)</f>
        <v>0.87910903997718093</v>
      </c>
      <c r="AE92" s="22">
        <f>($I$132+40*($P$13-0.5))/($I$132+$I$163)</f>
        <v>0.87520640728401433</v>
      </c>
      <c r="AF92" s="22">
        <f>($I$133+40*($P$14-0.5))/($I$133+$I$163)</f>
        <v>0.83442585432193561</v>
      </c>
      <c r="AG92" s="22">
        <f>($I$134+40*($P$14-0.5))/($I$134+$I$163)</f>
        <v>0.83552664730030535</v>
      </c>
      <c r="AH92" s="22">
        <f>($I$135+40*($P$14-0.5))/($I$135+$I$163)</f>
        <v>0.83064903941905843</v>
      </c>
      <c r="AI92" s="22">
        <f>($I$136+40*($P$14-0.5))/($I$136+$I$163)</f>
        <v>0.83092127224860668</v>
      </c>
      <c r="AJ92" s="22">
        <f>($I$137+40*($P$15-0.5))/($I$137+$I$163)</f>
        <v>0.81348500426831405</v>
      </c>
      <c r="AK92" s="22">
        <f>($I$138+40*($P$15-0.5))/($I$138+$I$163)</f>
        <v>0.82267384254362841</v>
      </c>
      <c r="AL92" s="22">
        <f>($I$139+40*($P$15-0.5))/($I$139+$I$163)</f>
        <v>0.82141191097940558</v>
      </c>
      <c r="AM92" s="22">
        <f>($I$140+40*($P$15-0.5))/($I$140+$I$163)</f>
        <v>0.80270403663944256</v>
      </c>
      <c r="AN92" s="22">
        <f>($I$141+40*($P$16-0.5))/($I$141+$I$163)</f>
        <v>0.87086555490886175</v>
      </c>
      <c r="AO92" s="22">
        <f>($I$142+40*($P$16-0.5))/($I$142+$I$163)</f>
        <v>0.87031427549427642</v>
      </c>
      <c r="AP92" s="22">
        <f>($I$143+40*($P$16-0.5))/($I$143+$I$163)</f>
        <v>0.87413869704187119</v>
      </c>
      <c r="AQ92" s="22">
        <f>($I$144+40*($P$16-0.5))/($I$144+$I$163)</f>
        <v>0.86641992669786894</v>
      </c>
      <c r="AR92" s="22">
        <f>($I$145+40*($P$17-0.5))/($I$145+$I$163)</f>
        <v>0.87049962281516946</v>
      </c>
      <c r="AS92" s="22">
        <f>($I$146+40*($P$17-0.5))/($I$146+$I$163)</f>
        <v>0.87363725032394868</v>
      </c>
      <c r="AT92" s="22">
        <f>($I$147+40*($P$17-0.5))/($I$147+$I$163)</f>
        <v>0.87118915632674498</v>
      </c>
      <c r="AU92" s="22">
        <f>($I$148+40*($P$17-0.5))/($I$148+$I$163)</f>
        <v>0.87717618325529134</v>
      </c>
      <c r="AV92" s="22">
        <f>($I$149+40*($P$18-0.5))/($I$149+$I$163)</f>
        <v>0.79668602212103168</v>
      </c>
      <c r="AW92" s="22">
        <f>($I$150+40*($P$18-0.5))/($I$150+$I$163)</f>
        <v>0.7947272866909979</v>
      </c>
      <c r="AX92" s="22">
        <f>($I$151+40*($P$18-0.5))/($I$151+$I$163)</f>
        <v>0.79789526545719291</v>
      </c>
      <c r="AY92" s="22">
        <f>($I$152+40*($P$18-0.5))/($I$152+$I$163)</f>
        <v>0.77933875215950743</v>
      </c>
      <c r="AZ92" s="22">
        <f>($I$153+40*($P$19-0.5))/($I$153+$I$163)</f>
        <v>0.76970866079682043</v>
      </c>
      <c r="BA92" s="22">
        <f>($I$154+40*($P$19-0.5))/($I$154+$I$163)</f>
        <v>0.76637309251086794</v>
      </c>
      <c r="BB92" s="22">
        <f>($I$155+40*($P$19-0.5))/($I$155+$I$163)</f>
        <v>0.76699307939534644</v>
      </c>
      <c r="BC92" s="22">
        <f>($I$156+40*($P$19-0.5))/($I$156+$I$163)</f>
        <v>0.73777390640945417</v>
      </c>
      <c r="BD92" s="22">
        <f>($I$157+40*($P$20-0.5))/($I$157+$I$163)</f>
        <v>0.71334377431837759</v>
      </c>
      <c r="BE92" s="22">
        <f>($I$158+40*($P$20-0.5))/($I$158+$I$163)</f>
        <v>0.7044432067884302</v>
      </c>
      <c r="BF92" s="22">
        <f>($I$159+40*($P$20-0.5))/($I$159+$I$163)</f>
        <v>0.70271810123435974</v>
      </c>
      <c r="BG92" s="22">
        <f>($I$160+40*($P$20-0.5))/($I$160+$I$163)</f>
        <v>0.71454770398756118</v>
      </c>
      <c r="BH92" s="22">
        <f>($I$161+40*($P$21-0.5))/($I$161+$I$163)</f>
        <v>0.58375719743581389</v>
      </c>
      <c r="BI92" s="22">
        <f>($I$162+40*($P$21-0.5))/($I$162+$I$163)</f>
        <v>0.5102485865140608</v>
      </c>
      <c r="BJ92" s="3">
        <v>0</v>
      </c>
      <c r="BK92" s="22">
        <f>($I$163+40*($P$21-0.5))/($I$163+$I$164)</f>
        <v>0.44632460371363225</v>
      </c>
      <c r="BL92" s="22">
        <f>($I$163+40*($Q$21-0.5))/($I$163+$I$165)</f>
        <v>0.64400673898597827</v>
      </c>
      <c r="BM92" s="22">
        <f>($I$163+40*($Q$21-0.5))/($I$163+$I$166)</f>
        <v>0.63998372951935667</v>
      </c>
      <c r="BN92" s="22">
        <f>($I$163+40*($Q$7-0.5))/($I$163+$I$167)</f>
        <v>0.89253789754182922</v>
      </c>
      <c r="BO92" s="22">
        <f>($I$163+40*($Q$21-0.5))/($I$163+$I$168)</f>
        <v>0.64661762787141397</v>
      </c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35"/>
      <c r="FI92" s="35"/>
      <c r="FJ92" s="35"/>
      <c r="FK92" s="35"/>
      <c r="FL92" s="35"/>
      <c r="FM92" s="35"/>
      <c r="FN92" s="35"/>
      <c r="FO92" s="35"/>
      <c r="FP92" s="35"/>
      <c r="FQ92" s="35"/>
      <c r="FR92" s="35"/>
      <c r="FS92" s="35"/>
      <c r="FT92" s="35"/>
      <c r="FU92" s="35"/>
      <c r="FV92" s="35"/>
      <c r="FW92" s="35"/>
      <c r="FX92" s="35"/>
      <c r="FY92" s="35"/>
      <c r="FZ92" s="35"/>
      <c r="GA92" s="35"/>
      <c r="GB92" s="35"/>
      <c r="GC92" s="35"/>
      <c r="GD92" s="35"/>
      <c r="GE92" s="35"/>
      <c r="GF92" s="35"/>
      <c r="GG92" s="35"/>
      <c r="GH92" s="35"/>
      <c r="GI92" s="35"/>
      <c r="GJ92" s="35"/>
      <c r="GK92" s="35"/>
      <c r="GL92" s="35"/>
      <c r="GM92" s="35"/>
      <c r="GN92" s="35"/>
      <c r="GO92" s="35"/>
      <c r="GP92" s="35"/>
      <c r="GQ92" s="35"/>
      <c r="GR92" s="35"/>
      <c r="GS92" s="35"/>
      <c r="GT92" s="35"/>
      <c r="GU92" s="35"/>
      <c r="GV92" s="35"/>
      <c r="GW92" s="35"/>
      <c r="GX92" s="35"/>
      <c r="GY92" s="35"/>
      <c r="GZ92" s="35"/>
      <c r="HA92" s="35"/>
      <c r="HB92" s="35"/>
      <c r="HC92" s="35"/>
      <c r="HD92" s="35"/>
      <c r="HE92" s="35"/>
      <c r="HF92" s="35"/>
      <c r="HG92" s="35"/>
      <c r="HH92" s="35"/>
      <c r="HI92" s="35"/>
      <c r="HJ92" s="35"/>
      <c r="HK92" s="35"/>
      <c r="HL92" s="35"/>
      <c r="HM92" s="35"/>
      <c r="HN92" s="35"/>
      <c r="HO92" s="35"/>
      <c r="HP92" s="35"/>
      <c r="HQ92" s="35"/>
      <c r="HR92" s="35"/>
      <c r="HS92" s="35"/>
      <c r="HT92" s="35"/>
      <c r="HU92" s="35"/>
      <c r="HV92" s="35"/>
      <c r="HW92" s="35"/>
      <c r="HX92" s="35"/>
      <c r="HY92" s="35"/>
      <c r="HZ92" s="35"/>
      <c r="IA92" s="35"/>
      <c r="IB92" s="35"/>
      <c r="IC92" s="35"/>
      <c r="ID92" s="35"/>
      <c r="IE92" s="35"/>
      <c r="IF92" s="35"/>
      <c r="IG92" s="35"/>
      <c r="IH92" s="35"/>
      <c r="II92" s="35"/>
      <c r="IJ92" s="35"/>
      <c r="IK92" s="35"/>
      <c r="IL92" s="35"/>
      <c r="IM92" s="35"/>
      <c r="IN92" s="35"/>
      <c r="IO92" s="35"/>
      <c r="IP92" s="35"/>
      <c r="IQ92" s="35"/>
      <c r="IR92" s="35"/>
      <c r="IS92" s="35"/>
      <c r="IT92" s="35"/>
      <c r="IU92" s="35"/>
      <c r="IV92" s="35"/>
      <c r="IW92" s="35"/>
      <c r="IX92" s="35"/>
      <c r="IY92" s="35"/>
      <c r="IZ92" s="35"/>
      <c r="JA92" s="35"/>
      <c r="JB92" s="35"/>
      <c r="JC92" s="35"/>
      <c r="JD92" s="35"/>
      <c r="JE92" s="35"/>
      <c r="JF92" s="35"/>
      <c r="JG92" s="35"/>
      <c r="JH92" s="35"/>
      <c r="JI92" s="35"/>
      <c r="JJ92" s="35"/>
      <c r="JK92" s="35"/>
      <c r="JL92" s="35"/>
      <c r="JM92" s="35"/>
      <c r="JN92" s="35"/>
      <c r="JO92" s="35"/>
      <c r="JP92" s="35"/>
      <c r="JQ92" s="35"/>
      <c r="JR92" s="35"/>
      <c r="JS92" s="35"/>
      <c r="JT92" s="35"/>
      <c r="JU92" s="35"/>
      <c r="JV92" s="35"/>
      <c r="JW92" s="35"/>
      <c r="JX92" s="35"/>
      <c r="JY92" s="35"/>
      <c r="JZ92" s="35"/>
      <c r="KA92" s="35"/>
      <c r="KB92" s="35"/>
      <c r="KC92" s="35"/>
      <c r="KD92" s="35"/>
      <c r="KE92" s="35"/>
      <c r="KF92" s="35"/>
      <c r="KG92" s="35"/>
      <c r="KH92" s="35"/>
      <c r="KI92" s="35"/>
      <c r="KJ92" s="35"/>
      <c r="KK92" s="35"/>
      <c r="KL92" s="35"/>
      <c r="KM92" s="35"/>
      <c r="KN92" s="35"/>
      <c r="KO92" s="35"/>
      <c r="KP92" s="35"/>
      <c r="KQ92" s="35"/>
      <c r="KR92" s="35"/>
      <c r="KS92" s="35"/>
      <c r="KT92" s="35"/>
      <c r="KU92" s="35"/>
      <c r="KV92" s="35"/>
      <c r="KW92" s="35"/>
      <c r="KX92" s="35"/>
      <c r="KY92" s="35"/>
      <c r="KZ92" s="35"/>
      <c r="LA92" s="35"/>
      <c r="LB92" s="35"/>
      <c r="LC92" s="35"/>
      <c r="LD92" s="35"/>
      <c r="LE92" s="35"/>
      <c r="LF92" s="35"/>
      <c r="LG92" s="35"/>
      <c r="LH92" s="35"/>
      <c r="LI92" s="35"/>
      <c r="LJ92" s="35"/>
      <c r="LK92" s="35"/>
      <c r="LL92" s="35"/>
      <c r="LM92" s="35"/>
      <c r="LN92" s="35"/>
      <c r="LO92" s="35"/>
      <c r="LP92" s="35"/>
      <c r="LQ92" s="35"/>
      <c r="LR92" s="35"/>
      <c r="LS92" s="35"/>
      <c r="LT92" s="35"/>
      <c r="LU92" s="35"/>
      <c r="LV92" s="35"/>
      <c r="LW92" s="35"/>
      <c r="LX92" s="35"/>
      <c r="LY92" s="35"/>
      <c r="LZ92" s="35"/>
      <c r="MA92" s="35"/>
      <c r="MB92" s="35"/>
      <c r="MC92" s="35"/>
      <c r="MD92" s="35"/>
      <c r="ME92" s="35"/>
      <c r="MF92" s="35"/>
      <c r="MG92" s="35"/>
      <c r="MH92" s="35"/>
      <c r="MI92" s="35"/>
      <c r="MJ92" s="35"/>
      <c r="MK92" s="35"/>
      <c r="ML92" s="35"/>
      <c r="MM92" s="35"/>
      <c r="MN92" s="35"/>
      <c r="MO92" s="35"/>
      <c r="MP92" s="35"/>
      <c r="MQ92" s="35"/>
      <c r="MR92" s="35"/>
      <c r="MS92" s="35"/>
      <c r="MT92" s="35"/>
    </row>
    <row r="93" spans="1:358" x14ac:dyDescent="0.25">
      <c r="A93" t="str">
        <f>$A$164</f>
        <v>Pacific</v>
      </c>
      <c r="B93" s="48"/>
      <c r="C93" s="3">
        <v>60</v>
      </c>
      <c r="D93" s="22">
        <f>($I$105+40*($P$7-0.5))/($I$105+$I$164)</f>
        <v>0.81921589585599908</v>
      </c>
      <c r="E93" s="22">
        <f>($I$106+40*($P$7-0.5))/($I$106+$I$164)</f>
        <v>0.82341087207757324</v>
      </c>
      <c r="F93" s="22">
        <f>($I$107+40*($P$7-0.5))/($I$107+$I$164)</f>
        <v>0.82035021764293881</v>
      </c>
      <c r="G93" s="22">
        <f>($I$108+40*($P$7-0.5))/($I$108+$I$164)</f>
        <v>0.81174293695955346</v>
      </c>
      <c r="H93" s="22">
        <f>($I$109+40*($P$8-0.5))/($I$109+$I$164)</f>
        <v>0.80196079290263411</v>
      </c>
      <c r="I93" s="22">
        <f>($I$110+40*($P$8-0.5))/($I$110+$I$164)</f>
        <v>0.78138630768617889</v>
      </c>
      <c r="J93" s="22">
        <f>($I$111+40*($P$8-0.5))/($I$111+$I$164)</f>
        <v>0.79038994459178613</v>
      </c>
      <c r="K93" s="22">
        <f>($I$112+40*($P$8-0.5))/($I$112+$I$164)</f>
        <v>0.79833101293135056</v>
      </c>
      <c r="L93" s="22">
        <f>($I$113+40*($P$9-0.5))/($I$113+$I$164)</f>
        <v>0.76405515673241675</v>
      </c>
      <c r="M93" s="22">
        <f>($I$114+40*($P$9-0.5))/($I$114+$I$164)</f>
        <v>0.77597915830690778</v>
      </c>
      <c r="N93" s="22">
        <f>($I$115+40*($P$9-0.5))/($I$115+$I$164)</f>
        <v>0.76256527813853048</v>
      </c>
      <c r="O93" s="22">
        <f>($I$116+40*($P$9-0.5))/($I$116+$I$164)</f>
        <v>0.77525831164106673</v>
      </c>
      <c r="P93" s="22">
        <f>($I$117+40*($P$10-0.5))/($I$117+$I$164)</f>
        <v>0.79135573073211773</v>
      </c>
      <c r="Q93" s="22">
        <f>($I$118+40*($P$10-0.5))/($I$118+$I$164)</f>
        <v>0.78297728309415759</v>
      </c>
      <c r="R93" s="22">
        <f>($I$119+40*($P$10-0.5))/($I$119+$I$164)</f>
        <v>0.78512267932516633</v>
      </c>
      <c r="S93" s="22">
        <f>($I$120+40*($P$10-0.5))/($I$120+$I$164)</f>
        <v>0.78137391510197818</v>
      </c>
      <c r="T93" s="22">
        <f>($I$121+40*($P$11-0.5))/($I$121+$I$164)</f>
        <v>0.77214360509150148</v>
      </c>
      <c r="U93" s="22">
        <f>($I$122+40*($P$11-0.5))/($I$122+$I$164)</f>
        <v>0.76666117695859315</v>
      </c>
      <c r="V93" s="22">
        <f>($I$123+40*($P$11-0.5))/($I$123+$I$164)</f>
        <v>0.77161458552414608</v>
      </c>
      <c r="W93" s="22">
        <f>($I$124+40*($P$11-0.5))/($I$124+$I$164)</f>
        <v>0.76916912380928748</v>
      </c>
      <c r="X93" s="22">
        <f>($I$125+40*($P$12-0.5))/($I$125+$I$164)</f>
        <v>0.76975139251176672</v>
      </c>
      <c r="Y93" s="22">
        <f>($I$126+40*($P$12-0.5))/($I$126+$I$164)</f>
        <v>0.76054399627640734</v>
      </c>
      <c r="Z93" s="22">
        <f>($I$127+40*($P$12-0.5))/($I$127+$I$164)</f>
        <v>0.7541122823250217</v>
      </c>
      <c r="AA93" s="22">
        <f>($I$128+40*($P$12-0.5))/($I$128+$I$164)</f>
        <v>0.7549588623246386</v>
      </c>
      <c r="AB93" s="22">
        <f>($I$129+40*($P$13-0.5))/($I$129+$I$164)</f>
        <v>0.81447008937351528</v>
      </c>
      <c r="AC93" s="22">
        <f>($I$130+40*($P$13-0.5))/($I$130+$I$164)</f>
        <v>0.80543165598672628</v>
      </c>
      <c r="AD93" s="22">
        <f>($I$131+40*($P$13-0.5))/($I$131+$I$164)</f>
        <v>0.80331782671053475</v>
      </c>
      <c r="AE93" s="22">
        <f>($I$132+40*($P$13-0.5))/($I$132+$I$164)</f>
        <v>0.79753198601207886</v>
      </c>
      <c r="AF93" s="22">
        <f>($I$133+40*($P$14-0.5))/($I$133+$I$164)</f>
        <v>0.76410290654842716</v>
      </c>
      <c r="AG93" s="22">
        <f>($I$134+40*($P$14-0.5))/($I$134+$I$164)</f>
        <v>0.76553986172650768</v>
      </c>
      <c r="AH93" s="22">
        <f>($I$135+40*($P$14-0.5))/($I$135+$I$164)</f>
        <v>0.75918493758196504</v>
      </c>
      <c r="AI93" s="22">
        <f>($I$136+40*($P$14-0.5))/($I$136+$I$164)</f>
        <v>0.75953879358153187</v>
      </c>
      <c r="AJ93" s="22">
        <f>($I$137+40*($P$15-0.5))/($I$137+$I$164)</f>
        <v>0.74125577231992934</v>
      </c>
      <c r="AK93" s="22">
        <f>($I$138+40*($P$15-0.5))/($I$138+$I$164)</f>
        <v>0.75292225576429683</v>
      </c>
      <c r="AL93" s="22">
        <f>($I$139+40*($P$15-0.5))/($I$139+$I$164)</f>
        <v>0.7513139926223924</v>
      </c>
      <c r="AM93" s="22">
        <f>($I$140+40*($P$15-0.5))/($I$140+$I$164)</f>
        <v>0.72769732405795695</v>
      </c>
      <c r="AN93" s="22">
        <f>($I$141+40*($P$16-0.5))/($I$141+$I$164)</f>
        <v>0.79113407597464747</v>
      </c>
      <c r="AO93" s="22">
        <f>($I$142+40*($P$16-0.5))/($I$142+$I$164)</f>
        <v>0.79032437150956381</v>
      </c>
      <c r="AP93" s="22">
        <f>($I$143+40*($P$16-0.5))/($I$143+$I$164)</f>
        <v>0.79595464527745052</v>
      </c>
      <c r="AQ93" s="22">
        <f>($I$144+40*($P$16-0.5))/($I$144+$I$164)</f>
        <v>0.78462242796185511</v>
      </c>
      <c r="AR93" s="22">
        <f>($I$145+40*($P$17-0.5))/($I$145+$I$164)</f>
        <v>0.7905965340891401</v>
      </c>
      <c r="AS93" s="22">
        <f>($I$146+40*($P$17-0.5))/($I$146+$I$164)</f>
        <v>0.79521467798091461</v>
      </c>
      <c r="AT93" s="22">
        <f>($I$147+40*($P$17-0.5))/($I$147+$I$164)</f>
        <v>0.79160966796880106</v>
      </c>
      <c r="AU93" s="22">
        <f>($I$148+40*($P$17-0.5))/($I$148+$I$164)</f>
        <v>0.80044825379750395</v>
      </c>
      <c r="AV93" s="22">
        <f>($I$149+40*($P$18-0.5))/($I$149+$I$164)</f>
        <v>0.72768712285525616</v>
      </c>
      <c r="AW93" s="22">
        <f>($I$150+40*($P$18-0.5))/($I$150+$I$164)</f>
        <v>0.72529285906645613</v>
      </c>
      <c r="AX93" s="22">
        <f>($I$151+40*($P$18-0.5))/($I$151+$I$164)</f>
        <v>0.72916723936882943</v>
      </c>
      <c r="AY93" s="22">
        <f>($I$152+40*($P$18-0.5))/($I$152+$I$164)</f>
        <v>0.70662063570793221</v>
      </c>
      <c r="AZ93" s="22">
        <f>($I$153+40*($P$19-0.5))/($I$153+$I$164)</f>
        <v>0.69850858089286194</v>
      </c>
      <c r="BA93" s="22">
        <f>($I$154+40*($P$19-0.5))/($I$154+$I$164)</f>
        <v>0.69455098841269791</v>
      </c>
      <c r="BB93" s="22">
        <f>($I$155+40*($P$19-0.5))/($I$155+$I$164)</f>
        <v>0.69528579031939286</v>
      </c>
      <c r="BC93" s="22">
        <f>($I$156+40*($P$19-0.5))/($I$156+$I$164)</f>
        <v>0.66104831607493775</v>
      </c>
      <c r="BD93" s="22">
        <f>($I$157+40*($P$20-0.5))/($I$157+$I$164)</f>
        <v>0.64117855521490341</v>
      </c>
      <c r="BE93" s="22">
        <f>($I$158+40*($P$20-0.5))/($I$158+$I$164)</f>
        <v>0.63119574558394875</v>
      </c>
      <c r="BF93" s="22">
        <f>($I$159+40*($P$20-0.5))/($I$159+$I$164)</f>
        <v>0.62926810868269523</v>
      </c>
      <c r="BG93" s="22">
        <f>($I$160+40*($P$20-0.5))/($I$160+$I$164)</f>
        <v>0.64253369097531021</v>
      </c>
      <c r="BH93" s="22">
        <f>($I$161+40*($P$21-0.5))/($I$161+$I$164)</f>
        <v>0.53063266228237593</v>
      </c>
      <c r="BI93" s="22">
        <f>($I$162+40*($P$21-0.5))/($I$162+$I$164)</f>
        <v>0.45647742368304328</v>
      </c>
      <c r="BJ93" s="22">
        <f>($I$163+40*($P$21-0.5))/($I$163+$I$164)</f>
        <v>0.44632460371363225</v>
      </c>
      <c r="BK93" s="3">
        <v>0</v>
      </c>
      <c r="BL93" s="22">
        <f>($I$164+40*($Q$21-0.5))/($I$164+$I$165)</f>
        <v>0.68290014305726654</v>
      </c>
      <c r="BM93" s="22">
        <f>($I$164+40*($Q$21-0.5))/($I$164+$I$166)</f>
        <v>0.67909764835707009</v>
      </c>
      <c r="BN93" s="22">
        <f>($I$164+40*($Q$7-0.5))/($I$164+$I$167)</f>
        <v>0.90463838299454757</v>
      </c>
      <c r="BO93" s="22">
        <f>($I$164+40*($Q$21-0.5))/($I$164+$I$168)</f>
        <v>0.68536514424208594</v>
      </c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P93" s="35"/>
      <c r="FQ93" s="35"/>
      <c r="FR93" s="35"/>
      <c r="FS93" s="35"/>
      <c r="FT93" s="35"/>
      <c r="FU93" s="35"/>
      <c r="FV93" s="35"/>
      <c r="FW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H93" s="35"/>
      <c r="GI93" s="35"/>
      <c r="GJ93" s="35"/>
      <c r="GK93" s="35"/>
      <c r="GL93" s="35"/>
      <c r="GM93" s="35"/>
      <c r="GN93" s="35"/>
      <c r="GO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GZ93" s="35"/>
      <c r="HA93" s="35"/>
      <c r="HB93" s="35"/>
      <c r="HC93" s="35"/>
      <c r="HD93" s="35"/>
      <c r="HE93" s="35"/>
      <c r="HF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  <c r="HQ93" s="35"/>
      <c r="HR93" s="35"/>
      <c r="HS93" s="35"/>
      <c r="HT93" s="35"/>
      <c r="HU93" s="35"/>
      <c r="HV93" s="35"/>
      <c r="HW93" s="35"/>
      <c r="HX93" s="35"/>
      <c r="HY93" s="35"/>
      <c r="HZ93" s="35"/>
      <c r="IA93" s="35"/>
      <c r="IB93" s="35"/>
      <c r="IC93" s="35"/>
      <c r="ID93" s="35"/>
      <c r="IE93" s="35"/>
      <c r="IF93" s="35"/>
      <c r="IG93" s="35"/>
      <c r="IH93" s="35"/>
      <c r="II93" s="35"/>
      <c r="IJ93" s="35"/>
      <c r="IK93" s="35"/>
      <c r="IL93" s="35"/>
      <c r="IM93" s="35"/>
      <c r="IN93" s="35"/>
      <c r="IO93" s="35"/>
      <c r="IP93" s="35"/>
      <c r="IQ93" s="35"/>
      <c r="IR93" s="35"/>
      <c r="IS93" s="35"/>
      <c r="IT93" s="35"/>
      <c r="IU93" s="35"/>
      <c r="IV93" s="35"/>
      <c r="IW93" s="35"/>
      <c r="IX93" s="35"/>
      <c r="IY93" s="35"/>
      <c r="IZ93" s="35"/>
      <c r="JA93" s="35"/>
      <c r="JB93" s="35"/>
      <c r="JC93" s="35"/>
      <c r="JD93" s="35"/>
      <c r="JE93" s="35"/>
      <c r="JF93" s="35"/>
      <c r="JG93" s="35"/>
      <c r="JH93" s="35"/>
      <c r="JI93" s="35"/>
      <c r="JJ93" s="35"/>
      <c r="JK93" s="35"/>
      <c r="JL93" s="35"/>
      <c r="JM93" s="35"/>
      <c r="JN93" s="35"/>
      <c r="JO93" s="35"/>
      <c r="JP93" s="35"/>
      <c r="JQ93" s="35"/>
      <c r="JR93" s="35"/>
      <c r="JS93" s="35"/>
      <c r="JT93" s="35"/>
      <c r="JU93" s="35"/>
      <c r="JV93" s="35"/>
      <c r="JW93" s="35"/>
      <c r="JX93" s="35"/>
      <c r="JY93" s="35"/>
      <c r="JZ93" s="35"/>
      <c r="KA93" s="35"/>
      <c r="KB93" s="35"/>
      <c r="KC93" s="35"/>
      <c r="KD93" s="35"/>
      <c r="KE93" s="35"/>
      <c r="KF93" s="35"/>
      <c r="KG93" s="35"/>
      <c r="KH93" s="35"/>
      <c r="KI93" s="35"/>
      <c r="KJ93" s="35"/>
      <c r="KK93" s="35"/>
      <c r="KL93" s="35"/>
      <c r="KM93" s="35"/>
      <c r="KN93" s="35"/>
      <c r="KO93" s="35"/>
      <c r="KP93" s="35"/>
      <c r="KQ93" s="35"/>
      <c r="KR93" s="35"/>
      <c r="KS93" s="35"/>
      <c r="KT93" s="35"/>
      <c r="KU93" s="35"/>
      <c r="KV93" s="35"/>
      <c r="KW93" s="35"/>
      <c r="KX93" s="35"/>
      <c r="KY93" s="35"/>
      <c r="KZ93" s="35"/>
      <c r="LA93" s="35"/>
      <c r="LB93" s="35"/>
      <c r="LC93" s="35"/>
      <c r="LD93" s="35"/>
      <c r="LE93" s="35"/>
      <c r="LF93" s="35"/>
      <c r="LG93" s="35"/>
      <c r="LH93" s="35"/>
      <c r="LI93" s="35"/>
      <c r="LJ93" s="35"/>
      <c r="LK93" s="35"/>
      <c r="LL93" s="35"/>
      <c r="LM93" s="35"/>
      <c r="LN93" s="35"/>
      <c r="LO93" s="35"/>
      <c r="LP93" s="35"/>
      <c r="LQ93" s="35"/>
      <c r="LR93" s="35"/>
      <c r="LS93" s="35"/>
      <c r="LT93" s="35"/>
      <c r="LU93" s="35"/>
      <c r="LV93" s="35"/>
      <c r="LW93" s="35"/>
      <c r="LX93" s="35"/>
      <c r="LY93" s="35"/>
      <c r="LZ93" s="35"/>
      <c r="MA93" s="35"/>
      <c r="MB93" s="35"/>
      <c r="MC93" s="35"/>
      <c r="MD93" s="35"/>
      <c r="ME93" s="35"/>
      <c r="MF93" s="35"/>
      <c r="MG93" s="35"/>
      <c r="MH93" s="35"/>
      <c r="MI93" s="35"/>
      <c r="MJ93" s="35"/>
      <c r="MK93" s="35"/>
      <c r="ML93" s="35"/>
      <c r="MM93" s="35"/>
      <c r="MN93" s="35"/>
      <c r="MO93" s="35"/>
      <c r="MP93" s="35"/>
      <c r="MQ93" s="35"/>
      <c r="MR93" s="35"/>
      <c r="MS93" s="35"/>
      <c r="MT93" s="35"/>
    </row>
    <row r="94" spans="1:358" x14ac:dyDescent="0.25">
      <c r="A94" t="str">
        <f>$A$165</f>
        <v>SouthernU</v>
      </c>
      <c r="B94" s="48">
        <v>16</v>
      </c>
      <c r="C94" s="3">
        <v>61</v>
      </c>
      <c r="D94" s="22">
        <f>($I$105+40*($Q$7-0.5))/($I$105+$I$165)</f>
        <v>0.90231837476818499</v>
      </c>
      <c r="E94" s="22">
        <f>($I$106+40*($Q$7-0.5))/($I$106+$I$165)</f>
        <v>0.9048090809142727</v>
      </c>
      <c r="F94" s="22">
        <f>($I$107+40*($Q$7-0.5))/($I$107+$I$165)</f>
        <v>0.90299301774490004</v>
      </c>
      <c r="G94" s="22">
        <f>($I$108+40*($Q$7-0.5))/($I$108+$I$165)</f>
        <v>0.89785224248839413</v>
      </c>
      <c r="H94" s="22">
        <f>($I$109+40*($Q$8-0.5))/($I$109+$I$165)</f>
        <v>0.90476871602123843</v>
      </c>
      <c r="I94" s="22">
        <f>($I$110+40*($Q$8-0.5))/($I$110+$I$165)</f>
        <v>0.89378372784017035</v>
      </c>
      <c r="J94" s="22">
        <f>($I$111+40*($Q$8-0.5))/($I$111+$I$165)</f>
        <v>0.89861882638085833</v>
      </c>
      <c r="K94" s="22">
        <f>($I$112+40*($Q$8-0.5))/($I$112+$I$165)</f>
        <v>0.9028471575009388</v>
      </c>
      <c r="L94" s="22">
        <f>($I$113+40*($Q$9-0.5))/($I$113+$I$165)</f>
        <v>0.89774818327646777</v>
      </c>
      <c r="M94" s="22">
        <f>($I$114+40*($Q$9-0.5))/($I$114+$I$165)</f>
        <v>0.90343392294382785</v>
      </c>
      <c r="N94" s="22">
        <f>($I$115+40*($Q$9-0.5))/($I$115+$I$165)</f>
        <v>0.89703347056268079</v>
      </c>
      <c r="O94" s="22">
        <f>($I$116+40*($Q$9-0.5))/($I$116+$I$165)</f>
        <v>0.90309192489742263</v>
      </c>
      <c r="P94" s="22">
        <f>($I$117+40*($Q$10-0.5))/($I$117+$I$165)</f>
        <v>0.88191720770406101</v>
      </c>
      <c r="Q94" s="22">
        <f>($I$118+40*($Q$10-0.5))/($I$118+$I$165)</f>
        <v>0.87667166683054765</v>
      </c>
      <c r="R94" s="22">
        <f>($I$119+40*($Q$10-0.5))/($I$119+$I$165)</f>
        <v>0.8780189407275476</v>
      </c>
      <c r="S94" s="22">
        <f>($I$120+40*($Q$10-0.5))/($I$120+$I$165)</f>
        <v>0.87566292872374041</v>
      </c>
      <c r="T94" s="22">
        <f>($I$121+40*($Q$11-0.5))/($I$121+$I$165)</f>
        <v>0.85999491015896057</v>
      </c>
      <c r="U94" s="22">
        <f>($I$122+40*($Q$11-0.5))/($I$122+$I$165)</f>
        <v>0.85625646332694794</v>
      </c>
      <c r="V94" s="22">
        <f>($I$123+40*($Q$11-0.5))/($I$123+$I$165)</f>
        <v>0.85963501243449814</v>
      </c>
      <c r="W94" s="22">
        <f>($I$124+40*($Q$11-0.5))/($I$124+$I$165)</f>
        <v>0.8579690130569968</v>
      </c>
      <c r="X94" s="22">
        <f>($I$125+40*($Q$12-0.5))/($I$125+$I$165)</f>
        <v>0.86259709893840519</v>
      </c>
      <c r="Y94" s="22">
        <f>($I$126+40*($Q$12-0.5))/($I$126+$I$165)</f>
        <v>0.85652236955098471</v>
      </c>
      <c r="Z94" s="22">
        <f>($I$127+40*($Q$12-0.5))/($I$127+$I$165)</f>
        <v>0.85224959702814584</v>
      </c>
      <c r="AA94" s="22">
        <f>($I$128+40*($Q$12-0.5))/($I$128+$I$165)</f>
        <v>0.85281339288998892</v>
      </c>
      <c r="AB94" s="22">
        <f>($I$129+40*($Q$13-0.5))/($I$129+$I$165)</f>
        <v>0.89948644717733173</v>
      </c>
      <c r="AC94" s="22">
        <f>($I$130+40*($Q$13-0.5))/($I$130+$I$165)</f>
        <v>0.89405097301292202</v>
      </c>
      <c r="AD94" s="22">
        <f>($I$131+40*($Q$13-0.5))/($I$131+$I$165)</f>
        <v>0.89277174567740358</v>
      </c>
      <c r="AE94" s="22">
        <f>($I$132+40*($Q$13-0.5))/($I$132+$I$165)</f>
        <v>0.8892546132060718</v>
      </c>
      <c r="AF94" s="22">
        <f>($I$133+40*($Q$14-0.5))/($I$133+$I$165)</f>
        <v>0.85782023917379691</v>
      </c>
      <c r="AG94" s="22">
        <f>($I$134+40*($Q$14-0.5))/($I$134+$I$165)</f>
        <v>0.8587797266398719</v>
      </c>
      <c r="AH94" s="22">
        <f>($I$135+40*($Q$14-0.5))/($I$135+$I$165)</f>
        <v>0.85452677257338194</v>
      </c>
      <c r="AI94" s="22">
        <f>($I$136+40*($Q$14-0.5))/($I$136+$I$165)</f>
        <v>0.85476424182747346</v>
      </c>
      <c r="AJ94" s="22">
        <f>($I$137+40*($Q$15-0.5))/($I$137+$I$165)</f>
        <v>0.84363538645562475</v>
      </c>
      <c r="AK94" s="22">
        <f>($I$138+40*($Q$15-0.5))/($I$138+$I$165)</f>
        <v>0.85145636239470612</v>
      </c>
      <c r="AL94" s="22">
        <f>($I$139+40*($Q$15-0.5))/($I$139+$I$165)</f>
        <v>0.85038301617940137</v>
      </c>
      <c r="AM94" s="22">
        <f>($I$140+40*($Q$15-0.5))/($I$140+$I$165)</f>
        <v>0.83444349511584948</v>
      </c>
      <c r="AN94" s="22">
        <f>($I$141+40*($Q$16-0.5))/($I$141+$I$165)</f>
        <v>0.88533839790530355</v>
      </c>
      <c r="AO94" s="22">
        <f>($I$142+40*($Q$16-0.5))/($I$142+$I$165)</f>
        <v>0.88484073338433267</v>
      </c>
      <c r="AP94" s="22">
        <f>($I$143+40*($Q$16-0.5))/($I$143+$I$165)</f>
        <v>0.88829175563381024</v>
      </c>
      <c r="AQ94" s="22">
        <f>($I$144+40*($Q$16-0.5))/($I$144+$I$165)</f>
        <v>0.8813231184642617</v>
      </c>
      <c r="AR94" s="22">
        <f>($I$145+40*($Q$17-0.5))/($I$145+$I$165)</f>
        <v>0.88500806255965214</v>
      </c>
      <c r="AS94" s="22">
        <f>($I$146+40*($Q$17-0.5))/($I$146+$I$165)</f>
        <v>0.88783946135237835</v>
      </c>
      <c r="AT94" s="22">
        <f>($I$147+40*($Q$17-0.5))/($I$147+$I$165)</f>
        <v>0.88563049445136566</v>
      </c>
      <c r="AU94" s="22">
        <f>($I$148+40*($Q$17-0.5))/($I$148+$I$165)</f>
        <v>0.89103025685381831</v>
      </c>
      <c r="AV94" s="22">
        <f>($I$149+40*($Q$18-0.5))/($I$149+$I$165)</f>
        <v>0.82021017100733795</v>
      </c>
      <c r="AW94" s="22">
        <f>($I$150+40*($Q$18-0.5))/($I$150+$I$165)</f>
        <v>0.81845074720946209</v>
      </c>
      <c r="AX94" s="22">
        <f>($I$151+40*($Q$18-0.5))/($I$151+$I$165)</f>
        <v>0.82129610312544843</v>
      </c>
      <c r="AY94" s="22">
        <f>($I$152+40*($Q$18-0.5))/($I$152+$I$165)</f>
        <v>0.8046096298750065</v>
      </c>
      <c r="AZ94" s="22">
        <f>($I$153+40*($Q$19-0.5))/($I$153+$I$165)</f>
        <v>0.79457340985720937</v>
      </c>
      <c r="BA94" s="22">
        <f>($I$154+40*($Q$19-0.5))/($I$154+$I$165)</f>
        <v>0.79154722656192544</v>
      </c>
      <c r="BB94" s="22">
        <f>($I$155+40*($Q$19-0.5))/($I$155+$I$165)</f>
        <v>0.79210981914273171</v>
      </c>
      <c r="BC94" s="22">
        <f>($I$156+40*($Q$19-0.5))/($I$156+$I$165)</f>
        <v>0.76554007882614017</v>
      </c>
      <c r="BD94" s="22">
        <f>($I$157+40*($Q$20-0.5))/($I$157+$I$165)</f>
        <v>0.75298894958305507</v>
      </c>
      <c r="BE94" s="22">
        <f>($I$158+40*($Q$20-0.5))/($I$158+$I$165)</f>
        <v>0.7451722138308805</v>
      </c>
      <c r="BF94" s="22">
        <f>($I$159+40*($Q$20-0.5))/($I$159+$I$165)</f>
        <v>0.7436561312126384</v>
      </c>
      <c r="BG94" s="22">
        <f>($I$160+40*($Q$20-0.5))/($I$160+$I$165)</f>
        <v>0.75404558241140651</v>
      </c>
      <c r="BH94" s="22">
        <f>($I$161+40*($Q$21-0.5))/($I$161+$I$165)</f>
        <v>0.70462513196204679</v>
      </c>
      <c r="BI94" s="22">
        <f>($I$162+40*($Q$21-0.5))/($I$162+$I$165)</f>
        <v>0.65144573209478374</v>
      </c>
      <c r="BJ94" s="22">
        <f>($I$163+40*($Q$21-0.5))/($I$163+$I$165)</f>
        <v>0.64400673898597827</v>
      </c>
      <c r="BK94" s="22">
        <f>($I$164+40*($Q$21-0.5))/($I$164+$I$165)</f>
        <v>0.68290014305726654</v>
      </c>
      <c r="BL94" s="3">
        <v>0</v>
      </c>
      <c r="BM94" s="22">
        <f>($I$165+40*($Q$22-0.5))/($I$165+$I$166)</f>
        <v>0.49681358020470096</v>
      </c>
      <c r="BN94" s="22">
        <f>($I$165+40*($Q$7-0.5))/($I$165+$I$167)</f>
        <v>0.89027959878262009</v>
      </c>
      <c r="BO94" s="22">
        <f>($I$165+40*($Q$22-0.5))/($I$165+$I$168)</f>
        <v>0.50206838383308461</v>
      </c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H94" s="35"/>
      <c r="GI94" s="35"/>
      <c r="GJ94" s="35"/>
      <c r="GK94" s="35"/>
      <c r="GL94" s="35"/>
      <c r="GM94" s="35"/>
      <c r="GN94" s="35"/>
      <c r="GO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GZ94" s="35"/>
      <c r="HA94" s="35"/>
      <c r="HB94" s="35"/>
      <c r="HC94" s="35"/>
      <c r="HD94" s="35"/>
      <c r="HE94" s="35"/>
      <c r="HF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  <c r="HQ94" s="35"/>
      <c r="HR94" s="35"/>
      <c r="HS94" s="35"/>
      <c r="HT94" s="35"/>
      <c r="HU94" s="35"/>
      <c r="HV94" s="35"/>
      <c r="HW94" s="35"/>
      <c r="HX94" s="35"/>
      <c r="HY94" s="35"/>
      <c r="HZ94" s="35"/>
      <c r="IA94" s="35"/>
      <c r="IB94" s="35"/>
      <c r="IC94" s="35"/>
      <c r="ID94" s="35"/>
      <c r="IE94" s="35"/>
      <c r="IF94" s="35"/>
      <c r="IG94" s="35"/>
      <c r="IH94" s="35"/>
      <c r="II94" s="35"/>
      <c r="IJ94" s="35"/>
      <c r="IK94" s="35"/>
      <c r="IL94" s="35"/>
      <c r="IM94" s="35"/>
      <c r="IN94" s="35"/>
      <c r="IO94" s="35"/>
      <c r="IP94" s="35"/>
      <c r="IQ94" s="35"/>
      <c r="IR94" s="35"/>
      <c r="IS94" s="35"/>
      <c r="IT94" s="35"/>
      <c r="IU94" s="35"/>
      <c r="IV94" s="35"/>
      <c r="IW94" s="35"/>
      <c r="IX94" s="35"/>
      <c r="IY94" s="35"/>
      <c r="IZ94" s="35"/>
      <c r="JA94" s="35"/>
      <c r="JB94" s="35"/>
      <c r="JC94" s="35"/>
      <c r="JD94" s="35"/>
      <c r="JE94" s="35"/>
      <c r="JF94" s="35"/>
      <c r="JG94" s="35"/>
      <c r="JH94" s="35"/>
      <c r="JI94" s="35"/>
      <c r="JJ94" s="35"/>
      <c r="JK94" s="35"/>
      <c r="JL94" s="35"/>
      <c r="JM94" s="35"/>
      <c r="JN94" s="35"/>
      <c r="JO94" s="35"/>
      <c r="JP94" s="35"/>
      <c r="JQ94" s="35"/>
      <c r="JR94" s="35"/>
      <c r="JS94" s="35"/>
      <c r="JT94" s="35"/>
      <c r="JU94" s="35"/>
      <c r="JV94" s="35"/>
      <c r="JW94" s="35"/>
      <c r="JX94" s="35"/>
      <c r="JY94" s="35"/>
      <c r="JZ94" s="35"/>
      <c r="KA94" s="35"/>
      <c r="KB94" s="35"/>
      <c r="KC94" s="35"/>
      <c r="KD94" s="35"/>
      <c r="KE94" s="35"/>
      <c r="KF94" s="35"/>
      <c r="KG94" s="35"/>
      <c r="KH94" s="35"/>
      <c r="KI94" s="35"/>
      <c r="KJ94" s="35"/>
      <c r="KK94" s="35"/>
      <c r="KL94" s="35"/>
      <c r="KM94" s="35"/>
      <c r="KN94" s="35"/>
      <c r="KO94" s="35"/>
      <c r="KP94" s="35"/>
      <c r="KQ94" s="35"/>
      <c r="KR94" s="35"/>
      <c r="KS94" s="35"/>
      <c r="KT94" s="35"/>
      <c r="KU94" s="35"/>
      <c r="KV94" s="35"/>
      <c r="KW94" s="35"/>
      <c r="KX94" s="35"/>
      <c r="KY94" s="35"/>
      <c r="KZ94" s="35"/>
      <c r="LA94" s="35"/>
      <c r="LB94" s="35"/>
      <c r="LC94" s="35"/>
      <c r="LD94" s="35"/>
      <c r="LE94" s="35"/>
      <c r="LF94" s="35"/>
      <c r="LG94" s="35"/>
      <c r="LH94" s="35"/>
      <c r="LI94" s="35"/>
      <c r="LJ94" s="35"/>
      <c r="LK94" s="35"/>
      <c r="LL94" s="35"/>
      <c r="LM94" s="35"/>
      <c r="LN94" s="35"/>
      <c r="LO94" s="35"/>
      <c r="LP94" s="35"/>
      <c r="LQ94" s="35"/>
      <c r="LR94" s="35"/>
      <c r="LS94" s="35"/>
      <c r="LT94" s="35"/>
      <c r="LU94" s="35"/>
      <c r="LV94" s="35"/>
      <c r="LW94" s="35"/>
      <c r="LX94" s="35"/>
      <c r="LY94" s="35"/>
      <c r="LZ94" s="35"/>
      <c r="MA94" s="35"/>
      <c r="MB94" s="35"/>
      <c r="MC94" s="35"/>
      <c r="MD94" s="35"/>
      <c r="ME94" s="35"/>
      <c r="MF94" s="35"/>
      <c r="MG94" s="35"/>
      <c r="MH94" s="35"/>
      <c r="MI94" s="35"/>
      <c r="MJ94" s="35"/>
      <c r="MK94" s="35"/>
      <c r="ML94" s="35"/>
      <c r="MM94" s="35"/>
      <c r="MN94" s="35"/>
      <c r="MO94" s="35"/>
      <c r="MP94" s="35"/>
      <c r="MQ94" s="35"/>
      <c r="MR94" s="35"/>
      <c r="MS94" s="35"/>
      <c r="MT94" s="35"/>
    </row>
    <row r="95" spans="1:358" x14ac:dyDescent="0.25">
      <c r="A95" t="str">
        <f>$A$166</f>
        <v>Western Ky.</v>
      </c>
      <c r="B95" s="48"/>
      <c r="C95" s="3">
        <v>62</v>
      </c>
      <c r="D95" s="22">
        <f>($I$105+40*($Q$7-0.5))/($I$105+$I$166)</f>
        <v>0.89829994509336253</v>
      </c>
      <c r="E95" s="22">
        <f>($I$106+40*($Q$7-0.5))/($I$106+$I$166)</f>
        <v>0.90088185862617509</v>
      </c>
      <c r="F95" s="22">
        <f>($I$107+40*($Q$7-0.5))/($I$107+$I$166)</f>
        <v>0.8989992349747028</v>
      </c>
      <c r="G95" s="22">
        <f>($I$108+40*($Q$7-0.5))/($I$108+$I$166)</f>
        <v>0.89367173523196308</v>
      </c>
      <c r="H95" s="22">
        <f>($I$109+40*($Q$8-0.5))/($I$109+$I$166)</f>
        <v>0.90084001093258192</v>
      </c>
      <c r="I95" s="22">
        <f>($I$110+40*($Q$8-0.5))/($I$110+$I$166)</f>
        <v>0.88945721259314547</v>
      </c>
      <c r="J95" s="22">
        <f>($I$111+40*($Q$8-0.5))/($I$111+$I$166)</f>
        <v>0.89446600476781746</v>
      </c>
      <c r="K95" s="22">
        <f>($I$112+40*($Q$8-0.5))/($I$112+$I$166)</f>
        <v>0.89884804233614812</v>
      </c>
      <c r="L95" s="22">
        <f>($I$113+40*($Q$9-0.5))/($I$113+$I$166)</f>
        <v>0.89356392213712743</v>
      </c>
      <c r="M95" s="22">
        <f>($I$114+40*($Q$9-0.5))/($I$114+$I$166)</f>
        <v>0.89945627112079274</v>
      </c>
      <c r="N95" s="22">
        <f>($I$115+40*($Q$9-0.5))/($I$115+$I$166)</f>
        <v>0.8928234541626352</v>
      </c>
      <c r="O95" s="22">
        <f>($I$116+40*($Q$9-0.5))/($I$116+$I$166)</f>
        <v>0.8991017591433057</v>
      </c>
      <c r="P95" s="22">
        <f>($I$117+40*($Q$10-0.5))/($I$117+$I$166)</f>
        <v>0.87797911192018552</v>
      </c>
      <c r="Q95" s="22">
        <f>($I$118+40*($Q$10-0.5))/($I$118+$I$166)</f>
        <v>0.87258390544207054</v>
      </c>
      <c r="R95" s="22">
        <f>($I$119+40*($Q$10-0.5))/($I$119+$I$166)</f>
        <v>0.87396941546907081</v>
      </c>
      <c r="S95" s="22">
        <f>($I$120+40*($Q$10-0.5))/($I$120+$I$166)</f>
        <v>0.87154663137728505</v>
      </c>
      <c r="T95" s="22">
        <f>($I$121+40*($Q$11-0.5))/($I$121+$I$166)</f>
        <v>0.85595902684125902</v>
      </c>
      <c r="U95" s="22">
        <f>($I$122+40*($Q$11-0.5))/($I$122+$I$166)</f>
        <v>0.85213134256960377</v>
      </c>
      <c r="V95" s="22">
        <f>($I$123+40*($Q$11-0.5))/($I$123+$I$166)</f>
        <v>0.85559049655944763</v>
      </c>
      <c r="W95" s="22">
        <f>($I$124+40*($Q$11-0.5))/($I$124+$I$166)</f>
        <v>0.85388465212620979</v>
      </c>
      <c r="X95" s="22">
        <f>($I$125+40*($Q$12-0.5))/($I$125+$I$166)</f>
        <v>0.8587679745244462</v>
      </c>
      <c r="Y95" s="22">
        <f>($I$126+40*($Q$12-0.5))/($I$126+$I$166)</f>
        <v>0.85255289279759838</v>
      </c>
      <c r="Z95" s="22">
        <f>($I$127+40*($Q$12-0.5))/($I$127+$I$166)</f>
        <v>0.84818286176181057</v>
      </c>
      <c r="AA95" s="22">
        <f>($I$128+40*($Q$12-0.5))/($I$128+$I$166)</f>
        <v>0.84875942189161169</v>
      </c>
      <c r="AB95" s="22">
        <f>($I$129+40*($Q$13-0.5))/($I$129+$I$166)</f>
        <v>0.89536502718566213</v>
      </c>
      <c r="AC95" s="22">
        <f>($I$130+40*($Q$13-0.5))/($I$130+$I$166)</f>
        <v>0.88973400051348617</v>
      </c>
      <c r="AD95" s="22">
        <f>($I$131+40*($Q$13-0.5))/($I$131+$I$166)</f>
        <v>0.88840915583588576</v>
      </c>
      <c r="AE95" s="22">
        <f>($I$132+40*($Q$13-0.5))/($I$132+$I$166)</f>
        <v>0.88476739821315198</v>
      </c>
      <c r="AF95" s="22">
        <f>($I$133+40*($Q$14-0.5))/($I$133+$I$166)</f>
        <v>0.85373232934197008</v>
      </c>
      <c r="AG95" s="22">
        <f>($I$134+40*($Q$14-0.5))/($I$134+$I$166)</f>
        <v>0.8547147314317467</v>
      </c>
      <c r="AH95" s="22">
        <f>($I$135+40*($Q$14-0.5))/($I$135+$I$166)</f>
        <v>0.85036068831039835</v>
      </c>
      <c r="AI95" s="22">
        <f>($I$136+40*($Q$14-0.5))/($I$136+$I$166)</f>
        <v>0.85060376928736348</v>
      </c>
      <c r="AJ95" s="22">
        <f>($I$137+40*($Q$15-0.5))/($I$137+$I$166)</f>
        <v>0.83937623699168296</v>
      </c>
      <c r="AK95" s="22">
        <f>($I$138+40*($Q$15-0.5))/($I$138+$I$166)</f>
        <v>0.84737170394637484</v>
      </c>
      <c r="AL95" s="22">
        <f>($I$139+40*($Q$15-0.5))/($I$139+$I$166)</f>
        <v>0.84627417157473683</v>
      </c>
      <c r="AM95" s="22">
        <f>($I$140+40*($Q$15-0.5))/($I$140+$I$166)</f>
        <v>0.8299844288237842</v>
      </c>
      <c r="AN95" s="22">
        <f>($I$141+40*($Q$16-0.5))/($I$141+$I$166)</f>
        <v>0.88071378992382232</v>
      </c>
      <c r="AO95" s="22">
        <f>($I$142+40*($Q$16-0.5))/($I$142+$I$166)</f>
        <v>0.88019876936535379</v>
      </c>
      <c r="AP95" s="22">
        <f>($I$143+40*($Q$16-0.5))/($I$143+$I$166)</f>
        <v>0.88377062649912663</v>
      </c>
      <c r="AQ95" s="22">
        <f>($I$144+40*($Q$16-0.5))/($I$144+$I$166)</f>
        <v>0.87655914347825092</v>
      </c>
      <c r="AR95" s="22">
        <f>($I$145+40*($Q$17-0.5))/($I$145+$I$166)</f>
        <v>0.8803719315355143</v>
      </c>
      <c r="AS95" s="22">
        <f>($I$146+40*($Q$17-0.5))/($I$146+$I$166)</f>
        <v>0.883302431523033</v>
      </c>
      <c r="AT95" s="22">
        <f>($I$147+40*($Q$17-0.5))/($I$147+$I$166)</f>
        <v>0.88101608420534627</v>
      </c>
      <c r="AU95" s="22">
        <f>($I$148+40*($Q$17-0.5))/($I$148+$I$166)</f>
        <v>0.88660581365188318</v>
      </c>
      <c r="AV95" s="22">
        <f>($I$149+40*($Q$18-0.5))/($I$149+$I$166)</f>
        <v>0.81618190550376646</v>
      </c>
      <c r="AW95" s="22">
        <f>($I$150+40*($Q$18-0.5))/($I$150+$I$166)</f>
        <v>0.8143919817072236</v>
      </c>
      <c r="AX95" s="22">
        <f>($I$151+40*($Q$18-0.5))/($I$151+$I$166)</f>
        <v>0.81728674836459769</v>
      </c>
      <c r="AY95" s="22">
        <f>($I$152+40*($Q$18-0.5))/($I$152+$I$166)</f>
        <v>0.80031692371312557</v>
      </c>
      <c r="AZ95" s="22">
        <f>($I$153+40*($Q$19-0.5))/($I$153+$I$166)</f>
        <v>0.7903750011014945</v>
      </c>
      <c r="BA95" s="22">
        <f>($I$154+40*($Q$19-0.5))/($I$154+$I$166)</f>
        <v>0.78730352592005859</v>
      </c>
      <c r="BB95" s="22">
        <f>($I$155+40*($Q$19-0.5))/($I$155+$I$166)</f>
        <v>0.78787450245723301</v>
      </c>
      <c r="BC95" s="22">
        <f>($I$156+40*($Q$19-0.5))/($I$156+$I$166)</f>
        <v>0.76092683529589544</v>
      </c>
      <c r="BD95" s="22">
        <f>($I$157+40*($Q$20-0.5))/($I$157+$I$166)</f>
        <v>0.74859052268635473</v>
      </c>
      <c r="BE95" s="22">
        <f>($I$158+40*($Q$20-0.5))/($I$158+$I$166)</f>
        <v>0.74068253210355717</v>
      </c>
      <c r="BF95" s="22">
        <f>($I$159+40*($Q$20-0.5))/($I$159+$I$166)</f>
        <v>0.73914908873218066</v>
      </c>
      <c r="BG95" s="22">
        <f>($I$160+40*($Q$20-0.5))/($I$160+$I$166)</f>
        <v>0.74965971526559971</v>
      </c>
      <c r="BH95" s="22">
        <f>($I$161+40*($Q$21-0.5))/($I$161+$I$166)</f>
        <v>0.70096907675632214</v>
      </c>
      <c r="BI95" s="22">
        <f>($I$162+40*($Q$21-0.5))/($I$162+$I$166)</f>
        <v>0.64746076986933421</v>
      </c>
      <c r="BJ95" s="22">
        <f>($I$163+40*($Q$21-0.5))/($I$163+$I$166)</f>
        <v>0.63998372951935667</v>
      </c>
      <c r="BK95" s="22">
        <f>($I$164+40*($Q$21-0.5))/($I$164+$I$166)</f>
        <v>0.67909764835707009</v>
      </c>
      <c r="BL95" s="22">
        <f>($I$165+40*($Q$22-0.5))/($I$165+$I$166)</f>
        <v>0.49681358020470096</v>
      </c>
      <c r="BM95" s="3">
        <v>0</v>
      </c>
      <c r="BN95" s="22">
        <f>($I$166+40*($Q$7-0.5))/($I$166+$I$167)</f>
        <v>0.89100332896903356</v>
      </c>
      <c r="BO95" s="22">
        <f>($I$166+40*($Q$22-0.5))/($I$166+$I$168)</f>
        <v>0.50525466509987482</v>
      </c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  <c r="IB95" s="35"/>
      <c r="IC95" s="35"/>
      <c r="ID95" s="35"/>
      <c r="IE95" s="35"/>
      <c r="IF95" s="35"/>
      <c r="IG95" s="35"/>
      <c r="IH95" s="35"/>
      <c r="II95" s="35"/>
      <c r="IJ95" s="35"/>
      <c r="IK95" s="35"/>
      <c r="IL95" s="35"/>
      <c r="IM95" s="35"/>
      <c r="IN95" s="35"/>
      <c r="IO95" s="35"/>
      <c r="IP95" s="35"/>
      <c r="IQ95" s="35"/>
      <c r="IR95" s="35"/>
      <c r="IS95" s="35"/>
      <c r="IT95" s="35"/>
      <c r="IU95" s="35"/>
      <c r="IV95" s="35"/>
      <c r="IW95" s="35"/>
      <c r="IX95" s="35"/>
      <c r="IY95" s="35"/>
      <c r="IZ95" s="35"/>
      <c r="JA95" s="35"/>
      <c r="JB95" s="35"/>
      <c r="JC95" s="35"/>
      <c r="JD95" s="35"/>
      <c r="JE95" s="35"/>
      <c r="JF95" s="35"/>
      <c r="JG95" s="35"/>
      <c r="JH95" s="35"/>
      <c r="JI95" s="35"/>
      <c r="JJ95" s="35"/>
      <c r="JK95" s="35"/>
      <c r="JL95" s="35"/>
      <c r="JM95" s="35"/>
      <c r="JN95" s="35"/>
      <c r="JO95" s="35"/>
      <c r="JP95" s="35"/>
      <c r="JQ95" s="35"/>
      <c r="JR95" s="35"/>
      <c r="JS95" s="35"/>
      <c r="JT95" s="35"/>
      <c r="JU95" s="35"/>
      <c r="JV95" s="35"/>
      <c r="JW95" s="35"/>
      <c r="JX95" s="35"/>
      <c r="JY95" s="35"/>
      <c r="JZ95" s="35"/>
      <c r="KA95" s="35"/>
      <c r="KB95" s="35"/>
      <c r="KC95" s="35"/>
      <c r="KD95" s="35"/>
      <c r="KE95" s="35"/>
      <c r="KF95" s="35"/>
      <c r="KG95" s="35"/>
      <c r="KH95" s="35"/>
      <c r="KI95" s="35"/>
      <c r="KJ95" s="35"/>
      <c r="KK95" s="35"/>
      <c r="KL95" s="35"/>
      <c r="KM95" s="35"/>
      <c r="KN95" s="35"/>
      <c r="KO95" s="35"/>
      <c r="KP95" s="35"/>
      <c r="KQ95" s="35"/>
      <c r="KR95" s="35"/>
      <c r="KS95" s="35"/>
      <c r="KT95" s="35"/>
      <c r="KU95" s="35"/>
      <c r="KV95" s="35"/>
      <c r="KW95" s="35"/>
      <c r="KX95" s="35"/>
      <c r="KY95" s="35"/>
      <c r="KZ95" s="35"/>
      <c r="LA95" s="35"/>
      <c r="LB95" s="35"/>
      <c r="LC95" s="35"/>
      <c r="LD95" s="35"/>
      <c r="LE95" s="35"/>
      <c r="LF95" s="35"/>
      <c r="LG95" s="35"/>
      <c r="LH95" s="35"/>
      <c r="LI95" s="35"/>
      <c r="LJ95" s="35"/>
      <c r="LK95" s="35"/>
      <c r="LL95" s="35"/>
      <c r="LM95" s="35"/>
      <c r="LN95" s="35"/>
      <c r="LO95" s="35"/>
      <c r="LP95" s="35"/>
      <c r="LQ95" s="35"/>
      <c r="LR95" s="35"/>
      <c r="LS95" s="35"/>
      <c r="LT95" s="35"/>
      <c r="LU95" s="35"/>
      <c r="LV95" s="35"/>
      <c r="LW95" s="35"/>
      <c r="LX95" s="35"/>
      <c r="LY95" s="35"/>
      <c r="LZ95" s="35"/>
      <c r="MA95" s="35"/>
      <c r="MB95" s="35"/>
      <c r="MC95" s="35"/>
      <c r="MD95" s="35"/>
      <c r="ME95" s="35"/>
      <c r="MF95" s="35"/>
      <c r="MG95" s="35"/>
      <c r="MH95" s="35"/>
      <c r="MI95" s="35"/>
      <c r="MJ95" s="35"/>
      <c r="MK95" s="35"/>
      <c r="ML95" s="35"/>
      <c r="MM95" s="35"/>
      <c r="MN95" s="35"/>
      <c r="MO95" s="35"/>
      <c r="MP95" s="35"/>
      <c r="MQ95" s="35"/>
      <c r="MR95" s="35"/>
      <c r="MS95" s="35"/>
      <c r="MT95" s="35"/>
    </row>
    <row r="96" spans="1:358" x14ac:dyDescent="0.25">
      <c r="A96" t="str">
        <f>$A$167</f>
        <v>North Carolina A&amp;T</v>
      </c>
      <c r="B96" s="48"/>
      <c r="C96" s="3">
        <v>63</v>
      </c>
      <c r="D96" s="22">
        <f>($I$105+40*($Q$7-0.5))/($I$105+$I$167)</f>
        <v>0.92428127599008503</v>
      </c>
      <c r="E96" s="22">
        <f>($I$106+40*($Q$7-0.5))/($I$106+$I$167)</f>
        <v>0.92625773494328312</v>
      </c>
      <c r="F96" s="22">
        <f>($I$107+40*($Q$7-0.5))/($I$107+$I$167)</f>
        <v>0.92481687006586033</v>
      </c>
      <c r="G96" s="22">
        <f>($I$108+40*($Q$7-0.5))/($I$108+$I$167)</f>
        <v>0.92073109958836963</v>
      </c>
      <c r="H96" s="22">
        <f>($I$109+40*($Q$7-0.5))/($I$109+$I$167)</f>
        <v>0.92622572359093358</v>
      </c>
      <c r="I96" s="22">
        <f>($I$110+40*($Q$7-0.5))/($I$110+$I$167)</f>
        <v>0.9174901011286436</v>
      </c>
      <c r="J96" s="22">
        <f>($I$111+40*($Q$7-0.5))/($I$111+$I$167)</f>
        <v>0.92134102760731751</v>
      </c>
      <c r="K96" s="22">
        <f>($I$112+40*($Q$7-0.5))/($I$112+$I$167)</f>
        <v>0.92470108795144457</v>
      </c>
      <c r="L96" s="22">
        <f>($I$113+40*($Q$7-0.5))/($I$113+$I$167)</f>
        <v>0.92064828749859429</v>
      </c>
      <c r="M96" s="22">
        <f>($I$114+40*($Q$7-0.5))/($I$114+$I$167)</f>
        <v>0.92516680417357089</v>
      </c>
      <c r="N96" s="22">
        <f>($I$115+40*($Q$7-0.5))/($I$115+$I$167)</f>
        <v>0.9200793907738537</v>
      </c>
      <c r="O96" s="22">
        <f>($I$116+40*($Q$7-0.5))/($I$116+$I$167)</f>
        <v>0.92489537659112275</v>
      </c>
      <c r="P96" s="22">
        <f>($I$117+40*($Q$7-0.5))/($I$117+$I$167)</f>
        <v>0.92407254804103711</v>
      </c>
      <c r="Q96" s="22">
        <f>($I$118+40*($Q$7-0.5))/($I$118+$I$167)</f>
        <v>0.92061358098068646</v>
      </c>
      <c r="R96" s="22">
        <f>($I$119+40*($Q$7-0.5))/($I$119+$I$167)</f>
        <v>0.92150270456121075</v>
      </c>
      <c r="S96" s="22">
        <f>($I$120+40*($Q$7-0.5))/($I$120+$I$167)</f>
        <v>0.91994754701475323</v>
      </c>
      <c r="T96" s="22">
        <f>($I$121+40*($Q$7-0.5))/($I$121+$I$167)</f>
        <v>0.92008553849167962</v>
      </c>
      <c r="U96" s="22">
        <f>($I$122+40*($Q$7-0.5))/($I$122+$I$167)</f>
        <v>0.91789532428985443</v>
      </c>
      <c r="V96" s="22">
        <f>($I$123+40*($Q$7-0.5))/($I$123+$I$167)</f>
        <v>0.91987481878548161</v>
      </c>
      <c r="W96" s="22">
        <f>($I$124+40*($Q$7-0.5))/($I$124+$I$167)</f>
        <v>0.91889901532100482</v>
      </c>
      <c r="X96" s="22">
        <f>($I$125+40*($Q$7-0.5))/($I$125+$I$167)</f>
        <v>0.9245329057102657</v>
      </c>
      <c r="Y96" s="22">
        <f>($I$126+40*($Q$7-0.5))/($I$126+$I$167)</f>
        <v>0.92111181357815386</v>
      </c>
      <c r="Z96" s="22">
        <f>($I$127+40*($Q$7-0.5))/($I$127+$I$167)</f>
        <v>0.91870112138718374</v>
      </c>
      <c r="AA96" s="22">
        <f>($I$128+40*($Q$7-0.5))/($I$128+$I$167)</f>
        <v>0.9190194228757933</v>
      </c>
      <c r="AB96" s="22">
        <f>($I$129+40*($Q$7-0.5))/($I$129+$I$167)</f>
        <v>0.92203106374581056</v>
      </c>
      <c r="AC96" s="22">
        <f>($I$130+40*($Q$7-0.5))/($I$130+$I$167)</f>
        <v>0.91770319199308192</v>
      </c>
      <c r="AD96" s="22">
        <f>($I$131+40*($Q$7-0.5))/($I$131+$I$167)</f>
        <v>0.91668292824530073</v>
      </c>
      <c r="AE96" s="22">
        <f>($I$132+40*($Q$7-0.5))/($I$132+$I$167)</f>
        <v>0.91387443173659122</v>
      </c>
      <c r="AF96" s="22">
        <f>($I$133+40*($Q$7-0.5))/($I$133+$I$167)</f>
        <v>0.91881184696227047</v>
      </c>
      <c r="AG96" s="22">
        <f>($I$134+40*($Q$7-0.5))/($I$134+$I$167)</f>
        <v>0.9193739382483237</v>
      </c>
      <c r="AH96" s="22">
        <f>($I$135+40*($Q$7-0.5))/($I$135+$I$167)</f>
        <v>0.91688094631870043</v>
      </c>
      <c r="AI96" s="22">
        <f>($I$136+40*($Q$7-0.5))/($I$136+$I$167)</f>
        <v>0.91702024844434626</v>
      </c>
      <c r="AJ96" s="22">
        <f>($I$137+40*($Q$7-0.5))/($I$137+$I$167)</f>
        <v>0.91382990059955516</v>
      </c>
      <c r="AK96" s="22">
        <f>($I$138+40*($Q$7-0.5))/($I$138+$I$167)</f>
        <v>0.91825317844223808</v>
      </c>
      <c r="AL96" s="22">
        <f>($I$139+40*($Q$7-0.5))/($I$139+$I$167)</f>
        <v>0.9176468551190009</v>
      </c>
      <c r="AM96" s="22">
        <f>($I$140+40*($Q$7-0.5))/($I$140+$I$167)</f>
        <v>0.90861558621803862</v>
      </c>
      <c r="AN96" s="22">
        <f>($I$141+40*($Q$7-0.5))/($I$141+$I$167)</f>
        <v>0.9107414431326617</v>
      </c>
      <c r="AO96" s="22">
        <f>($I$142+40*($Q$7-0.5))/($I$142+$I$167)</f>
        <v>0.91034286962960342</v>
      </c>
      <c r="AP96" s="22">
        <f>($I$143+40*($Q$7-0.5))/($I$143+$I$167)</f>
        <v>0.91310471051902098</v>
      </c>
      <c r="AQ96" s="22">
        <f>($I$144+40*($Q$7-0.5))/($I$144+$I$167)</f>
        <v>0.9075228207829007</v>
      </c>
      <c r="AR96" s="22">
        <f>($I$145+40*($Q$7-0.5))/($I$145+$I$167)</f>
        <v>0.91047689262358311</v>
      </c>
      <c r="AS96" s="22">
        <f>($I$146+40*($Q$7-0.5))/($I$146+$I$167)</f>
        <v>0.91274301246047052</v>
      </c>
      <c r="AT96" s="22">
        <f>($I$147+40*($Q$7-0.5))/($I$147+$I$167)</f>
        <v>0.91097533349822502</v>
      </c>
      <c r="AU96" s="22">
        <f>($I$148+40*($Q$7-0.5))/($I$148+$I$167)</f>
        <v>0.91529293364999254</v>
      </c>
      <c r="AV96" s="22">
        <f>($I$149+40*($Q$7-0.5))/($I$149+$I$167)</f>
        <v>0.91624845358448226</v>
      </c>
      <c r="AW96" s="22">
        <f>($I$150+40*($Q$7-0.5))/($I$150+$I$167)</f>
        <v>0.9154065732006863</v>
      </c>
      <c r="AX96" s="22">
        <f>($I$151+40*($Q$7-0.5))/($I$151+$I$167)</f>
        <v>0.91676784833180469</v>
      </c>
      <c r="AY96" s="22">
        <f>($I$152+40*($Q$7-0.5))/($I$152+$I$167)</f>
        <v>0.90876812108456317</v>
      </c>
      <c r="AZ96" s="22">
        <f>($I$153+40*($Q$7-0.5))/($I$153+$I$167)</f>
        <v>0.90967542939599799</v>
      </c>
      <c r="BA96" s="22">
        <f>($I$154+40*($Q$7-0.5))/($I$154+$I$167)</f>
        <v>0.90830561815067767</v>
      </c>
      <c r="BB96" s="22">
        <f>($I$155+40*($Q$7-0.5))/($I$155+$I$167)</f>
        <v>0.90856036613203361</v>
      </c>
      <c r="BC96" s="22">
        <f>($I$156+40*($Q$7-0.5))/($I$156+$I$167)</f>
        <v>0.89648489375810492</v>
      </c>
      <c r="BD96" s="22">
        <f>($I$157+40*($Q$7-0.5))/($I$157+$I$167)</f>
        <v>0.89978155563630957</v>
      </c>
      <c r="BE96" s="22">
        <f>($I$158+40*($Q$7-0.5))/($I$158+$I$167)</f>
        <v>0.89650460152281974</v>
      </c>
      <c r="BF96" s="22">
        <f>($I$159+40*($Q$7-0.5))/($I$159+$I$167)</f>
        <v>0.89586825048913743</v>
      </c>
      <c r="BG96" s="22">
        <f>($I$160+40*($Q$7-0.5))/($I$160+$I$167)</f>
        <v>0.9002240076721002</v>
      </c>
      <c r="BH96" s="22">
        <f>($I$161+40*($Q$7-0.5))/($I$161+$I$167)</f>
        <v>0.91135791846043723</v>
      </c>
      <c r="BI96" s="22">
        <f>($I$162+40*($Q$7-0.5))/($I$162+$I$167)</f>
        <v>0.89485937035924912</v>
      </c>
      <c r="BJ96" s="22">
        <f>($I$163+40*($Q$7-0.5))/($I$163+$I$167)</f>
        <v>0.89253789754182922</v>
      </c>
      <c r="BK96" s="22">
        <f>($I$164+40*($Q$7-0.5))/($I$164+$I$167)</f>
        <v>0.90463838299454757</v>
      </c>
      <c r="BL96" s="22">
        <f>($I$165+40*($Q$7-0.5))/($I$165+$I$167)</f>
        <v>0.89027959878262009</v>
      </c>
      <c r="BM96" s="22">
        <f>($I$166+40*($Q$7-0.5))/($I$166+$I$167)</f>
        <v>0.89100332896903356</v>
      </c>
      <c r="BN96" s="3">
        <v>0</v>
      </c>
      <c r="BO96" s="22">
        <f>($I$167+40*($Q$22-0.5))/($I$167+$I$168)</f>
        <v>0.48443076509213984</v>
      </c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  <c r="IB96" s="35"/>
      <c r="IC96" s="35"/>
      <c r="ID96" s="35"/>
      <c r="IE96" s="35"/>
      <c r="IF96" s="35"/>
      <c r="IG96" s="35"/>
      <c r="IH96" s="35"/>
      <c r="II96" s="35"/>
      <c r="IJ96" s="35"/>
      <c r="IK96" s="35"/>
      <c r="IL96" s="35"/>
      <c r="IM96" s="35"/>
      <c r="IN96" s="35"/>
      <c r="IO96" s="35"/>
      <c r="IP96" s="35"/>
      <c r="IQ96" s="35"/>
      <c r="IR96" s="35"/>
      <c r="IS96" s="35"/>
      <c r="IT96" s="35"/>
      <c r="IU96" s="35"/>
      <c r="IV96" s="35"/>
      <c r="IW96" s="35"/>
      <c r="IX96" s="35"/>
      <c r="IY96" s="35"/>
      <c r="IZ96" s="35"/>
      <c r="JA96" s="35"/>
      <c r="JB96" s="35"/>
      <c r="JC96" s="35"/>
      <c r="JD96" s="35"/>
      <c r="JE96" s="35"/>
      <c r="JF96" s="35"/>
      <c r="JG96" s="35"/>
      <c r="JH96" s="35"/>
      <c r="JI96" s="35"/>
      <c r="JJ96" s="35"/>
      <c r="JK96" s="35"/>
      <c r="JL96" s="35"/>
      <c r="JM96" s="35"/>
      <c r="JN96" s="35"/>
      <c r="JO96" s="35"/>
      <c r="JP96" s="35"/>
      <c r="JQ96" s="35"/>
      <c r="JR96" s="35"/>
      <c r="JS96" s="35"/>
      <c r="JT96" s="35"/>
      <c r="JU96" s="35"/>
      <c r="JV96" s="35"/>
      <c r="JW96" s="35"/>
      <c r="JX96" s="35"/>
      <c r="JY96" s="35"/>
      <c r="JZ96" s="35"/>
      <c r="KA96" s="35"/>
      <c r="KB96" s="35"/>
      <c r="KC96" s="35"/>
      <c r="KD96" s="35"/>
      <c r="KE96" s="35"/>
      <c r="KF96" s="35"/>
      <c r="KG96" s="35"/>
      <c r="KH96" s="35"/>
      <c r="KI96" s="35"/>
      <c r="KJ96" s="35"/>
      <c r="KK96" s="35"/>
      <c r="KL96" s="35"/>
      <c r="KM96" s="35"/>
      <c r="KN96" s="35"/>
      <c r="KO96" s="35"/>
      <c r="KP96" s="35"/>
      <c r="KQ96" s="35"/>
      <c r="KR96" s="35"/>
      <c r="KS96" s="35"/>
      <c r="KT96" s="35"/>
      <c r="KU96" s="35"/>
      <c r="KV96" s="35"/>
      <c r="KW96" s="35"/>
      <c r="KX96" s="35"/>
      <c r="KY96" s="35"/>
      <c r="KZ96" s="35"/>
      <c r="LA96" s="35"/>
      <c r="LB96" s="35"/>
      <c r="LC96" s="35"/>
      <c r="LD96" s="35"/>
      <c r="LE96" s="35"/>
      <c r="LF96" s="35"/>
      <c r="LG96" s="35"/>
      <c r="LH96" s="35"/>
      <c r="LI96" s="35"/>
      <c r="LJ96" s="35"/>
      <c r="LK96" s="35"/>
      <c r="LL96" s="35"/>
      <c r="LM96" s="35"/>
      <c r="LN96" s="35"/>
      <c r="LO96" s="35"/>
      <c r="LP96" s="35"/>
      <c r="LQ96" s="35"/>
      <c r="LR96" s="35"/>
      <c r="LS96" s="35"/>
      <c r="LT96" s="35"/>
      <c r="LU96" s="35"/>
      <c r="LV96" s="35"/>
      <c r="LW96" s="35"/>
      <c r="LX96" s="35"/>
      <c r="LY96" s="35"/>
      <c r="LZ96" s="35"/>
      <c r="MA96" s="35"/>
      <c r="MB96" s="35"/>
      <c r="MC96" s="35"/>
      <c r="MD96" s="35"/>
      <c r="ME96" s="35"/>
      <c r="MF96" s="35"/>
      <c r="MG96" s="35"/>
      <c r="MH96" s="35"/>
      <c r="MI96" s="35"/>
      <c r="MJ96" s="35"/>
      <c r="MK96" s="35"/>
      <c r="ML96" s="35"/>
      <c r="MM96" s="35"/>
      <c r="MN96" s="35"/>
      <c r="MO96" s="35"/>
      <c r="MP96" s="35"/>
      <c r="MQ96" s="35"/>
      <c r="MR96" s="35"/>
      <c r="MS96" s="35"/>
      <c r="MT96" s="35"/>
    </row>
    <row r="97" spans="1:358" ht="15.75" thickBot="1" x14ac:dyDescent="0.3">
      <c r="A97" t="str">
        <f>$A$168</f>
        <v>James Madison</v>
      </c>
      <c r="B97" s="49"/>
      <c r="C97" s="4">
        <v>64</v>
      </c>
      <c r="D97" s="54">
        <f>($I$105+40*($Q$7-0.5))/($I$105+$I$168)</f>
        <v>0.90491855360788698</v>
      </c>
      <c r="E97" s="54">
        <f>($I$106+40*($Q$7-0.5))/($I$106+$I$168)</f>
        <v>0.90734976754627517</v>
      </c>
      <c r="F97" s="54">
        <f>($I$107+40*($Q$7-0.5))/($I$107+$I$168)</f>
        <v>0.90557711755887904</v>
      </c>
      <c r="G97" s="54">
        <f>($I$108+40*($Q$7-0.5))/($I$108+$I$168)</f>
        <v>0.90055820311817392</v>
      </c>
      <c r="H97" s="54">
        <f>($I$109+40*($Q$7-0.5))/($I$109+$I$168)</f>
        <v>0.90731036964405809</v>
      </c>
      <c r="I97" s="54">
        <f>($I$110+40*($Q$8-0.5))/($I$110+$I$168)</f>
        <v>0.8965850522094726</v>
      </c>
      <c r="J97" s="54">
        <f>($I$111+40*($Q$8-0.5))/($I$111+$I$168)</f>
        <v>0.90130671191413791</v>
      </c>
      <c r="K97" s="54">
        <f>($I$112+40*($Q$8-0.5))/($I$112+$I$168)</f>
        <v>0.90543473587931977</v>
      </c>
      <c r="L97" s="54">
        <f>($I$113+40*($Q$9-0.5))/($I$113+$I$168)</f>
        <v>0.90045659488324026</v>
      </c>
      <c r="M97" s="54">
        <f>($I$114+40*($Q$9-0.5))/($I$114+$I$168)</f>
        <v>0.90600750033090061</v>
      </c>
      <c r="N97" s="54">
        <f>($I$115+40*($Q$9-0.5))/($I$115+$I$168)</f>
        <v>0.89975869942199382</v>
      </c>
      <c r="O97" s="54">
        <f>($I$116+40*($Q$9-0.5))/($I$116+$I$168)</f>
        <v>0.90567366521593329</v>
      </c>
      <c r="P97" s="54">
        <f>($I$117+40*($Q$10-0.5))/($I$117+$I$168)</f>
        <v>0.88446545571939328</v>
      </c>
      <c r="Q97" s="54">
        <f>($I$118+40*($Q$10-0.5))/($I$118+$I$168)</f>
        <v>0.87931762421098847</v>
      </c>
      <c r="R97" s="54">
        <f>($I$119+40*($Q$10-0.5))/($I$119+$I$168)</f>
        <v>0.88063992839710747</v>
      </c>
      <c r="S97" s="54">
        <f>($I$120+40*($Q$10-0.5))/($I$120+$I$168)</f>
        <v>0.87832752447404228</v>
      </c>
      <c r="T97" s="54">
        <f>($I$121+40*($Q$11-0.5))/($I$121+$I$168)</f>
        <v>0.86260741763347848</v>
      </c>
      <c r="U97" s="54">
        <f>($I$122+40*($Q$11-0.5))/($I$122+$I$168)</f>
        <v>0.85892728723255862</v>
      </c>
      <c r="V97" s="54">
        <f>($I$123+40*($Q$11-0.5))/($I$123+$I$168)</f>
        <v>0.86225315996385832</v>
      </c>
      <c r="W97" s="54">
        <f>($I$124+40*($Q$11-0.5))/($I$124+$I$168)</f>
        <v>0.86061319682536053</v>
      </c>
      <c r="X97" s="54">
        <f>($I$125+40*($Q$12-0.5))/($I$125+$I$168)</f>
        <v>0.86507472630353199</v>
      </c>
      <c r="Y97" s="54">
        <f>($I$126+40*($Q$12-0.5))/($I$126+$I$168)</f>
        <v>0.85909164195494025</v>
      </c>
      <c r="Z97" s="54">
        <f>($I$127+40*($Q$12-0.5))/($I$127+$I$168)</f>
        <v>0.85488241917577834</v>
      </c>
      <c r="AA97" s="54">
        <f>($I$128+40*($Q$12-0.5))/($I$128+$I$168)</f>
        <v>0.85543787266788474</v>
      </c>
      <c r="AB97" s="54">
        <f>($I$129+40*($Q$13-0.5))/($I$129+$I$168)</f>
        <v>0.90215383444420216</v>
      </c>
      <c r="AC97" s="54">
        <f>($I$130+40*($Q$13-0.5))/($I$130+$I$168)</f>
        <v>0.89684606257623201</v>
      </c>
      <c r="AD97" s="54">
        <f>($I$131+40*($Q$13-0.5))/($I$131+$I$168)</f>
        <v>0.89559664219044144</v>
      </c>
      <c r="AE97" s="54">
        <f>($I$132+40*($Q$13-0.5))/($I$132+$I$168)</f>
        <v>0.89216097527573679</v>
      </c>
      <c r="AF97" s="54">
        <f>($I$133+40*($Q$14-0.5))/($I$133+$I$168)</f>
        <v>0.86046674221351649</v>
      </c>
      <c r="AG97" s="54">
        <f>($I$134+40*($Q$14-0.5))/($I$134+$I$168)</f>
        <v>0.86141125538642194</v>
      </c>
      <c r="AH97" s="54">
        <f>($I$135+40*($Q$14-0.5))/($I$135+$I$168)</f>
        <v>0.85722437606410906</v>
      </c>
      <c r="AI97" s="54">
        <f>($I$136+40*($Q$14-0.5))/($I$136+$I$168)</f>
        <v>0.85745817631941501</v>
      </c>
      <c r="AJ97" s="54">
        <f>($I$137+40*($Q$15-0.5))/($I$137+$I$168)</f>
        <v>0.84639404238166349</v>
      </c>
      <c r="AK97" s="54">
        <f>($I$138+40*($Q$15-0.5))/($I$138+$I$168)</f>
        <v>0.85410089969538672</v>
      </c>
      <c r="AL97" s="54">
        <f>($I$139+40*($Q$15-0.5))/($I$139+$I$168)</f>
        <v>0.85304336428227545</v>
      </c>
      <c r="AM97" s="54">
        <f>($I$140+40*($Q$15-0.5))/($I$140+$I$168)</f>
        <v>0.83733304998399971</v>
      </c>
      <c r="AN97" s="54">
        <f>($I$141+40*($Q$16-0.5))/($I$141+$I$168)</f>
        <v>0.88833462997665413</v>
      </c>
      <c r="AO97" s="54">
        <f>($I$142+40*($Q$16-0.5))/($I$142+$I$168)</f>
        <v>0.88784832260169633</v>
      </c>
      <c r="AP97" s="54">
        <f>($I$143+40*($Q$16-0.5))/($I$143+$I$168)</f>
        <v>0.89122029552793414</v>
      </c>
      <c r="AQ97" s="54">
        <f>($I$144+40*($Q$16-0.5))/($I$144+$I$168)</f>
        <v>0.88441057535995982</v>
      </c>
      <c r="AR97" s="54">
        <f>($I$145+40*($Q$17-0.5))/($I$145+$I$168)</f>
        <v>0.88801183477097967</v>
      </c>
      <c r="AS97" s="54">
        <f>($I$146+40*($Q$17-0.5))/($I$146+$I$168)</f>
        <v>0.89077840063856939</v>
      </c>
      <c r="AT97" s="54">
        <f>($I$147+40*($Q$17-0.5))/($I$147+$I$168)</f>
        <v>0.88862005396696342</v>
      </c>
      <c r="AU97" s="54">
        <f>($I$148+40*($Q$17-0.5))/($I$148+$I$168)</f>
        <v>0.8938955797300151</v>
      </c>
      <c r="AV97" s="54">
        <f>($I$149+40*($Q$18-0.5))/($I$149+$I$168)</f>
        <v>0.82281868998492547</v>
      </c>
      <c r="AW97" s="54">
        <f>($I$150+40*($Q$18-0.5))/($I$150+$I$168)</f>
        <v>0.82107922470327055</v>
      </c>
      <c r="AX97" s="54">
        <f>($I$151+40*($Q$18-0.5))/($I$151+$I$168)</f>
        <v>0.82389224949256024</v>
      </c>
      <c r="AY97" s="54">
        <f>($I$152+40*($Q$18-0.5))/($I$152+$I$168)</f>
        <v>0.80739134067207152</v>
      </c>
      <c r="AZ97" s="54">
        <f>($I$153+40*($Q$19-0.5))/($I$153+$I$168)</f>
        <v>0.7972937839463291</v>
      </c>
      <c r="BA97" s="54">
        <f>($I$154+40*($Q$19-0.5))/($I$154+$I$168)</f>
        <v>0.79429730042391156</v>
      </c>
      <c r="BB97" s="54">
        <f>($I$155+40*($Q$19-0.5))/($I$155+$I$168)</f>
        <v>0.79485439444416806</v>
      </c>
      <c r="BC97" s="54">
        <f>($I$156+40*($Q$19-0.5))/($I$156+$I$168)</f>
        <v>0.76853292701436682</v>
      </c>
      <c r="BD97" s="54">
        <f>($I$157+40*($Q$20-0.5))/($I$157+$I$168)</f>
        <v>0.75584156056499419</v>
      </c>
      <c r="BE97" s="54">
        <f>($I$158+40*($Q$20-0.5))/($I$158+$I$168)</f>
        <v>0.74808489579454929</v>
      </c>
      <c r="BF97" s="54">
        <f>($I$159+40*($Q$20-0.5))/($I$159+$I$168)</f>
        <v>0.74658024877864781</v>
      </c>
      <c r="BG97" s="54">
        <f>($I$160+40*($Q$20-0.5))/($I$160+$I$168)</f>
        <v>0.75688993056582421</v>
      </c>
      <c r="BH97" s="54">
        <f>($I$161+40*($Q$21-0.5))/($I$161+$I$168)</f>
        <v>0.70699371254523247</v>
      </c>
      <c r="BI97" s="54">
        <f>($I$162+40*($Q$21-0.5))/($I$162+$I$168)</f>
        <v>0.65403137209783002</v>
      </c>
      <c r="BJ97" s="54">
        <f>($I$163+40*($Q$21-0.5))/($I$163+$I$168)</f>
        <v>0.64661762787141397</v>
      </c>
      <c r="BK97" s="54">
        <f>($I$164+40*($Q$21-0.5))/($I$164+$I$168)</f>
        <v>0.68536514424208594</v>
      </c>
      <c r="BL97" s="54">
        <f>($I$165+40*($Q$22-0.5))/($I$165+$I$168)</f>
        <v>0.50206838383308461</v>
      </c>
      <c r="BM97" s="54">
        <f>($I$166+40*($Q$22-0.5))/($I$166+$I$168)</f>
        <v>0.50525466509987482</v>
      </c>
      <c r="BN97" s="54">
        <f>($I$167+40*($Q$22-0.5))/($I$167+$I$168)</f>
        <v>0.48443076509213984</v>
      </c>
      <c r="BO97" s="5">
        <v>0</v>
      </c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  <c r="IJ97" s="35"/>
      <c r="IK97" s="35"/>
      <c r="IL97" s="35"/>
      <c r="IM97" s="35"/>
      <c r="IN97" s="35"/>
      <c r="IO97" s="35"/>
      <c r="IP97" s="35"/>
      <c r="IQ97" s="35"/>
      <c r="IR97" s="35"/>
      <c r="IS97" s="35"/>
      <c r="IT97" s="35"/>
      <c r="IU97" s="35"/>
      <c r="IV97" s="35"/>
      <c r="IW97" s="35"/>
      <c r="IX97" s="35"/>
      <c r="IY97" s="35"/>
      <c r="IZ97" s="35"/>
      <c r="JA97" s="35"/>
      <c r="JB97" s="35"/>
      <c r="JC97" s="35"/>
      <c r="JD97" s="35"/>
      <c r="JE97" s="35"/>
      <c r="JF97" s="35"/>
      <c r="JG97" s="35"/>
      <c r="JH97" s="35"/>
      <c r="JI97" s="35"/>
      <c r="JJ97" s="35"/>
      <c r="JK97" s="35"/>
      <c r="JL97" s="35"/>
      <c r="JM97" s="35"/>
      <c r="JN97" s="35"/>
      <c r="JO97" s="35"/>
      <c r="JP97" s="35"/>
      <c r="JQ97" s="35"/>
      <c r="JR97" s="35"/>
      <c r="JS97" s="35"/>
      <c r="JT97" s="35"/>
      <c r="JU97" s="35"/>
      <c r="JV97" s="35"/>
      <c r="JW97" s="35"/>
      <c r="JX97" s="35"/>
      <c r="JY97" s="35"/>
      <c r="JZ97" s="35"/>
      <c r="KA97" s="35"/>
      <c r="KB97" s="35"/>
      <c r="KC97" s="35"/>
      <c r="KD97" s="35"/>
      <c r="KE97" s="35"/>
      <c r="KF97" s="35"/>
      <c r="KG97" s="35"/>
      <c r="KH97" s="35"/>
      <c r="KI97" s="35"/>
      <c r="KJ97" s="35"/>
      <c r="KK97" s="35"/>
      <c r="KL97" s="35"/>
      <c r="KM97" s="35"/>
      <c r="KN97" s="35"/>
      <c r="KO97" s="35"/>
      <c r="KP97" s="35"/>
      <c r="KQ97" s="35"/>
      <c r="KR97" s="35"/>
      <c r="KS97" s="35"/>
      <c r="KT97" s="35"/>
      <c r="KU97" s="35"/>
      <c r="KV97" s="35"/>
      <c r="KW97" s="35"/>
      <c r="KX97" s="35"/>
      <c r="KY97" s="35"/>
      <c r="KZ97" s="35"/>
      <c r="LA97" s="35"/>
      <c r="LB97" s="35"/>
      <c r="LC97" s="35"/>
      <c r="LD97" s="35"/>
      <c r="LE97" s="35"/>
      <c r="LF97" s="35"/>
      <c r="LG97" s="35"/>
      <c r="LH97" s="35"/>
      <c r="LI97" s="35"/>
      <c r="LJ97" s="35"/>
      <c r="LK97" s="35"/>
      <c r="LL97" s="35"/>
      <c r="LM97" s="35"/>
      <c r="LN97" s="35"/>
      <c r="LO97" s="35"/>
      <c r="LP97" s="35"/>
      <c r="LQ97" s="35"/>
      <c r="LR97" s="35"/>
      <c r="LS97" s="35"/>
      <c r="LT97" s="35"/>
      <c r="LU97" s="35"/>
      <c r="LV97" s="35"/>
      <c r="LW97" s="35"/>
      <c r="LX97" s="35"/>
      <c r="LY97" s="35"/>
      <c r="LZ97" s="35"/>
      <c r="MA97" s="35"/>
      <c r="MB97" s="35"/>
      <c r="MC97" s="35"/>
      <c r="MD97" s="35"/>
      <c r="ME97" s="35"/>
      <c r="MF97" s="35"/>
      <c r="MG97" s="35"/>
      <c r="MH97" s="35"/>
      <c r="MI97" s="35"/>
      <c r="MJ97" s="35"/>
      <c r="MK97" s="35"/>
      <c r="ML97" s="35"/>
      <c r="MM97" s="35"/>
      <c r="MN97" s="35"/>
      <c r="MO97" s="35"/>
      <c r="MP97" s="35"/>
      <c r="MQ97" s="35"/>
      <c r="MR97" s="35"/>
      <c r="MS97" s="35"/>
      <c r="MT97" s="35"/>
    </row>
    <row r="98" spans="1:358" x14ac:dyDescent="0.25"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  <c r="IB98" s="35"/>
      <c r="IC98" s="35"/>
      <c r="ID98" s="35"/>
      <c r="IE98" s="35"/>
      <c r="IF98" s="35"/>
      <c r="IG98" s="35"/>
      <c r="IH98" s="35"/>
      <c r="II98" s="35"/>
      <c r="IJ98" s="35"/>
      <c r="IK98" s="35"/>
      <c r="IL98" s="35"/>
      <c r="IM98" s="35"/>
      <c r="IN98" s="35"/>
      <c r="IO98" s="35"/>
      <c r="IP98" s="35"/>
      <c r="IQ98" s="35"/>
      <c r="IR98" s="35"/>
      <c r="IS98" s="35"/>
      <c r="IT98" s="35"/>
      <c r="IU98" s="35"/>
      <c r="IV98" s="35"/>
      <c r="IW98" s="35"/>
      <c r="IX98" s="35"/>
      <c r="IY98" s="35"/>
      <c r="IZ98" s="35"/>
      <c r="JA98" s="35"/>
      <c r="JB98" s="35"/>
      <c r="JC98" s="35"/>
      <c r="JD98" s="35"/>
      <c r="JE98" s="35"/>
      <c r="JF98" s="35"/>
      <c r="JG98" s="35"/>
      <c r="JH98" s="35"/>
      <c r="JI98" s="35"/>
      <c r="JJ98" s="35"/>
      <c r="JK98" s="35"/>
      <c r="JL98" s="35"/>
      <c r="JM98" s="35"/>
      <c r="JN98" s="35"/>
      <c r="JO98" s="35"/>
      <c r="JP98" s="35"/>
      <c r="JQ98" s="35"/>
      <c r="JR98" s="35"/>
      <c r="JS98" s="35"/>
      <c r="JT98" s="35"/>
      <c r="JU98" s="35"/>
      <c r="JV98" s="35"/>
      <c r="JW98" s="35"/>
      <c r="JX98" s="35"/>
      <c r="JY98" s="35"/>
      <c r="JZ98" s="35"/>
      <c r="KA98" s="35"/>
      <c r="KB98" s="35"/>
      <c r="KC98" s="35"/>
      <c r="KD98" s="35"/>
      <c r="KE98" s="35"/>
      <c r="KF98" s="35"/>
      <c r="KG98" s="35"/>
      <c r="KH98" s="35"/>
      <c r="KI98" s="35"/>
      <c r="KJ98" s="35"/>
      <c r="KK98" s="35"/>
      <c r="KL98" s="35"/>
      <c r="KM98" s="35"/>
      <c r="KN98" s="35"/>
      <c r="KO98" s="35"/>
      <c r="KP98" s="35"/>
      <c r="KQ98" s="35"/>
      <c r="KR98" s="35"/>
      <c r="KS98" s="35"/>
      <c r="KT98" s="35"/>
      <c r="KU98" s="35"/>
      <c r="KV98" s="35"/>
      <c r="KW98" s="35"/>
      <c r="KX98" s="35"/>
      <c r="KY98" s="35"/>
      <c r="KZ98" s="35"/>
      <c r="LA98" s="35"/>
      <c r="LB98" s="35"/>
      <c r="LC98" s="35"/>
      <c r="LD98" s="35"/>
      <c r="LE98" s="35"/>
      <c r="LF98" s="35"/>
      <c r="LG98" s="35"/>
      <c r="LH98" s="35"/>
      <c r="LI98" s="35"/>
      <c r="LJ98" s="35"/>
      <c r="LK98" s="35"/>
      <c r="LL98" s="35"/>
      <c r="LM98" s="35"/>
      <c r="LN98" s="35"/>
      <c r="LO98" s="35"/>
      <c r="LP98" s="35"/>
      <c r="LQ98" s="35"/>
      <c r="LR98" s="35"/>
      <c r="LS98" s="35"/>
      <c r="LT98" s="35"/>
      <c r="LU98" s="35"/>
      <c r="LV98" s="35"/>
      <c r="LW98" s="35"/>
      <c r="LX98" s="35"/>
      <c r="LY98" s="35"/>
      <c r="LZ98" s="35"/>
      <c r="MA98" s="35"/>
      <c r="MB98" s="35"/>
      <c r="MC98" s="35"/>
      <c r="MD98" s="35"/>
      <c r="ME98" s="35"/>
      <c r="MF98" s="35"/>
      <c r="MG98" s="35"/>
      <c r="MH98" s="35"/>
      <c r="MI98" s="35"/>
      <c r="MJ98" s="35"/>
      <c r="MK98" s="35"/>
      <c r="ML98" s="35"/>
      <c r="MM98" s="35"/>
      <c r="MN98" s="35"/>
      <c r="MO98" s="35"/>
      <c r="MP98" s="35"/>
      <c r="MQ98" s="35"/>
      <c r="MR98" s="35"/>
      <c r="MS98" s="35"/>
      <c r="MT98" s="35"/>
    </row>
    <row r="99" spans="1:358" x14ac:dyDescent="0.25"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  <c r="IB99" s="35"/>
      <c r="IC99" s="35"/>
      <c r="ID99" s="35"/>
      <c r="IE99" s="35"/>
      <c r="IF99" s="35"/>
      <c r="IG99" s="35"/>
      <c r="IH99" s="35"/>
      <c r="II99" s="35"/>
      <c r="IJ99" s="35"/>
      <c r="IK99" s="35"/>
      <c r="IL99" s="35"/>
      <c r="IM99" s="35"/>
      <c r="IN99" s="35"/>
      <c r="IO99" s="35"/>
      <c r="IP99" s="35"/>
      <c r="IQ99" s="35"/>
      <c r="IR99" s="35"/>
      <c r="IS99" s="35"/>
      <c r="IT99" s="35"/>
      <c r="IU99" s="35"/>
      <c r="IV99" s="35"/>
      <c r="IW99" s="35"/>
      <c r="IX99" s="35"/>
      <c r="IY99" s="35"/>
      <c r="IZ99" s="35"/>
      <c r="JA99" s="35"/>
      <c r="JB99" s="35"/>
      <c r="JC99" s="35"/>
      <c r="JD99" s="35"/>
      <c r="JE99" s="35"/>
      <c r="JF99" s="35"/>
      <c r="JG99" s="35"/>
      <c r="JH99" s="35"/>
      <c r="JI99" s="35"/>
      <c r="JJ99" s="35"/>
      <c r="JK99" s="35"/>
      <c r="JL99" s="35"/>
      <c r="JM99" s="35"/>
      <c r="JN99" s="35"/>
      <c r="JO99" s="35"/>
      <c r="JP99" s="35"/>
      <c r="JQ99" s="35"/>
      <c r="JR99" s="35"/>
      <c r="JS99" s="35"/>
      <c r="JT99" s="35"/>
      <c r="JU99" s="35"/>
      <c r="JV99" s="35"/>
      <c r="JW99" s="35"/>
      <c r="JX99" s="35"/>
      <c r="JY99" s="35"/>
      <c r="JZ99" s="35"/>
      <c r="KA99" s="35"/>
      <c r="KB99" s="35"/>
      <c r="KC99" s="35"/>
      <c r="KD99" s="35"/>
      <c r="KE99" s="35"/>
      <c r="KF99" s="35"/>
      <c r="KG99" s="35"/>
      <c r="KH99" s="35"/>
      <c r="KI99" s="35"/>
      <c r="KJ99" s="35"/>
      <c r="KK99" s="35"/>
      <c r="KL99" s="35"/>
      <c r="KM99" s="35"/>
      <c r="KN99" s="35"/>
      <c r="KO99" s="35"/>
      <c r="KP99" s="35"/>
      <c r="KQ99" s="35"/>
      <c r="KR99" s="35"/>
      <c r="KS99" s="35"/>
      <c r="KT99" s="35"/>
      <c r="KU99" s="35"/>
      <c r="KV99" s="35"/>
      <c r="KW99" s="35"/>
      <c r="KX99" s="35"/>
      <c r="KY99" s="35"/>
      <c r="KZ99" s="35"/>
      <c r="LA99" s="35"/>
      <c r="LB99" s="35"/>
      <c r="LC99" s="35"/>
      <c r="LD99" s="35"/>
      <c r="LE99" s="35"/>
      <c r="LF99" s="35"/>
      <c r="LG99" s="35"/>
      <c r="LH99" s="35"/>
      <c r="LI99" s="35"/>
      <c r="LJ99" s="35"/>
      <c r="LK99" s="35"/>
      <c r="LL99" s="35"/>
      <c r="LM99" s="35"/>
      <c r="LN99" s="35"/>
      <c r="LO99" s="35"/>
      <c r="LP99" s="35"/>
      <c r="LQ99" s="35"/>
      <c r="LR99" s="35"/>
      <c r="LS99" s="35"/>
      <c r="LT99" s="35"/>
      <c r="LU99" s="35"/>
      <c r="LV99" s="35"/>
      <c r="LW99" s="35"/>
      <c r="LX99" s="35"/>
      <c r="LY99" s="35"/>
      <c r="LZ99" s="35"/>
      <c r="MA99" s="35"/>
      <c r="MB99" s="35"/>
      <c r="MC99" s="35"/>
      <c r="MD99" s="35"/>
      <c r="ME99" s="35"/>
      <c r="MF99" s="35"/>
      <c r="MG99" s="35"/>
      <c r="MH99" s="35"/>
      <c r="MI99" s="35"/>
      <c r="MJ99" s="35"/>
      <c r="MK99" s="35"/>
      <c r="ML99" s="35"/>
      <c r="MM99" s="35"/>
      <c r="MN99" s="35"/>
      <c r="MO99" s="35"/>
      <c r="MP99" s="35"/>
      <c r="MQ99" s="35"/>
      <c r="MR99" s="35"/>
      <c r="MS99" s="35"/>
      <c r="MT99" s="35"/>
    </row>
    <row r="100" spans="1:358" x14ac:dyDescent="0.25"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  <c r="IB100" s="35"/>
      <c r="IC100" s="35"/>
      <c r="ID100" s="35"/>
      <c r="IE100" s="35"/>
      <c r="IF100" s="35"/>
      <c r="IG100" s="35"/>
      <c r="IH100" s="35"/>
      <c r="II100" s="35"/>
      <c r="IJ100" s="35"/>
      <c r="IK100" s="35"/>
      <c r="IL100" s="35"/>
      <c r="IM100" s="35"/>
      <c r="IN100" s="35"/>
      <c r="IO100" s="35"/>
      <c r="IP100" s="35"/>
      <c r="IQ100" s="35"/>
      <c r="IR100" s="35"/>
      <c r="IS100" s="35"/>
      <c r="IT100" s="35"/>
      <c r="IU100" s="35"/>
      <c r="IV100" s="35"/>
      <c r="IW100" s="35"/>
      <c r="IX100" s="35"/>
      <c r="IY100" s="35"/>
      <c r="IZ100" s="35"/>
      <c r="JA100" s="35"/>
      <c r="JB100" s="35"/>
      <c r="JC100" s="35"/>
      <c r="JD100" s="35"/>
      <c r="JE100" s="35"/>
      <c r="JF100" s="35"/>
      <c r="JG100" s="35"/>
      <c r="JH100" s="35"/>
      <c r="JI100" s="35"/>
      <c r="JJ100" s="35"/>
      <c r="JK100" s="35"/>
      <c r="JL100" s="35"/>
      <c r="JM100" s="35"/>
      <c r="JN100" s="35"/>
      <c r="JO100" s="35"/>
      <c r="JP100" s="35"/>
      <c r="JQ100" s="35"/>
      <c r="JR100" s="35"/>
      <c r="JS100" s="35"/>
      <c r="JT100" s="35"/>
      <c r="JU100" s="35"/>
      <c r="JV100" s="35"/>
      <c r="JW100" s="35"/>
      <c r="JX100" s="35"/>
      <c r="JY100" s="35"/>
      <c r="JZ100" s="35"/>
      <c r="KA100" s="35"/>
      <c r="KB100" s="35"/>
      <c r="KC100" s="35"/>
      <c r="KD100" s="35"/>
      <c r="KE100" s="35"/>
      <c r="KF100" s="35"/>
      <c r="KG100" s="35"/>
      <c r="KH100" s="35"/>
      <c r="KI100" s="35"/>
      <c r="KJ100" s="35"/>
      <c r="KK100" s="35"/>
      <c r="KL100" s="35"/>
      <c r="KM100" s="35"/>
      <c r="KN100" s="35"/>
      <c r="KO100" s="35"/>
      <c r="KP100" s="35"/>
      <c r="KQ100" s="35"/>
      <c r="KR100" s="35"/>
      <c r="KS100" s="35"/>
      <c r="KT100" s="35"/>
      <c r="KU100" s="35"/>
      <c r="KV100" s="35"/>
      <c r="KW100" s="35"/>
      <c r="KX100" s="35"/>
      <c r="KY100" s="35"/>
      <c r="KZ100" s="35"/>
      <c r="LA100" s="35"/>
      <c r="LB100" s="35"/>
      <c r="LC100" s="35"/>
      <c r="LD100" s="35"/>
      <c r="LE100" s="35"/>
      <c r="LF100" s="35"/>
      <c r="LG100" s="35"/>
      <c r="LH100" s="35"/>
      <c r="LI100" s="35"/>
      <c r="LJ100" s="35"/>
      <c r="LK100" s="35"/>
      <c r="LL100" s="35"/>
      <c r="LM100" s="35"/>
      <c r="LN100" s="35"/>
      <c r="LO100" s="35"/>
      <c r="LP100" s="35"/>
      <c r="LQ100" s="35"/>
      <c r="LR100" s="35"/>
      <c r="LS100" s="35"/>
      <c r="LT100" s="35"/>
      <c r="LU100" s="35"/>
      <c r="LV100" s="35"/>
      <c r="LW100" s="35"/>
      <c r="LX100" s="35"/>
      <c r="LY100" s="35"/>
      <c r="LZ100" s="35"/>
      <c r="MA100" s="35"/>
      <c r="MB100" s="35"/>
      <c r="MC100" s="35"/>
      <c r="MD100" s="35"/>
      <c r="ME100" s="35"/>
      <c r="MF100" s="35"/>
      <c r="MG100" s="35"/>
      <c r="MH100" s="35"/>
      <c r="MI100" s="35"/>
      <c r="MJ100" s="35"/>
      <c r="MK100" s="35"/>
      <c r="ML100" s="35"/>
      <c r="MM100" s="35"/>
      <c r="MN100" s="35"/>
      <c r="MO100" s="35"/>
      <c r="MP100" s="35"/>
      <c r="MQ100" s="35"/>
      <c r="MR100" s="35"/>
      <c r="MS100" s="35"/>
      <c r="MT100" s="35"/>
    </row>
    <row r="101" spans="1:358" x14ac:dyDescent="0.25"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5"/>
      <c r="IJ101" s="35"/>
      <c r="IK101" s="35"/>
      <c r="IL101" s="35"/>
      <c r="IM101" s="35"/>
      <c r="IN101" s="35"/>
      <c r="IO101" s="35"/>
      <c r="IP101" s="35"/>
      <c r="IQ101" s="35"/>
      <c r="IR101" s="35"/>
      <c r="IS101" s="35"/>
      <c r="IT101" s="35"/>
      <c r="IU101" s="35"/>
      <c r="IV101" s="35"/>
      <c r="IW101" s="35"/>
      <c r="IX101" s="35"/>
      <c r="IY101" s="35"/>
      <c r="IZ101" s="35"/>
      <c r="JA101" s="35"/>
      <c r="JB101" s="35"/>
      <c r="JC101" s="35"/>
      <c r="JD101" s="35"/>
      <c r="JE101" s="35"/>
      <c r="JF101" s="35"/>
      <c r="JG101" s="35"/>
      <c r="JH101" s="35"/>
      <c r="JI101" s="35"/>
      <c r="JJ101" s="35"/>
      <c r="JK101" s="35"/>
      <c r="JL101" s="35"/>
      <c r="JM101" s="35"/>
      <c r="JN101" s="35"/>
      <c r="JO101" s="35"/>
      <c r="JP101" s="35"/>
      <c r="JQ101" s="35"/>
      <c r="JR101" s="35"/>
      <c r="JS101" s="35"/>
      <c r="JT101" s="35"/>
      <c r="JU101" s="35"/>
      <c r="JV101" s="35"/>
      <c r="JW101" s="35"/>
      <c r="JX101" s="35"/>
      <c r="JY101" s="35"/>
      <c r="JZ101" s="35"/>
      <c r="KA101" s="35"/>
      <c r="KB101" s="35"/>
      <c r="KC101" s="35"/>
      <c r="KD101" s="35"/>
      <c r="KE101" s="35"/>
      <c r="KF101" s="35"/>
      <c r="KG101" s="35"/>
      <c r="KH101" s="35"/>
      <c r="KI101" s="35"/>
      <c r="KJ101" s="35"/>
      <c r="KK101" s="35"/>
      <c r="KL101" s="35"/>
      <c r="KM101" s="35"/>
      <c r="KN101" s="35"/>
      <c r="KO101" s="35"/>
      <c r="KP101" s="35"/>
      <c r="KQ101" s="35"/>
      <c r="KR101" s="35"/>
      <c r="KS101" s="35"/>
      <c r="KT101" s="35"/>
      <c r="KU101" s="35"/>
      <c r="KV101" s="35"/>
      <c r="KW101" s="35"/>
      <c r="KX101" s="35"/>
      <c r="KY101" s="35"/>
      <c r="KZ101" s="35"/>
      <c r="LA101" s="35"/>
      <c r="LB101" s="35"/>
      <c r="LC101" s="35"/>
      <c r="LD101" s="35"/>
      <c r="LE101" s="35"/>
      <c r="LF101" s="35"/>
      <c r="LG101" s="35"/>
      <c r="LH101" s="35"/>
      <c r="LI101" s="35"/>
      <c r="LJ101" s="35"/>
      <c r="LK101" s="35"/>
      <c r="LL101" s="35"/>
      <c r="LM101" s="35"/>
      <c r="LN101" s="35"/>
      <c r="LO101" s="35"/>
      <c r="LP101" s="35"/>
      <c r="LQ101" s="35"/>
      <c r="LR101" s="35"/>
      <c r="LS101" s="35"/>
      <c r="LT101" s="35"/>
      <c r="LU101" s="35"/>
      <c r="LV101" s="35"/>
      <c r="LW101" s="35"/>
      <c r="LX101" s="35"/>
      <c r="LY101" s="35"/>
      <c r="LZ101" s="35"/>
      <c r="MA101" s="35"/>
      <c r="MB101" s="35"/>
      <c r="MC101" s="35"/>
      <c r="MD101" s="35"/>
      <c r="ME101" s="35"/>
      <c r="MF101" s="35"/>
      <c r="MG101" s="35"/>
      <c r="MH101" s="35"/>
      <c r="MI101" s="35"/>
      <c r="MJ101" s="35"/>
      <c r="MK101" s="35"/>
      <c r="ML101" s="35"/>
      <c r="MM101" s="35"/>
      <c r="MN101" s="35"/>
      <c r="MO101" s="35"/>
      <c r="MP101" s="35"/>
      <c r="MQ101" s="35"/>
      <c r="MR101" s="35"/>
      <c r="MS101" s="35"/>
      <c r="MT101" s="35"/>
    </row>
    <row r="102" spans="1:358" ht="15.75" thickBot="1" x14ac:dyDescent="0.3">
      <c r="C102" s="47" t="s">
        <v>36</v>
      </c>
      <c r="D102" s="47"/>
      <c r="E102" s="47"/>
      <c r="F102" s="47"/>
      <c r="G102" s="47"/>
      <c r="H102" s="47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  <c r="IB102" s="35"/>
      <c r="IC102" s="35"/>
      <c r="ID102" s="35"/>
      <c r="IE102" s="35"/>
      <c r="IF102" s="35"/>
      <c r="IG102" s="35"/>
      <c r="IH102" s="35"/>
      <c r="II102" s="35"/>
      <c r="IJ102" s="35"/>
      <c r="IK102" s="35"/>
      <c r="IL102" s="35"/>
      <c r="IM102" s="35"/>
      <c r="IN102" s="35"/>
      <c r="IO102" s="35"/>
      <c r="IP102" s="35"/>
      <c r="IQ102" s="35"/>
      <c r="IR102" s="35"/>
      <c r="IS102" s="35"/>
      <c r="IT102" s="35"/>
      <c r="IU102" s="35"/>
      <c r="IV102" s="35"/>
      <c r="IW102" s="35"/>
      <c r="IX102" s="35"/>
      <c r="IY102" s="35"/>
      <c r="IZ102" s="35"/>
      <c r="JA102" s="35"/>
      <c r="JB102" s="35"/>
      <c r="JC102" s="35"/>
      <c r="JD102" s="35"/>
      <c r="JE102" s="35"/>
      <c r="JF102" s="35"/>
      <c r="JG102" s="35"/>
      <c r="JH102" s="35"/>
      <c r="JI102" s="35"/>
      <c r="JJ102" s="35"/>
      <c r="JK102" s="35"/>
      <c r="JL102" s="35"/>
      <c r="JM102" s="35"/>
      <c r="JN102" s="35"/>
      <c r="JO102" s="35"/>
      <c r="JP102" s="35"/>
      <c r="JQ102" s="35"/>
      <c r="JR102" s="35"/>
      <c r="JS102" s="35"/>
      <c r="JT102" s="35"/>
      <c r="JU102" s="35"/>
      <c r="JV102" s="35"/>
      <c r="JW102" s="35"/>
      <c r="JX102" s="35"/>
      <c r="JY102" s="35"/>
      <c r="JZ102" s="35"/>
      <c r="KA102" s="35"/>
      <c r="KB102" s="35"/>
      <c r="KC102" s="35"/>
      <c r="KD102" s="35"/>
      <c r="KE102" s="35"/>
      <c r="KF102" s="35"/>
      <c r="KG102" s="35"/>
      <c r="KH102" s="35"/>
      <c r="KI102" s="35"/>
      <c r="KJ102" s="35"/>
      <c r="KK102" s="35"/>
      <c r="KL102" s="35"/>
      <c r="KM102" s="35"/>
      <c r="KN102" s="35"/>
      <c r="KO102" s="35"/>
      <c r="KP102" s="35"/>
      <c r="KQ102" s="35"/>
      <c r="KR102" s="35"/>
      <c r="KS102" s="35"/>
      <c r="KT102" s="35"/>
      <c r="KU102" s="35"/>
      <c r="KV102" s="35"/>
      <c r="KW102" s="35"/>
      <c r="KX102" s="35"/>
      <c r="KY102" s="35"/>
      <c r="KZ102" s="35"/>
      <c r="LA102" s="35"/>
      <c r="LB102" s="35"/>
      <c r="LC102" s="35"/>
      <c r="LD102" s="35"/>
      <c r="LE102" s="35"/>
      <c r="LF102" s="35"/>
      <c r="LG102" s="35"/>
      <c r="LH102" s="35"/>
      <c r="LI102" s="35"/>
      <c r="LJ102" s="35"/>
      <c r="LK102" s="35"/>
      <c r="LL102" s="35"/>
      <c r="LM102" s="35"/>
      <c r="LN102" s="35"/>
      <c r="LO102" s="35"/>
      <c r="LP102" s="35"/>
      <c r="LQ102" s="35"/>
      <c r="LR102" s="35"/>
      <c r="LS102" s="35"/>
      <c r="LT102" s="35"/>
      <c r="LU102" s="35"/>
      <c r="LV102" s="35"/>
      <c r="LW102" s="35"/>
      <c r="LX102" s="35"/>
      <c r="LY102" s="35"/>
      <c r="LZ102" s="35"/>
      <c r="MA102" s="35"/>
      <c r="MB102" s="35"/>
      <c r="MC102" s="35"/>
      <c r="MD102" s="35"/>
      <c r="ME102" s="35"/>
      <c r="MF102" s="35"/>
      <c r="MG102" s="35"/>
      <c r="MH102" s="35"/>
      <c r="MI102" s="35"/>
      <c r="MJ102" s="35"/>
      <c r="MK102" s="35"/>
      <c r="ML102" s="35"/>
      <c r="MM102" s="35"/>
      <c r="MN102" s="35"/>
      <c r="MO102" s="35"/>
      <c r="MP102" s="35"/>
      <c r="MQ102" s="35"/>
      <c r="MR102" s="35"/>
      <c r="MS102" s="35"/>
      <c r="MT102" s="35"/>
    </row>
    <row r="103" spans="1:358" x14ac:dyDescent="0.25">
      <c r="A103" s="6"/>
      <c r="B103" s="7"/>
      <c r="C103" s="43" t="s">
        <v>9</v>
      </c>
      <c r="D103" s="43"/>
      <c r="E103" s="43"/>
      <c r="F103" s="44" t="s">
        <v>10</v>
      </c>
      <c r="G103" s="44"/>
      <c r="H103" s="8" t="s">
        <v>11</v>
      </c>
      <c r="I103" s="45" t="s">
        <v>12</v>
      </c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  <c r="IB103" s="35"/>
      <c r="IC103" s="35"/>
      <c r="ID103" s="35"/>
      <c r="IE103" s="35"/>
      <c r="IF103" s="35"/>
      <c r="IG103" s="35"/>
      <c r="IH103" s="35"/>
      <c r="II103" s="35"/>
      <c r="IJ103" s="35"/>
      <c r="IK103" s="35"/>
      <c r="IL103" s="35"/>
      <c r="IM103" s="35"/>
      <c r="IN103" s="35"/>
      <c r="IO103" s="35"/>
      <c r="IP103" s="35"/>
      <c r="IQ103" s="35"/>
      <c r="IR103" s="35"/>
      <c r="IS103" s="35"/>
      <c r="IT103" s="35"/>
      <c r="IU103" s="35"/>
      <c r="IV103" s="35"/>
      <c r="IW103" s="35"/>
      <c r="IX103" s="35"/>
      <c r="IY103" s="35"/>
      <c r="IZ103" s="35"/>
      <c r="JA103" s="35"/>
      <c r="JB103" s="35"/>
      <c r="JC103" s="35"/>
      <c r="JD103" s="35"/>
      <c r="JE103" s="35"/>
      <c r="JF103" s="35"/>
      <c r="JG103" s="35"/>
      <c r="JH103" s="35"/>
      <c r="JI103" s="35"/>
      <c r="JJ103" s="35"/>
      <c r="JK103" s="35"/>
      <c r="JL103" s="35"/>
      <c r="JM103" s="35"/>
      <c r="JN103" s="35"/>
      <c r="JO103" s="35"/>
      <c r="JP103" s="35"/>
      <c r="JQ103" s="35"/>
      <c r="JR103" s="35"/>
      <c r="JS103" s="35"/>
      <c r="JT103" s="35"/>
      <c r="JU103" s="35"/>
      <c r="JV103" s="35"/>
      <c r="JW103" s="35"/>
      <c r="JX103" s="35"/>
      <c r="JY103" s="35"/>
      <c r="JZ103" s="35"/>
      <c r="KA103" s="35"/>
      <c r="KB103" s="35"/>
      <c r="KC103" s="35"/>
      <c r="KD103" s="35"/>
      <c r="KE103" s="35"/>
      <c r="KF103" s="35"/>
      <c r="KG103" s="35"/>
      <c r="KH103" s="35"/>
      <c r="KI103" s="35"/>
      <c r="KJ103" s="35"/>
      <c r="KK103" s="35"/>
      <c r="KL103" s="35"/>
      <c r="KM103" s="35"/>
      <c r="KN103" s="35"/>
      <c r="KO103" s="35"/>
      <c r="KP103" s="35"/>
      <c r="KQ103" s="35"/>
      <c r="KR103" s="35"/>
      <c r="KS103" s="35"/>
      <c r="KT103" s="35"/>
      <c r="KU103" s="35"/>
      <c r="KV103" s="35"/>
      <c r="KW103" s="35"/>
      <c r="KX103" s="35"/>
      <c r="KY103" s="35"/>
      <c r="KZ103" s="35"/>
      <c r="LA103" s="35"/>
      <c r="LB103" s="35"/>
      <c r="LC103" s="35"/>
      <c r="LD103" s="35"/>
      <c r="LE103" s="35"/>
      <c r="LF103" s="35"/>
      <c r="LG103" s="35"/>
      <c r="LH103" s="35"/>
      <c r="LI103" s="35"/>
      <c r="LJ103" s="35"/>
      <c r="LK103" s="35"/>
      <c r="LL103" s="35"/>
      <c r="LM103" s="35"/>
      <c r="LN103" s="35"/>
      <c r="LO103" s="35"/>
      <c r="LP103" s="35"/>
      <c r="LQ103" s="35"/>
      <c r="LR103" s="35"/>
      <c r="LS103" s="35"/>
      <c r="LT103" s="35"/>
      <c r="LU103" s="35"/>
      <c r="LV103" s="35"/>
      <c r="LW103" s="35"/>
      <c r="LX103" s="35"/>
      <c r="LY103" s="35"/>
      <c r="LZ103" s="35"/>
      <c r="MA103" s="35"/>
      <c r="MB103" s="35"/>
      <c r="MC103" s="35"/>
      <c r="MD103" s="35"/>
      <c r="ME103" s="35"/>
      <c r="MF103" s="35"/>
      <c r="MG103" s="35"/>
      <c r="MH103" s="35"/>
      <c r="MI103" s="35"/>
      <c r="MJ103" s="35"/>
      <c r="MK103" s="35"/>
      <c r="ML103" s="35"/>
      <c r="MM103" s="35"/>
      <c r="MN103" s="35"/>
      <c r="MO103" s="35"/>
      <c r="MP103" s="35"/>
      <c r="MQ103" s="35"/>
      <c r="MR103" s="35"/>
      <c r="MS103" s="35"/>
      <c r="MT103" s="35"/>
    </row>
    <row r="104" spans="1:358" x14ac:dyDescent="0.25">
      <c r="A104" s="9" t="s">
        <v>35</v>
      </c>
      <c r="B104" s="3" t="s">
        <v>1</v>
      </c>
      <c r="C104" s="10" t="s">
        <v>0</v>
      </c>
      <c r="D104" s="14" t="s">
        <v>8</v>
      </c>
      <c r="E104" s="10" t="s">
        <v>7</v>
      </c>
      <c r="F104" s="10" t="s">
        <v>4</v>
      </c>
      <c r="G104" s="10" t="s">
        <v>3</v>
      </c>
      <c r="H104" s="11" t="s">
        <v>13</v>
      </c>
      <c r="I104" s="46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  <c r="IB104" s="35"/>
      <c r="IC104" s="35"/>
      <c r="ID104" s="35"/>
      <c r="IE104" s="35"/>
      <c r="IF104" s="35"/>
      <c r="IG104" s="35"/>
      <c r="IH104" s="35"/>
      <c r="II104" s="35"/>
      <c r="IJ104" s="35"/>
      <c r="IK104" s="35"/>
      <c r="IL104" s="35"/>
      <c r="IM104" s="35"/>
      <c r="IN104" s="35"/>
      <c r="IO104" s="35"/>
      <c r="IP104" s="35"/>
      <c r="IQ104" s="35"/>
      <c r="IR104" s="35"/>
      <c r="IS104" s="35"/>
      <c r="IT104" s="35"/>
      <c r="IU104" s="35"/>
      <c r="IV104" s="35"/>
      <c r="IW104" s="35"/>
      <c r="IX104" s="35"/>
      <c r="IY104" s="35"/>
      <c r="IZ104" s="35"/>
      <c r="JA104" s="35"/>
      <c r="JB104" s="35"/>
      <c r="JC104" s="35"/>
      <c r="JD104" s="35"/>
      <c r="JE104" s="35"/>
      <c r="JF104" s="35"/>
      <c r="JG104" s="35"/>
      <c r="JH104" s="35"/>
      <c r="JI104" s="35"/>
      <c r="JJ104" s="35"/>
      <c r="JK104" s="35"/>
      <c r="JL104" s="35"/>
      <c r="JM104" s="35"/>
      <c r="JN104" s="35"/>
      <c r="JO104" s="35"/>
      <c r="JP104" s="35"/>
      <c r="JQ104" s="35"/>
      <c r="JR104" s="35"/>
      <c r="JS104" s="35"/>
      <c r="JT104" s="35"/>
      <c r="JU104" s="35"/>
      <c r="JV104" s="35"/>
      <c r="JW104" s="35"/>
      <c r="JX104" s="35"/>
      <c r="JY104" s="35"/>
      <c r="JZ104" s="35"/>
      <c r="KA104" s="35"/>
      <c r="KB104" s="35"/>
      <c r="KC104" s="35"/>
      <c r="KD104" s="35"/>
      <c r="KE104" s="35"/>
      <c r="KF104" s="35"/>
      <c r="KG104" s="35"/>
      <c r="KH104" s="35"/>
      <c r="KI104" s="35"/>
      <c r="KJ104" s="35"/>
      <c r="KK104" s="35"/>
      <c r="KL104" s="35"/>
      <c r="KM104" s="35"/>
      <c r="KN104" s="35"/>
      <c r="KO104" s="35"/>
      <c r="KP104" s="35"/>
      <c r="KQ104" s="35"/>
      <c r="KR104" s="35"/>
      <c r="KS104" s="35"/>
      <c r="KT104" s="35"/>
      <c r="KU104" s="35"/>
      <c r="KV104" s="35"/>
      <c r="KW104" s="35"/>
      <c r="KX104" s="35"/>
      <c r="KY104" s="35"/>
      <c r="KZ104" s="35"/>
      <c r="LA104" s="35"/>
      <c r="LB104" s="35"/>
      <c r="LC104" s="35"/>
      <c r="LD104" s="35"/>
      <c r="LE104" s="35"/>
      <c r="LF104" s="35"/>
      <c r="LG104" s="35"/>
      <c r="LH104" s="35"/>
      <c r="LI104" s="35"/>
      <c r="LJ104" s="35"/>
      <c r="LK104" s="35"/>
      <c r="LL104" s="35"/>
      <c r="LM104" s="35"/>
      <c r="LN104" s="35"/>
      <c r="LO104" s="35"/>
      <c r="LP104" s="35"/>
      <c r="LQ104" s="35"/>
      <c r="LR104" s="35"/>
      <c r="LS104" s="35"/>
      <c r="LT104" s="35"/>
      <c r="LU104" s="35"/>
      <c r="LV104" s="35"/>
      <c r="LW104" s="35"/>
      <c r="LX104" s="35"/>
      <c r="LY104" s="35"/>
      <c r="LZ104" s="35"/>
      <c r="MA104" s="35"/>
      <c r="MB104" s="35"/>
      <c r="MC104" s="35"/>
      <c r="MD104" s="35"/>
      <c r="ME104" s="35"/>
      <c r="MF104" s="35"/>
      <c r="MG104" s="35"/>
      <c r="MH104" s="35"/>
      <c r="MI104" s="35"/>
      <c r="MJ104" s="35"/>
      <c r="MK104" s="35"/>
      <c r="ML104" s="35"/>
      <c r="MM104" s="35"/>
      <c r="MN104" s="35"/>
      <c r="MO104" s="35"/>
      <c r="MP104" s="35"/>
      <c r="MQ104" s="35"/>
      <c r="MR104" s="35"/>
      <c r="MS104" s="35"/>
      <c r="MT104" s="35"/>
    </row>
    <row r="105" spans="1:358" x14ac:dyDescent="0.25">
      <c r="A105" s="9" t="s">
        <v>23</v>
      </c>
      <c r="B105" s="35">
        <v>1</v>
      </c>
      <c r="C105" s="35">
        <v>0.6573</v>
      </c>
      <c r="D105" s="36">
        <f>10/14</f>
        <v>0.7142857142857143</v>
      </c>
      <c r="E105" s="36">
        <f>29/34</f>
        <v>0.8529411764705882</v>
      </c>
      <c r="F105" s="35">
        <v>0.84699999999999998</v>
      </c>
      <c r="G105" s="35">
        <v>1.0780000000000001</v>
      </c>
      <c r="H105" s="35">
        <f>70.2-58.6</f>
        <v>11.600000000000001</v>
      </c>
      <c r="I105" s="17">
        <f t="shared" ref="I105:I110" si="0">C105*30+D105*20+E105*5+5/F105+G105*5+H105/5</f>
        <v>51.88260788943677</v>
      </c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  <c r="IB105" s="35"/>
      <c r="IC105" s="35"/>
      <c r="ID105" s="35"/>
      <c r="IE105" s="35"/>
      <c r="IF105" s="35"/>
      <c r="IG105" s="35"/>
      <c r="IH105" s="35"/>
      <c r="II105" s="35"/>
      <c r="IJ105" s="35"/>
      <c r="IK105" s="35"/>
      <c r="IL105" s="35"/>
      <c r="IM105" s="35"/>
      <c r="IN105" s="35"/>
      <c r="IO105" s="35"/>
      <c r="IP105" s="35"/>
      <c r="IQ105" s="35"/>
      <c r="IR105" s="35"/>
      <c r="IS105" s="35"/>
      <c r="IT105" s="35"/>
      <c r="IU105" s="35"/>
      <c r="IV105" s="35"/>
      <c r="IW105" s="35"/>
      <c r="IX105" s="35"/>
      <c r="IY105" s="35"/>
      <c r="IZ105" s="35"/>
      <c r="JA105" s="35"/>
      <c r="JB105" s="35"/>
      <c r="JC105" s="35"/>
      <c r="JD105" s="35"/>
      <c r="JE105" s="35"/>
      <c r="JF105" s="35"/>
      <c r="JG105" s="35"/>
      <c r="JH105" s="35"/>
      <c r="JI105" s="35"/>
      <c r="JJ105" s="35"/>
      <c r="JK105" s="35"/>
      <c r="JL105" s="35"/>
      <c r="JM105" s="35"/>
      <c r="JN105" s="35"/>
      <c r="JO105" s="35"/>
      <c r="JP105" s="35"/>
      <c r="JQ105" s="35"/>
      <c r="JR105" s="35"/>
      <c r="JS105" s="35"/>
      <c r="JT105" s="35"/>
      <c r="JU105" s="35"/>
      <c r="JV105" s="35"/>
      <c r="JW105" s="35"/>
      <c r="JX105" s="35"/>
      <c r="JY105" s="35"/>
      <c r="JZ105" s="35"/>
      <c r="KA105" s="35"/>
      <c r="KB105" s="35"/>
      <c r="KC105" s="35"/>
      <c r="KD105" s="35"/>
      <c r="KE105" s="35"/>
      <c r="KF105" s="35"/>
      <c r="KG105" s="35"/>
      <c r="KH105" s="35"/>
      <c r="KI105" s="35"/>
      <c r="KJ105" s="35"/>
      <c r="KK105" s="35"/>
      <c r="KL105" s="35"/>
      <c r="KM105" s="35"/>
      <c r="KN105" s="35"/>
      <c r="KO105" s="35"/>
      <c r="KP105" s="35"/>
      <c r="KQ105" s="35"/>
      <c r="KR105" s="35"/>
      <c r="KS105" s="35"/>
      <c r="KT105" s="35"/>
      <c r="KU105" s="35"/>
      <c r="KV105" s="35"/>
      <c r="KW105" s="35"/>
      <c r="KX105" s="35"/>
      <c r="KY105" s="35"/>
      <c r="KZ105" s="35"/>
      <c r="LA105" s="35"/>
      <c r="LB105" s="35"/>
      <c r="LC105" s="35"/>
      <c r="LD105" s="35"/>
      <c r="LE105" s="35"/>
      <c r="LF105" s="35"/>
      <c r="LG105" s="35"/>
      <c r="LH105" s="35"/>
      <c r="LI105" s="35"/>
      <c r="LJ105" s="35"/>
      <c r="LK105" s="35"/>
      <c r="LL105" s="35"/>
      <c r="LM105" s="35"/>
      <c r="LN105" s="35"/>
      <c r="LO105" s="35"/>
      <c r="LP105" s="35"/>
      <c r="LQ105" s="35"/>
      <c r="LR105" s="35"/>
      <c r="LS105" s="35"/>
      <c r="LT105" s="35"/>
      <c r="LU105" s="35"/>
      <c r="LV105" s="35"/>
      <c r="LW105" s="35"/>
      <c r="LX105" s="35"/>
      <c r="LY105" s="35"/>
      <c r="LZ105" s="35"/>
      <c r="MA105" s="35"/>
      <c r="MB105" s="35"/>
      <c r="MC105" s="35"/>
      <c r="MD105" s="35"/>
      <c r="ME105" s="35"/>
      <c r="MF105" s="35"/>
      <c r="MG105" s="35"/>
      <c r="MH105" s="35"/>
      <c r="MI105" s="35"/>
      <c r="MJ105" s="35"/>
      <c r="MK105" s="35"/>
      <c r="ML105" s="35"/>
      <c r="MM105" s="35"/>
      <c r="MN105" s="35"/>
      <c r="MO105" s="35"/>
      <c r="MP105" s="35"/>
      <c r="MQ105" s="35"/>
      <c r="MR105" s="35"/>
      <c r="MS105" s="35"/>
      <c r="MT105" s="35"/>
    </row>
    <row r="106" spans="1:358" x14ac:dyDescent="0.25">
      <c r="A106" s="9" t="s">
        <v>41</v>
      </c>
      <c r="B106" s="35">
        <v>1</v>
      </c>
      <c r="C106" s="35">
        <f>0.6368</f>
        <v>0.63680000000000003</v>
      </c>
      <c r="D106" s="36">
        <f>6/8</f>
        <v>0.75</v>
      </c>
      <c r="E106" s="36">
        <f>30/32</f>
        <v>0.9375</v>
      </c>
      <c r="F106" s="35">
        <v>0.9</v>
      </c>
      <c r="G106" s="35">
        <v>1.1439999999999999</v>
      </c>
      <c r="H106" s="35">
        <f>77.3-57.8</f>
        <v>19.5</v>
      </c>
      <c r="I106" s="17">
        <f t="shared" si="0"/>
        <v>53.967055555555554</v>
      </c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  <c r="IB106" s="35"/>
      <c r="IC106" s="35"/>
      <c r="ID106" s="35"/>
      <c r="IE106" s="35"/>
      <c r="IF106" s="35"/>
      <c r="IG106" s="35"/>
      <c r="IH106" s="35"/>
      <c r="II106" s="35"/>
      <c r="IJ106" s="35"/>
      <c r="IK106" s="35"/>
      <c r="IL106" s="35"/>
      <c r="IM106" s="35"/>
      <c r="IN106" s="35"/>
      <c r="IO106" s="35"/>
      <c r="IP106" s="35"/>
      <c r="IQ106" s="35"/>
      <c r="IR106" s="35"/>
      <c r="IS106" s="35"/>
      <c r="IT106" s="35"/>
      <c r="IU106" s="35"/>
      <c r="IV106" s="35"/>
      <c r="IW106" s="35"/>
      <c r="IX106" s="35"/>
      <c r="IY106" s="35"/>
      <c r="IZ106" s="35"/>
      <c r="JA106" s="35"/>
      <c r="JB106" s="35"/>
      <c r="JC106" s="35"/>
      <c r="JD106" s="35"/>
      <c r="JE106" s="35"/>
      <c r="JF106" s="35"/>
      <c r="JG106" s="35"/>
      <c r="JH106" s="35"/>
      <c r="JI106" s="35"/>
      <c r="JJ106" s="35"/>
      <c r="JK106" s="35"/>
      <c r="JL106" s="35"/>
      <c r="JM106" s="35"/>
      <c r="JN106" s="35"/>
      <c r="JO106" s="35"/>
      <c r="JP106" s="35"/>
      <c r="JQ106" s="35"/>
      <c r="JR106" s="35"/>
      <c r="JS106" s="35"/>
      <c r="JT106" s="35"/>
      <c r="JU106" s="35"/>
      <c r="JV106" s="35"/>
      <c r="JW106" s="35"/>
      <c r="JX106" s="35"/>
      <c r="JY106" s="35"/>
      <c r="JZ106" s="35"/>
      <c r="KA106" s="35"/>
      <c r="KB106" s="35"/>
      <c r="KC106" s="35"/>
      <c r="KD106" s="35"/>
      <c r="KE106" s="35"/>
      <c r="KF106" s="35"/>
      <c r="KG106" s="35"/>
      <c r="KH106" s="35"/>
      <c r="KI106" s="35"/>
      <c r="KJ106" s="35"/>
      <c r="KK106" s="35"/>
      <c r="KL106" s="35"/>
      <c r="KM106" s="35"/>
      <c r="KN106" s="35"/>
      <c r="KO106" s="35"/>
      <c r="KP106" s="35"/>
      <c r="KQ106" s="35"/>
      <c r="KR106" s="35"/>
      <c r="KS106" s="35"/>
      <c r="KT106" s="35"/>
      <c r="KU106" s="35"/>
      <c r="KV106" s="35"/>
      <c r="KW106" s="35"/>
      <c r="KX106" s="35"/>
      <c r="KY106" s="35"/>
      <c r="KZ106" s="35"/>
      <c r="LA106" s="35"/>
      <c r="LB106" s="35"/>
      <c r="LC106" s="35"/>
      <c r="LD106" s="35"/>
      <c r="LE106" s="35"/>
      <c r="LF106" s="35"/>
      <c r="LG106" s="35"/>
      <c r="LH106" s="35"/>
      <c r="LI106" s="35"/>
      <c r="LJ106" s="35"/>
      <c r="LK106" s="35"/>
      <c r="LL106" s="35"/>
      <c r="LM106" s="35"/>
      <c r="LN106" s="35"/>
      <c r="LO106" s="35"/>
      <c r="LP106" s="35"/>
      <c r="LQ106" s="35"/>
      <c r="LR106" s="35"/>
      <c r="LS106" s="35"/>
      <c r="LT106" s="35"/>
      <c r="LU106" s="35"/>
      <c r="LV106" s="35"/>
      <c r="LW106" s="35"/>
      <c r="LX106" s="35"/>
      <c r="LY106" s="35"/>
      <c r="LZ106" s="35"/>
      <c r="MA106" s="35"/>
      <c r="MB106" s="35"/>
      <c r="MC106" s="35"/>
      <c r="MD106" s="35"/>
      <c r="ME106" s="35"/>
      <c r="MF106" s="35"/>
      <c r="MG106" s="35"/>
      <c r="MH106" s="35"/>
      <c r="MI106" s="35"/>
      <c r="MJ106" s="35"/>
      <c r="MK106" s="35"/>
      <c r="ML106" s="35"/>
      <c r="MM106" s="35"/>
      <c r="MN106" s="35"/>
      <c r="MO106" s="35"/>
      <c r="MP106" s="35"/>
      <c r="MQ106" s="35"/>
      <c r="MR106" s="35"/>
      <c r="MS106" s="35"/>
      <c r="MT106" s="35"/>
    </row>
    <row r="107" spans="1:358" x14ac:dyDescent="0.25">
      <c r="A107" s="9" t="s">
        <v>15</v>
      </c>
      <c r="B107" s="35">
        <v>1</v>
      </c>
      <c r="C107" s="35">
        <f>0.6411</f>
        <v>0.6411</v>
      </c>
      <c r="D107" s="36">
        <f>8/10</f>
        <v>0.8</v>
      </c>
      <c r="E107" s="36">
        <f>29/34</f>
        <v>0.8529411764705882</v>
      </c>
      <c r="F107" s="35">
        <v>0.88200000000000001</v>
      </c>
      <c r="G107" s="35">
        <v>1.07</v>
      </c>
      <c r="H107" s="35">
        <f>72.4-62.8</f>
        <v>9.6000000000000085</v>
      </c>
      <c r="I107" s="17">
        <f t="shared" si="0"/>
        <v>52.436640122715758</v>
      </c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  <c r="IB107" s="35"/>
      <c r="IC107" s="35"/>
      <c r="ID107" s="35"/>
      <c r="IE107" s="35"/>
      <c r="IF107" s="35"/>
      <c r="IG107" s="35"/>
      <c r="IH107" s="35"/>
      <c r="II107" s="35"/>
      <c r="IJ107" s="35"/>
      <c r="IK107" s="35"/>
      <c r="IL107" s="35"/>
      <c r="IM107" s="35"/>
      <c r="IN107" s="35"/>
      <c r="IO107" s="35"/>
      <c r="IP107" s="35"/>
      <c r="IQ107" s="35"/>
      <c r="IR107" s="35"/>
      <c r="IS107" s="35"/>
      <c r="IT107" s="35"/>
      <c r="IU107" s="35"/>
      <c r="IV107" s="35"/>
      <c r="IW107" s="35"/>
      <c r="IX107" s="35"/>
      <c r="IY107" s="35"/>
      <c r="IZ107" s="35"/>
      <c r="JA107" s="35"/>
      <c r="JB107" s="35"/>
      <c r="JC107" s="35"/>
      <c r="JD107" s="35"/>
      <c r="JE107" s="35"/>
      <c r="JF107" s="35"/>
      <c r="JG107" s="35"/>
      <c r="JH107" s="35"/>
      <c r="JI107" s="35"/>
      <c r="JJ107" s="35"/>
      <c r="JK107" s="35"/>
      <c r="JL107" s="35"/>
      <c r="JM107" s="35"/>
      <c r="JN107" s="35"/>
      <c r="JO107" s="35"/>
      <c r="JP107" s="35"/>
      <c r="JQ107" s="35"/>
      <c r="JR107" s="35"/>
      <c r="JS107" s="35"/>
      <c r="JT107" s="35"/>
      <c r="JU107" s="35"/>
      <c r="JV107" s="35"/>
      <c r="JW107" s="35"/>
      <c r="JX107" s="35"/>
      <c r="JY107" s="35"/>
      <c r="JZ107" s="35"/>
      <c r="KA107" s="35"/>
      <c r="KB107" s="35"/>
      <c r="KC107" s="35"/>
      <c r="KD107" s="35"/>
      <c r="KE107" s="35"/>
      <c r="KF107" s="35"/>
      <c r="KG107" s="35"/>
      <c r="KH107" s="35"/>
      <c r="KI107" s="35"/>
      <c r="KJ107" s="35"/>
      <c r="KK107" s="35"/>
      <c r="KL107" s="35"/>
      <c r="KM107" s="35"/>
      <c r="KN107" s="35"/>
      <c r="KO107" s="35"/>
      <c r="KP107" s="35"/>
      <c r="KQ107" s="35"/>
      <c r="KR107" s="35"/>
      <c r="KS107" s="35"/>
      <c r="KT107" s="35"/>
      <c r="KU107" s="35"/>
      <c r="KV107" s="35"/>
      <c r="KW107" s="35"/>
      <c r="KX107" s="35"/>
      <c r="KY107" s="35"/>
      <c r="KZ107" s="35"/>
      <c r="LA107" s="35"/>
      <c r="LB107" s="35"/>
      <c r="LC107" s="35"/>
      <c r="LD107" s="35"/>
      <c r="LE107" s="35"/>
      <c r="LF107" s="35"/>
      <c r="LG107" s="35"/>
      <c r="LH107" s="35"/>
      <c r="LI107" s="35"/>
      <c r="LJ107" s="35"/>
      <c r="LK107" s="35"/>
      <c r="LL107" s="35"/>
      <c r="LM107" s="35"/>
      <c r="LN107" s="35"/>
      <c r="LO107" s="35"/>
      <c r="LP107" s="35"/>
      <c r="LQ107" s="35"/>
      <c r="LR107" s="35"/>
      <c r="LS107" s="35"/>
      <c r="LT107" s="35"/>
      <c r="LU107" s="35"/>
      <c r="LV107" s="35"/>
      <c r="LW107" s="35"/>
      <c r="LX107" s="35"/>
      <c r="LY107" s="35"/>
      <c r="LZ107" s="35"/>
      <c r="MA107" s="35"/>
      <c r="MB107" s="35"/>
      <c r="MC107" s="35"/>
      <c r="MD107" s="35"/>
      <c r="ME107" s="35"/>
      <c r="MF107" s="35"/>
      <c r="MG107" s="35"/>
      <c r="MH107" s="35"/>
      <c r="MI107" s="35"/>
      <c r="MJ107" s="35"/>
      <c r="MK107" s="35"/>
      <c r="ML107" s="35"/>
      <c r="MM107" s="35"/>
      <c r="MN107" s="35"/>
      <c r="MO107" s="35"/>
      <c r="MP107" s="35"/>
      <c r="MQ107" s="35"/>
      <c r="MR107" s="35"/>
      <c r="MS107" s="35"/>
      <c r="MT107" s="35"/>
    </row>
    <row r="108" spans="1:358" x14ac:dyDescent="0.25">
      <c r="A108" s="9" t="s">
        <v>42</v>
      </c>
      <c r="B108" s="37">
        <v>1</v>
      </c>
      <c r="C108" s="35">
        <f>0.6339</f>
        <v>0.63390000000000002</v>
      </c>
      <c r="D108" s="36">
        <v>0.6</v>
      </c>
      <c r="E108" s="36">
        <f>27/33</f>
        <v>0.81818181818181823</v>
      </c>
      <c r="F108" s="37">
        <v>0.89500000000000002</v>
      </c>
      <c r="G108" s="35">
        <v>1.133</v>
      </c>
      <c r="H108" s="35">
        <f>74.6-64.4</f>
        <v>10.199999999999989</v>
      </c>
      <c r="I108" s="17">
        <f t="shared" si="0"/>
        <v>48.399501269680037</v>
      </c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  <c r="IB108" s="35"/>
      <c r="IC108" s="35"/>
      <c r="ID108" s="35"/>
      <c r="IE108" s="35"/>
      <c r="IF108" s="35"/>
      <c r="IG108" s="35"/>
      <c r="IH108" s="35"/>
      <c r="II108" s="35"/>
      <c r="IJ108" s="35"/>
      <c r="IK108" s="35"/>
      <c r="IL108" s="35"/>
      <c r="IM108" s="35"/>
      <c r="IN108" s="35"/>
      <c r="IO108" s="35"/>
      <c r="IP108" s="35"/>
      <c r="IQ108" s="35"/>
      <c r="IR108" s="35"/>
      <c r="IS108" s="35"/>
      <c r="IT108" s="35"/>
      <c r="IU108" s="35"/>
      <c r="IV108" s="35"/>
      <c r="IW108" s="35"/>
      <c r="IX108" s="35"/>
      <c r="IY108" s="35"/>
      <c r="IZ108" s="35"/>
      <c r="JA108" s="35"/>
      <c r="JB108" s="35"/>
      <c r="JC108" s="35"/>
      <c r="JD108" s="35"/>
      <c r="JE108" s="35"/>
      <c r="JF108" s="35"/>
      <c r="JG108" s="35"/>
      <c r="JH108" s="35"/>
      <c r="JI108" s="35"/>
      <c r="JJ108" s="35"/>
      <c r="JK108" s="35"/>
      <c r="JL108" s="35"/>
      <c r="JM108" s="35"/>
      <c r="JN108" s="35"/>
      <c r="JO108" s="35"/>
      <c r="JP108" s="35"/>
      <c r="JQ108" s="35"/>
      <c r="JR108" s="35"/>
      <c r="JS108" s="35"/>
      <c r="JT108" s="35"/>
      <c r="JU108" s="35"/>
      <c r="JV108" s="35"/>
      <c r="JW108" s="35"/>
      <c r="JX108" s="35"/>
      <c r="JY108" s="35"/>
      <c r="JZ108" s="35"/>
      <c r="KA108" s="35"/>
      <c r="KB108" s="35"/>
      <c r="KC108" s="35"/>
      <c r="KD108" s="35"/>
      <c r="KE108" s="35"/>
      <c r="KF108" s="35"/>
      <c r="KG108" s="35"/>
      <c r="KH108" s="35"/>
      <c r="KI108" s="35"/>
      <c r="KJ108" s="35"/>
      <c r="KK108" s="35"/>
      <c r="KL108" s="35"/>
      <c r="KM108" s="35"/>
      <c r="KN108" s="35"/>
      <c r="KO108" s="35"/>
      <c r="KP108" s="35"/>
      <c r="KQ108" s="35"/>
      <c r="KR108" s="35"/>
      <c r="KS108" s="35"/>
      <c r="KT108" s="35"/>
      <c r="KU108" s="35"/>
      <c r="KV108" s="35"/>
      <c r="KW108" s="35"/>
      <c r="KX108" s="35"/>
      <c r="KY108" s="35"/>
      <c r="KZ108" s="35"/>
      <c r="LA108" s="35"/>
      <c r="LB108" s="35"/>
      <c r="LC108" s="35"/>
      <c r="LD108" s="35"/>
      <c r="LE108" s="35"/>
      <c r="LF108" s="35"/>
      <c r="LG108" s="35"/>
      <c r="LH108" s="35"/>
      <c r="LI108" s="35"/>
      <c r="LJ108" s="35"/>
      <c r="LK108" s="35"/>
      <c r="LL108" s="35"/>
      <c r="LM108" s="35"/>
      <c r="LN108" s="35"/>
      <c r="LO108" s="35"/>
      <c r="LP108" s="35"/>
      <c r="LQ108" s="35"/>
      <c r="LR108" s="35"/>
      <c r="LS108" s="35"/>
      <c r="LT108" s="35"/>
      <c r="LU108" s="35"/>
      <c r="LV108" s="35"/>
      <c r="LW108" s="35"/>
      <c r="LX108" s="35"/>
      <c r="LY108" s="35"/>
      <c r="LZ108" s="35"/>
      <c r="MA108" s="35"/>
      <c r="MB108" s="35"/>
      <c r="MC108" s="35"/>
      <c r="MD108" s="35"/>
      <c r="ME108" s="35"/>
      <c r="MF108" s="35"/>
      <c r="MG108" s="35"/>
      <c r="MH108" s="35"/>
      <c r="MI108" s="35"/>
      <c r="MJ108" s="35"/>
      <c r="MK108" s="35"/>
      <c r="ML108" s="35"/>
      <c r="MM108" s="35"/>
      <c r="MN108" s="35"/>
      <c r="MO108" s="35"/>
      <c r="MP108" s="35"/>
      <c r="MQ108" s="35"/>
      <c r="MR108" s="35"/>
      <c r="MS108" s="35"/>
      <c r="MT108" s="35"/>
    </row>
    <row r="109" spans="1:358" x14ac:dyDescent="0.25">
      <c r="A109" s="9" t="s">
        <v>20</v>
      </c>
      <c r="B109" s="37">
        <v>2</v>
      </c>
      <c r="C109" s="35">
        <f>0.6691</f>
        <v>0.66910000000000003</v>
      </c>
      <c r="D109" s="36">
        <v>0.84375</v>
      </c>
      <c r="E109" s="36">
        <v>0.81818181818181801</v>
      </c>
      <c r="F109" s="37">
        <v>0.94099999999999995</v>
      </c>
      <c r="G109" s="37">
        <v>1.1120000000000001</v>
      </c>
      <c r="H109" s="35">
        <f>77.2-67.1</f>
        <v>10.100000000000009</v>
      </c>
      <c r="I109" s="17">
        <f t="shared" si="0"/>
        <v>53.932405371461698</v>
      </c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  <c r="IB109" s="35"/>
      <c r="IC109" s="35"/>
      <c r="ID109" s="35"/>
      <c r="IE109" s="35"/>
      <c r="IF109" s="35"/>
      <c r="IG109" s="35"/>
      <c r="IH109" s="35"/>
      <c r="II109" s="35"/>
      <c r="IJ109" s="35"/>
      <c r="IK109" s="35"/>
      <c r="IL109" s="35"/>
      <c r="IM109" s="35"/>
      <c r="IN109" s="35"/>
      <c r="IO109" s="35"/>
      <c r="IP109" s="35"/>
      <c r="IQ109" s="35"/>
      <c r="IR109" s="35"/>
      <c r="IS109" s="35"/>
      <c r="IT109" s="35"/>
      <c r="IU109" s="35"/>
      <c r="IV109" s="35"/>
      <c r="IW109" s="35"/>
      <c r="IX109" s="35"/>
      <c r="IY109" s="35"/>
      <c r="IZ109" s="35"/>
      <c r="JA109" s="35"/>
      <c r="JB109" s="35"/>
      <c r="JC109" s="35"/>
      <c r="JD109" s="35"/>
      <c r="JE109" s="35"/>
      <c r="JF109" s="35"/>
      <c r="JG109" s="35"/>
      <c r="JH109" s="35"/>
      <c r="JI109" s="35"/>
      <c r="JJ109" s="35"/>
      <c r="JK109" s="35"/>
      <c r="JL109" s="35"/>
      <c r="JM109" s="35"/>
      <c r="JN109" s="35"/>
      <c r="JO109" s="35"/>
      <c r="JP109" s="35"/>
      <c r="JQ109" s="35"/>
      <c r="JR109" s="35"/>
      <c r="JS109" s="35"/>
      <c r="JT109" s="35"/>
      <c r="JU109" s="35"/>
      <c r="JV109" s="35"/>
      <c r="JW109" s="35"/>
      <c r="JX109" s="35"/>
      <c r="JY109" s="35"/>
      <c r="JZ109" s="35"/>
      <c r="KA109" s="35"/>
      <c r="KB109" s="35"/>
      <c r="KC109" s="35"/>
      <c r="KD109" s="35"/>
      <c r="KE109" s="35"/>
      <c r="KF109" s="35"/>
      <c r="KG109" s="35"/>
      <c r="KH109" s="35"/>
      <c r="KI109" s="35"/>
      <c r="KJ109" s="35"/>
      <c r="KK109" s="35"/>
      <c r="KL109" s="35"/>
      <c r="KM109" s="35"/>
      <c r="KN109" s="35"/>
      <c r="KO109" s="35"/>
      <c r="KP109" s="35"/>
      <c r="KQ109" s="35"/>
      <c r="KR109" s="35"/>
      <c r="KS109" s="35"/>
      <c r="KT109" s="35"/>
      <c r="KU109" s="35"/>
      <c r="KV109" s="35"/>
      <c r="KW109" s="35"/>
      <c r="KX109" s="35"/>
      <c r="KY109" s="35"/>
      <c r="KZ109" s="35"/>
      <c r="LA109" s="35"/>
      <c r="LB109" s="35"/>
      <c r="LC109" s="35"/>
      <c r="LD109" s="35"/>
      <c r="LE109" s="35"/>
      <c r="LF109" s="35"/>
      <c r="LG109" s="35"/>
      <c r="LH109" s="35"/>
      <c r="LI109" s="35"/>
      <c r="LJ109" s="35"/>
      <c r="LK109" s="35"/>
      <c r="LL109" s="35"/>
      <c r="LM109" s="35"/>
      <c r="LN109" s="35"/>
      <c r="LO109" s="35"/>
      <c r="LP109" s="35"/>
      <c r="LQ109" s="35"/>
      <c r="LR109" s="35"/>
      <c r="LS109" s="35"/>
      <c r="LT109" s="35"/>
      <c r="LU109" s="35"/>
      <c r="LV109" s="35"/>
      <c r="LW109" s="35"/>
      <c r="LX109" s="35"/>
      <c r="LY109" s="35"/>
      <c r="LZ109" s="35"/>
      <c r="MA109" s="35"/>
      <c r="MB109" s="35"/>
      <c r="MC109" s="35"/>
      <c r="MD109" s="35"/>
      <c r="ME109" s="35"/>
      <c r="MF109" s="35"/>
      <c r="MG109" s="35"/>
      <c r="MH109" s="35"/>
      <c r="MI109" s="35"/>
      <c r="MJ109" s="35"/>
      <c r="MK109" s="35"/>
      <c r="ML109" s="35"/>
      <c r="MM109" s="35"/>
      <c r="MN109" s="35"/>
      <c r="MO109" s="35"/>
      <c r="MP109" s="35"/>
      <c r="MQ109" s="35"/>
      <c r="MR109" s="35"/>
      <c r="MS109" s="35"/>
      <c r="MT109" s="35"/>
    </row>
    <row r="110" spans="1:358" x14ac:dyDescent="0.25">
      <c r="A110" s="9" t="s">
        <v>27</v>
      </c>
      <c r="B110" s="37">
        <v>2</v>
      </c>
      <c r="C110" s="35">
        <v>0.63119999999999998</v>
      </c>
      <c r="D110" s="36">
        <v>0.53333333333333333</v>
      </c>
      <c r="E110" s="36">
        <v>0.78787878787878785</v>
      </c>
      <c r="F110" s="37">
        <v>0.90100000000000002</v>
      </c>
      <c r="G110" s="37">
        <v>1.0660000000000001</v>
      </c>
      <c r="H110" s="35">
        <f>64.8-59.5</f>
        <v>5.2999999999999972</v>
      </c>
      <c r="I110" s="17">
        <f t="shared" si="0"/>
        <v>45.481450173208216</v>
      </c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  <c r="IB110" s="35"/>
      <c r="IC110" s="35"/>
      <c r="ID110" s="35"/>
      <c r="IE110" s="35"/>
      <c r="IF110" s="35"/>
      <c r="IG110" s="35"/>
      <c r="IH110" s="35"/>
      <c r="II110" s="35"/>
      <c r="IJ110" s="35"/>
      <c r="IK110" s="35"/>
      <c r="IL110" s="35"/>
      <c r="IM110" s="35"/>
      <c r="IN110" s="35"/>
      <c r="IO110" s="35"/>
      <c r="IP110" s="35"/>
      <c r="IQ110" s="35"/>
      <c r="IR110" s="35"/>
      <c r="IS110" s="35"/>
      <c r="IT110" s="35"/>
      <c r="IU110" s="35"/>
      <c r="IV110" s="35"/>
      <c r="IW110" s="35"/>
      <c r="IX110" s="35"/>
      <c r="IY110" s="35"/>
      <c r="IZ110" s="35"/>
      <c r="JA110" s="35"/>
      <c r="JB110" s="35"/>
      <c r="JC110" s="35"/>
      <c r="JD110" s="35"/>
      <c r="JE110" s="35"/>
      <c r="JF110" s="35"/>
      <c r="JG110" s="35"/>
      <c r="JH110" s="35"/>
      <c r="JI110" s="35"/>
      <c r="JJ110" s="35"/>
      <c r="JK110" s="35"/>
      <c r="JL110" s="35"/>
      <c r="JM110" s="35"/>
      <c r="JN110" s="35"/>
      <c r="JO110" s="35"/>
      <c r="JP110" s="35"/>
      <c r="JQ110" s="35"/>
      <c r="JR110" s="35"/>
      <c r="JS110" s="35"/>
      <c r="JT110" s="35"/>
      <c r="JU110" s="35"/>
      <c r="JV110" s="35"/>
      <c r="JW110" s="35"/>
      <c r="JX110" s="35"/>
      <c r="JY110" s="35"/>
      <c r="JZ110" s="35"/>
      <c r="KA110" s="35"/>
      <c r="KB110" s="35"/>
      <c r="KC110" s="35"/>
      <c r="KD110" s="35"/>
      <c r="KE110" s="35"/>
      <c r="KF110" s="35"/>
      <c r="KG110" s="35"/>
      <c r="KH110" s="35"/>
      <c r="KI110" s="35"/>
      <c r="KJ110" s="35"/>
      <c r="KK110" s="35"/>
      <c r="KL110" s="35"/>
      <c r="KM110" s="35"/>
      <c r="KN110" s="35"/>
      <c r="KO110" s="35"/>
      <c r="KP110" s="35"/>
      <c r="KQ110" s="35"/>
      <c r="KR110" s="35"/>
      <c r="KS110" s="35"/>
      <c r="KT110" s="35"/>
      <c r="KU110" s="35"/>
      <c r="KV110" s="35"/>
      <c r="KW110" s="35"/>
      <c r="KX110" s="35"/>
      <c r="KY110" s="35"/>
      <c r="KZ110" s="35"/>
      <c r="LA110" s="35"/>
      <c r="LB110" s="35"/>
      <c r="LC110" s="35"/>
      <c r="LD110" s="35"/>
      <c r="LE110" s="35"/>
      <c r="LF110" s="35"/>
      <c r="LG110" s="35"/>
      <c r="LH110" s="35"/>
      <c r="LI110" s="35"/>
      <c r="LJ110" s="35"/>
      <c r="LK110" s="35"/>
      <c r="LL110" s="35"/>
      <c r="LM110" s="35"/>
      <c r="LN110" s="35"/>
      <c r="LO110" s="35"/>
      <c r="LP110" s="35"/>
      <c r="LQ110" s="35"/>
      <c r="LR110" s="35"/>
      <c r="LS110" s="35"/>
      <c r="LT110" s="35"/>
      <c r="LU110" s="35"/>
      <c r="LV110" s="35"/>
      <c r="LW110" s="35"/>
      <c r="LX110" s="35"/>
      <c r="LY110" s="35"/>
      <c r="LZ110" s="35"/>
      <c r="MA110" s="35"/>
      <c r="MB110" s="35"/>
      <c r="MC110" s="35"/>
      <c r="MD110" s="35"/>
      <c r="ME110" s="35"/>
      <c r="MF110" s="35"/>
      <c r="MG110" s="35"/>
      <c r="MH110" s="35"/>
      <c r="MI110" s="35"/>
      <c r="MJ110" s="35"/>
      <c r="MK110" s="35"/>
      <c r="ML110" s="35"/>
      <c r="MM110" s="35"/>
      <c r="MN110" s="35"/>
      <c r="MO110" s="35"/>
      <c r="MP110" s="35"/>
      <c r="MQ110" s="35"/>
      <c r="MR110" s="35"/>
      <c r="MS110" s="35"/>
      <c r="MT110" s="35"/>
    </row>
    <row r="111" spans="1:358" x14ac:dyDescent="0.25">
      <c r="A111" s="9" t="s">
        <v>43</v>
      </c>
      <c r="B111" s="35">
        <v>2</v>
      </c>
      <c r="C111" s="35">
        <f>0.6315</f>
        <v>0.63149999999999995</v>
      </c>
      <c r="D111" s="36">
        <v>0.69230769230769229</v>
      </c>
      <c r="E111" s="36">
        <v>0.80645161290322576</v>
      </c>
      <c r="F111" s="37">
        <v>0.87</v>
      </c>
      <c r="G111" s="37">
        <v>0.997</v>
      </c>
      <c r="H111" s="35">
        <f>64-56.9</f>
        <v>7.1000000000000014</v>
      </c>
      <c r="I111" s="17">
        <f>C111*30+D111*20+E111*5+5/F111+G111*5+H111/5</f>
        <v>48.975538347451582</v>
      </c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</row>
    <row r="112" spans="1:358" x14ac:dyDescent="0.25">
      <c r="A112" s="9" t="s">
        <v>44</v>
      </c>
      <c r="B112" s="37">
        <v>2</v>
      </c>
      <c r="C112" s="35">
        <f>0.6476</f>
        <v>0.64759999999999995</v>
      </c>
      <c r="D112" s="36">
        <f>27/33</f>
        <v>0.81818181818181823</v>
      </c>
      <c r="E112" s="36">
        <f>8/10</f>
        <v>0.8</v>
      </c>
      <c r="F112" s="37">
        <v>0.92600000000000005</v>
      </c>
      <c r="G112" s="37">
        <v>1.0649999999999999</v>
      </c>
      <c r="H112" s="35">
        <f>68.7-59.7</f>
        <v>9</v>
      </c>
      <c r="I112" s="17">
        <f t="shared" ref="I112:I168" si="1">C112*30+D112*20+E112*5+5/F112+G112*5+H112/5</f>
        <v>52.316204398193591</v>
      </c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  <c r="IB112" s="35"/>
      <c r="IC112" s="35"/>
      <c r="ID112" s="35"/>
      <c r="IE112" s="35"/>
      <c r="IF112" s="35"/>
      <c r="IG112" s="35"/>
      <c r="IH112" s="35"/>
      <c r="II112" s="35"/>
      <c r="IJ112" s="35"/>
      <c r="IK112" s="35"/>
      <c r="IL112" s="35"/>
      <c r="IM112" s="35"/>
      <c r="IN112" s="35"/>
      <c r="IO112" s="35"/>
      <c r="IP112" s="35"/>
      <c r="IQ112" s="35"/>
      <c r="IR112" s="35"/>
      <c r="IS112" s="35"/>
      <c r="IT112" s="35"/>
      <c r="IU112" s="35"/>
      <c r="IV112" s="35"/>
      <c r="IW112" s="35"/>
      <c r="IX112" s="35"/>
      <c r="IY112" s="35"/>
      <c r="IZ112" s="35"/>
      <c r="JA112" s="35"/>
      <c r="JB112" s="35"/>
      <c r="JC112" s="35"/>
      <c r="JD112" s="35"/>
      <c r="JE112" s="35"/>
      <c r="JF112" s="35"/>
      <c r="JG112" s="35"/>
      <c r="JH112" s="35"/>
      <c r="JI112" s="35"/>
      <c r="JJ112" s="35"/>
      <c r="JK112" s="35"/>
      <c r="JL112" s="35"/>
      <c r="JM112" s="35"/>
      <c r="JN112" s="35"/>
      <c r="JO112" s="35"/>
      <c r="JP112" s="35"/>
      <c r="JQ112" s="35"/>
      <c r="JR112" s="35"/>
      <c r="JS112" s="35"/>
      <c r="JT112" s="35"/>
      <c r="JU112" s="35"/>
      <c r="JV112" s="35"/>
      <c r="JW112" s="35"/>
      <c r="JX112" s="35"/>
      <c r="JY112" s="35"/>
      <c r="JZ112" s="35"/>
      <c r="KA112" s="35"/>
      <c r="KB112" s="35"/>
      <c r="KC112" s="35"/>
      <c r="KD112" s="35"/>
      <c r="KE112" s="35"/>
      <c r="KF112" s="35"/>
      <c r="KG112" s="35"/>
      <c r="KH112" s="35"/>
      <c r="KI112" s="35"/>
      <c r="KJ112" s="35"/>
      <c r="KK112" s="35"/>
      <c r="KL112" s="35"/>
      <c r="KM112" s="35"/>
      <c r="KN112" s="35"/>
      <c r="KO112" s="35"/>
      <c r="KP112" s="35"/>
      <c r="KQ112" s="35"/>
      <c r="KR112" s="35"/>
      <c r="KS112" s="35"/>
      <c r="KT112" s="35"/>
      <c r="KU112" s="35"/>
      <c r="KV112" s="35"/>
      <c r="KW112" s="35"/>
      <c r="KX112" s="35"/>
      <c r="KY112" s="35"/>
      <c r="KZ112" s="35"/>
      <c r="LA112" s="35"/>
      <c r="LB112" s="35"/>
      <c r="LC112" s="35"/>
      <c r="LD112" s="35"/>
      <c r="LE112" s="35"/>
      <c r="LF112" s="35"/>
      <c r="LG112" s="35"/>
      <c r="LH112" s="35"/>
      <c r="LI112" s="35"/>
      <c r="LJ112" s="35"/>
      <c r="LK112" s="35"/>
      <c r="LL112" s="35"/>
      <c r="LM112" s="35"/>
      <c r="LN112" s="35"/>
      <c r="LO112" s="35"/>
      <c r="LP112" s="35"/>
      <c r="LQ112" s="35"/>
      <c r="LR112" s="35"/>
      <c r="LS112" s="35"/>
      <c r="LT112" s="35"/>
      <c r="LU112" s="35"/>
      <c r="LV112" s="35"/>
      <c r="LW112" s="35"/>
      <c r="LX112" s="35"/>
      <c r="LY112" s="35"/>
      <c r="LZ112" s="35"/>
      <c r="MA112" s="35"/>
      <c r="MB112" s="35"/>
      <c r="MC112" s="35"/>
      <c r="MD112" s="35"/>
      <c r="ME112" s="35"/>
      <c r="MF112" s="35"/>
      <c r="MG112" s="35"/>
      <c r="MH112" s="35"/>
      <c r="MI112" s="35"/>
      <c r="MJ112" s="35"/>
      <c r="MK112" s="35"/>
      <c r="ML112" s="35"/>
      <c r="MM112" s="35"/>
      <c r="MN112" s="35"/>
      <c r="MO112" s="35"/>
      <c r="MP112" s="35"/>
      <c r="MQ112" s="35"/>
      <c r="MR112" s="35"/>
      <c r="MS112" s="35"/>
      <c r="MT112" s="35"/>
    </row>
    <row r="113" spans="1:358" x14ac:dyDescent="0.25">
      <c r="A113" s="9" t="s">
        <v>24</v>
      </c>
      <c r="B113" s="37">
        <v>3</v>
      </c>
      <c r="C113" s="35">
        <f>0.6332</f>
        <v>0.63319999999999999</v>
      </c>
      <c r="D113" s="36">
        <v>0.75</v>
      </c>
      <c r="E113" s="36">
        <f>8/16</f>
        <v>0.5</v>
      </c>
      <c r="F113" s="35">
        <v>0.90400000000000003</v>
      </c>
      <c r="G113" s="35">
        <f>1.027</f>
        <v>1.0269999999999999</v>
      </c>
      <c r="H113" s="35">
        <f>67.5-61.7</f>
        <v>5.7999999999999972</v>
      </c>
      <c r="I113" s="17">
        <f t="shared" si="1"/>
        <v>48.321973451327423</v>
      </c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  <c r="IJ113" s="35"/>
      <c r="IK113" s="35"/>
      <c r="IL113" s="35"/>
      <c r="IM113" s="35"/>
      <c r="IN113" s="35"/>
      <c r="IO113" s="35"/>
      <c r="IP113" s="35"/>
      <c r="IQ113" s="35"/>
      <c r="IR113" s="35"/>
      <c r="IS113" s="35"/>
      <c r="IT113" s="35"/>
      <c r="IU113" s="35"/>
      <c r="IV113" s="35"/>
      <c r="IW113" s="35"/>
      <c r="IX113" s="35"/>
      <c r="IY113" s="35"/>
      <c r="IZ113" s="35"/>
      <c r="JA113" s="35"/>
      <c r="JB113" s="35"/>
      <c r="JC113" s="35"/>
      <c r="JD113" s="35"/>
      <c r="JE113" s="35"/>
      <c r="JF113" s="35"/>
      <c r="JG113" s="35"/>
      <c r="JH113" s="35"/>
      <c r="JI113" s="35"/>
      <c r="JJ113" s="35"/>
      <c r="JK113" s="35"/>
      <c r="JL113" s="35"/>
      <c r="JM113" s="35"/>
      <c r="JN113" s="35"/>
      <c r="JO113" s="35"/>
      <c r="JP113" s="35"/>
      <c r="JQ113" s="35"/>
      <c r="JR113" s="35"/>
      <c r="JS113" s="35"/>
      <c r="JT113" s="35"/>
      <c r="JU113" s="35"/>
      <c r="JV113" s="35"/>
      <c r="JW113" s="35"/>
      <c r="JX113" s="35"/>
      <c r="JY113" s="35"/>
      <c r="JZ113" s="35"/>
      <c r="KA113" s="35"/>
      <c r="KB113" s="35"/>
      <c r="KC113" s="35"/>
      <c r="KD113" s="35"/>
      <c r="KE113" s="35"/>
      <c r="KF113" s="35"/>
      <c r="KG113" s="35"/>
      <c r="KH113" s="35"/>
      <c r="KI113" s="35"/>
      <c r="KJ113" s="35"/>
      <c r="KK113" s="35"/>
      <c r="KL113" s="35"/>
      <c r="KM113" s="35"/>
      <c r="KN113" s="35"/>
      <c r="KO113" s="35"/>
      <c r="KP113" s="35"/>
      <c r="KQ113" s="35"/>
      <c r="KR113" s="35"/>
      <c r="KS113" s="35"/>
      <c r="KT113" s="35"/>
      <c r="KU113" s="35"/>
      <c r="KV113" s="35"/>
      <c r="KW113" s="35"/>
      <c r="KX113" s="35"/>
      <c r="KY113" s="35"/>
      <c r="KZ113" s="35"/>
      <c r="LA113" s="35"/>
      <c r="LB113" s="35"/>
      <c r="LC113" s="35"/>
      <c r="LD113" s="35"/>
      <c r="LE113" s="35"/>
      <c r="LF113" s="35"/>
      <c r="LG113" s="35"/>
      <c r="LH113" s="35"/>
      <c r="LI113" s="35"/>
      <c r="LJ113" s="35"/>
      <c r="LK113" s="35"/>
      <c r="LL113" s="35"/>
      <c r="LM113" s="35"/>
      <c r="LN113" s="35"/>
      <c r="LO113" s="35"/>
      <c r="LP113" s="35"/>
      <c r="LQ113" s="35"/>
      <c r="LR113" s="35"/>
      <c r="LS113" s="35"/>
      <c r="LT113" s="35"/>
      <c r="LU113" s="35"/>
      <c r="LV113" s="35"/>
      <c r="LW113" s="35"/>
      <c r="LX113" s="35"/>
      <c r="LY113" s="35"/>
      <c r="LZ113" s="35"/>
      <c r="MA113" s="35"/>
      <c r="MB113" s="35"/>
      <c r="MC113" s="35"/>
      <c r="MD113" s="35"/>
      <c r="ME113" s="35"/>
      <c r="MF113" s="35"/>
      <c r="MG113" s="35"/>
      <c r="MH113" s="35"/>
      <c r="MI113" s="35"/>
      <c r="MJ113" s="35"/>
      <c r="MK113" s="35"/>
      <c r="ML113" s="35"/>
      <c r="MM113" s="35"/>
      <c r="MN113" s="35"/>
      <c r="MO113" s="35"/>
      <c r="MP113" s="35"/>
      <c r="MQ113" s="35"/>
      <c r="MR113" s="35"/>
      <c r="MS113" s="35"/>
      <c r="MT113" s="35"/>
    </row>
    <row r="114" spans="1:358" x14ac:dyDescent="0.25">
      <c r="A114" s="9" t="s">
        <v>28</v>
      </c>
      <c r="B114" s="37">
        <v>3</v>
      </c>
      <c r="C114" s="35">
        <f>0.6627</f>
        <v>0.66269999999999996</v>
      </c>
      <c r="D114" s="36">
        <f>29/34</f>
        <v>0.8529411764705882</v>
      </c>
      <c r="E114" s="36">
        <f>10/13</f>
        <v>0.76923076923076927</v>
      </c>
      <c r="F114" s="37">
        <v>0.90139999999999998</v>
      </c>
      <c r="G114" s="37">
        <v>1.014</v>
      </c>
      <c r="H114" s="35">
        <f>67.6-60.6</f>
        <v>6.9999999999999929</v>
      </c>
      <c r="I114" s="17">
        <f t="shared" si="1"/>
        <v>52.802904378006261</v>
      </c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5"/>
      <c r="IJ114" s="35"/>
      <c r="IK114" s="35"/>
      <c r="IL114" s="35"/>
      <c r="IM114" s="35"/>
      <c r="IN114" s="35"/>
      <c r="IO114" s="35"/>
      <c r="IP114" s="35"/>
      <c r="IQ114" s="35"/>
      <c r="IR114" s="35"/>
      <c r="IS114" s="35"/>
      <c r="IT114" s="35"/>
      <c r="IU114" s="35"/>
      <c r="IV114" s="35"/>
      <c r="IW114" s="35"/>
      <c r="IX114" s="35"/>
      <c r="IY114" s="35"/>
      <c r="IZ114" s="35"/>
      <c r="JA114" s="35"/>
      <c r="JB114" s="35"/>
      <c r="JC114" s="35"/>
      <c r="JD114" s="35"/>
      <c r="JE114" s="35"/>
      <c r="JF114" s="35"/>
      <c r="JG114" s="35"/>
      <c r="JH114" s="35"/>
      <c r="JI114" s="35"/>
      <c r="JJ114" s="35"/>
      <c r="JK114" s="35"/>
      <c r="JL114" s="35"/>
      <c r="JM114" s="35"/>
      <c r="JN114" s="35"/>
      <c r="JO114" s="35"/>
      <c r="JP114" s="35"/>
      <c r="JQ114" s="35"/>
      <c r="JR114" s="35"/>
      <c r="JS114" s="35"/>
      <c r="JT114" s="35"/>
      <c r="JU114" s="35"/>
      <c r="JV114" s="35"/>
      <c r="JW114" s="35"/>
      <c r="JX114" s="35"/>
      <c r="JY114" s="35"/>
      <c r="JZ114" s="35"/>
      <c r="KA114" s="35"/>
      <c r="KB114" s="35"/>
      <c r="KC114" s="35"/>
      <c r="KD114" s="35"/>
      <c r="KE114" s="35"/>
      <c r="KF114" s="35"/>
      <c r="KG114" s="35"/>
      <c r="KH114" s="35"/>
      <c r="KI114" s="35"/>
      <c r="KJ114" s="35"/>
      <c r="KK114" s="35"/>
      <c r="KL114" s="35"/>
      <c r="KM114" s="35"/>
      <c r="KN114" s="35"/>
      <c r="KO114" s="35"/>
      <c r="KP114" s="35"/>
      <c r="KQ114" s="35"/>
      <c r="KR114" s="35"/>
      <c r="KS114" s="35"/>
      <c r="KT114" s="35"/>
      <c r="KU114" s="35"/>
      <c r="KV114" s="35"/>
      <c r="KW114" s="35"/>
      <c r="KX114" s="35"/>
      <c r="KY114" s="35"/>
      <c r="KZ114" s="35"/>
      <c r="LA114" s="35"/>
      <c r="LB114" s="35"/>
      <c r="LC114" s="35"/>
      <c r="LD114" s="35"/>
      <c r="LE114" s="35"/>
      <c r="LF114" s="35"/>
      <c r="LG114" s="35"/>
      <c r="LH114" s="35"/>
      <c r="LI114" s="35"/>
      <c r="LJ114" s="35"/>
      <c r="LK114" s="35"/>
      <c r="LL114" s="35"/>
      <c r="LM114" s="35"/>
      <c r="LN114" s="35"/>
      <c r="LO114" s="35"/>
      <c r="LP114" s="35"/>
      <c r="LQ114" s="35"/>
      <c r="LR114" s="35"/>
      <c r="LS114" s="35"/>
      <c r="LT114" s="35"/>
      <c r="LU114" s="35"/>
      <c r="LV114" s="35"/>
      <c r="LW114" s="35"/>
      <c r="LX114" s="35"/>
      <c r="LY114" s="35"/>
      <c r="LZ114" s="35"/>
      <c r="MA114" s="35"/>
      <c r="MB114" s="35"/>
      <c r="MC114" s="35"/>
      <c r="MD114" s="35"/>
      <c r="ME114" s="35"/>
      <c r="MF114" s="35"/>
      <c r="MG114" s="35"/>
      <c r="MH114" s="35"/>
      <c r="MI114" s="35"/>
      <c r="MJ114" s="35"/>
      <c r="MK114" s="35"/>
      <c r="ML114" s="35"/>
      <c r="MM114" s="35"/>
      <c r="MN114" s="35"/>
      <c r="MO114" s="35"/>
      <c r="MP114" s="35"/>
      <c r="MQ114" s="35"/>
      <c r="MR114" s="35"/>
      <c r="MS114" s="35"/>
      <c r="MT114" s="35"/>
    </row>
    <row r="115" spans="1:358" x14ac:dyDescent="0.25">
      <c r="A115" s="9" t="s">
        <v>45</v>
      </c>
      <c r="B115" s="37">
        <v>3</v>
      </c>
      <c r="C115" s="35">
        <f>0.6258</f>
        <v>0.62580000000000002</v>
      </c>
      <c r="D115" s="36">
        <f>23/31</f>
        <v>0.74193548387096775</v>
      </c>
      <c r="E115" s="36">
        <f>7/13</f>
        <v>0.53846153846153844</v>
      </c>
      <c r="F115" s="37">
        <v>0.94899999999999995</v>
      </c>
      <c r="G115" s="37">
        <v>1.032</v>
      </c>
      <c r="H115" s="35">
        <f>68.3-63</f>
        <v>5.2999999999999972</v>
      </c>
      <c r="I115" s="17">
        <f t="shared" si="1"/>
        <v>47.793721268567936</v>
      </c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  <c r="IB115" s="35"/>
      <c r="IC115" s="35"/>
      <c r="ID115" s="35"/>
      <c r="IE115" s="35"/>
      <c r="IF115" s="35"/>
      <c r="IG115" s="35"/>
      <c r="IH115" s="35"/>
      <c r="II115" s="35"/>
      <c r="IJ115" s="35"/>
      <c r="IK115" s="35"/>
      <c r="IL115" s="35"/>
      <c r="IM115" s="35"/>
      <c r="IN115" s="35"/>
      <c r="IO115" s="35"/>
      <c r="IP115" s="35"/>
      <c r="IQ115" s="35"/>
      <c r="IR115" s="35"/>
      <c r="IS115" s="35"/>
      <c r="IT115" s="35"/>
      <c r="IU115" s="35"/>
      <c r="IV115" s="35"/>
      <c r="IW115" s="35"/>
      <c r="IX115" s="35"/>
      <c r="IY115" s="35"/>
      <c r="IZ115" s="35"/>
      <c r="JA115" s="35"/>
      <c r="JB115" s="35"/>
      <c r="JC115" s="35"/>
      <c r="JD115" s="35"/>
      <c r="JE115" s="35"/>
      <c r="JF115" s="35"/>
      <c r="JG115" s="35"/>
      <c r="JH115" s="35"/>
      <c r="JI115" s="35"/>
      <c r="JJ115" s="35"/>
      <c r="JK115" s="35"/>
      <c r="JL115" s="35"/>
      <c r="JM115" s="35"/>
      <c r="JN115" s="35"/>
      <c r="JO115" s="35"/>
      <c r="JP115" s="35"/>
      <c r="JQ115" s="35"/>
      <c r="JR115" s="35"/>
      <c r="JS115" s="35"/>
      <c r="JT115" s="35"/>
      <c r="JU115" s="35"/>
      <c r="JV115" s="35"/>
      <c r="JW115" s="35"/>
      <c r="JX115" s="35"/>
      <c r="JY115" s="35"/>
      <c r="JZ115" s="35"/>
      <c r="KA115" s="35"/>
      <c r="KB115" s="35"/>
      <c r="KC115" s="35"/>
      <c r="KD115" s="35"/>
      <c r="KE115" s="35"/>
      <c r="KF115" s="35"/>
      <c r="KG115" s="35"/>
      <c r="KH115" s="35"/>
      <c r="KI115" s="35"/>
      <c r="KJ115" s="35"/>
      <c r="KK115" s="35"/>
      <c r="KL115" s="35"/>
      <c r="KM115" s="35"/>
      <c r="KN115" s="35"/>
      <c r="KO115" s="35"/>
      <c r="KP115" s="35"/>
      <c r="KQ115" s="35"/>
      <c r="KR115" s="35"/>
      <c r="KS115" s="35"/>
      <c r="KT115" s="35"/>
      <c r="KU115" s="35"/>
      <c r="KV115" s="35"/>
      <c r="KW115" s="35"/>
      <c r="KX115" s="35"/>
      <c r="KY115" s="35"/>
      <c r="KZ115" s="35"/>
      <c r="LA115" s="35"/>
      <c r="LB115" s="35"/>
      <c r="LC115" s="35"/>
      <c r="LD115" s="35"/>
      <c r="LE115" s="35"/>
      <c r="LF115" s="35"/>
      <c r="LG115" s="35"/>
      <c r="LH115" s="35"/>
      <c r="LI115" s="35"/>
      <c r="LJ115" s="35"/>
      <c r="LK115" s="35"/>
      <c r="LL115" s="35"/>
      <c r="LM115" s="35"/>
      <c r="LN115" s="35"/>
      <c r="LO115" s="35"/>
      <c r="LP115" s="35"/>
      <c r="LQ115" s="35"/>
      <c r="LR115" s="35"/>
      <c r="LS115" s="35"/>
      <c r="LT115" s="35"/>
      <c r="LU115" s="35"/>
      <c r="LV115" s="35"/>
      <c r="LW115" s="35"/>
      <c r="LX115" s="35"/>
      <c r="LY115" s="35"/>
      <c r="LZ115" s="35"/>
      <c r="MA115" s="35"/>
      <c r="MB115" s="35"/>
      <c r="MC115" s="35"/>
      <c r="MD115" s="35"/>
      <c r="ME115" s="35"/>
      <c r="MF115" s="35"/>
      <c r="MG115" s="35"/>
      <c r="MH115" s="35"/>
      <c r="MI115" s="35"/>
      <c r="MJ115" s="35"/>
      <c r="MK115" s="35"/>
      <c r="ML115" s="35"/>
      <c r="MM115" s="35"/>
      <c r="MN115" s="35"/>
      <c r="MO115" s="35"/>
      <c r="MP115" s="35"/>
      <c r="MQ115" s="35"/>
      <c r="MR115" s="35"/>
      <c r="MS115" s="35"/>
      <c r="MT115" s="35"/>
    </row>
    <row r="116" spans="1:358" x14ac:dyDescent="0.25">
      <c r="A116" s="9" t="s">
        <v>5</v>
      </c>
      <c r="B116" s="37">
        <v>3</v>
      </c>
      <c r="C116" s="35">
        <f>0.6332</f>
        <v>0.63319999999999999</v>
      </c>
      <c r="D116" s="36">
        <v>0.78787878787878785</v>
      </c>
      <c r="E116" s="36">
        <f>5/9</f>
        <v>0.55555555555555558</v>
      </c>
      <c r="F116" s="35">
        <v>0.84499999999999997</v>
      </c>
      <c r="G116" s="35">
        <v>1.1100000000000001</v>
      </c>
      <c r="H116" s="35">
        <f>71.2-53.6</f>
        <v>17.600000000000001</v>
      </c>
      <c r="I116" s="17">
        <f t="shared" si="1"/>
        <v>52.518513298667152</v>
      </c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  <c r="IJ116" s="35"/>
      <c r="IK116" s="35"/>
      <c r="IL116" s="35"/>
      <c r="IM116" s="35"/>
      <c r="IN116" s="35"/>
      <c r="IO116" s="35"/>
      <c r="IP116" s="35"/>
      <c r="IQ116" s="35"/>
      <c r="IR116" s="35"/>
      <c r="IS116" s="35"/>
      <c r="IT116" s="35"/>
      <c r="IU116" s="35"/>
      <c r="IV116" s="35"/>
      <c r="IW116" s="35"/>
      <c r="IX116" s="35"/>
      <c r="IY116" s="35"/>
      <c r="IZ116" s="35"/>
      <c r="JA116" s="35"/>
      <c r="JB116" s="35"/>
      <c r="JC116" s="35"/>
      <c r="JD116" s="35"/>
      <c r="JE116" s="35"/>
      <c r="JF116" s="35"/>
      <c r="JG116" s="35"/>
      <c r="JH116" s="35"/>
      <c r="JI116" s="35"/>
      <c r="JJ116" s="35"/>
      <c r="JK116" s="35"/>
      <c r="JL116" s="35"/>
      <c r="JM116" s="35"/>
      <c r="JN116" s="35"/>
      <c r="JO116" s="35"/>
      <c r="JP116" s="35"/>
      <c r="JQ116" s="35"/>
      <c r="JR116" s="35"/>
      <c r="JS116" s="35"/>
      <c r="JT116" s="35"/>
      <c r="JU116" s="35"/>
      <c r="JV116" s="35"/>
      <c r="JW116" s="35"/>
      <c r="JX116" s="35"/>
      <c r="JY116" s="35"/>
      <c r="JZ116" s="35"/>
      <c r="KA116" s="35"/>
      <c r="KB116" s="35"/>
      <c r="KC116" s="35"/>
      <c r="KD116" s="35"/>
      <c r="KE116" s="35"/>
      <c r="KF116" s="35"/>
      <c r="KG116" s="35"/>
      <c r="KH116" s="35"/>
      <c r="KI116" s="35"/>
      <c r="KJ116" s="35"/>
      <c r="KK116" s="35"/>
      <c r="KL116" s="35"/>
      <c r="KM116" s="35"/>
      <c r="KN116" s="35"/>
      <c r="KO116" s="35"/>
      <c r="KP116" s="35"/>
      <c r="KQ116" s="35"/>
      <c r="KR116" s="35"/>
      <c r="KS116" s="35"/>
      <c r="KT116" s="35"/>
      <c r="KU116" s="35"/>
      <c r="KV116" s="35"/>
      <c r="KW116" s="35"/>
      <c r="KX116" s="35"/>
      <c r="KY116" s="35"/>
      <c r="KZ116" s="35"/>
      <c r="LA116" s="35"/>
      <c r="LB116" s="35"/>
      <c r="LC116" s="35"/>
      <c r="LD116" s="35"/>
      <c r="LE116" s="35"/>
      <c r="LF116" s="35"/>
      <c r="LG116" s="35"/>
      <c r="LH116" s="35"/>
      <c r="LI116" s="35"/>
      <c r="LJ116" s="35"/>
      <c r="LK116" s="35"/>
      <c r="LL116" s="35"/>
      <c r="LM116" s="35"/>
      <c r="LN116" s="35"/>
      <c r="LO116" s="35"/>
      <c r="LP116" s="35"/>
      <c r="LQ116" s="35"/>
      <c r="LR116" s="35"/>
      <c r="LS116" s="35"/>
      <c r="LT116" s="35"/>
      <c r="LU116" s="35"/>
      <c r="LV116" s="35"/>
      <c r="LW116" s="35"/>
      <c r="LX116" s="35"/>
      <c r="LY116" s="35"/>
      <c r="LZ116" s="35"/>
      <c r="MA116" s="35"/>
      <c r="MB116" s="35"/>
      <c r="MC116" s="35"/>
      <c r="MD116" s="35"/>
      <c r="ME116" s="35"/>
      <c r="MF116" s="35"/>
      <c r="MG116" s="35"/>
      <c r="MH116" s="35"/>
      <c r="MI116" s="35"/>
      <c r="MJ116" s="35"/>
      <c r="MK116" s="35"/>
      <c r="ML116" s="35"/>
      <c r="MM116" s="35"/>
      <c r="MN116" s="35"/>
      <c r="MO116" s="35"/>
      <c r="MP116" s="35"/>
      <c r="MQ116" s="35"/>
      <c r="MR116" s="35"/>
      <c r="MS116" s="35"/>
      <c r="MT116" s="35"/>
    </row>
    <row r="117" spans="1:358" x14ac:dyDescent="0.25">
      <c r="A117" s="9" t="s">
        <v>46</v>
      </c>
      <c r="B117" s="37">
        <v>4</v>
      </c>
      <c r="C117" s="35">
        <f>0.6184</f>
        <v>0.61839999999999995</v>
      </c>
      <c r="D117" s="36">
        <v>0.81818181818181823</v>
      </c>
      <c r="E117" s="36">
        <v>0.77777777777777779</v>
      </c>
      <c r="F117" s="37">
        <v>0.875</v>
      </c>
      <c r="G117" s="37">
        <v>1.026</v>
      </c>
      <c r="H117" s="35">
        <f>71.4-61.3</f>
        <v>10.100000000000009</v>
      </c>
      <c r="I117" s="17">
        <f t="shared" si="1"/>
        <v>51.668810966810973</v>
      </c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  <c r="IY117" s="35"/>
      <c r="IZ117" s="35"/>
      <c r="JA117" s="35"/>
      <c r="JB117" s="35"/>
      <c r="JC117" s="35"/>
      <c r="JD117" s="35"/>
      <c r="JE117" s="35"/>
      <c r="JF117" s="35"/>
      <c r="JG117" s="35"/>
      <c r="JH117" s="35"/>
      <c r="JI117" s="35"/>
      <c r="JJ117" s="35"/>
      <c r="JK117" s="35"/>
      <c r="JL117" s="35"/>
      <c r="JM117" s="35"/>
      <c r="JN117" s="35"/>
      <c r="JO117" s="35"/>
      <c r="JP117" s="35"/>
      <c r="JQ117" s="35"/>
      <c r="JR117" s="35"/>
      <c r="JS117" s="35"/>
      <c r="JT117" s="35"/>
      <c r="JU117" s="35"/>
      <c r="JV117" s="35"/>
      <c r="JW117" s="35"/>
      <c r="JX117" s="35"/>
      <c r="JY117" s="35"/>
      <c r="JZ117" s="35"/>
      <c r="KA117" s="35"/>
      <c r="KB117" s="35"/>
      <c r="KC117" s="35"/>
      <c r="KD117" s="35"/>
      <c r="KE117" s="35"/>
      <c r="KF117" s="35"/>
      <c r="KG117" s="35"/>
      <c r="KH117" s="35"/>
      <c r="KI117" s="35"/>
      <c r="KJ117" s="35"/>
      <c r="KK117" s="35"/>
      <c r="KL117" s="35"/>
      <c r="KM117" s="35"/>
      <c r="KN117" s="35"/>
      <c r="KO117" s="35"/>
      <c r="KP117" s="35"/>
      <c r="KQ117" s="35"/>
      <c r="KR117" s="35"/>
      <c r="KS117" s="35"/>
      <c r="KT117" s="35"/>
      <c r="KU117" s="35"/>
      <c r="KV117" s="35"/>
      <c r="KW117" s="35"/>
      <c r="KX117" s="35"/>
      <c r="KY117" s="35"/>
      <c r="KZ117" s="35"/>
      <c r="LA117" s="35"/>
      <c r="LB117" s="35"/>
      <c r="LC117" s="35"/>
      <c r="LD117" s="35"/>
      <c r="LE117" s="35"/>
      <c r="LF117" s="35"/>
      <c r="LG117" s="35"/>
      <c r="LH117" s="35"/>
      <c r="LI117" s="35"/>
      <c r="LJ117" s="35"/>
      <c r="LK117" s="35"/>
      <c r="LL117" s="35"/>
      <c r="LM117" s="35"/>
      <c r="LN117" s="35"/>
      <c r="LO117" s="35"/>
      <c r="LP117" s="35"/>
      <c r="LQ117" s="35"/>
      <c r="LR117" s="35"/>
      <c r="LS117" s="35"/>
      <c r="LT117" s="35"/>
      <c r="LU117" s="35"/>
      <c r="LV117" s="35"/>
      <c r="LW117" s="35"/>
      <c r="LX117" s="35"/>
      <c r="LY117" s="35"/>
      <c r="LZ117" s="35"/>
      <c r="MA117" s="35"/>
      <c r="MB117" s="35"/>
      <c r="MC117" s="35"/>
      <c r="MD117" s="35"/>
      <c r="ME117" s="35"/>
      <c r="MF117" s="35"/>
      <c r="MG117" s="35"/>
      <c r="MH117" s="35"/>
      <c r="MI117" s="35"/>
      <c r="MJ117" s="35"/>
      <c r="MK117" s="35"/>
      <c r="ML117" s="35"/>
      <c r="MM117" s="35"/>
      <c r="MN117" s="35"/>
      <c r="MO117" s="35"/>
      <c r="MP117" s="35"/>
      <c r="MQ117" s="35"/>
      <c r="MR117" s="35"/>
      <c r="MS117" s="35"/>
      <c r="MT117" s="35"/>
    </row>
    <row r="118" spans="1:358" x14ac:dyDescent="0.25">
      <c r="A118" s="9" t="s">
        <v>33</v>
      </c>
      <c r="B118" s="37">
        <v>4</v>
      </c>
      <c r="C118" s="35">
        <f>0.613</f>
        <v>0.61299999999999999</v>
      </c>
      <c r="D118" s="36">
        <v>0.78787878787878785</v>
      </c>
      <c r="E118" s="36">
        <v>0.46153846153846156</v>
      </c>
      <c r="F118" s="37">
        <v>0.94799999999999995</v>
      </c>
      <c r="G118" s="37">
        <v>1.056</v>
      </c>
      <c r="H118" s="35">
        <f>70.1-63.7</f>
        <v>6.3999999999999915</v>
      </c>
      <c r="I118" s="17">
        <f t="shared" si="1"/>
        <v>48.289529668643596</v>
      </c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35"/>
      <c r="JI118" s="35"/>
      <c r="JJ118" s="35"/>
      <c r="JK118" s="35"/>
      <c r="JL118" s="35"/>
      <c r="JM118" s="35"/>
      <c r="JN118" s="35"/>
      <c r="JO118" s="35"/>
      <c r="JP118" s="35"/>
      <c r="JQ118" s="35"/>
      <c r="JR118" s="35"/>
      <c r="JS118" s="35"/>
      <c r="JT118" s="35"/>
      <c r="JU118" s="35"/>
      <c r="JV118" s="35"/>
      <c r="JW118" s="35"/>
      <c r="JX118" s="35"/>
      <c r="JY118" s="35"/>
      <c r="JZ118" s="35"/>
      <c r="KA118" s="35"/>
      <c r="KB118" s="35"/>
      <c r="KC118" s="35"/>
      <c r="KD118" s="35"/>
      <c r="KE118" s="35"/>
      <c r="KF118" s="35"/>
      <c r="KG118" s="35"/>
      <c r="KH118" s="35"/>
      <c r="KI118" s="35"/>
      <c r="KJ118" s="35"/>
      <c r="KK118" s="35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5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5"/>
      <c r="LN118" s="35"/>
      <c r="LO118" s="35"/>
      <c r="LP118" s="35"/>
      <c r="LQ118" s="35"/>
      <c r="LR118" s="35"/>
      <c r="LS118" s="35"/>
      <c r="LT118" s="35"/>
      <c r="LU118" s="35"/>
      <c r="LV118" s="35"/>
      <c r="LW118" s="35"/>
      <c r="LX118" s="35"/>
      <c r="LY118" s="35"/>
      <c r="LZ118" s="35"/>
      <c r="MA118" s="35"/>
      <c r="MB118" s="35"/>
      <c r="MC118" s="35"/>
      <c r="MD118" s="35"/>
      <c r="ME118" s="35"/>
      <c r="MF118" s="35"/>
      <c r="MG118" s="35"/>
      <c r="MH118" s="35"/>
      <c r="MI118" s="35"/>
      <c r="MJ118" s="35"/>
      <c r="MK118" s="35"/>
      <c r="ML118" s="35"/>
      <c r="MM118" s="35"/>
      <c r="MN118" s="35"/>
      <c r="MO118" s="35"/>
      <c r="MP118" s="35"/>
      <c r="MQ118" s="35"/>
      <c r="MR118" s="35"/>
      <c r="MS118" s="35"/>
      <c r="MT118" s="35"/>
    </row>
    <row r="119" spans="1:358" x14ac:dyDescent="0.25">
      <c r="A119" s="9" t="s">
        <v>2</v>
      </c>
      <c r="B119" s="37">
        <v>4</v>
      </c>
      <c r="C119" s="35">
        <f>0.6157</f>
        <v>0.61570000000000003</v>
      </c>
      <c r="D119" s="36">
        <v>0.78125</v>
      </c>
      <c r="E119" s="36">
        <v>0.5714285714285714</v>
      </c>
      <c r="F119" s="37">
        <v>0.95299999999999996</v>
      </c>
      <c r="G119" s="37">
        <v>1.1299999999999999</v>
      </c>
      <c r="H119" s="35">
        <f>72.1-65.7</f>
        <v>6.3999999999999915</v>
      </c>
      <c r="I119" s="17">
        <f t="shared" si="1"/>
        <v>49.129732573827013</v>
      </c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  <c r="IB119" s="35"/>
      <c r="IC119" s="35"/>
      <c r="ID119" s="35"/>
      <c r="IE119" s="35"/>
      <c r="IF119" s="35"/>
      <c r="IG119" s="35"/>
      <c r="IH119" s="35"/>
      <c r="II119" s="35"/>
      <c r="IJ119" s="35"/>
      <c r="IK119" s="35"/>
      <c r="IL119" s="35"/>
      <c r="IM119" s="35"/>
      <c r="IN119" s="35"/>
      <c r="IO119" s="35"/>
      <c r="IP119" s="35"/>
      <c r="IQ119" s="35"/>
      <c r="IR119" s="35"/>
      <c r="IS119" s="35"/>
      <c r="IT119" s="35"/>
      <c r="IU119" s="35"/>
      <c r="IV119" s="35"/>
      <c r="IW119" s="35"/>
      <c r="IX119" s="35"/>
      <c r="IY119" s="35"/>
      <c r="IZ119" s="35"/>
      <c r="JA119" s="35"/>
      <c r="JB119" s="35"/>
      <c r="JC119" s="35"/>
      <c r="JD119" s="35"/>
      <c r="JE119" s="35"/>
      <c r="JF119" s="35"/>
      <c r="JG119" s="35"/>
      <c r="JH119" s="35"/>
      <c r="JI119" s="35"/>
      <c r="JJ119" s="35"/>
      <c r="JK119" s="35"/>
      <c r="JL119" s="35"/>
      <c r="JM119" s="35"/>
      <c r="JN119" s="35"/>
      <c r="JO119" s="35"/>
      <c r="JP119" s="35"/>
      <c r="JQ119" s="35"/>
      <c r="JR119" s="35"/>
      <c r="JS119" s="35"/>
      <c r="JT119" s="35"/>
      <c r="JU119" s="35"/>
      <c r="JV119" s="35"/>
      <c r="JW119" s="35"/>
      <c r="JX119" s="35"/>
      <c r="JY119" s="35"/>
      <c r="JZ119" s="35"/>
      <c r="KA119" s="35"/>
      <c r="KB119" s="35"/>
      <c r="KC119" s="35"/>
      <c r="KD119" s="35"/>
      <c r="KE119" s="35"/>
      <c r="KF119" s="35"/>
      <c r="KG119" s="35"/>
      <c r="KH119" s="35"/>
      <c r="KI119" s="35"/>
      <c r="KJ119" s="35"/>
      <c r="KK119" s="35"/>
      <c r="KL119" s="35"/>
      <c r="KM119" s="35"/>
      <c r="KN119" s="35"/>
      <c r="KO119" s="35"/>
      <c r="KP119" s="35"/>
      <c r="KQ119" s="35"/>
      <c r="KR119" s="35"/>
      <c r="KS119" s="35"/>
      <c r="KT119" s="35"/>
      <c r="KU119" s="35"/>
      <c r="KV119" s="35"/>
      <c r="KW119" s="35"/>
      <c r="KX119" s="35"/>
      <c r="KY119" s="35"/>
      <c r="KZ119" s="35"/>
      <c r="LA119" s="35"/>
      <c r="LB119" s="35"/>
      <c r="LC119" s="35"/>
      <c r="LD119" s="35"/>
      <c r="LE119" s="35"/>
      <c r="LF119" s="35"/>
      <c r="LG119" s="35"/>
      <c r="LH119" s="35"/>
      <c r="LI119" s="35"/>
      <c r="LJ119" s="35"/>
      <c r="LK119" s="35"/>
      <c r="LL119" s="35"/>
      <c r="LM119" s="35"/>
      <c r="LN119" s="35"/>
      <c r="LO119" s="35"/>
      <c r="LP119" s="35"/>
      <c r="LQ119" s="35"/>
      <c r="LR119" s="35"/>
      <c r="LS119" s="35"/>
      <c r="LT119" s="35"/>
      <c r="LU119" s="35"/>
      <c r="LV119" s="35"/>
      <c r="LW119" s="35"/>
      <c r="LX119" s="35"/>
      <c r="LY119" s="35"/>
      <c r="LZ119" s="35"/>
      <c r="MA119" s="35"/>
      <c r="MB119" s="35"/>
      <c r="MC119" s="35"/>
      <c r="MD119" s="35"/>
      <c r="ME119" s="35"/>
      <c r="MF119" s="35"/>
      <c r="MG119" s="35"/>
      <c r="MH119" s="35"/>
      <c r="MI119" s="35"/>
      <c r="MJ119" s="35"/>
      <c r="MK119" s="35"/>
      <c r="ML119" s="35"/>
      <c r="MM119" s="35"/>
      <c r="MN119" s="35"/>
      <c r="MO119" s="35"/>
      <c r="MP119" s="35"/>
      <c r="MQ119" s="35"/>
      <c r="MR119" s="35"/>
      <c r="MS119" s="35"/>
      <c r="MT119" s="35"/>
    </row>
    <row r="120" spans="1:358" x14ac:dyDescent="0.25">
      <c r="A120" s="9" t="s">
        <v>18</v>
      </c>
      <c r="B120" s="37">
        <v>4</v>
      </c>
      <c r="C120" s="35">
        <f>0.6249</f>
        <v>0.62490000000000001</v>
      </c>
      <c r="D120" s="36">
        <v>0.74285714285714288</v>
      </c>
      <c r="E120" s="36">
        <v>0.42857142857142855</v>
      </c>
      <c r="F120" s="37">
        <v>0.86799999999999999</v>
      </c>
      <c r="G120" s="37">
        <v>1.0409999999999999</v>
      </c>
      <c r="H120" s="35">
        <f>65.3-60.5</f>
        <v>4.7999999999999972</v>
      </c>
      <c r="I120" s="17">
        <f t="shared" si="1"/>
        <v>47.672368663594476</v>
      </c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  <c r="IB120" s="35"/>
      <c r="IC120" s="35"/>
      <c r="ID120" s="35"/>
      <c r="IE120" s="35"/>
      <c r="IF120" s="35"/>
      <c r="IG120" s="35"/>
      <c r="IH120" s="35"/>
      <c r="II120" s="35"/>
      <c r="IJ120" s="35"/>
      <c r="IK120" s="35"/>
      <c r="IL120" s="35"/>
      <c r="IM120" s="35"/>
      <c r="IN120" s="35"/>
      <c r="IO120" s="35"/>
      <c r="IP120" s="35"/>
      <c r="IQ120" s="35"/>
      <c r="IR120" s="35"/>
      <c r="IS120" s="35"/>
      <c r="IT120" s="35"/>
      <c r="IU120" s="35"/>
      <c r="IV120" s="35"/>
      <c r="IW120" s="35"/>
      <c r="IX120" s="35"/>
      <c r="IY120" s="35"/>
      <c r="IZ120" s="35"/>
      <c r="JA120" s="35"/>
      <c r="JB120" s="35"/>
      <c r="JC120" s="35"/>
      <c r="JD120" s="35"/>
      <c r="JE120" s="35"/>
      <c r="JF120" s="35"/>
      <c r="JG120" s="35"/>
      <c r="JH120" s="35"/>
      <c r="JI120" s="35"/>
      <c r="JJ120" s="35"/>
      <c r="JK120" s="35"/>
      <c r="JL120" s="35"/>
      <c r="JM120" s="35"/>
      <c r="JN120" s="35"/>
      <c r="JO120" s="35"/>
      <c r="JP120" s="35"/>
      <c r="JQ120" s="35"/>
      <c r="JR120" s="35"/>
      <c r="JS120" s="35"/>
      <c r="JT120" s="35"/>
      <c r="JU120" s="35"/>
      <c r="JV120" s="35"/>
      <c r="JW120" s="35"/>
      <c r="JX120" s="35"/>
      <c r="JY120" s="35"/>
      <c r="JZ120" s="35"/>
      <c r="KA120" s="35"/>
      <c r="KB120" s="35"/>
      <c r="KC120" s="35"/>
      <c r="KD120" s="35"/>
      <c r="KE120" s="35"/>
      <c r="KF120" s="35"/>
      <c r="KG120" s="35"/>
      <c r="KH120" s="35"/>
      <c r="KI120" s="35"/>
      <c r="KJ120" s="35"/>
      <c r="KK120" s="35"/>
      <c r="KL120" s="35"/>
      <c r="KM120" s="35"/>
      <c r="KN120" s="35"/>
      <c r="KO120" s="35"/>
      <c r="KP120" s="35"/>
      <c r="KQ120" s="35"/>
      <c r="KR120" s="35"/>
      <c r="KS120" s="35"/>
      <c r="KT120" s="35"/>
      <c r="KU120" s="35"/>
      <c r="KV120" s="35"/>
      <c r="KW120" s="35"/>
      <c r="KX120" s="35"/>
      <c r="KY120" s="35"/>
      <c r="KZ120" s="35"/>
      <c r="LA120" s="35"/>
      <c r="LB120" s="35"/>
      <c r="LC120" s="35"/>
      <c r="LD120" s="35"/>
      <c r="LE120" s="35"/>
      <c r="LF120" s="35"/>
      <c r="LG120" s="35"/>
      <c r="LH120" s="35"/>
      <c r="LI120" s="35"/>
      <c r="LJ120" s="35"/>
      <c r="LK120" s="35"/>
      <c r="LL120" s="35"/>
      <c r="LM120" s="35"/>
      <c r="LN120" s="35"/>
      <c r="LO120" s="35"/>
      <c r="LP120" s="35"/>
      <c r="LQ120" s="35"/>
      <c r="LR120" s="35"/>
      <c r="LS120" s="35"/>
      <c r="LT120" s="35"/>
      <c r="LU120" s="35"/>
      <c r="LV120" s="35"/>
      <c r="LW120" s="35"/>
      <c r="LX120" s="35"/>
      <c r="LY120" s="35"/>
      <c r="LZ120" s="35"/>
      <c r="MA120" s="35"/>
      <c r="MB120" s="35"/>
      <c r="MC120" s="35"/>
      <c r="MD120" s="35"/>
      <c r="ME120" s="35"/>
      <c r="MF120" s="35"/>
      <c r="MG120" s="35"/>
      <c r="MH120" s="35"/>
      <c r="MI120" s="35"/>
      <c r="MJ120" s="35"/>
      <c r="MK120" s="35"/>
      <c r="ML120" s="35"/>
      <c r="MM120" s="35"/>
      <c r="MN120" s="35"/>
      <c r="MO120" s="35"/>
      <c r="MP120" s="35"/>
      <c r="MQ120" s="35"/>
      <c r="MR120" s="35"/>
      <c r="MS120" s="35"/>
      <c r="MT120" s="35"/>
    </row>
    <row r="121" spans="1:358" x14ac:dyDescent="0.25">
      <c r="A121" s="9" t="s">
        <v>47</v>
      </c>
      <c r="B121" s="37">
        <v>5</v>
      </c>
      <c r="C121" s="35">
        <f>0.6045</f>
        <v>0.60450000000000004</v>
      </c>
      <c r="D121" s="36">
        <v>0.75</v>
      </c>
      <c r="E121" s="36">
        <v>0.5</v>
      </c>
      <c r="F121" s="37">
        <v>0.90100000000000002</v>
      </c>
      <c r="G121" s="37">
        <v>1.0269999999999999</v>
      </c>
      <c r="H121" s="35">
        <f>73.6-66.2</f>
        <v>7.3999999999999915</v>
      </c>
      <c r="I121" s="17">
        <f t="shared" si="1"/>
        <v>47.799389567147614</v>
      </c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  <c r="IB121" s="35"/>
      <c r="IC121" s="35"/>
      <c r="ID121" s="35"/>
      <c r="IE121" s="35"/>
      <c r="IF121" s="35"/>
      <c r="IG121" s="35"/>
      <c r="IH121" s="35"/>
      <c r="II121" s="35"/>
      <c r="IJ121" s="35"/>
      <c r="IK121" s="35"/>
      <c r="IL121" s="35"/>
      <c r="IM121" s="35"/>
      <c r="IN121" s="35"/>
      <c r="IO121" s="35"/>
      <c r="IP121" s="35"/>
      <c r="IQ121" s="35"/>
      <c r="IR121" s="35"/>
      <c r="IS121" s="35"/>
      <c r="IT121" s="35"/>
      <c r="IU121" s="35"/>
      <c r="IV121" s="35"/>
      <c r="IW121" s="35"/>
      <c r="IX121" s="35"/>
      <c r="IY121" s="35"/>
      <c r="IZ121" s="35"/>
      <c r="JA121" s="35"/>
      <c r="JB121" s="35"/>
      <c r="JC121" s="35"/>
      <c r="JD121" s="35"/>
      <c r="JE121" s="35"/>
      <c r="JF121" s="35"/>
      <c r="JG121" s="35"/>
      <c r="JH121" s="35"/>
      <c r="JI121" s="35"/>
      <c r="JJ121" s="35"/>
      <c r="JK121" s="35"/>
      <c r="JL121" s="35"/>
      <c r="JM121" s="35"/>
      <c r="JN121" s="35"/>
      <c r="JO121" s="35"/>
      <c r="JP121" s="35"/>
      <c r="JQ121" s="35"/>
      <c r="JR121" s="35"/>
      <c r="JS121" s="35"/>
      <c r="JT121" s="35"/>
      <c r="JU121" s="35"/>
      <c r="JV121" s="35"/>
      <c r="JW121" s="35"/>
      <c r="JX121" s="35"/>
      <c r="JY121" s="35"/>
      <c r="JZ121" s="35"/>
      <c r="KA121" s="35"/>
      <c r="KB121" s="35"/>
      <c r="KC121" s="35"/>
      <c r="KD121" s="35"/>
      <c r="KE121" s="35"/>
      <c r="KF121" s="35"/>
      <c r="KG121" s="35"/>
      <c r="KH121" s="35"/>
      <c r="KI121" s="35"/>
      <c r="KJ121" s="35"/>
      <c r="KK121" s="35"/>
      <c r="KL121" s="35"/>
      <c r="KM121" s="35"/>
      <c r="KN121" s="35"/>
      <c r="KO121" s="35"/>
      <c r="KP121" s="35"/>
      <c r="KQ121" s="35"/>
      <c r="KR121" s="35"/>
      <c r="KS121" s="35"/>
      <c r="KT121" s="35"/>
      <c r="KU121" s="35"/>
      <c r="KV121" s="35"/>
      <c r="KW121" s="35"/>
      <c r="KX121" s="35"/>
      <c r="KY121" s="35"/>
      <c r="KZ121" s="35"/>
      <c r="LA121" s="35"/>
      <c r="LB121" s="35"/>
      <c r="LC121" s="35"/>
      <c r="LD121" s="35"/>
      <c r="LE121" s="35"/>
      <c r="LF121" s="35"/>
      <c r="LG121" s="35"/>
      <c r="LH121" s="35"/>
      <c r="LI121" s="35"/>
      <c r="LJ121" s="35"/>
      <c r="LK121" s="35"/>
      <c r="LL121" s="35"/>
      <c r="LM121" s="35"/>
      <c r="LN121" s="35"/>
      <c r="LO121" s="35"/>
      <c r="LP121" s="35"/>
      <c r="LQ121" s="35"/>
      <c r="LR121" s="35"/>
      <c r="LS121" s="35"/>
      <c r="LT121" s="35"/>
      <c r="LU121" s="35"/>
      <c r="LV121" s="35"/>
      <c r="LW121" s="35"/>
      <c r="LX121" s="35"/>
      <c r="LY121" s="35"/>
      <c r="LZ121" s="35"/>
      <c r="MA121" s="35"/>
      <c r="MB121" s="35"/>
      <c r="MC121" s="35"/>
      <c r="MD121" s="35"/>
      <c r="ME121" s="35"/>
      <c r="MF121" s="35"/>
      <c r="MG121" s="35"/>
      <c r="MH121" s="35"/>
      <c r="MI121" s="35"/>
      <c r="MJ121" s="35"/>
      <c r="MK121" s="35"/>
      <c r="ML121" s="35"/>
      <c r="MM121" s="35"/>
      <c r="MN121" s="35"/>
      <c r="MO121" s="35"/>
      <c r="MP121" s="35"/>
      <c r="MQ121" s="35"/>
      <c r="MR121" s="35"/>
      <c r="MS121" s="35"/>
      <c r="MT121" s="35"/>
    </row>
    <row r="122" spans="1:358" x14ac:dyDescent="0.25">
      <c r="A122" s="9" t="s">
        <v>16</v>
      </c>
      <c r="B122" s="37">
        <v>5</v>
      </c>
      <c r="C122" s="35">
        <f>0.5997</f>
        <v>0.59970000000000001</v>
      </c>
      <c r="D122" s="36">
        <v>0.67647058823529416</v>
      </c>
      <c r="E122" s="36">
        <v>0.5</v>
      </c>
      <c r="F122" s="37">
        <v>0.879</v>
      </c>
      <c r="G122" s="37">
        <v>1.0209999999999999</v>
      </c>
      <c r="H122" s="35">
        <f>60.9-55.8</f>
        <v>5.1000000000000014</v>
      </c>
      <c r="I122" s="17">
        <f t="shared" si="1"/>
        <v>45.83369390349997</v>
      </c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  <c r="IB122" s="35"/>
      <c r="IC122" s="35"/>
      <c r="ID122" s="35"/>
      <c r="IE122" s="35"/>
      <c r="IF122" s="35"/>
      <c r="IG122" s="35"/>
      <c r="IH122" s="35"/>
      <c r="II122" s="35"/>
      <c r="IJ122" s="35"/>
      <c r="IK122" s="35"/>
      <c r="IL122" s="35"/>
      <c r="IM122" s="35"/>
      <c r="IN122" s="35"/>
      <c r="IO122" s="35"/>
      <c r="IP122" s="35"/>
      <c r="IQ122" s="35"/>
      <c r="IR122" s="35"/>
      <c r="IS122" s="35"/>
      <c r="IT122" s="35"/>
      <c r="IU122" s="35"/>
      <c r="IV122" s="35"/>
      <c r="IW122" s="35"/>
      <c r="IX122" s="35"/>
      <c r="IY122" s="35"/>
      <c r="IZ122" s="35"/>
      <c r="JA122" s="35"/>
      <c r="JB122" s="35"/>
      <c r="JC122" s="35"/>
      <c r="JD122" s="35"/>
      <c r="JE122" s="35"/>
      <c r="JF122" s="35"/>
      <c r="JG122" s="35"/>
      <c r="JH122" s="35"/>
      <c r="JI122" s="35"/>
      <c r="JJ122" s="35"/>
      <c r="JK122" s="35"/>
      <c r="JL122" s="35"/>
      <c r="JM122" s="35"/>
      <c r="JN122" s="35"/>
      <c r="JO122" s="35"/>
      <c r="JP122" s="35"/>
      <c r="JQ122" s="35"/>
      <c r="JR122" s="35"/>
      <c r="JS122" s="35"/>
      <c r="JT122" s="35"/>
      <c r="JU122" s="35"/>
      <c r="JV122" s="35"/>
      <c r="JW122" s="35"/>
      <c r="JX122" s="35"/>
      <c r="JY122" s="35"/>
      <c r="JZ122" s="35"/>
      <c r="KA122" s="35"/>
      <c r="KB122" s="35"/>
      <c r="KC122" s="35"/>
      <c r="KD122" s="35"/>
      <c r="KE122" s="35"/>
      <c r="KF122" s="35"/>
      <c r="KG122" s="35"/>
      <c r="KH122" s="35"/>
      <c r="KI122" s="35"/>
      <c r="KJ122" s="35"/>
      <c r="KK122" s="35"/>
      <c r="KL122" s="35"/>
      <c r="KM122" s="35"/>
      <c r="KN122" s="35"/>
      <c r="KO122" s="35"/>
      <c r="KP122" s="35"/>
      <c r="KQ122" s="35"/>
      <c r="KR122" s="35"/>
      <c r="KS122" s="35"/>
      <c r="KT122" s="35"/>
      <c r="KU122" s="35"/>
      <c r="KV122" s="35"/>
      <c r="KW122" s="35"/>
      <c r="KX122" s="35"/>
      <c r="KY122" s="35"/>
      <c r="KZ122" s="35"/>
      <c r="LA122" s="35"/>
      <c r="LB122" s="35"/>
      <c r="LC122" s="35"/>
      <c r="LD122" s="35"/>
      <c r="LE122" s="35"/>
      <c r="LF122" s="35"/>
      <c r="LG122" s="35"/>
      <c r="LH122" s="35"/>
      <c r="LI122" s="35"/>
      <c r="LJ122" s="35"/>
      <c r="LK122" s="35"/>
      <c r="LL122" s="35"/>
      <c r="LM122" s="35"/>
      <c r="LN122" s="35"/>
      <c r="LO122" s="35"/>
      <c r="LP122" s="35"/>
      <c r="LQ122" s="35"/>
      <c r="LR122" s="35"/>
      <c r="LS122" s="35"/>
      <c r="LT122" s="35"/>
      <c r="LU122" s="35"/>
      <c r="LV122" s="35"/>
      <c r="LW122" s="35"/>
      <c r="LX122" s="35"/>
      <c r="LY122" s="35"/>
      <c r="LZ122" s="35"/>
      <c r="MA122" s="35"/>
      <c r="MB122" s="35"/>
      <c r="MC122" s="35"/>
      <c r="MD122" s="35"/>
      <c r="ME122" s="35"/>
      <c r="MF122" s="35"/>
      <c r="MG122" s="35"/>
      <c r="MH122" s="35"/>
      <c r="MI122" s="35"/>
      <c r="MJ122" s="35"/>
      <c r="MK122" s="35"/>
      <c r="ML122" s="35"/>
      <c r="MM122" s="35"/>
      <c r="MN122" s="35"/>
      <c r="MO122" s="35"/>
      <c r="MP122" s="35"/>
      <c r="MQ122" s="35"/>
      <c r="MR122" s="35"/>
      <c r="MS122" s="35"/>
      <c r="MT122" s="35"/>
    </row>
    <row r="123" spans="1:358" x14ac:dyDescent="0.25">
      <c r="A123" s="9" t="s">
        <v>25</v>
      </c>
      <c r="B123" s="37">
        <v>5</v>
      </c>
      <c r="C123" s="35">
        <v>0.60840000000000005</v>
      </c>
      <c r="D123" s="36">
        <v>0.76470588235294112</v>
      </c>
      <c r="E123" s="36">
        <v>0.3</v>
      </c>
      <c r="F123" s="37">
        <v>0.91500000000000004</v>
      </c>
      <c r="G123" s="37">
        <v>1.091</v>
      </c>
      <c r="H123" s="35">
        <f>77.6-69.4</f>
        <v>8.1999999999999886</v>
      </c>
      <c r="I123" s="17">
        <f t="shared" si="1"/>
        <v>47.605598521375761</v>
      </c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  <c r="IB123" s="35"/>
      <c r="IC123" s="35"/>
      <c r="ID123" s="35"/>
      <c r="IE123" s="35"/>
      <c r="IF123" s="35"/>
      <c r="IG123" s="35"/>
      <c r="IH123" s="35"/>
      <c r="II123" s="35"/>
      <c r="IJ123" s="35"/>
      <c r="IK123" s="35"/>
      <c r="IL123" s="35"/>
      <c r="IM123" s="35"/>
      <c r="IN123" s="35"/>
      <c r="IO123" s="35"/>
      <c r="IP123" s="35"/>
      <c r="IQ123" s="35"/>
      <c r="IR123" s="35"/>
      <c r="IS123" s="35"/>
      <c r="IT123" s="35"/>
      <c r="IU123" s="35"/>
      <c r="IV123" s="35"/>
      <c r="IW123" s="35"/>
      <c r="IX123" s="35"/>
      <c r="IY123" s="35"/>
      <c r="IZ123" s="35"/>
      <c r="JA123" s="35"/>
      <c r="JB123" s="35"/>
      <c r="JC123" s="35"/>
      <c r="JD123" s="35"/>
      <c r="JE123" s="35"/>
      <c r="JF123" s="35"/>
      <c r="JG123" s="35"/>
      <c r="JH123" s="35"/>
      <c r="JI123" s="35"/>
      <c r="JJ123" s="35"/>
      <c r="JK123" s="35"/>
      <c r="JL123" s="35"/>
      <c r="JM123" s="35"/>
      <c r="JN123" s="35"/>
      <c r="JO123" s="35"/>
      <c r="JP123" s="35"/>
      <c r="JQ123" s="35"/>
      <c r="JR123" s="35"/>
      <c r="JS123" s="35"/>
      <c r="JT123" s="35"/>
      <c r="JU123" s="35"/>
      <c r="JV123" s="35"/>
      <c r="JW123" s="35"/>
      <c r="JX123" s="35"/>
      <c r="JY123" s="35"/>
      <c r="JZ123" s="35"/>
      <c r="KA123" s="35"/>
      <c r="KB123" s="35"/>
      <c r="KC123" s="35"/>
      <c r="KD123" s="35"/>
      <c r="KE123" s="35"/>
      <c r="KF123" s="35"/>
      <c r="KG123" s="35"/>
      <c r="KH123" s="35"/>
      <c r="KI123" s="35"/>
      <c r="KJ123" s="35"/>
      <c r="KK123" s="35"/>
      <c r="KL123" s="35"/>
      <c r="KM123" s="35"/>
      <c r="KN123" s="35"/>
      <c r="KO123" s="35"/>
      <c r="KP123" s="35"/>
      <c r="KQ123" s="35"/>
      <c r="KR123" s="35"/>
      <c r="KS123" s="35"/>
      <c r="KT123" s="35"/>
      <c r="KU123" s="35"/>
      <c r="KV123" s="35"/>
      <c r="KW123" s="35"/>
      <c r="KX123" s="35"/>
      <c r="KY123" s="35"/>
      <c r="KZ123" s="35"/>
      <c r="LA123" s="35"/>
      <c r="LB123" s="35"/>
      <c r="LC123" s="35"/>
      <c r="LD123" s="35"/>
      <c r="LE123" s="35"/>
      <c r="LF123" s="35"/>
      <c r="LG123" s="35"/>
      <c r="LH123" s="35"/>
      <c r="LI123" s="35"/>
      <c r="LJ123" s="35"/>
      <c r="LK123" s="35"/>
      <c r="LL123" s="35"/>
      <c r="LM123" s="35"/>
      <c r="LN123" s="35"/>
      <c r="LO123" s="35"/>
      <c r="LP123" s="35"/>
      <c r="LQ123" s="35"/>
      <c r="LR123" s="35"/>
      <c r="LS123" s="35"/>
      <c r="LT123" s="35"/>
      <c r="LU123" s="35"/>
      <c r="LV123" s="35"/>
      <c r="LW123" s="35"/>
      <c r="LX123" s="35"/>
      <c r="LY123" s="35"/>
      <c r="LZ123" s="35"/>
      <c r="MA123" s="35"/>
      <c r="MB123" s="35"/>
      <c r="MC123" s="35"/>
      <c r="MD123" s="35"/>
      <c r="ME123" s="35"/>
      <c r="MF123" s="35"/>
      <c r="MG123" s="35"/>
      <c r="MH123" s="35"/>
      <c r="MI123" s="35"/>
      <c r="MJ123" s="35"/>
      <c r="MK123" s="35"/>
      <c r="ML123" s="35"/>
      <c r="MM123" s="35"/>
      <c r="MN123" s="35"/>
      <c r="MO123" s="35"/>
      <c r="MP123" s="35"/>
      <c r="MQ123" s="35"/>
      <c r="MR123" s="35"/>
      <c r="MS123" s="35"/>
      <c r="MT123" s="35"/>
    </row>
    <row r="124" spans="1:358" x14ac:dyDescent="0.25">
      <c r="A124" s="9" t="s">
        <v>48</v>
      </c>
      <c r="B124" s="37">
        <v>5</v>
      </c>
      <c r="C124" s="35">
        <f>0.6126</f>
        <v>0.61260000000000003</v>
      </c>
      <c r="D124" s="36">
        <v>0.72727272727272729</v>
      </c>
      <c r="E124" s="36">
        <f>7/13</f>
        <v>0.53846153846153844</v>
      </c>
      <c r="F124" s="35">
        <v>0.9</v>
      </c>
      <c r="G124" s="37">
        <v>1.002</v>
      </c>
      <c r="H124" s="35">
        <f>65.6-62.9</f>
        <v>2.6999999999999957</v>
      </c>
      <c r="I124" s="17">
        <f t="shared" si="1"/>
        <v>46.721317793317795</v>
      </c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  <c r="IB124" s="35"/>
      <c r="IC124" s="35"/>
      <c r="ID124" s="35"/>
      <c r="IE124" s="35"/>
      <c r="IF124" s="35"/>
      <c r="IG124" s="35"/>
      <c r="IH124" s="35"/>
      <c r="II124" s="35"/>
      <c r="IJ124" s="35"/>
      <c r="IK124" s="35"/>
      <c r="IL124" s="35"/>
      <c r="IM124" s="35"/>
      <c r="IN124" s="35"/>
      <c r="IO124" s="35"/>
      <c r="IP124" s="35"/>
      <c r="IQ124" s="35"/>
      <c r="IR124" s="35"/>
      <c r="IS124" s="35"/>
      <c r="IT124" s="35"/>
      <c r="IU124" s="35"/>
      <c r="IV124" s="35"/>
      <c r="IW124" s="35"/>
      <c r="IX124" s="35"/>
      <c r="IY124" s="35"/>
      <c r="IZ124" s="35"/>
      <c r="JA124" s="35"/>
      <c r="JB124" s="35"/>
      <c r="JC124" s="35"/>
      <c r="JD124" s="35"/>
      <c r="JE124" s="35"/>
      <c r="JF124" s="35"/>
      <c r="JG124" s="35"/>
      <c r="JH124" s="35"/>
      <c r="JI124" s="35"/>
      <c r="JJ124" s="35"/>
      <c r="JK124" s="35"/>
      <c r="JL124" s="35"/>
      <c r="JM124" s="35"/>
      <c r="JN124" s="35"/>
      <c r="JO124" s="35"/>
      <c r="JP124" s="35"/>
      <c r="JQ124" s="35"/>
      <c r="JR124" s="35"/>
      <c r="JS124" s="35"/>
      <c r="JT124" s="35"/>
      <c r="JU124" s="35"/>
      <c r="JV124" s="35"/>
      <c r="JW124" s="35"/>
      <c r="JX124" s="35"/>
      <c r="JY124" s="35"/>
      <c r="JZ124" s="35"/>
      <c r="KA124" s="35"/>
      <c r="KB124" s="35"/>
      <c r="KC124" s="35"/>
      <c r="KD124" s="35"/>
      <c r="KE124" s="35"/>
      <c r="KF124" s="35"/>
      <c r="KG124" s="35"/>
      <c r="KH124" s="35"/>
      <c r="KI124" s="35"/>
      <c r="KJ124" s="35"/>
      <c r="KK124" s="35"/>
      <c r="KL124" s="35"/>
      <c r="KM124" s="35"/>
      <c r="KN124" s="35"/>
      <c r="KO124" s="35"/>
      <c r="KP124" s="35"/>
      <c r="KQ124" s="35"/>
      <c r="KR124" s="35"/>
      <c r="KS124" s="35"/>
      <c r="KT124" s="35"/>
      <c r="KU124" s="35"/>
      <c r="KV124" s="35"/>
      <c r="KW124" s="35"/>
      <c r="KX124" s="35"/>
      <c r="KY124" s="35"/>
      <c r="KZ124" s="35"/>
      <c r="LA124" s="35"/>
      <c r="LB124" s="35"/>
      <c r="LC124" s="35"/>
      <c r="LD124" s="35"/>
      <c r="LE124" s="35"/>
      <c r="LF124" s="35"/>
      <c r="LG124" s="35"/>
      <c r="LH124" s="35"/>
      <c r="LI124" s="35"/>
      <c r="LJ124" s="35"/>
      <c r="LK124" s="35"/>
      <c r="LL124" s="35"/>
      <c r="LM124" s="35"/>
      <c r="LN124" s="35"/>
      <c r="LO124" s="35"/>
      <c r="LP124" s="35"/>
      <c r="LQ124" s="35"/>
      <c r="LR124" s="35"/>
      <c r="LS124" s="35"/>
      <c r="LT124" s="35"/>
      <c r="LU124" s="35"/>
      <c r="LV124" s="35"/>
      <c r="LW124" s="35"/>
      <c r="LX124" s="35"/>
      <c r="LY124" s="35"/>
      <c r="LZ124" s="35"/>
      <c r="MA124" s="35"/>
      <c r="MB124" s="35"/>
      <c r="MC124" s="35"/>
      <c r="MD124" s="35"/>
      <c r="ME124" s="35"/>
      <c r="MF124" s="35"/>
      <c r="MG124" s="35"/>
      <c r="MH124" s="35"/>
      <c r="MI124" s="35"/>
      <c r="MJ124" s="35"/>
      <c r="MK124" s="35"/>
      <c r="ML124" s="35"/>
      <c r="MM124" s="35"/>
      <c r="MN124" s="35"/>
      <c r="MO124" s="35"/>
      <c r="MP124" s="35"/>
      <c r="MQ124" s="35"/>
      <c r="MR124" s="35"/>
      <c r="MS124" s="35"/>
      <c r="MT124" s="35"/>
    </row>
    <row r="125" spans="1:358" x14ac:dyDescent="0.25">
      <c r="A125" s="9" t="s">
        <v>31</v>
      </c>
      <c r="B125" s="37">
        <v>6</v>
      </c>
      <c r="C125" s="35">
        <f>0.6225</f>
        <v>0.62250000000000005</v>
      </c>
      <c r="D125" s="36">
        <v>0.88235294117647056</v>
      </c>
      <c r="E125" s="36">
        <v>0.5</v>
      </c>
      <c r="F125" s="37">
        <v>0.90500000000000003</v>
      </c>
      <c r="G125" s="37">
        <v>1.0389999999999999</v>
      </c>
      <c r="H125" s="35">
        <f>76.7-63.7</f>
        <v>13</v>
      </c>
      <c r="I125" s="17">
        <f t="shared" si="1"/>
        <v>52.141920701982457</v>
      </c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  <c r="IJ125" s="35"/>
      <c r="IK125" s="35"/>
      <c r="IL125" s="35"/>
      <c r="IM125" s="35"/>
      <c r="IN125" s="35"/>
      <c r="IO125" s="35"/>
      <c r="IP125" s="35"/>
      <c r="IQ125" s="35"/>
      <c r="IR125" s="35"/>
      <c r="IS125" s="35"/>
      <c r="IT125" s="35"/>
      <c r="IU125" s="35"/>
      <c r="IV125" s="35"/>
      <c r="IW125" s="35"/>
      <c r="IX125" s="35"/>
      <c r="IY125" s="35"/>
      <c r="IZ125" s="35"/>
      <c r="JA125" s="35"/>
      <c r="JB125" s="35"/>
      <c r="JC125" s="35"/>
      <c r="JD125" s="35"/>
      <c r="JE125" s="35"/>
      <c r="JF125" s="35"/>
      <c r="JG125" s="35"/>
      <c r="JH125" s="35"/>
      <c r="JI125" s="35"/>
      <c r="JJ125" s="35"/>
      <c r="JK125" s="35"/>
      <c r="JL125" s="35"/>
      <c r="JM125" s="35"/>
      <c r="JN125" s="35"/>
      <c r="JO125" s="35"/>
      <c r="JP125" s="35"/>
      <c r="JQ125" s="35"/>
      <c r="JR125" s="35"/>
      <c r="JS125" s="35"/>
      <c r="JT125" s="35"/>
      <c r="JU125" s="35"/>
      <c r="JV125" s="35"/>
      <c r="JW125" s="35"/>
      <c r="JX125" s="35"/>
      <c r="JY125" s="35"/>
      <c r="JZ125" s="35"/>
      <c r="KA125" s="35"/>
      <c r="KB125" s="35"/>
      <c r="KC125" s="35"/>
      <c r="KD125" s="35"/>
      <c r="KE125" s="35"/>
      <c r="KF125" s="35"/>
      <c r="KG125" s="35"/>
      <c r="KH125" s="35"/>
      <c r="KI125" s="35"/>
      <c r="KJ125" s="35"/>
      <c r="KK125" s="35"/>
      <c r="KL125" s="35"/>
      <c r="KM125" s="35"/>
      <c r="KN125" s="35"/>
      <c r="KO125" s="35"/>
      <c r="KP125" s="35"/>
      <c r="KQ125" s="35"/>
      <c r="KR125" s="35"/>
      <c r="KS125" s="35"/>
      <c r="KT125" s="35"/>
      <c r="KU125" s="35"/>
      <c r="KV125" s="35"/>
      <c r="KW125" s="35"/>
      <c r="KX125" s="35"/>
      <c r="KY125" s="35"/>
      <c r="KZ125" s="35"/>
      <c r="LA125" s="35"/>
      <c r="LB125" s="35"/>
      <c r="LC125" s="35"/>
      <c r="LD125" s="35"/>
      <c r="LE125" s="35"/>
      <c r="LF125" s="35"/>
      <c r="LG125" s="35"/>
      <c r="LH125" s="35"/>
      <c r="LI125" s="35"/>
      <c r="LJ125" s="35"/>
      <c r="LK125" s="35"/>
      <c r="LL125" s="35"/>
      <c r="LM125" s="35"/>
      <c r="LN125" s="35"/>
      <c r="LO125" s="35"/>
      <c r="LP125" s="35"/>
      <c r="LQ125" s="35"/>
      <c r="LR125" s="35"/>
      <c r="LS125" s="35"/>
      <c r="LT125" s="35"/>
      <c r="LU125" s="35"/>
      <c r="LV125" s="35"/>
      <c r="LW125" s="35"/>
      <c r="LX125" s="35"/>
      <c r="LY125" s="35"/>
      <c r="LZ125" s="35"/>
      <c r="MA125" s="35"/>
      <c r="MB125" s="35"/>
      <c r="MC125" s="35"/>
      <c r="MD125" s="35"/>
      <c r="ME125" s="35"/>
      <c r="MF125" s="35"/>
      <c r="MG125" s="35"/>
      <c r="MH125" s="35"/>
      <c r="MI125" s="35"/>
      <c r="MJ125" s="35"/>
      <c r="MK125" s="35"/>
      <c r="ML125" s="35"/>
      <c r="MM125" s="35"/>
      <c r="MN125" s="35"/>
      <c r="MO125" s="35"/>
      <c r="MP125" s="35"/>
      <c r="MQ125" s="35"/>
      <c r="MR125" s="35"/>
      <c r="MS125" s="35"/>
      <c r="MT125" s="35"/>
    </row>
    <row r="126" spans="1:358" x14ac:dyDescent="0.25">
      <c r="A126" s="9" t="s">
        <v>14</v>
      </c>
      <c r="B126" s="37">
        <v>6</v>
      </c>
      <c r="C126" s="35">
        <f>0.6219</f>
        <v>0.62190000000000001</v>
      </c>
      <c r="D126" s="36">
        <v>0.78125</v>
      </c>
      <c r="E126" s="36">
        <v>0.54545454545454541</v>
      </c>
      <c r="F126" s="37">
        <v>0.92700000000000005</v>
      </c>
      <c r="G126" s="37">
        <v>1.071</v>
      </c>
      <c r="H126" s="35">
        <f>71.3-66.3</f>
        <v>5</v>
      </c>
      <c r="I126" s="17">
        <f t="shared" si="1"/>
        <v>48.75801598509365</v>
      </c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  <c r="IB126" s="35"/>
      <c r="IC126" s="35"/>
      <c r="ID126" s="35"/>
      <c r="IE126" s="35"/>
      <c r="IF126" s="35"/>
      <c r="IG126" s="35"/>
      <c r="IH126" s="35"/>
      <c r="II126" s="35"/>
      <c r="IJ126" s="35"/>
      <c r="IK126" s="35"/>
      <c r="IL126" s="35"/>
      <c r="IM126" s="35"/>
      <c r="IN126" s="35"/>
      <c r="IO126" s="35"/>
      <c r="IP126" s="35"/>
      <c r="IQ126" s="35"/>
      <c r="IR126" s="35"/>
      <c r="IS126" s="35"/>
      <c r="IT126" s="35"/>
      <c r="IU126" s="35"/>
      <c r="IV126" s="35"/>
      <c r="IW126" s="35"/>
      <c r="IX126" s="35"/>
      <c r="IY126" s="35"/>
      <c r="IZ126" s="35"/>
      <c r="JA126" s="35"/>
      <c r="JB126" s="35"/>
      <c r="JC126" s="35"/>
      <c r="JD126" s="35"/>
      <c r="JE126" s="35"/>
      <c r="JF126" s="35"/>
      <c r="JG126" s="35"/>
      <c r="JH126" s="35"/>
      <c r="JI126" s="35"/>
      <c r="JJ126" s="35"/>
      <c r="JK126" s="35"/>
      <c r="JL126" s="35"/>
      <c r="JM126" s="35"/>
      <c r="JN126" s="35"/>
      <c r="JO126" s="35"/>
      <c r="JP126" s="35"/>
      <c r="JQ126" s="35"/>
      <c r="JR126" s="35"/>
      <c r="JS126" s="35"/>
      <c r="JT126" s="35"/>
      <c r="JU126" s="35"/>
      <c r="JV126" s="35"/>
      <c r="JW126" s="35"/>
      <c r="JX126" s="35"/>
      <c r="JY126" s="35"/>
      <c r="JZ126" s="35"/>
      <c r="KA126" s="35"/>
      <c r="KB126" s="35"/>
      <c r="KC126" s="35"/>
      <c r="KD126" s="35"/>
      <c r="KE126" s="35"/>
      <c r="KF126" s="35"/>
      <c r="KG126" s="35"/>
      <c r="KH126" s="35"/>
      <c r="KI126" s="35"/>
      <c r="KJ126" s="35"/>
      <c r="KK126" s="35"/>
      <c r="KL126" s="35"/>
      <c r="KM126" s="35"/>
      <c r="KN126" s="35"/>
      <c r="KO126" s="35"/>
      <c r="KP126" s="35"/>
      <c r="KQ126" s="35"/>
      <c r="KR126" s="35"/>
      <c r="KS126" s="35"/>
      <c r="KT126" s="35"/>
      <c r="KU126" s="35"/>
      <c r="KV126" s="35"/>
      <c r="KW126" s="35"/>
      <c r="KX126" s="35"/>
      <c r="KY126" s="35"/>
      <c r="KZ126" s="35"/>
      <c r="LA126" s="35"/>
      <c r="LB126" s="35"/>
      <c r="LC126" s="35"/>
      <c r="LD126" s="35"/>
      <c r="LE126" s="35"/>
      <c r="LF126" s="35"/>
      <c r="LG126" s="35"/>
      <c r="LH126" s="35"/>
      <c r="LI126" s="35"/>
      <c r="LJ126" s="35"/>
      <c r="LK126" s="35"/>
      <c r="LL126" s="35"/>
      <c r="LM126" s="35"/>
      <c r="LN126" s="35"/>
      <c r="LO126" s="35"/>
      <c r="LP126" s="35"/>
      <c r="LQ126" s="35"/>
      <c r="LR126" s="35"/>
      <c r="LS126" s="35"/>
      <c r="LT126" s="35"/>
      <c r="LU126" s="35"/>
      <c r="LV126" s="35"/>
      <c r="LW126" s="35"/>
      <c r="LX126" s="35"/>
      <c r="LY126" s="35"/>
      <c r="LZ126" s="35"/>
      <c r="MA126" s="35"/>
      <c r="MB126" s="35"/>
      <c r="MC126" s="35"/>
      <c r="MD126" s="35"/>
      <c r="ME126" s="35"/>
      <c r="MF126" s="35"/>
      <c r="MG126" s="35"/>
      <c r="MH126" s="35"/>
      <c r="MI126" s="35"/>
      <c r="MJ126" s="35"/>
      <c r="MK126" s="35"/>
      <c r="ML126" s="35"/>
      <c r="MM126" s="35"/>
      <c r="MN126" s="35"/>
      <c r="MO126" s="35"/>
      <c r="MP126" s="35"/>
      <c r="MQ126" s="35"/>
      <c r="MR126" s="35"/>
      <c r="MS126" s="35"/>
      <c r="MT126" s="35"/>
    </row>
    <row r="127" spans="1:358" x14ac:dyDescent="0.25">
      <c r="A127" s="9" t="s">
        <v>21</v>
      </c>
      <c r="B127" s="37">
        <v>6</v>
      </c>
      <c r="C127" s="35">
        <v>0.60409999999999997</v>
      </c>
      <c r="D127" s="36">
        <v>0.73529411764705888</v>
      </c>
      <c r="E127" s="36">
        <v>0.55555555555555558</v>
      </c>
      <c r="F127" s="37">
        <v>0.96099999999999997</v>
      </c>
      <c r="G127" s="37">
        <v>1.0309999999999999</v>
      </c>
      <c r="H127" s="35">
        <f>70.8-67.9</f>
        <v>2.8999999999999915</v>
      </c>
      <c r="I127" s="17">
        <f t="shared" si="1"/>
        <v>46.54457376235267</v>
      </c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  <c r="IJ127" s="35"/>
      <c r="IK127" s="35"/>
      <c r="IL127" s="35"/>
      <c r="IM127" s="35"/>
      <c r="IN127" s="35"/>
      <c r="IO127" s="35"/>
      <c r="IP127" s="35"/>
      <c r="IQ127" s="35"/>
      <c r="IR127" s="35"/>
      <c r="IS127" s="35"/>
      <c r="IT127" s="35"/>
      <c r="IU127" s="35"/>
      <c r="IV127" s="35"/>
      <c r="IW127" s="35"/>
      <c r="IX127" s="35"/>
      <c r="IY127" s="35"/>
      <c r="IZ127" s="35"/>
      <c r="JA127" s="35"/>
      <c r="JB127" s="35"/>
      <c r="JC127" s="35"/>
      <c r="JD127" s="35"/>
      <c r="JE127" s="35"/>
      <c r="JF127" s="35"/>
      <c r="JG127" s="35"/>
      <c r="JH127" s="35"/>
      <c r="JI127" s="35"/>
      <c r="JJ127" s="35"/>
      <c r="JK127" s="35"/>
      <c r="JL127" s="35"/>
      <c r="JM127" s="35"/>
      <c r="JN127" s="35"/>
      <c r="JO127" s="35"/>
      <c r="JP127" s="35"/>
      <c r="JQ127" s="35"/>
      <c r="JR127" s="35"/>
      <c r="JS127" s="35"/>
      <c r="JT127" s="35"/>
      <c r="JU127" s="35"/>
      <c r="JV127" s="35"/>
      <c r="JW127" s="35"/>
      <c r="JX127" s="35"/>
      <c r="JY127" s="35"/>
      <c r="JZ127" s="35"/>
      <c r="KA127" s="35"/>
      <c r="KB127" s="35"/>
      <c r="KC127" s="35"/>
      <c r="KD127" s="35"/>
      <c r="KE127" s="35"/>
      <c r="KF127" s="35"/>
      <c r="KG127" s="35"/>
      <c r="KH127" s="35"/>
      <c r="KI127" s="35"/>
      <c r="KJ127" s="35"/>
      <c r="KK127" s="35"/>
      <c r="KL127" s="35"/>
      <c r="KM127" s="35"/>
      <c r="KN127" s="35"/>
      <c r="KO127" s="35"/>
      <c r="KP127" s="35"/>
      <c r="KQ127" s="35"/>
      <c r="KR127" s="35"/>
      <c r="KS127" s="35"/>
      <c r="KT127" s="35"/>
      <c r="KU127" s="35"/>
      <c r="KV127" s="35"/>
      <c r="KW127" s="35"/>
      <c r="KX127" s="35"/>
      <c r="KY127" s="35"/>
      <c r="KZ127" s="35"/>
      <c r="LA127" s="35"/>
      <c r="LB127" s="35"/>
      <c r="LC127" s="35"/>
      <c r="LD127" s="35"/>
      <c r="LE127" s="35"/>
      <c r="LF127" s="35"/>
      <c r="LG127" s="35"/>
      <c r="LH127" s="35"/>
      <c r="LI127" s="35"/>
      <c r="LJ127" s="35"/>
      <c r="LK127" s="35"/>
      <c r="LL127" s="35"/>
      <c r="LM127" s="35"/>
      <c r="LN127" s="35"/>
      <c r="LO127" s="35"/>
      <c r="LP127" s="35"/>
      <c r="LQ127" s="35"/>
      <c r="LR127" s="35"/>
      <c r="LS127" s="35"/>
      <c r="LT127" s="35"/>
      <c r="LU127" s="35"/>
      <c r="LV127" s="35"/>
      <c r="LW127" s="35"/>
      <c r="LX127" s="35"/>
      <c r="LY127" s="35"/>
      <c r="LZ127" s="35"/>
      <c r="MA127" s="35"/>
      <c r="MB127" s="35"/>
      <c r="MC127" s="35"/>
      <c r="MD127" s="35"/>
      <c r="ME127" s="35"/>
      <c r="MF127" s="35"/>
      <c r="MG127" s="35"/>
      <c r="MH127" s="35"/>
      <c r="MI127" s="35"/>
      <c r="MJ127" s="35"/>
      <c r="MK127" s="35"/>
      <c r="ML127" s="35"/>
      <c r="MM127" s="35"/>
      <c r="MN127" s="35"/>
      <c r="MO127" s="35"/>
      <c r="MP127" s="35"/>
      <c r="MQ127" s="35"/>
      <c r="MR127" s="35"/>
      <c r="MS127" s="35"/>
      <c r="MT127" s="35"/>
    </row>
    <row r="128" spans="1:358" x14ac:dyDescent="0.25">
      <c r="A128" s="9" t="s">
        <v>49</v>
      </c>
      <c r="B128" s="37">
        <v>6</v>
      </c>
      <c r="C128" s="35">
        <v>0.61329999999999996</v>
      </c>
      <c r="D128" s="36">
        <v>0.75757575757575757</v>
      </c>
      <c r="E128" s="36">
        <v>0.5</v>
      </c>
      <c r="F128" s="37">
        <v>0.95899999999999996</v>
      </c>
      <c r="G128" s="37">
        <v>1.0329999999999999</v>
      </c>
      <c r="H128" s="35">
        <f>65.9-63.9</f>
        <v>2.0000000000000071</v>
      </c>
      <c r="I128" s="17">
        <f t="shared" si="1"/>
        <v>46.829279489367075</v>
      </c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  <c r="IB128" s="35"/>
      <c r="IC128" s="35"/>
      <c r="ID128" s="35"/>
      <c r="IE128" s="35"/>
      <c r="IF128" s="35"/>
      <c r="IG128" s="35"/>
      <c r="IH128" s="35"/>
      <c r="II128" s="35"/>
      <c r="IJ128" s="35"/>
      <c r="IK128" s="35"/>
      <c r="IL128" s="35"/>
      <c r="IM128" s="35"/>
      <c r="IN128" s="35"/>
      <c r="IO128" s="35"/>
      <c r="IP128" s="35"/>
      <c r="IQ128" s="35"/>
      <c r="IR128" s="35"/>
      <c r="IS128" s="35"/>
      <c r="IT128" s="35"/>
      <c r="IU128" s="35"/>
      <c r="IV128" s="35"/>
      <c r="IW128" s="35"/>
      <c r="IX128" s="35"/>
      <c r="IY128" s="35"/>
      <c r="IZ128" s="35"/>
      <c r="JA128" s="35"/>
      <c r="JB128" s="35"/>
      <c r="JC128" s="35"/>
      <c r="JD128" s="35"/>
      <c r="JE128" s="35"/>
      <c r="JF128" s="35"/>
      <c r="JG128" s="35"/>
      <c r="JH128" s="35"/>
      <c r="JI128" s="35"/>
      <c r="JJ128" s="35"/>
      <c r="JK128" s="35"/>
      <c r="JL128" s="35"/>
      <c r="JM128" s="35"/>
      <c r="JN128" s="35"/>
      <c r="JO128" s="35"/>
      <c r="JP128" s="35"/>
      <c r="JQ128" s="35"/>
      <c r="JR128" s="35"/>
      <c r="JS128" s="35"/>
      <c r="JT128" s="35"/>
      <c r="JU128" s="35"/>
      <c r="JV128" s="35"/>
      <c r="JW128" s="35"/>
      <c r="JX128" s="35"/>
      <c r="JY128" s="35"/>
      <c r="JZ128" s="35"/>
      <c r="KA128" s="35"/>
      <c r="KB128" s="35"/>
      <c r="KC128" s="35"/>
      <c r="KD128" s="35"/>
      <c r="KE128" s="35"/>
      <c r="KF128" s="35"/>
      <c r="KG128" s="35"/>
      <c r="KH128" s="35"/>
      <c r="KI128" s="35"/>
      <c r="KJ128" s="35"/>
      <c r="KK128" s="35"/>
      <c r="KL128" s="35"/>
      <c r="KM128" s="35"/>
      <c r="KN128" s="35"/>
      <c r="KO128" s="35"/>
      <c r="KP128" s="35"/>
      <c r="KQ128" s="35"/>
      <c r="KR128" s="35"/>
      <c r="KS128" s="35"/>
      <c r="KT128" s="35"/>
      <c r="KU128" s="35"/>
      <c r="KV128" s="35"/>
      <c r="KW128" s="35"/>
      <c r="KX128" s="35"/>
      <c r="KY128" s="35"/>
      <c r="KZ128" s="35"/>
      <c r="LA128" s="35"/>
      <c r="LB128" s="35"/>
      <c r="LC128" s="35"/>
      <c r="LD128" s="35"/>
      <c r="LE128" s="35"/>
      <c r="LF128" s="35"/>
      <c r="LG128" s="35"/>
      <c r="LH128" s="35"/>
      <c r="LI128" s="35"/>
      <c r="LJ128" s="35"/>
      <c r="LK128" s="35"/>
      <c r="LL128" s="35"/>
      <c r="LM128" s="35"/>
      <c r="LN128" s="35"/>
      <c r="LO128" s="35"/>
      <c r="LP128" s="35"/>
      <c r="LQ128" s="35"/>
      <c r="LR128" s="35"/>
      <c r="LS128" s="35"/>
      <c r="LT128" s="35"/>
      <c r="LU128" s="35"/>
      <c r="LV128" s="35"/>
      <c r="LW128" s="35"/>
      <c r="LX128" s="35"/>
      <c r="LY128" s="35"/>
      <c r="LZ128" s="35"/>
      <c r="MA128" s="35"/>
      <c r="MB128" s="35"/>
      <c r="MC128" s="35"/>
      <c r="MD128" s="35"/>
      <c r="ME128" s="35"/>
      <c r="MF128" s="35"/>
      <c r="MG128" s="35"/>
      <c r="MH128" s="35"/>
      <c r="MI128" s="35"/>
      <c r="MJ128" s="35"/>
      <c r="MK128" s="35"/>
      <c r="ML128" s="35"/>
      <c r="MM128" s="35"/>
      <c r="MN128" s="35"/>
      <c r="MO128" s="35"/>
      <c r="MP128" s="35"/>
      <c r="MQ128" s="35"/>
      <c r="MR128" s="35"/>
      <c r="MS128" s="35"/>
      <c r="MT128" s="35"/>
    </row>
    <row r="129" spans="1:358" x14ac:dyDescent="0.25">
      <c r="A129" s="9" t="s">
        <v>19</v>
      </c>
      <c r="B129" s="37">
        <v>7</v>
      </c>
      <c r="C129" s="35">
        <v>0.60460000000000003</v>
      </c>
      <c r="D129" s="36">
        <v>0.79411764705882348</v>
      </c>
      <c r="E129" s="36">
        <v>0.5714285714285714</v>
      </c>
      <c r="F129" s="37">
        <v>0.95499999999999996</v>
      </c>
      <c r="G129" s="37">
        <v>1.125</v>
      </c>
      <c r="H129" s="35">
        <f>75.2-65.7</f>
        <v>9.5</v>
      </c>
      <c r="I129" s="17">
        <f t="shared" si="1"/>
        <v>49.638097892560161</v>
      </c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  <c r="IB129" s="35"/>
      <c r="IC129" s="35"/>
      <c r="ID129" s="35"/>
      <c r="IE129" s="35"/>
      <c r="IF129" s="35"/>
      <c r="IG129" s="35"/>
      <c r="IH129" s="35"/>
      <c r="II129" s="35"/>
      <c r="IJ129" s="35"/>
      <c r="IK129" s="35"/>
      <c r="IL129" s="35"/>
      <c r="IM129" s="35"/>
      <c r="IN129" s="35"/>
      <c r="IO129" s="35"/>
      <c r="IP129" s="35"/>
      <c r="IQ129" s="35"/>
      <c r="IR129" s="35"/>
      <c r="IS129" s="35"/>
      <c r="IT129" s="35"/>
      <c r="IU129" s="35"/>
      <c r="IV129" s="35"/>
      <c r="IW129" s="35"/>
      <c r="IX129" s="35"/>
      <c r="IY129" s="35"/>
      <c r="IZ129" s="35"/>
      <c r="JA129" s="35"/>
      <c r="JB129" s="35"/>
      <c r="JC129" s="35"/>
      <c r="JD129" s="35"/>
      <c r="JE129" s="35"/>
      <c r="JF129" s="35"/>
      <c r="JG129" s="35"/>
      <c r="JH129" s="35"/>
      <c r="JI129" s="35"/>
      <c r="JJ129" s="35"/>
      <c r="JK129" s="35"/>
      <c r="JL129" s="35"/>
      <c r="JM129" s="35"/>
      <c r="JN129" s="35"/>
      <c r="JO129" s="35"/>
      <c r="JP129" s="35"/>
      <c r="JQ129" s="35"/>
      <c r="JR129" s="35"/>
      <c r="JS129" s="35"/>
      <c r="JT129" s="35"/>
      <c r="JU129" s="35"/>
      <c r="JV129" s="35"/>
      <c r="JW129" s="35"/>
      <c r="JX129" s="35"/>
      <c r="JY129" s="35"/>
      <c r="JZ129" s="35"/>
      <c r="KA129" s="35"/>
      <c r="KB129" s="35"/>
      <c r="KC129" s="35"/>
      <c r="KD129" s="35"/>
      <c r="KE129" s="35"/>
      <c r="KF129" s="35"/>
      <c r="KG129" s="35"/>
      <c r="KH129" s="35"/>
      <c r="KI129" s="35"/>
      <c r="KJ129" s="35"/>
      <c r="KK129" s="35"/>
      <c r="KL129" s="35"/>
      <c r="KM129" s="35"/>
      <c r="KN129" s="35"/>
      <c r="KO129" s="35"/>
      <c r="KP129" s="35"/>
      <c r="KQ129" s="35"/>
      <c r="KR129" s="35"/>
      <c r="KS129" s="35"/>
      <c r="KT129" s="35"/>
      <c r="KU129" s="35"/>
      <c r="KV129" s="35"/>
      <c r="KW129" s="35"/>
      <c r="KX129" s="35"/>
      <c r="KY129" s="35"/>
      <c r="KZ129" s="35"/>
      <c r="LA129" s="35"/>
      <c r="LB129" s="35"/>
      <c r="LC129" s="35"/>
      <c r="LD129" s="35"/>
      <c r="LE129" s="35"/>
      <c r="LF129" s="35"/>
      <c r="LG129" s="35"/>
      <c r="LH129" s="35"/>
      <c r="LI129" s="35"/>
      <c r="LJ129" s="35"/>
      <c r="LK129" s="35"/>
      <c r="LL129" s="35"/>
      <c r="LM129" s="35"/>
      <c r="LN129" s="35"/>
      <c r="LO129" s="35"/>
      <c r="LP129" s="35"/>
      <c r="LQ129" s="35"/>
      <c r="LR129" s="35"/>
      <c r="LS129" s="35"/>
      <c r="LT129" s="35"/>
      <c r="LU129" s="35"/>
      <c r="LV129" s="35"/>
      <c r="LW129" s="35"/>
      <c r="LX129" s="35"/>
      <c r="LY129" s="35"/>
      <c r="LZ129" s="35"/>
      <c r="MA129" s="35"/>
      <c r="MB129" s="35"/>
      <c r="MC129" s="35"/>
      <c r="MD129" s="35"/>
      <c r="ME129" s="35"/>
      <c r="MF129" s="35"/>
      <c r="MG129" s="35"/>
      <c r="MH129" s="35"/>
      <c r="MI129" s="35"/>
      <c r="MJ129" s="35"/>
      <c r="MK129" s="35"/>
      <c r="ML129" s="35"/>
      <c r="MM129" s="35"/>
      <c r="MN129" s="35"/>
      <c r="MO129" s="35"/>
      <c r="MP129" s="35"/>
      <c r="MQ129" s="35"/>
      <c r="MR129" s="35"/>
      <c r="MS129" s="35"/>
      <c r="MT129" s="35"/>
    </row>
    <row r="130" spans="1:358" x14ac:dyDescent="0.25">
      <c r="A130" s="9" t="s">
        <v>50</v>
      </c>
      <c r="B130" s="37">
        <v>7</v>
      </c>
      <c r="C130" s="35">
        <v>0.59560000000000002</v>
      </c>
      <c r="D130" s="36">
        <v>0.73529411764705888</v>
      </c>
      <c r="E130" s="36">
        <v>0.45454545454545453</v>
      </c>
      <c r="F130" s="37">
        <v>0.97</v>
      </c>
      <c r="G130" s="37">
        <v>1.069</v>
      </c>
      <c r="H130" s="35">
        <f>66.7-65.1</f>
        <v>1.6000000000000085</v>
      </c>
      <c r="I130" s="17">
        <f t="shared" si="1"/>
        <v>45.666248800926191</v>
      </c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  <c r="IB130" s="35"/>
      <c r="IC130" s="35"/>
      <c r="ID130" s="35"/>
      <c r="IE130" s="35"/>
      <c r="IF130" s="35"/>
      <c r="IG130" s="35"/>
      <c r="IH130" s="35"/>
      <c r="II130" s="35"/>
      <c r="IJ130" s="35"/>
      <c r="IK130" s="35"/>
      <c r="IL130" s="35"/>
      <c r="IM130" s="35"/>
      <c r="IN130" s="35"/>
      <c r="IO130" s="35"/>
      <c r="IP130" s="35"/>
      <c r="IQ130" s="35"/>
      <c r="IR130" s="35"/>
      <c r="IS130" s="35"/>
      <c r="IT130" s="35"/>
      <c r="IU130" s="35"/>
      <c r="IV130" s="35"/>
      <c r="IW130" s="35"/>
      <c r="IX130" s="35"/>
      <c r="IY130" s="35"/>
      <c r="IZ130" s="35"/>
      <c r="JA130" s="35"/>
      <c r="JB130" s="35"/>
      <c r="JC130" s="35"/>
      <c r="JD130" s="35"/>
      <c r="JE130" s="35"/>
      <c r="JF130" s="35"/>
      <c r="JG130" s="35"/>
      <c r="JH130" s="35"/>
      <c r="JI130" s="35"/>
      <c r="JJ130" s="35"/>
      <c r="JK130" s="35"/>
      <c r="JL130" s="35"/>
      <c r="JM130" s="35"/>
      <c r="JN130" s="35"/>
      <c r="JO130" s="35"/>
      <c r="JP130" s="35"/>
      <c r="JQ130" s="35"/>
      <c r="JR130" s="35"/>
      <c r="JS130" s="35"/>
      <c r="JT130" s="35"/>
      <c r="JU130" s="35"/>
      <c r="JV130" s="35"/>
      <c r="JW130" s="35"/>
      <c r="JX130" s="35"/>
      <c r="JY130" s="35"/>
      <c r="JZ130" s="35"/>
      <c r="KA130" s="35"/>
      <c r="KB130" s="35"/>
      <c r="KC130" s="35"/>
      <c r="KD130" s="35"/>
      <c r="KE130" s="35"/>
      <c r="KF130" s="35"/>
      <c r="KG130" s="35"/>
      <c r="KH130" s="35"/>
      <c r="KI130" s="35"/>
      <c r="KJ130" s="35"/>
      <c r="KK130" s="35"/>
      <c r="KL130" s="35"/>
      <c r="KM130" s="35"/>
      <c r="KN130" s="35"/>
      <c r="KO130" s="35"/>
      <c r="KP130" s="35"/>
      <c r="KQ130" s="35"/>
      <c r="KR130" s="35"/>
      <c r="KS130" s="35"/>
      <c r="KT130" s="35"/>
      <c r="KU130" s="35"/>
      <c r="KV130" s="35"/>
      <c r="KW130" s="35"/>
      <c r="KX130" s="35"/>
      <c r="KY130" s="35"/>
      <c r="KZ130" s="35"/>
      <c r="LA130" s="35"/>
      <c r="LB130" s="35"/>
      <c r="LC130" s="35"/>
      <c r="LD130" s="35"/>
      <c r="LE130" s="35"/>
      <c r="LF130" s="35"/>
      <c r="LG130" s="35"/>
      <c r="LH130" s="35"/>
      <c r="LI130" s="35"/>
      <c r="LJ130" s="35"/>
      <c r="LK130" s="35"/>
      <c r="LL130" s="35"/>
      <c r="LM130" s="35"/>
      <c r="LN130" s="35"/>
      <c r="LO130" s="35"/>
      <c r="LP130" s="35"/>
      <c r="LQ130" s="35"/>
      <c r="LR130" s="35"/>
      <c r="LS130" s="35"/>
      <c r="LT130" s="35"/>
      <c r="LU130" s="35"/>
      <c r="LV130" s="35"/>
      <c r="LW130" s="35"/>
      <c r="LX130" s="35"/>
      <c r="LY130" s="35"/>
      <c r="LZ130" s="35"/>
      <c r="MA130" s="35"/>
      <c r="MB130" s="35"/>
      <c r="MC130" s="35"/>
      <c r="MD130" s="35"/>
      <c r="ME130" s="35"/>
      <c r="MF130" s="35"/>
      <c r="MG130" s="35"/>
      <c r="MH130" s="35"/>
      <c r="MI130" s="35"/>
      <c r="MJ130" s="35"/>
      <c r="MK130" s="35"/>
      <c r="ML130" s="35"/>
      <c r="MM130" s="35"/>
      <c r="MN130" s="35"/>
      <c r="MO130" s="35"/>
      <c r="MP130" s="35"/>
      <c r="MQ130" s="35"/>
      <c r="MR130" s="35"/>
      <c r="MS130" s="35"/>
      <c r="MT130" s="35"/>
    </row>
    <row r="131" spans="1:358" x14ac:dyDescent="0.25">
      <c r="A131" s="9" t="s">
        <v>22</v>
      </c>
      <c r="B131" s="37">
        <v>7</v>
      </c>
      <c r="C131" s="35">
        <v>0.60089999999999999</v>
      </c>
      <c r="D131" s="36">
        <v>0.66666666666666663</v>
      </c>
      <c r="E131" s="36">
        <v>0.38461538461538464</v>
      </c>
      <c r="F131" s="37">
        <v>0.90800000000000003</v>
      </c>
      <c r="G131" s="37">
        <v>1.008</v>
      </c>
      <c r="H131" s="35">
        <f>67.6-62.8</f>
        <v>4.7999999999999972</v>
      </c>
      <c r="I131" s="17">
        <f t="shared" si="1"/>
        <v>44.790018185925675</v>
      </c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  <c r="IY131" s="35"/>
      <c r="IZ131" s="35"/>
      <c r="JA131" s="35"/>
      <c r="JB131" s="35"/>
      <c r="JC131" s="35"/>
      <c r="JD131" s="35"/>
      <c r="JE131" s="35"/>
      <c r="JF131" s="35"/>
      <c r="JG131" s="35"/>
      <c r="JH131" s="35"/>
      <c r="JI131" s="35"/>
      <c r="JJ131" s="35"/>
      <c r="JK131" s="35"/>
      <c r="JL131" s="35"/>
      <c r="JM131" s="35"/>
      <c r="JN131" s="35"/>
      <c r="JO131" s="35"/>
      <c r="JP131" s="35"/>
      <c r="JQ131" s="35"/>
      <c r="JR131" s="35"/>
      <c r="JS131" s="35"/>
      <c r="JT131" s="35"/>
      <c r="JU131" s="35"/>
      <c r="JV131" s="35"/>
      <c r="JW131" s="35"/>
      <c r="JX131" s="35"/>
      <c r="JY131" s="35"/>
      <c r="JZ131" s="35"/>
      <c r="KA131" s="35"/>
      <c r="KB131" s="35"/>
      <c r="KC131" s="35"/>
      <c r="KD131" s="35"/>
      <c r="KE131" s="35"/>
      <c r="KF131" s="35"/>
      <c r="KG131" s="35"/>
      <c r="KH131" s="35"/>
      <c r="KI131" s="35"/>
      <c r="KJ131" s="35"/>
      <c r="KK131" s="35"/>
      <c r="KL131" s="35"/>
      <c r="KM131" s="35"/>
      <c r="KN131" s="35"/>
      <c r="KO131" s="35"/>
      <c r="KP131" s="35"/>
      <c r="KQ131" s="35"/>
      <c r="KR131" s="35"/>
      <c r="KS131" s="35"/>
      <c r="KT131" s="35"/>
      <c r="KU131" s="35"/>
      <c r="KV131" s="35"/>
      <c r="KW131" s="35"/>
      <c r="KX131" s="35"/>
      <c r="KY131" s="35"/>
      <c r="KZ131" s="35"/>
      <c r="LA131" s="35"/>
      <c r="LB131" s="35"/>
      <c r="LC131" s="35"/>
      <c r="LD131" s="35"/>
      <c r="LE131" s="35"/>
      <c r="LF131" s="35"/>
      <c r="LG131" s="35"/>
      <c r="LH131" s="35"/>
      <c r="LI131" s="35"/>
      <c r="LJ131" s="35"/>
      <c r="LK131" s="35"/>
      <c r="LL131" s="35"/>
      <c r="LM131" s="35"/>
      <c r="LN131" s="35"/>
      <c r="LO131" s="35"/>
      <c r="LP131" s="35"/>
      <c r="LQ131" s="35"/>
      <c r="LR131" s="35"/>
      <c r="LS131" s="35"/>
      <c r="LT131" s="35"/>
      <c r="LU131" s="35"/>
      <c r="LV131" s="35"/>
      <c r="LW131" s="35"/>
      <c r="LX131" s="35"/>
      <c r="LY131" s="35"/>
      <c r="LZ131" s="35"/>
      <c r="MA131" s="35"/>
      <c r="MB131" s="35"/>
      <c r="MC131" s="35"/>
      <c r="MD131" s="35"/>
      <c r="ME131" s="35"/>
      <c r="MF131" s="35"/>
      <c r="MG131" s="35"/>
      <c r="MH131" s="35"/>
      <c r="MI131" s="35"/>
      <c r="MJ131" s="35"/>
      <c r="MK131" s="35"/>
      <c r="ML131" s="35"/>
      <c r="MM131" s="35"/>
      <c r="MN131" s="35"/>
      <c r="MO131" s="35"/>
      <c r="MP131" s="35"/>
      <c r="MQ131" s="35"/>
      <c r="MR131" s="35"/>
      <c r="MS131" s="35"/>
      <c r="MT131" s="35"/>
    </row>
    <row r="132" spans="1:358" x14ac:dyDescent="0.25">
      <c r="A132" s="9" t="s">
        <v>51</v>
      </c>
      <c r="B132" s="37">
        <v>7</v>
      </c>
      <c r="C132" s="35">
        <f>0.5921</f>
        <v>0.59209999999999996</v>
      </c>
      <c r="D132" s="36">
        <v>0.63636363636363635</v>
      </c>
      <c r="E132" s="36">
        <v>0.4</v>
      </c>
      <c r="F132" s="37">
        <v>0.96899999999999997</v>
      </c>
      <c r="G132" s="37">
        <v>1.0149999999999999</v>
      </c>
      <c r="H132" s="35">
        <f>64.3-65.5</f>
        <v>-1.2000000000000028</v>
      </c>
      <c r="I132" s="17">
        <f t="shared" si="1"/>
        <v>42.485231447602963</v>
      </c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  <c r="IB132" s="35"/>
      <c r="IC132" s="35"/>
      <c r="ID132" s="35"/>
      <c r="IE132" s="35"/>
      <c r="IF132" s="35"/>
      <c r="IG132" s="35"/>
      <c r="IH132" s="35"/>
      <c r="II132" s="35"/>
      <c r="IJ132" s="35"/>
      <c r="IK132" s="35"/>
      <c r="IL132" s="35"/>
      <c r="IM132" s="35"/>
      <c r="IN132" s="35"/>
      <c r="IO132" s="35"/>
      <c r="IP132" s="35"/>
      <c r="IQ132" s="35"/>
      <c r="IR132" s="35"/>
      <c r="IS132" s="35"/>
      <c r="IT132" s="35"/>
      <c r="IU132" s="35"/>
      <c r="IV132" s="35"/>
      <c r="IW132" s="35"/>
      <c r="IX132" s="35"/>
      <c r="IY132" s="35"/>
      <c r="IZ132" s="35"/>
      <c r="JA132" s="35"/>
      <c r="JB132" s="35"/>
      <c r="JC132" s="35"/>
      <c r="JD132" s="35"/>
      <c r="JE132" s="35"/>
      <c r="JF132" s="35"/>
      <c r="JG132" s="35"/>
      <c r="JH132" s="35"/>
      <c r="JI132" s="35"/>
      <c r="JJ132" s="35"/>
      <c r="JK132" s="35"/>
      <c r="JL132" s="35"/>
      <c r="JM132" s="35"/>
      <c r="JN132" s="35"/>
      <c r="JO132" s="35"/>
      <c r="JP132" s="35"/>
      <c r="JQ132" s="35"/>
      <c r="JR132" s="35"/>
      <c r="JS132" s="35"/>
      <c r="JT132" s="35"/>
      <c r="JU132" s="35"/>
      <c r="JV132" s="35"/>
      <c r="JW132" s="35"/>
      <c r="JX132" s="35"/>
      <c r="JY132" s="35"/>
      <c r="JZ132" s="35"/>
      <c r="KA132" s="35"/>
      <c r="KB132" s="35"/>
      <c r="KC132" s="35"/>
      <c r="KD132" s="35"/>
      <c r="KE132" s="35"/>
      <c r="KF132" s="35"/>
      <c r="KG132" s="35"/>
      <c r="KH132" s="35"/>
      <c r="KI132" s="35"/>
      <c r="KJ132" s="35"/>
      <c r="KK132" s="35"/>
      <c r="KL132" s="35"/>
      <c r="KM132" s="35"/>
      <c r="KN132" s="35"/>
      <c r="KO132" s="35"/>
      <c r="KP132" s="35"/>
      <c r="KQ132" s="35"/>
      <c r="KR132" s="35"/>
      <c r="KS132" s="35"/>
      <c r="KT132" s="35"/>
      <c r="KU132" s="35"/>
      <c r="KV132" s="35"/>
      <c r="KW132" s="35"/>
      <c r="KX132" s="35"/>
      <c r="KY132" s="35"/>
      <c r="KZ132" s="35"/>
      <c r="LA132" s="35"/>
      <c r="LB132" s="35"/>
      <c r="LC132" s="35"/>
      <c r="LD132" s="35"/>
      <c r="LE132" s="35"/>
      <c r="LF132" s="35"/>
      <c r="LG132" s="35"/>
      <c r="LH132" s="35"/>
      <c r="LI132" s="35"/>
      <c r="LJ132" s="35"/>
      <c r="LK132" s="35"/>
      <c r="LL132" s="35"/>
      <c r="LM132" s="35"/>
      <c r="LN132" s="35"/>
      <c r="LO132" s="35"/>
      <c r="LP132" s="35"/>
      <c r="LQ132" s="35"/>
      <c r="LR132" s="35"/>
      <c r="LS132" s="35"/>
      <c r="LT132" s="35"/>
      <c r="LU132" s="35"/>
      <c r="LV132" s="35"/>
      <c r="LW132" s="35"/>
      <c r="LX132" s="35"/>
      <c r="LY132" s="35"/>
      <c r="LZ132" s="35"/>
      <c r="MA132" s="35"/>
      <c r="MB132" s="35"/>
      <c r="MC132" s="35"/>
      <c r="MD132" s="35"/>
      <c r="ME132" s="35"/>
      <c r="MF132" s="35"/>
      <c r="MG132" s="35"/>
      <c r="MH132" s="35"/>
      <c r="MI132" s="35"/>
      <c r="MJ132" s="35"/>
      <c r="MK132" s="35"/>
      <c r="ML132" s="35"/>
      <c r="MM132" s="35"/>
      <c r="MN132" s="35"/>
      <c r="MO132" s="35"/>
      <c r="MP132" s="35"/>
      <c r="MQ132" s="35"/>
      <c r="MR132" s="35"/>
      <c r="MS132" s="35"/>
      <c r="MT132" s="35"/>
    </row>
    <row r="133" spans="1:358" x14ac:dyDescent="0.25">
      <c r="A133" s="9" t="s">
        <v>52</v>
      </c>
      <c r="B133" s="37">
        <v>8</v>
      </c>
      <c r="C133" s="35">
        <f>0.6111</f>
        <v>0.61109999999999998</v>
      </c>
      <c r="D133" s="36">
        <v>0.74193548387096775</v>
      </c>
      <c r="E133" s="36">
        <v>0.3</v>
      </c>
      <c r="F133" s="37">
        <v>0.98199999999999998</v>
      </c>
      <c r="G133" s="37">
        <v>1.1000000000000001</v>
      </c>
      <c r="H133" s="35">
        <f>72.3-65.4</f>
        <v>6.8999999999999915</v>
      </c>
      <c r="I133" s="17">
        <f t="shared" si="1"/>
        <v>46.643359371920369</v>
      </c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  <c r="IB133" s="35"/>
      <c r="IC133" s="35"/>
      <c r="ID133" s="35"/>
      <c r="IE133" s="35"/>
      <c r="IF133" s="35"/>
      <c r="IG133" s="35"/>
      <c r="IH133" s="35"/>
      <c r="II133" s="35"/>
      <c r="IJ133" s="35"/>
      <c r="IK133" s="35"/>
      <c r="IL133" s="35"/>
      <c r="IM133" s="35"/>
      <c r="IN133" s="35"/>
      <c r="IO133" s="35"/>
      <c r="IP133" s="35"/>
      <c r="IQ133" s="35"/>
      <c r="IR133" s="35"/>
      <c r="IS133" s="35"/>
      <c r="IT133" s="35"/>
      <c r="IU133" s="35"/>
      <c r="IV133" s="35"/>
      <c r="IW133" s="35"/>
      <c r="IX133" s="35"/>
      <c r="IY133" s="35"/>
      <c r="IZ133" s="35"/>
      <c r="JA133" s="35"/>
      <c r="JB133" s="35"/>
      <c r="JC133" s="35"/>
      <c r="JD133" s="35"/>
      <c r="JE133" s="35"/>
      <c r="JF133" s="35"/>
      <c r="JG133" s="35"/>
      <c r="JH133" s="35"/>
      <c r="JI133" s="35"/>
      <c r="JJ133" s="35"/>
      <c r="JK133" s="35"/>
      <c r="JL133" s="35"/>
      <c r="JM133" s="35"/>
      <c r="JN133" s="35"/>
      <c r="JO133" s="35"/>
      <c r="JP133" s="35"/>
      <c r="JQ133" s="35"/>
      <c r="JR133" s="35"/>
      <c r="JS133" s="35"/>
      <c r="JT133" s="35"/>
      <c r="JU133" s="35"/>
      <c r="JV133" s="35"/>
      <c r="JW133" s="35"/>
      <c r="JX133" s="35"/>
      <c r="JY133" s="35"/>
      <c r="JZ133" s="35"/>
      <c r="KA133" s="35"/>
      <c r="KB133" s="35"/>
      <c r="KC133" s="35"/>
      <c r="KD133" s="35"/>
      <c r="KE133" s="35"/>
      <c r="KF133" s="35"/>
      <c r="KG133" s="35"/>
      <c r="KH133" s="35"/>
      <c r="KI133" s="35"/>
      <c r="KJ133" s="35"/>
      <c r="KK133" s="35"/>
      <c r="KL133" s="35"/>
      <c r="KM133" s="35"/>
      <c r="KN133" s="35"/>
      <c r="KO133" s="35"/>
      <c r="KP133" s="35"/>
      <c r="KQ133" s="35"/>
      <c r="KR133" s="35"/>
      <c r="KS133" s="35"/>
      <c r="KT133" s="35"/>
      <c r="KU133" s="35"/>
      <c r="KV133" s="35"/>
      <c r="KW133" s="35"/>
      <c r="KX133" s="35"/>
      <c r="KY133" s="35"/>
      <c r="KZ133" s="35"/>
      <c r="LA133" s="35"/>
      <c r="LB133" s="35"/>
      <c r="LC133" s="35"/>
      <c r="LD133" s="35"/>
      <c r="LE133" s="35"/>
      <c r="LF133" s="35"/>
      <c r="LG133" s="35"/>
      <c r="LH133" s="35"/>
      <c r="LI133" s="35"/>
      <c r="LJ133" s="35"/>
      <c r="LK133" s="35"/>
      <c r="LL133" s="35"/>
      <c r="LM133" s="35"/>
      <c r="LN133" s="35"/>
      <c r="LO133" s="35"/>
      <c r="LP133" s="35"/>
      <c r="LQ133" s="35"/>
      <c r="LR133" s="35"/>
      <c r="LS133" s="35"/>
      <c r="LT133" s="35"/>
      <c r="LU133" s="35"/>
      <c r="LV133" s="35"/>
      <c r="LW133" s="35"/>
      <c r="LX133" s="35"/>
      <c r="LY133" s="35"/>
      <c r="LZ133" s="35"/>
      <c r="MA133" s="35"/>
      <c r="MB133" s="35"/>
      <c r="MC133" s="35"/>
      <c r="MD133" s="35"/>
      <c r="ME133" s="35"/>
      <c r="MF133" s="35"/>
      <c r="MG133" s="35"/>
      <c r="MH133" s="35"/>
      <c r="MI133" s="35"/>
      <c r="MJ133" s="35"/>
      <c r="MK133" s="35"/>
      <c r="ML133" s="35"/>
      <c r="MM133" s="35"/>
      <c r="MN133" s="35"/>
      <c r="MO133" s="35"/>
      <c r="MP133" s="35"/>
      <c r="MQ133" s="35"/>
      <c r="MR133" s="35"/>
      <c r="MS133" s="35"/>
      <c r="MT133" s="35"/>
    </row>
    <row r="134" spans="1:358" x14ac:dyDescent="0.25">
      <c r="A134" s="9" t="s">
        <v>32</v>
      </c>
      <c r="B134" s="37">
        <v>8</v>
      </c>
      <c r="C134" s="35">
        <v>0.58909999999999996</v>
      </c>
      <c r="D134" s="36">
        <v>0.75</v>
      </c>
      <c r="E134" s="36">
        <v>0.36363636363636365</v>
      </c>
      <c r="F134" s="37">
        <v>0.89400000000000002</v>
      </c>
      <c r="G134" s="37">
        <v>1.105</v>
      </c>
      <c r="H134" s="35">
        <f>65.9-58.2</f>
        <v>7.7000000000000028</v>
      </c>
      <c r="I134" s="17">
        <f t="shared" si="1"/>
        <v>47.149022981492784</v>
      </c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  <c r="IJ134" s="35"/>
      <c r="IK134" s="35"/>
      <c r="IL134" s="35"/>
      <c r="IM134" s="35"/>
      <c r="IN134" s="35"/>
      <c r="IO134" s="35"/>
      <c r="IP134" s="35"/>
      <c r="IQ134" s="35"/>
      <c r="IR134" s="35"/>
      <c r="IS134" s="35"/>
      <c r="IT134" s="35"/>
      <c r="IU134" s="35"/>
      <c r="IV134" s="35"/>
      <c r="IW134" s="35"/>
      <c r="IX134" s="35"/>
      <c r="IY134" s="35"/>
      <c r="IZ134" s="35"/>
      <c r="JA134" s="35"/>
      <c r="JB134" s="35"/>
      <c r="JC134" s="35"/>
      <c r="JD134" s="35"/>
      <c r="JE134" s="35"/>
      <c r="JF134" s="35"/>
      <c r="JG134" s="35"/>
      <c r="JH134" s="35"/>
      <c r="JI134" s="35"/>
      <c r="JJ134" s="35"/>
      <c r="JK134" s="35"/>
      <c r="JL134" s="35"/>
      <c r="JM134" s="35"/>
      <c r="JN134" s="35"/>
      <c r="JO134" s="35"/>
      <c r="JP134" s="35"/>
      <c r="JQ134" s="35"/>
      <c r="JR134" s="35"/>
      <c r="JS134" s="35"/>
      <c r="JT134" s="35"/>
      <c r="JU134" s="35"/>
      <c r="JV134" s="35"/>
      <c r="JW134" s="35"/>
      <c r="JX134" s="35"/>
      <c r="JY134" s="35"/>
      <c r="JZ134" s="35"/>
      <c r="KA134" s="35"/>
      <c r="KB134" s="35"/>
      <c r="KC134" s="35"/>
      <c r="KD134" s="35"/>
      <c r="KE134" s="35"/>
      <c r="KF134" s="35"/>
      <c r="KG134" s="35"/>
      <c r="KH134" s="35"/>
      <c r="KI134" s="35"/>
      <c r="KJ134" s="35"/>
      <c r="KK134" s="35"/>
      <c r="KL134" s="35"/>
      <c r="KM134" s="35"/>
      <c r="KN134" s="35"/>
      <c r="KO134" s="35"/>
      <c r="KP134" s="35"/>
      <c r="KQ134" s="35"/>
      <c r="KR134" s="35"/>
      <c r="KS134" s="35"/>
      <c r="KT134" s="35"/>
      <c r="KU134" s="35"/>
      <c r="KV134" s="35"/>
      <c r="KW134" s="35"/>
      <c r="KX134" s="35"/>
      <c r="KY134" s="35"/>
      <c r="KZ134" s="35"/>
      <c r="LA134" s="35"/>
      <c r="LB134" s="35"/>
      <c r="LC134" s="35"/>
      <c r="LD134" s="35"/>
      <c r="LE134" s="35"/>
      <c r="LF134" s="35"/>
      <c r="LG134" s="35"/>
      <c r="LH134" s="35"/>
      <c r="LI134" s="35"/>
      <c r="LJ134" s="35"/>
      <c r="LK134" s="35"/>
      <c r="LL134" s="35"/>
      <c r="LM134" s="35"/>
      <c r="LN134" s="35"/>
      <c r="LO134" s="35"/>
      <c r="LP134" s="35"/>
      <c r="LQ134" s="35"/>
      <c r="LR134" s="35"/>
      <c r="LS134" s="35"/>
      <c r="LT134" s="35"/>
      <c r="LU134" s="35"/>
      <c r="LV134" s="35"/>
      <c r="LW134" s="35"/>
      <c r="LX134" s="35"/>
      <c r="LY134" s="35"/>
      <c r="LZ134" s="35"/>
      <c r="MA134" s="35"/>
      <c r="MB134" s="35"/>
      <c r="MC134" s="35"/>
      <c r="MD134" s="35"/>
      <c r="ME134" s="35"/>
      <c r="MF134" s="35"/>
      <c r="MG134" s="35"/>
      <c r="MH134" s="35"/>
      <c r="MI134" s="35"/>
      <c r="MJ134" s="35"/>
      <c r="MK134" s="35"/>
      <c r="ML134" s="35"/>
      <c r="MM134" s="35"/>
      <c r="MN134" s="35"/>
      <c r="MO134" s="35"/>
      <c r="MP134" s="35"/>
      <c r="MQ134" s="35"/>
      <c r="MR134" s="35"/>
      <c r="MS134" s="35"/>
      <c r="MT134" s="35"/>
    </row>
    <row r="135" spans="1:358" x14ac:dyDescent="0.25">
      <c r="A135" s="9" t="s">
        <v>53</v>
      </c>
      <c r="B135" s="37">
        <v>8</v>
      </c>
      <c r="C135" s="37">
        <v>0.61409999999999998</v>
      </c>
      <c r="D135" s="36">
        <v>0.69696969696969702</v>
      </c>
      <c r="E135" s="36">
        <v>0.25</v>
      </c>
      <c r="F135" s="37">
        <v>0.94499999999999995</v>
      </c>
      <c r="G135" s="37">
        <v>1.0309999999999999</v>
      </c>
      <c r="H135" s="35">
        <f>72.1-67.6</f>
        <v>4.5</v>
      </c>
      <c r="I135" s="17">
        <f t="shared" si="1"/>
        <v>44.95839923039923</v>
      </c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  <c r="IB135" s="35"/>
      <c r="IC135" s="35"/>
      <c r="ID135" s="35"/>
      <c r="IE135" s="35"/>
      <c r="IF135" s="35"/>
      <c r="IG135" s="35"/>
      <c r="IH135" s="35"/>
      <c r="II135" s="35"/>
      <c r="IJ135" s="35"/>
      <c r="IK135" s="35"/>
      <c r="IL135" s="35"/>
      <c r="IM135" s="35"/>
      <c r="IN135" s="35"/>
      <c r="IO135" s="35"/>
      <c r="IP135" s="35"/>
      <c r="IQ135" s="35"/>
      <c r="IR135" s="35"/>
      <c r="IS135" s="35"/>
      <c r="IT135" s="35"/>
      <c r="IU135" s="35"/>
      <c r="IV135" s="35"/>
      <c r="IW135" s="35"/>
      <c r="IX135" s="35"/>
      <c r="IY135" s="35"/>
      <c r="IZ135" s="35"/>
      <c r="JA135" s="35"/>
      <c r="JB135" s="35"/>
      <c r="JC135" s="35"/>
      <c r="JD135" s="35"/>
      <c r="JE135" s="35"/>
      <c r="JF135" s="35"/>
      <c r="JG135" s="35"/>
      <c r="JH135" s="35"/>
      <c r="JI135" s="35"/>
      <c r="JJ135" s="35"/>
      <c r="JK135" s="35"/>
      <c r="JL135" s="35"/>
      <c r="JM135" s="35"/>
      <c r="JN135" s="35"/>
      <c r="JO135" s="35"/>
      <c r="JP135" s="35"/>
      <c r="JQ135" s="35"/>
      <c r="JR135" s="35"/>
      <c r="JS135" s="35"/>
      <c r="JT135" s="35"/>
      <c r="JU135" s="35"/>
      <c r="JV135" s="35"/>
      <c r="JW135" s="35"/>
      <c r="JX135" s="35"/>
      <c r="JY135" s="35"/>
      <c r="JZ135" s="35"/>
      <c r="KA135" s="35"/>
      <c r="KB135" s="35"/>
      <c r="KC135" s="35"/>
      <c r="KD135" s="35"/>
      <c r="KE135" s="35"/>
      <c r="KF135" s="35"/>
      <c r="KG135" s="35"/>
      <c r="KH135" s="35"/>
      <c r="KI135" s="35"/>
      <c r="KJ135" s="35"/>
      <c r="KK135" s="35"/>
      <c r="KL135" s="35"/>
      <c r="KM135" s="35"/>
      <c r="KN135" s="35"/>
      <c r="KO135" s="35"/>
      <c r="KP135" s="35"/>
      <c r="KQ135" s="35"/>
      <c r="KR135" s="35"/>
      <c r="KS135" s="35"/>
      <c r="KT135" s="35"/>
      <c r="KU135" s="35"/>
      <c r="KV135" s="35"/>
      <c r="KW135" s="35"/>
      <c r="KX135" s="35"/>
      <c r="KY135" s="35"/>
      <c r="KZ135" s="35"/>
      <c r="LA135" s="35"/>
      <c r="LB135" s="35"/>
      <c r="LC135" s="35"/>
      <c r="LD135" s="35"/>
      <c r="LE135" s="35"/>
      <c r="LF135" s="35"/>
      <c r="LG135" s="35"/>
      <c r="LH135" s="35"/>
      <c r="LI135" s="35"/>
      <c r="LJ135" s="35"/>
      <c r="LK135" s="35"/>
      <c r="LL135" s="35"/>
      <c r="LM135" s="35"/>
      <c r="LN135" s="35"/>
      <c r="LO135" s="35"/>
      <c r="LP135" s="35"/>
      <c r="LQ135" s="35"/>
      <c r="LR135" s="35"/>
      <c r="LS135" s="35"/>
      <c r="LT135" s="35"/>
      <c r="LU135" s="35"/>
      <c r="LV135" s="35"/>
      <c r="LW135" s="35"/>
      <c r="LX135" s="35"/>
      <c r="LY135" s="35"/>
      <c r="LZ135" s="35"/>
      <c r="MA135" s="35"/>
      <c r="MB135" s="35"/>
      <c r="MC135" s="35"/>
      <c r="MD135" s="35"/>
      <c r="ME135" s="35"/>
      <c r="MF135" s="35"/>
      <c r="MG135" s="35"/>
      <c r="MH135" s="35"/>
      <c r="MI135" s="35"/>
      <c r="MJ135" s="35"/>
      <c r="MK135" s="35"/>
      <c r="ML135" s="35"/>
      <c r="MM135" s="35"/>
      <c r="MN135" s="35"/>
      <c r="MO135" s="35"/>
      <c r="MP135" s="35"/>
      <c r="MQ135" s="35"/>
      <c r="MR135" s="35"/>
      <c r="MS135" s="35"/>
      <c r="MT135" s="35"/>
    </row>
    <row r="136" spans="1:358" x14ac:dyDescent="0.25">
      <c r="A136" s="9" t="s">
        <v>54</v>
      </c>
      <c r="B136" s="37">
        <v>8</v>
      </c>
      <c r="C136" s="35">
        <v>0.59960000000000002</v>
      </c>
      <c r="D136" s="36">
        <v>0.70588235294117652</v>
      </c>
      <c r="E136" s="36">
        <v>0.33333333333333331</v>
      </c>
      <c r="F136" s="37">
        <v>0.998</v>
      </c>
      <c r="G136" s="37">
        <v>1.099</v>
      </c>
      <c r="H136" s="35">
        <f>75.1-71.1</f>
        <v>4</v>
      </c>
      <c r="I136" s="17">
        <f t="shared" si="1"/>
        <v>45.077333765570351</v>
      </c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  <c r="IB136" s="35"/>
      <c r="IC136" s="35"/>
      <c r="ID136" s="35"/>
      <c r="IE136" s="35"/>
      <c r="IF136" s="35"/>
      <c r="IG136" s="35"/>
      <c r="IH136" s="35"/>
      <c r="II136" s="35"/>
      <c r="IJ136" s="35"/>
      <c r="IK136" s="35"/>
      <c r="IL136" s="35"/>
      <c r="IM136" s="35"/>
      <c r="IN136" s="35"/>
      <c r="IO136" s="35"/>
      <c r="IP136" s="35"/>
      <c r="IQ136" s="35"/>
      <c r="IR136" s="35"/>
      <c r="IS136" s="35"/>
      <c r="IT136" s="35"/>
      <c r="IU136" s="35"/>
      <c r="IV136" s="35"/>
      <c r="IW136" s="35"/>
      <c r="IX136" s="35"/>
      <c r="IY136" s="35"/>
      <c r="IZ136" s="35"/>
      <c r="JA136" s="35"/>
      <c r="JB136" s="35"/>
      <c r="JC136" s="35"/>
      <c r="JD136" s="35"/>
      <c r="JE136" s="35"/>
      <c r="JF136" s="35"/>
      <c r="JG136" s="35"/>
      <c r="JH136" s="35"/>
      <c r="JI136" s="35"/>
      <c r="JJ136" s="35"/>
      <c r="JK136" s="35"/>
      <c r="JL136" s="35"/>
      <c r="JM136" s="35"/>
      <c r="JN136" s="35"/>
      <c r="JO136" s="35"/>
      <c r="JP136" s="35"/>
      <c r="JQ136" s="35"/>
      <c r="JR136" s="35"/>
      <c r="JS136" s="35"/>
      <c r="JT136" s="35"/>
      <c r="JU136" s="35"/>
      <c r="JV136" s="35"/>
      <c r="JW136" s="35"/>
      <c r="JX136" s="35"/>
      <c r="JY136" s="35"/>
      <c r="JZ136" s="35"/>
      <c r="KA136" s="35"/>
      <c r="KB136" s="35"/>
      <c r="KC136" s="35"/>
      <c r="KD136" s="35"/>
      <c r="KE136" s="35"/>
      <c r="KF136" s="35"/>
      <c r="KG136" s="35"/>
      <c r="KH136" s="35"/>
      <c r="KI136" s="35"/>
      <c r="KJ136" s="35"/>
      <c r="KK136" s="35"/>
      <c r="KL136" s="35"/>
      <c r="KM136" s="35"/>
      <c r="KN136" s="35"/>
      <c r="KO136" s="35"/>
      <c r="KP136" s="35"/>
      <c r="KQ136" s="35"/>
      <c r="KR136" s="35"/>
      <c r="KS136" s="35"/>
      <c r="KT136" s="35"/>
      <c r="KU136" s="35"/>
      <c r="KV136" s="35"/>
      <c r="KW136" s="35"/>
      <c r="KX136" s="35"/>
      <c r="KY136" s="35"/>
      <c r="KZ136" s="35"/>
      <c r="LA136" s="35"/>
      <c r="LB136" s="35"/>
      <c r="LC136" s="35"/>
      <c r="LD136" s="35"/>
      <c r="LE136" s="35"/>
      <c r="LF136" s="35"/>
      <c r="LG136" s="35"/>
      <c r="LH136" s="35"/>
      <c r="LI136" s="35"/>
      <c r="LJ136" s="35"/>
      <c r="LK136" s="35"/>
      <c r="LL136" s="35"/>
      <c r="LM136" s="35"/>
      <c r="LN136" s="35"/>
      <c r="LO136" s="35"/>
      <c r="LP136" s="35"/>
      <c r="LQ136" s="35"/>
      <c r="LR136" s="35"/>
      <c r="LS136" s="35"/>
      <c r="LT136" s="35"/>
      <c r="LU136" s="35"/>
      <c r="LV136" s="35"/>
      <c r="LW136" s="35"/>
      <c r="LX136" s="35"/>
      <c r="LY136" s="35"/>
      <c r="LZ136" s="35"/>
      <c r="MA136" s="35"/>
      <c r="MB136" s="35"/>
      <c r="MC136" s="35"/>
      <c r="MD136" s="35"/>
      <c r="ME136" s="35"/>
      <c r="MF136" s="35"/>
      <c r="MG136" s="35"/>
      <c r="MH136" s="35"/>
      <c r="MI136" s="35"/>
      <c r="MJ136" s="35"/>
      <c r="MK136" s="35"/>
      <c r="ML136" s="35"/>
      <c r="MM136" s="35"/>
      <c r="MN136" s="35"/>
      <c r="MO136" s="35"/>
      <c r="MP136" s="35"/>
      <c r="MQ136" s="35"/>
      <c r="MR136" s="35"/>
      <c r="MS136" s="35"/>
      <c r="MT136" s="35"/>
    </row>
    <row r="137" spans="1:358" x14ac:dyDescent="0.25">
      <c r="A137" s="9" t="s">
        <v>55</v>
      </c>
      <c r="B137" s="37">
        <v>9</v>
      </c>
      <c r="C137" s="56">
        <v>0.59630000000000005</v>
      </c>
      <c r="D137" s="57">
        <v>0.44444444444444442</v>
      </c>
      <c r="E137" s="58">
        <v>0.69696969696969702</v>
      </c>
      <c r="F137" s="59">
        <v>1.0209999999999999</v>
      </c>
      <c r="G137" s="59">
        <v>1.0820000000000001</v>
      </c>
      <c r="H137" s="59">
        <v>9.4</v>
      </c>
      <c r="I137" s="17">
        <f t="shared" si="1"/>
        <v>42.449897021141886</v>
      </c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  <c r="IB137" s="35"/>
      <c r="IC137" s="35"/>
      <c r="ID137" s="35"/>
      <c r="IE137" s="35"/>
      <c r="IF137" s="35"/>
      <c r="IG137" s="35"/>
      <c r="IH137" s="35"/>
      <c r="II137" s="35"/>
      <c r="IJ137" s="35"/>
      <c r="IK137" s="35"/>
      <c r="IL137" s="35"/>
      <c r="IM137" s="35"/>
      <c r="IN137" s="35"/>
      <c r="IO137" s="35"/>
      <c r="IP137" s="35"/>
      <c r="IQ137" s="35"/>
      <c r="IR137" s="35"/>
      <c r="IS137" s="35"/>
      <c r="IT137" s="35"/>
      <c r="IU137" s="35"/>
      <c r="IV137" s="35"/>
      <c r="IW137" s="35"/>
      <c r="IX137" s="35"/>
      <c r="IY137" s="35"/>
      <c r="IZ137" s="35"/>
      <c r="JA137" s="35"/>
      <c r="JB137" s="35"/>
      <c r="JC137" s="35"/>
      <c r="JD137" s="35"/>
      <c r="JE137" s="35"/>
      <c r="JF137" s="35"/>
      <c r="JG137" s="35"/>
      <c r="JH137" s="35"/>
      <c r="JI137" s="35"/>
      <c r="JJ137" s="35"/>
      <c r="JK137" s="35"/>
      <c r="JL137" s="35"/>
      <c r="JM137" s="35"/>
      <c r="JN137" s="35"/>
      <c r="JO137" s="35"/>
      <c r="JP137" s="35"/>
      <c r="JQ137" s="35"/>
      <c r="JR137" s="35"/>
      <c r="JS137" s="35"/>
      <c r="JT137" s="35"/>
      <c r="JU137" s="35"/>
      <c r="JV137" s="35"/>
      <c r="JW137" s="35"/>
      <c r="JX137" s="35"/>
      <c r="JY137" s="35"/>
      <c r="JZ137" s="35"/>
      <c r="KA137" s="35"/>
      <c r="KB137" s="35"/>
      <c r="KC137" s="35"/>
      <c r="KD137" s="35"/>
      <c r="KE137" s="35"/>
      <c r="KF137" s="35"/>
      <c r="KG137" s="35"/>
      <c r="KH137" s="35"/>
      <c r="KI137" s="35"/>
      <c r="KJ137" s="35"/>
      <c r="KK137" s="35"/>
      <c r="KL137" s="35"/>
      <c r="KM137" s="35"/>
      <c r="KN137" s="35"/>
      <c r="KO137" s="35"/>
      <c r="KP137" s="35"/>
      <c r="KQ137" s="35"/>
      <c r="KR137" s="35"/>
      <c r="KS137" s="35"/>
      <c r="KT137" s="35"/>
      <c r="KU137" s="35"/>
      <c r="KV137" s="35"/>
      <c r="KW137" s="35"/>
      <c r="KX137" s="35"/>
      <c r="KY137" s="35"/>
      <c r="KZ137" s="35"/>
      <c r="LA137" s="35"/>
      <c r="LB137" s="35"/>
      <c r="LC137" s="35"/>
      <c r="LD137" s="35"/>
      <c r="LE137" s="35"/>
      <c r="LF137" s="35"/>
      <c r="LG137" s="35"/>
      <c r="LH137" s="35"/>
      <c r="LI137" s="35"/>
      <c r="LJ137" s="35"/>
      <c r="LK137" s="35"/>
      <c r="LL137" s="35"/>
      <c r="LM137" s="35"/>
      <c r="LN137" s="35"/>
      <c r="LO137" s="35"/>
      <c r="LP137" s="35"/>
      <c r="LQ137" s="35"/>
      <c r="LR137" s="35"/>
      <c r="LS137" s="35"/>
      <c r="LT137" s="35"/>
      <c r="LU137" s="35"/>
      <c r="LV137" s="35"/>
      <c r="LW137" s="35"/>
      <c r="LX137" s="35"/>
      <c r="LY137" s="35"/>
      <c r="LZ137" s="35"/>
      <c r="MA137" s="35"/>
      <c r="MB137" s="35"/>
      <c r="MC137" s="35"/>
      <c r="MD137" s="35"/>
      <c r="ME137" s="35"/>
      <c r="MF137" s="35"/>
      <c r="MG137" s="35"/>
      <c r="MH137" s="35"/>
      <c r="MI137" s="35"/>
      <c r="MJ137" s="35"/>
      <c r="MK137" s="35"/>
      <c r="ML137" s="35"/>
      <c r="MM137" s="35"/>
      <c r="MN137" s="35"/>
      <c r="MO137" s="35"/>
      <c r="MP137" s="35"/>
      <c r="MQ137" s="35"/>
      <c r="MR137" s="35"/>
      <c r="MS137" s="35"/>
      <c r="MT137" s="35"/>
    </row>
    <row r="138" spans="1:358" x14ac:dyDescent="0.25">
      <c r="A138" s="9" t="s">
        <v>56</v>
      </c>
      <c r="B138" s="37">
        <v>9</v>
      </c>
      <c r="C138" s="59">
        <v>0.59299999999999997</v>
      </c>
      <c r="D138" s="58">
        <v>0.6</v>
      </c>
      <c r="E138" s="58">
        <v>0.76470588235294112</v>
      </c>
      <c r="F138" s="59">
        <v>0.89700000000000002</v>
      </c>
      <c r="G138" s="59">
        <v>1.048</v>
      </c>
      <c r="H138" s="59">
        <v>8.6</v>
      </c>
      <c r="I138" s="17">
        <f t="shared" si="1"/>
        <v>46.147665420683317</v>
      </c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  <c r="IY138" s="35"/>
      <c r="IZ138" s="35"/>
      <c r="JA138" s="35"/>
      <c r="JB138" s="35"/>
      <c r="JC138" s="35"/>
      <c r="JD138" s="35"/>
      <c r="JE138" s="35"/>
      <c r="JF138" s="35"/>
      <c r="JG138" s="35"/>
      <c r="JH138" s="35"/>
      <c r="JI138" s="35"/>
      <c r="JJ138" s="35"/>
      <c r="JK138" s="35"/>
      <c r="JL138" s="35"/>
      <c r="JM138" s="35"/>
      <c r="JN138" s="35"/>
      <c r="JO138" s="35"/>
      <c r="JP138" s="35"/>
      <c r="JQ138" s="35"/>
      <c r="JR138" s="35"/>
      <c r="JS138" s="35"/>
      <c r="JT138" s="35"/>
      <c r="JU138" s="35"/>
      <c r="JV138" s="35"/>
      <c r="JW138" s="35"/>
      <c r="JX138" s="35"/>
      <c r="JY138" s="35"/>
      <c r="JZ138" s="35"/>
      <c r="KA138" s="35"/>
      <c r="KB138" s="35"/>
      <c r="KC138" s="35"/>
      <c r="KD138" s="35"/>
      <c r="KE138" s="35"/>
      <c r="KF138" s="35"/>
      <c r="KG138" s="35"/>
      <c r="KH138" s="35"/>
      <c r="KI138" s="35"/>
      <c r="KJ138" s="35"/>
      <c r="KK138" s="35"/>
      <c r="KL138" s="35"/>
      <c r="KM138" s="35"/>
      <c r="KN138" s="35"/>
      <c r="KO138" s="35"/>
      <c r="KP138" s="35"/>
      <c r="KQ138" s="35"/>
      <c r="KR138" s="35"/>
      <c r="KS138" s="35"/>
      <c r="KT138" s="35"/>
      <c r="KU138" s="35"/>
      <c r="KV138" s="35"/>
      <c r="KW138" s="35"/>
      <c r="KX138" s="35"/>
      <c r="KY138" s="35"/>
      <c r="KZ138" s="35"/>
      <c r="LA138" s="35"/>
      <c r="LB138" s="35"/>
      <c r="LC138" s="35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</row>
    <row r="139" spans="1:358" x14ac:dyDescent="0.25">
      <c r="A139" s="9" t="s">
        <v>57</v>
      </c>
      <c r="B139" s="37">
        <v>9</v>
      </c>
      <c r="C139" s="59">
        <v>0.59009999999999996</v>
      </c>
      <c r="D139" s="58">
        <v>0.71875</v>
      </c>
      <c r="E139" s="58">
        <v>0.5714285714285714</v>
      </c>
      <c r="F139" s="59">
        <v>1.0900000000000001</v>
      </c>
      <c r="G139" s="59">
        <v>1.0469999999999999</v>
      </c>
      <c r="H139" s="59">
        <v>4.3</v>
      </c>
      <c r="I139" s="17">
        <f t="shared" si="1"/>
        <v>45.617298820445612</v>
      </c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  <c r="FQ139" s="35"/>
      <c r="FR139" s="35"/>
      <c r="FS139" s="35"/>
      <c r="FT139" s="35"/>
      <c r="FU139" s="35"/>
      <c r="FV139" s="35"/>
      <c r="FW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H139" s="35"/>
      <c r="GI139" s="35"/>
      <c r="GJ139" s="35"/>
      <c r="GK139" s="35"/>
      <c r="GL139" s="35"/>
      <c r="GM139" s="35"/>
      <c r="GN139" s="35"/>
      <c r="GO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GZ139" s="35"/>
      <c r="HA139" s="35"/>
      <c r="HB139" s="35"/>
      <c r="HC139" s="35"/>
      <c r="HD139" s="35"/>
      <c r="HE139" s="35"/>
      <c r="HF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  <c r="HQ139" s="35"/>
      <c r="HR139" s="35"/>
      <c r="HS139" s="35"/>
      <c r="HT139" s="35"/>
      <c r="HU139" s="35"/>
      <c r="HV139" s="35"/>
      <c r="HW139" s="35"/>
      <c r="HX139" s="35"/>
      <c r="HY139" s="35"/>
      <c r="HZ139" s="35"/>
      <c r="IA139" s="35"/>
      <c r="IB139" s="35"/>
      <c r="IC139" s="35"/>
      <c r="ID139" s="35"/>
      <c r="IE139" s="35"/>
      <c r="IF139" s="35"/>
      <c r="IG139" s="35"/>
      <c r="IH139" s="35"/>
      <c r="II139" s="35"/>
      <c r="IJ139" s="35"/>
      <c r="IK139" s="35"/>
      <c r="IL139" s="35"/>
      <c r="IM139" s="35"/>
      <c r="IN139" s="35"/>
      <c r="IO139" s="35"/>
      <c r="IP139" s="35"/>
      <c r="IQ139" s="35"/>
      <c r="IR139" s="35"/>
      <c r="IS139" s="35"/>
      <c r="IT139" s="35"/>
      <c r="IU139" s="35"/>
      <c r="IV139" s="35"/>
      <c r="IW139" s="35"/>
      <c r="IX139" s="35"/>
      <c r="IY139" s="35"/>
      <c r="IZ139" s="35"/>
      <c r="JA139" s="35"/>
      <c r="JB139" s="35"/>
      <c r="JC139" s="35"/>
      <c r="JD139" s="35"/>
      <c r="JE139" s="35"/>
      <c r="JF139" s="35"/>
      <c r="JG139" s="35"/>
      <c r="JH139" s="35"/>
      <c r="JI139" s="35"/>
      <c r="JJ139" s="35"/>
      <c r="JK139" s="35"/>
      <c r="JL139" s="35"/>
      <c r="JM139" s="35"/>
      <c r="JN139" s="35"/>
      <c r="JO139" s="35"/>
      <c r="JP139" s="35"/>
      <c r="JQ139" s="35"/>
      <c r="JR139" s="35"/>
      <c r="JS139" s="35"/>
      <c r="JT139" s="35"/>
      <c r="JU139" s="35"/>
      <c r="JV139" s="35"/>
      <c r="JW139" s="35"/>
      <c r="JX139" s="35"/>
      <c r="JY139" s="35"/>
      <c r="JZ139" s="35"/>
      <c r="KA139" s="35"/>
      <c r="KB139" s="35"/>
      <c r="KC139" s="35"/>
      <c r="KD139" s="35"/>
      <c r="KE139" s="35"/>
      <c r="KF139" s="35"/>
      <c r="KG139" s="35"/>
      <c r="KH139" s="35"/>
      <c r="KI139" s="35"/>
      <c r="KJ139" s="35"/>
      <c r="KK139" s="35"/>
      <c r="KL139" s="35"/>
      <c r="KM139" s="35"/>
      <c r="KN139" s="35"/>
      <c r="KO139" s="35"/>
      <c r="KP139" s="35"/>
      <c r="KQ139" s="35"/>
      <c r="KR139" s="35"/>
      <c r="KS139" s="35"/>
      <c r="KT139" s="35"/>
      <c r="KU139" s="35"/>
      <c r="KV139" s="35"/>
      <c r="KW139" s="35"/>
      <c r="KX139" s="35"/>
      <c r="KY139" s="35"/>
      <c r="KZ139" s="35"/>
      <c r="LA139" s="35"/>
      <c r="LB139" s="35"/>
      <c r="LC139" s="35"/>
      <c r="LD139" s="35"/>
      <c r="LE139" s="35"/>
      <c r="LF139" s="35"/>
      <c r="LG139" s="35"/>
      <c r="LH139" s="35"/>
      <c r="LI139" s="35"/>
      <c r="LJ139" s="35"/>
      <c r="LK139" s="35"/>
      <c r="LL139" s="35"/>
      <c r="LM139" s="35"/>
      <c r="LN139" s="35"/>
      <c r="LO139" s="35"/>
      <c r="LP139" s="35"/>
      <c r="LQ139" s="35"/>
      <c r="LR139" s="35"/>
      <c r="LS139" s="35"/>
      <c r="LT139" s="35"/>
      <c r="LU139" s="35"/>
      <c r="LV139" s="35"/>
      <c r="LW139" s="35"/>
      <c r="LX139" s="35"/>
      <c r="LY139" s="35"/>
      <c r="LZ139" s="35"/>
      <c r="MA139" s="35"/>
      <c r="MB139" s="35"/>
      <c r="MC139" s="35"/>
      <c r="MD139" s="35"/>
      <c r="ME139" s="35"/>
      <c r="MF139" s="35"/>
      <c r="MG139" s="35"/>
      <c r="MH139" s="35"/>
      <c r="MI139" s="35"/>
      <c r="MJ139" s="35"/>
      <c r="MK139" s="35"/>
      <c r="ML139" s="35"/>
      <c r="MM139" s="35"/>
      <c r="MN139" s="35"/>
      <c r="MO139" s="35"/>
      <c r="MP139" s="35"/>
      <c r="MQ139" s="35"/>
      <c r="MR139" s="35"/>
      <c r="MS139" s="35"/>
      <c r="MT139" s="35"/>
    </row>
    <row r="140" spans="1:358" x14ac:dyDescent="0.25">
      <c r="A140" s="9" t="s">
        <v>17</v>
      </c>
      <c r="B140" s="37">
        <v>9</v>
      </c>
      <c r="C140" s="60">
        <v>0.57720000000000005</v>
      </c>
      <c r="D140" s="58">
        <v>0.38461538461538464</v>
      </c>
      <c r="E140" s="58">
        <v>0.59375</v>
      </c>
      <c r="F140" s="60">
        <v>0.94099999999999995</v>
      </c>
      <c r="G140" s="60">
        <v>0.96399999999999997</v>
      </c>
      <c r="H140" s="60">
        <v>2.2000000000000002</v>
      </c>
      <c r="I140" s="17">
        <f t="shared" si="1"/>
        <v>38.5505539728603</v>
      </c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P140" s="35"/>
      <c r="FQ140" s="35"/>
      <c r="FR140" s="35"/>
      <c r="FS140" s="35"/>
      <c r="FT140" s="35"/>
      <c r="FU140" s="35"/>
      <c r="FV140" s="35"/>
      <c r="FW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H140" s="35"/>
      <c r="GI140" s="35"/>
      <c r="GJ140" s="35"/>
      <c r="GK140" s="35"/>
      <c r="GL140" s="35"/>
      <c r="GM140" s="35"/>
      <c r="GN140" s="35"/>
      <c r="GO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GZ140" s="35"/>
      <c r="HA140" s="35"/>
      <c r="HB140" s="35"/>
      <c r="HC140" s="35"/>
      <c r="HD140" s="35"/>
      <c r="HE140" s="35"/>
      <c r="HF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  <c r="HQ140" s="35"/>
      <c r="HR140" s="35"/>
      <c r="HS140" s="35"/>
      <c r="HT140" s="35"/>
      <c r="HU140" s="35"/>
      <c r="HV140" s="35"/>
      <c r="HW140" s="35"/>
      <c r="HX140" s="35"/>
      <c r="HY140" s="35"/>
      <c r="HZ140" s="35"/>
      <c r="IA140" s="35"/>
      <c r="IB140" s="35"/>
      <c r="IC140" s="35"/>
      <c r="ID140" s="35"/>
      <c r="IE140" s="35"/>
      <c r="IF140" s="35"/>
      <c r="IG140" s="35"/>
      <c r="IH140" s="35"/>
      <c r="II140" s="35"/>
      <c r="IJ140" s="35"/>
      <c r="IK140" s="35"/>
      <c r="IL140" s="35"/>
      <c r="IM140" s="35"/>
      <c r="IN140" s="35"/>
      <c r="IO140" s="35"/>
      <c r="IP140" s="35"/>
      <c r="IQ140" s="35"/>
      <c r="IR140" s="35"/>
      <c r="IS140" s="35"/>
      <c r="IT140" s="35"/>
      <c r="IU140" s="35"/>
      <c r="IV140" s="35"/>
      <c r="IW140" s="35"/>
      <c r="IX140" s="35"/>
      <c r="IY140" s="35"/>
      <c r="IZ140" s="35"/>
      <c r="JA140" s="35"/>
      <c r="JB140" s="35"/>
      <c r="JC140" s="35"/>
      <c r="JD140" s="35"/>
      <c r="JE140" s="35"/>
      <c r="JF140" s="35"/>
      <c r="JG140" s="35"/>
      <c r="JH140" s="35"/>
      <c r="JI140" s="35"/>
      <c r="JJ140" s="35"/>
      <c r="JK140" s="35"/>
      <c r="JL140" s="35"/>
      <c r="JM140" s="35"/>
      <c r="JN140" s="35"/>
      <c r="JO140" s="35"/>
      <c r="JP140" s="35"/>
      <c r="JQ140" s="35"/>
      <c r="JR140" s="35"/>
      <c r="JS140" s="35"/>
      <c r="JT140" s="35"/>
      <c r="JU140" s="35"/>
      <c r="JV140" s="35"/>
      <c r="JW140" s="35"/>
      <c r="JX140" s="35"/>
      <c r="JY140" s="35"/>
      <c r="JZ140" s="35"/>
      <c r="KA140" s="35"/>
      <c r="KB140" s="35"/>
      <c r="KC140" s="35"/>
      <c r="KD140" s="35"/>
      <c r="KE140" s="35"/>
      <c r="KF140" s="35"/>
      <c r="KG140" s="35"/>
      <c r="KH140" s="35"/>
      <c r="KI140" s="35"/>
      <c r="KJ140" s="35"/>
      <c r="KK140" s="35"/>
      <c r="KL140" s="35"/>
      <c r="KM140" s="35"/>
      <c r="KN140" s="35"/>
      <c r="KO140" s="35"/>
      <c r="KP140" s="35"/>
      <c r="KQ140" s="35"/>
      <c r="KR140" s="35"/>
      <c r="KS140" s="35"/>
      <c r="KT140" s="35"/>
      <c r="KU140" s="35"/>
      <c r="KV140" s="35"/>
      <c r="KW140" s="35"/>
      <c r="KX140" s="35"/>
      <c r="KY140" s="35"/>
      <c r="KZ140" s="35"/>
      <c r="LA140" s="35"/>
      <c r="LB140" s="35"/>
      <c r="LC140" s="35"/>
      <c r="LD140" s="35"/>
      <c r="LE140" s="35"/>
      <c r="LF140" s="35"/>
      <c r="LG140" s="35"/>
      <c r="LH140" s="35"/>
      <c r="LI140" s="35"/>
      <c r="LJ140" s="35"/>
      <c r="LK140" s="35"/>
      <c r="LL140" s="35"/>
      <c r="LM140" s="35"/>
      <c r="LN140" s="35"/>
      <c r="LO140" s="35"/>
      <c r="LP140" s="35"/>
      <c r="LQ140" s="35"/>
      <c r="LR140" s="35"/>
      <c r="LS140" s="35"/>
      <c r="LT140" s="35"/>
      <c r="LU140" s="35"/>
      <c r="LV140" s="35"/>
      <c r="LW140" s="35"/>
      <c r="LX140" s="35"/>
      <c r="LY140" s="35"/>
      <c r="LZ140" s="35"/>
      <c r="MA140" s="35"/>
      <c r="MB140" s="35"/>
      <c r="MC140" s="35"/>
      <c r="MD140" s="35"/>
      <c r="ME140" s="35"/>
      <c r="MF140" s="35"/>
      <c r="MG140" s="35"/>
      <c r="MH140" s="35"/>
      <c r="MI140" s="35"/>
      <c r="MJ140" s="35"/>
      <c r="MK140" s="35"/>
      <c r="ML140" s="35"/>
      <c r="MM140" s="35"/>
      <c r="MN140" s="35"/>
      <c r="MO140" s="35"/>
      <c r="MP140" s="35"/>
      <c r="MQ140" s="35"/>
      <c r="MR140" s="35"/>
      <c r="MS140" s="35"/>
      <c r="MT140" s="35"/>
    </row>
    <row r="141" spans="1:358" x14ac:dyDescent="0.25">
      <c r="A141" s="9" t="s">
        <v>26</v>
      </c>
      <c r="B141" s="37">
        <v>10</v>
      </c>
      <c r="C141" s="60">
        <v>0.58550000000000002</v>
      </c>
      <c r="D141" s="58">
        <v>0.35714285714285715</v>
      </c>
      <c r="E141" s="58">
        <v>0.66666666666666663</v>
      </c>
      <c r="F141" s="60">
        <v>0.89300000000000002</v>
      </c>
      <c r="G141" s="60">
        <v>0.98899999999999999</v>
      </c>
      <c r="H141" s="60">
        <v>7.5</v>
      </c>
      <c r="I141" s="17">
        <f t="shared" si="1"/>
        <v>40.085294619527545</v>
      </c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P141" s="35"/>
      <c r="FQ141" s="35"/>
      <c r="FR141" s="35"/>
      <c r="FS141" s="35"/>
      <c r="FT141" s="35"/>
      <c r="FU141" s="35"/>
      <c r="FV141" s="35"/>
      <c r="FW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H141" s="35"/>
      <c r="GI141" s="35"/>
      <c r="GJ141" s="35"/>
      <c r="GK141" s="35"/>
      <c r="GL141" s="35"/>
      <c r="GM141" s="35"/>
      <c r="GN141" s="35"/>
      <c r="GO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GZ141" s="35"/>
      <c r="HA141" s="35"/>
      <c r="HB141" s="35"/>
      <c r="HC141" s="35"/>
      <c r="HD141" s="35"/>
      <c r="HE141" s="35"/>
      <c r="HF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  <c r="HQ141" s="35"/>
      <c r="HR141" s="35"/>
      <c r="HS141" s="35"/>
      <c r="HT141" s="35"/>
      <c r="HU141" s="35"/>
      <c r="HV141" s="35"/>
      <c r="HW141" s="35"/>
      <c r="HX141" s="35"/>
      <c r="HY141" s="35"/>
      <c r="HZ141" s="35"/>
      <c r="IA141" s="35"/>
      <c r="IB141" s="35"/>
      <c r="IC141" s="35"/>
      <c r="ID141" s="35"/>
      <c r="IE141" s="35"/>
      <c r="IF141" s="35"/>
      <c r="IG141" s="35"/>
      <c r="IH141" s="35"/>
      <c r="II141" s="35"/>
      <c r="IJ141" s="35"/>
      <c r="IK141" s="35"/>
      <c r="IL141" s="35"/>
      <c r="IM141" s="35"/>
      <c r="IN141" s="35"/>
      <c r="IO141" s="35"/>
      <c r="IP141" s="35"/>
      <c r="IQ141" s="35"/>
      <c r="IR141" s="35"/>
      <c r="IS141" s="35"/>
      <c r="IT141" s="35"/>
      <c r="IU141" s="35"/>
      <c r="IV141" s="35"/>
      <c r="IW141" s="35"/>
      <c r="IX141" s="35"/>
      <c r="IY141" s="35"/>
      <c r="IZ141" s="35"/>
      <c r="JA141" s="35"/>
      <c r="JB141" s="35"/>
      <c r="JC141" s="35"/>
      <c r="JD141" s="35"/>
      <c r="JE141" s="35"/>
      <c r="JF141" s="35"/>
      <c r="JG141" s="35"/>
      <c r="JH141" s="35"/>
      <c r="JI141" s="35"/>
      <c r="JJ141" s="35"/>
      <c r="JK141" s="35"/>
      <c r="JL141" s="35"/>
      <c r="JM141" s="35"/>
      <c r="JN141" s="35"/>
      <c r="JO141" s="35"/>
      <c r="JP141" s="35"/>
      <c r="JQ141" s="35"/>
      <c r="JR141" s="35"/>
      <c r="JS141" s="35"/>
      <c r="JT141" s="35"/>
      <c r="JU141" s="35"/>
      <c r="JV141" s="35"/>
      <c r="JW141" s="35"/>
      <c r="JX141" s="35"/>
      <c r="JY141" s="35"/>
      <c r="JZ141" s="35"/>
      <c r="KA141" s="35"/>
      <c r="KB141" s="35"/>
      <c r="KC141" s="35"/>
      <c r="KD141" s="35"/>
      <c r="KE141" s="35"/>
      <c r="KF141" s="35"/>
      <c r="KG141" s="35"/>
      <c r="KH141" s="35"/>
      <c r="KI141" s="35"/>
      <c r="KJ141" s="35"/>
      <c r="KK141" s="35"/>
      <c r="KL141" s="35"/>
      <c r="KM141" s="35"/>
      <c r="KN141" s="35"/>
      <c r="KO141" s="35"/>
      <c r="KP141" s="35"/>
      <c r="KQ141" s="35"/>
      <c r="KR141" s="35"/>
      <c r="KS141" s="35"/>
      <c r="KT141" s="35"/>
      <c r="KU141" s="35"/>
      <c r="KV141" s="35"/>
      <c r="KW141" s="35"/>
      <c r="KX141" s="35"/>
      <c r="KY141" s="35"/>
      <c r="KZ141" s="35"/>
      <c r="LA141" s="35"/>
      <c r="LB141" s="35"/>
      <c r="LC141" s="35"/>
      <c r="LD141" s="35"/>
      <c r="LE141" s="35"/>
      <c r="LF141" s="35"/>
      <c r="LG141" s="35"/>
      <c r="LH141" s="35"/>
      <c r="LI141" s="35"/>
      <c r="LJ141" s="35"/>
      <c r="LK141" s="35"/>
      <c r="LL141" s="35"/>
      <c r="LM141" s="35"/>
      <c r="LN141" s="35"/>
      <c r="LO141" s="35"/>
      <c r="LP141" s="35"/>
      <c r="LQ141" s="35"/>
      <c r="LR141" s="35"/>
      <c r="LS141" s="35"/>
      <c r="LT141" s="35"/>
      <c r="LU141" s="35"/>
      <c r="LV141" s="35"/>
      <c r="LW141" s="35"/>
      <c r="LX141" s="35"/>
      <c r="LY141" s="35"/>
      <c r="LZ141" s="35"/>
      <c r="MA141" s="35"/>
      <c r="MB141" s="35"/>
      <c r="MC141" s="35"/>
      <c r="MD141" s="35"/>
      <c r="ME141" s="35"/>
      <c r="MF141" s="35"/>
      <c r="MG141" s="35"/>
      <c r="MH141" s="35"/>
      <c r="MI141" s="35"/>
      <c r="MJ141" s="35"/>
      <c r="MK141" s="35"/>
      <c r="ML141" s="35"/>
      <c r="MM141" s="35"/>
      <c r="MN141" s="35"/>
      <c r="MO141" s="35"/>
      <c r="MP141" s="35"/>
      <c r="MQ141" s="35"/>
      <c r="MR141" s="35"/>
      <c r="MS141" s="35"/>
      <c r="MT141" s="35"/>
    </row>
    <row r="142" spans="1:358" x14ac:dyDescent="0.25">
      <c r="A142" s="9" t="s">
        <v>58</v>
      </c>
      <c r="B142" s="37">
        <v>10</v>
      </c>
      <c r="C142" s="60">
        <v>0.58740000000000003</v>
      </c>
      <c r="D142" s="58">
        <v>0.33333333333333331</v>
      </c>
      <c r="E142" s="58">
        <v>0.66666666666666663</v>
      </c>
      <c r="F142" s="60">
        <v>0.999</v>
      </c>
      <c r="G142" s="60">
        <v>1.097</v>
      </c>
      <c r="H142" s="60">
        <v>8.4</v>
      </c>
      <c r="I142" s="17">
        <f t="shared" si="1"/>
        <v>39.792005005005002</v>
      </c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35"/>
      <c r="FI142" s="35"/>
      <c r="FJ142" s="35"/>
      <c r="FK142" s="35"/>
      <c r="FL142" s="35"/>
      <c r="FM142" s="35"/>
      <c r="FN142" s="35"/>
      <c r="FO142" s="35"/>
      <c r="FP142" s="35"/>
      <c r="FQ142" s="35"/>
      <c r="FR142" s="35"/>
      <c r="FS142" s="35"/>
      <c r="FT142" s="35"/>
      <c r="FU142" s="35"/>
      <c r="FV142" s="35"/>
      <c r="FW142" s="35"/>
      <c r="FX142" s="35"/>
      <c r="FY142" s="35"/>
      <c r="FZ142" s="35"/>
      <c r="GA142" s="35"/>
      <c r="GB142" s="35"/>
      <c r="GC142" s="35"/>
      <c r="GD142" s="35"/>
      <c r="GE142" s="35"/>
      <c r="GF142" s="35"/>
      <c r="GG142" s="35"/>
      <c r="GH142" s="35"/>
      <c r="GI142" s="35"/>
      <c r="GJ142" s="35"/>
      <c r="GK142" s="35"/>
      <c r="GL142" s="35"/>
      <c r="GM142" s="35"/>
      <c r="GN142" s="35"/>
      <c r="GO142" s="35"/>
      <c r="GP142" s="35"/>
      <c r="GQ142" s="35"/>
      <c r="GR142" s="35"/>
      <c r="GS142" s="35"/>
      <c r="GT142" s="35"/>
      <c r="GU142" s="35"/>
      <c r="GV142" s="35"/>
      <c r="GW142" s="35"/>
      <c r="GX142" s="35"/>
      <c r="GY142" s="35"/>
      <c r="GZ142" s="35"/>
      <c r="HA142" s="35"/>
      <c r="HB142" s="35"/>
      <c r="HC142" s="35"/>
      <c r="HD142" s="35"/>
      <c r="HE142" s="35"/>
      <c r="HF142" s="35"/>
      <c r="HG142" s="35"/>
      <c r="HH142" s="35"/>
      <c r="HI142" s="35"/>
      <c r="HJ142" s="35"/>
      <c r="HK142" s="35"/>
      <c r="HL142" s="35"/>
      <c r="HM142" s="35"/>
      <c r="HN142" s="35"/>
      <c r="HO142" s="35"/>
      <c r="HP142" s="35"/>
      <c r="HQ142" s="35"/>
      <c r="HR142" s="35"/>
      <c r="HS142" s="35"/>
      <c r="HT142" s="35"/>
      <c r="HU142" s="35"/>
      <c r="HV142" s="35"/>
      <c r="HW142" s="35"/>
      <c r="HX142" s="35"/>
      <c r="HY142" s="35"/>
      <c r="HZ142" s="35"/>
      <c r="IA142" s="35"/>
      <c r="IB142" s="35"/>
      <c r="IC142" s="35"/>
      <c r="ID142" s="35"/>
      <c r="IE142" s="35"/>
      <c r="IF142" s="35"/>
      <c r="IG142" s="35"/>
      <c r="IH142" s="35"/>
      <c r="II142" s="35"/>
      <c r="IJ142" s="35"/>
      <c r="IK142" s="35"/>
      <c r="IL142" s="35"/>
      <c r="IM142" s="35"/>
      <c r="IN142" s="35"/>
      <c r="IO142" s="35"/>
      <c r="IP142" s="35"/>
      <c r="IQ142" s="35"/>
      <c r="IR142" s="35"/>
      <c r="IS142" s="35"/>
      <c r="IT142" s="35"/>
      <c r="IU142" s="35"/>
      <c r="IV142" s="35"/>
      <c r="IW142" s="35"/>
      <c r="IX142" s="35"/>
      <c r="IY142" s="35"/>
      <c r="IZ142" s="35"/>
      <c r="JA142" s="35"/>
      <c r="JB142" s="35"/>
      <c r="JC142" s="35"/>
      <c r="JD142" s="35"/>
      <c r="JE142" s="35"/>
      <c r="JF142" s="35"/>
      <c r="JG142" s="35"/>
      <c r="JH142" s="35"/>
      <c r="JI142" s="35"/>
      <c r="JJ142" s="35"/>
      <c r="JK142" s="35"/>
      <c r="JL142" s="35"/>
      <c r="JM142" s="35"/>
      <c r="JN142" s="35"/>
      <c r="JO142" s="35"/>
      <c r="JP142" s="35"/>
      <c r="JQ142" s="35"/>
      <c r="JR142" s="35"/>
      <c r="JS142" s="35"/>
      <c r="JT142" s="35"/>
      <c r="JU142" s="35"/>
      <c r="JV142" s="35"/>
      <c r="JW142" s="35"/>
      <c r="JX142" s="35"/>
      <c r="JY142" s="35"/>
      <c r="JZ142" s="35"/>
      <c r="KA142" s="35"/>
      <c r="KB142" s="35"/>
      <c r="KC142" s="35"/>
      <c r="KD142" s="35"/>
      <c r="KE142" s="35"/>
      <c r="KF142" s="35"/>
      <c r="KG142" s="35"/>
      <c r="KH142" s="35"/>
      <c r="KI142" s="35"/>
      <c r="KJ142" s="35"/>
      <c r="KK142" s="35"/>
      <c r="KL142" s="35"/>
      <c r="KM142" s="35"/>
      <c r="KN142" s="35"/>
      <c r="KO142" s="35"/>
      <c r="KP142" s="35"/>
      <c r="KQ142" s="35"/>
      <c r="KR142" s="35"/>
      <c r="KS142" s="35"/>
      <c r="KT142" s="35"/>
      <c r="KU142" s="35"/>
      <c r="KV142" s="35"/>
      <c r="KW142" s="35"/>
      <c r="KX142" s="35"/>
      <c r="KY142" s="35"/>
      <c r="KZ142" s="35"/>
      <c r="LA142" s="35"/>
      <c r="LB142" s="35"/>
      <c r="LC142" s="35"/>
      <c r="LD142" s="35"/>
      <c r="LE142" s="35"/>
      <c r="LF142" s="35"/>
      <c r="LG142" s="35"/>
      <c r="LH142" s="35"/>
      <c r="LI142" s="35"/>
      <c r="LJ142" s="35"/>
      <c r="LK142" s="35"/>
      <c r="LL142" s="35"/>
      <c r="LM142" s="35"/>
      <c r="LN142" s="35"/>
      <c r="LO142" s="35"/>
      <c r="LP142" s="35"/>
      <c r="LQ142" s="35"/>
      <c r="LR142" s="35"/>
      <c r="LS142" s="35"/>
      <c r="LT142" s="35"/>
      <c r="LU142" s="35"/>
      <c r="LV142" s="35"/>
      <c r="LW142" s="35"/>
      <c r="LX142" s="35"/>
      <c r="LY142" s="35"/>
      <c r="LZ142" s="35"/>
      <c r="MA142" s="35"/>
      <c r="MB142" s="35"/>
      <c r="MC142" s="35"/>
      <c r="MD142" s="35"/>
      <c r="ME142" s="35"/>
      <c r="MF142" s="35"/>
      <c r="MG142" s="35"/>
      <c r="MH142" s="35"/>
      <c r="MI142" s="35"/>
      <c r="MJ142" s="35"/>
      <c r="MK142" s="35"/>
      <c r="ML142" s="35"/>
      <c r="MM142" s="35"/>
      <c r="MN142" s="35"/>
      <c r="MO142" s="35"/>
      <c r="MP142" s="35"/>
      <c r="MQ142" s="35"/>
      <c r="MR142" s="35"/>
      <c r="MS142" s="35"/>
      <c r="MT142" s="35"/>
    </row>
    <row r="143" spans="1:358" x14ac:dyDescent="0.25">
      <c r="A143" s="9" t="s">
        <v>30</v>
      </c>
      <c r="B143" s="37">
        <v>10</v>
      </c>
      <c r="C143" s="60">
        <v>0.59309999999999996</v>
      </c>
      <c r="D143" s="58">
        <v>0.5</v>
      </c>
      <c r="E143" s="58">
        <v>0.65625</v>
      </c>
      <c r="F143" s="60">
        <v>0.99199999999999999</v>
      </c>
      <c r="G143" s="60">
        <v>0.99299999999999999</v>
      </c>
      <c r="H143" s="60">
        <v>4</v>
      </c>
      <c r="I143" s="17">
        <f t="shared" si="1"/>
        <v>41.87957258064516</v>
      </c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35"/>
      <c r="FI143" s="35"/>
      <c r="FJ143" s="35"/>
      <c r="FK143" s="35"/>
      <c r="FL143" s="35"/>
      <c r="FM143" s="35"/>
      <c r="FN143" s="35"/>
      <c r="FO143" s="35"/>
      <c r="FP143" s="35"/>
      <c r="FQ143" s="35"/>
      <c r="FR143" s="35"/>
      <c r="FS143" s="35"/>
      <c r="FT143" s="35"/>
      <c r="FU143" s="35"/>
      <c r="FV143" s="35"/>
      <c r="FW143" s="35"/>
      <c r="FX143" s="35"/>
      <c r="FY143" s="35"/>
      <c r="FZ143" s="35"/>
      <c r="GA143" s="35"/>
      <c r="GB143" s="35"/>
      <c r="GC143" s="35"/>
      <c r="GD143" s="35"/>
      <c r="GE143" s="35"/>
      <c r="GF143" s="35"/>
      <c r="GG143" s="35"/>
      <c r="GH143" s="35"/>
      <c r="GI143" s="35"/>
      <c r="GJ143" s="35"/>
      <c r="GK143" s="35"/>
      <c r="GL143" s="35"/>
      <c r="GM143" s="35"/>
      <c r="GN143" s="35"/>
      <c r="GO143" s="35"/>
      <c r="GP143" s="35"/>
      <c r="GQ143" s="35"/>
      <c r="GR143" s="35"/>
      <c r="GS143" s="35"/>
      <c r="GT143" s="35"/>
      <c r="GU143" s="35"/>
      <c r="GV143" s="35"/>
      <c r="GW143" s="35"/>
      <c r="GX143" s="35"/>
      <c r="GY143" s="35"/>
      <c r="GZ143" s="35"/>
      <c r="HA143" s="35"/>
      <c r="HB143" s="35"/>
      <c r="HC143" s="35"/>
      <c r="HD143" s="35"/>
      <c r="HE143" s="35"/>
      <c r="HF143" s="35"/>
      <c r="HG143" s="35"/>
      <c r="HH143" s="35"/>
      <c r="HI143" s="35"/>
      <c r="HJ143" s="35"/>
      <c r="HK143" s="35"/>
      <c r="HL143" s="35"/>
      <c r="HM143" s="35"/>
      <c r="HN143" s="35"/>
      <c r="HO143" s="35"/>
      <c r="HP143" s="35"/>
      <c r="HQ143" s="35"/>
      <c r="HR143" s="35"/>
      <c r="HS143" s="35"/>
      <c r="HT143" s="35"/>
      <c r="HU143" s="35"/>
      <c r="HV143" s="35"/>
      <c r="HW143" s="35"/>
      <c r="HX143" s="35"/>
      <c r="HY143" s="35"/>
      <c r="HZ143" s="35"/>
      <c r="IA143" s="35"/>
      <c r="IB143" s="35"/>
      <c r="IC143" s="35"/>
      <c r="ID143" s="35"/>
      <c r="IE143" s="35"/>
      <c r="IF143" s="35"/>
      <c r="IG143" s="35"/>
      <c r="IH143" s="35"/>
      <c r="II143" s="35"/>
      <c r="IJ143" s="35"/>
      <c r="IK143" s="35"/>
      <c r="IL143" s="35"/>
      <c r="IM143" s="35"/>
      <c r="IN143" s="35"/>
      <c r="IO143" s="35"/>
      <c r="IP143" s="35"/>
      <c r="IQ143" s="35"/>
      <c r="IR143" s="35"/>
      <c r="IS143" s="35"/>
      <c r="IT143" s="35"/>
      <c r="IU143" s="35"/>
      <c r="IV143" s="35"/>
      <c r="IW143" s="35"/>
      <c r="IX143" s="35"/>
      <c r="IY143" s="35"/>
      <c r="IZ143" s="35"/>
      <c r="JA143" s="35"/>
      <c r="JB143" s="35"/>
      <c r="JC143" s="35"/>
      <c r="JD143" s="35"/>
      <c r="JE143" s="35"/>
      <c r="JF143" s="35"/>
      <c r="JG143" s="35"/>
      <c r="JH143" s="35"/>
      <c r="JI143" s="35"/>
      <c r="JJ143" s="35"/>
      <c r="JK143" s="35"/>
      <c r="JL143" s="35"/>
      <c r="JM143" s="35"/>
      <c r="JN143" s="35"/>
      <c r="JO143" s="35"/>
      <c r="JP143" s="35"/>
      <c r="JQ143" s="35"/>
      <c r="JR143" s="35"/>
      <c r="JS143" s="35"/>
      <c r="JT143" s="35"/>
      <c r="JU143" s="35"/>
      <c r="JV143" s="35"/>
      <c r="JW143" s="35"/>
      <c r="JX143" s="35"/>
      <c r="JY143" s="35"/>
      <c r="JZ143" s="35"/>
      <c r="KA143" s="35"/>
      <c r="KB143" s="35"/>
      <c r="KC143" s="35"/>
      <c r="KD143" s="35"/>
      <c r="KE143" s="35"/>
      <c r="KF143" s="35"/>
      <c r="KG143" s="35"/>
      <c r="KH143" s="35"/>
      <c r="KI143" s="35"/>
      <c r="KJ143" s="35"/>
      <c r="KK143" s="35"/>
      <c r="KL143" s="35"/>
      <c r="KM143" s="35"/>
      <c r="KN143" s="35"/>
      <c r="KO143" s="35"/>
      <c r="KP143" s="35"/>
      <c r="KQ143" s="35"/>
      <c r="KR143" s="35"/>
      <c r="KS143" s="35"/>
      <c r="KT143" s="35"/>
      <c r="KU143" s="35"/>
      <c r="KV143" s="35"/>
      <c r="KW143" s="35"/>
      <c r="KX143" s="35"/>
      <c r="KY143" s="35"/>
      <c r="KZ143" s="35"/>
      <c r="LA143" s="35"/>
      <c r="LB143" s="35"/>
      <c r="LC143" s="35"/>
      <c r="LD143" s="35"/>
      <c r="LE143" s="35"/>
      <c r="LF143" s="35"/>
      <c r="LG143" s="35"/>
      <c r="LH143" s="35"/>
      <c r="LI143" s="35"/>
      <c r="LJ143" s="35"/>
      <c r="LK143" s="35"/>
      <c r="LL143" s="35"/>
      <c r="LM143" s="35"/>
      <c r="LN143" s="35"/>
      <c r="LO143" s="35"/>
      <c r="LP143" s="35"/>
      <c r="LQ143" s="35"/>
      <c r="LR143" s="35"/>
      <c r="LS143" s="35"/>
      <c r="LT143" s="35"/>
      <c r="LU143" s="35"/>
      <c r="LV143" s="35"/>
      <c r="LW143" s="35"/>
      <c r="LX143" s="35"/>
      <c r="LY143" s="35"/>
      <c r="LZ143" s="35"/>
      <c r="MA143" s="35"/>
      <c r="MB143" s="35"/>
      <c r="MC143" s="35"/>
      <c r="MD143" s="35"/>
      <c r="ME143" s="35"/>
      <c r="MF143" s="35"/>
      <c r="MG143" s="35"/>
      <c r="MH143" s="35"/>
      <c r="MI143" s="35"/>
      <c r="MJ143" s="35"/>
      <c r="MK143" s="35"/>
      <c r="ML143" s="35"/>
      <c r="MM143" s="35"/>
      <c r="MN143" s="35"/>
      <c r="MO143" s="35"/>
      <c r="MP143" s="35"/>
      <c r="MQ143" s="35"/>
      <c r="MR143" s="35"/>
      <c r="MS143" s="35"/>
      <c r="MT143" s="35"/>
    </row>
    <row r="144" spans="1:358" x14ac:dyDescent="0.25">
      <c r="A144" s="9" t="s">
        <v>59</v>
      </c>
      <c r="B144" s="37">
        <v>10</v>
      </c>
      <c r="C144" s="60">
        <v>0.59</v>
      </c>
      <c r="D144" s="58">
        <v>0.3</v>
      </c>
      <c r="E144" s="58">
        <v>0.64516129032258063</v>
      </c>
      <c r="F144" s="60">
        <v>1.026</v>
      </c>
      <c r="G144" s="60">
        <v>1.026</v>
      </c>
      <c r="H144" s="60">
        <v>4.3</v>
      </c>
      <c r="I144" s="17">
        <f t="shared" si="1"/>
        <v>37.789100798591463</v>
      </c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P144" s="35"/>
      <c r="FQ144" s="35"/>
      <c r="FR144" s="35"/>
      <c r="FS144" s="35"/>
      <c r="FT144" s="35"/>
      <c r="FU144" s="35"/>
      <c r="FV144" s="35"/>
      <c r="FW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H144" s="35"/>
      <c r="GI144" s="35"/>
      <c r="GJ144" s="35"/>
      <c r="GK144" s="35"/>
      <c r="GL144" s="35"/>
      <c r="GM144" s="35"/>
      <c r="GN144" s="35"/>
      <c r="GO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GZ144" s="35"/>
      <c r="HA144" s="35"/>
      <c r="HB144" s="35"/>
      <c r="HC144" s="35"/>
      <c r="HD144" s="35"/>
      <c r="HE144" s="35"/>
      <c r="HF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  <c r="HQ144" s="35"/>
      <c r="HR144" s="35"/>
      <c r="HS144" s="35"/>
      <c r="HT144" s="35"/>
      <c r="HU144" s="35"/>
      <c r="HV144" s="35"/>
      <c r="HW144" s="35"/>
      <c r="HX144" s="35"/>
      <c r="HY144" s="35"/>
      <c r="HZ144" s="35"/>
      <c r="IA144" s="35"/>
      <c r="IB144" s="35"/>
      <c r="IC144" s="35"/>
      <c r="ID144" s="35"/>
      <c r="IE144" s="35"/>
      <c r="IF144" s="35"/>
      <c r="IG144" s="35"/>
      <c r="IH144" s="35"/>
      <c r="II144" s="35"/>
      <c r="IJ144" s="35"/>
      <c r="IK144" s="35"/>
      <c r="IL144" s="35"/>
      <c r="IM144" s="35"/>
      <c r="IN144" s="35"/>
      <c r="IO144" s="35"/>
      <c r="IP144" s="35"/>
      <c r="IQ144" s="35"/>
      <c r="IR144" s="35"/>
      <c r="IS144" s="35"/>
      <c r="IT144" s="35"/>
      <c r="IU144" s="35"/>
      <c r="IV144" s="35"/>
      <c r="IW144" s="35"/>
      <c r="IX144" s="35"/>
      <c r="IY144" s="35"/>
      <c r="IZ144" s="35"/>
      <c r="JA144" s="35"/>
      <c r="JB144" s="35"/>
      <c r="JC144" s="35"/>
      <c r="JD144" s="35"/>
      <c r="JE144" s="35"/>
      <c r="JF144" s="35"/>
      <c r="JG144" s="35"/>
      <c r="JH144" s="35"/>
      <c r="JI144" s="35"/>
      <c r="JJ144" s="35"/>
      <c r="JK144" s="35"/>
      <c r="JL144" s="35"/>
      <c r="JM144" s="35"/>
      <c r="JN144" s="35"/>
      <c r="JO144" s="35"/>
      <c r="JP144" s="35"/>
      <c r="JQ144" s="35"/>
      <c r="JR144" s="35"/>
      <c r="JS144" s="35"/>
      <c r="JT144" s="35"/>
      <c r="JU144" s="35"/>
      <c r="JV144" s="35"/>
      <c r="JW144" s="35"/>
      <c r="JX144" s="35"/>
      <c r="JY144" s="35"/>
      <c r="JZ144" s="35"/>
      <c r="KA144" s="35"/>
      <c r="KB144" s="35"/>
      <c r="KC144" s="35"/>
      <c r="KD144" s="35"/>
      <c r="KE144" s="35"/>
      <c r="KF144" s="35"/>
      <c r="KG144" s="35"/>
      <c r="KH144" s="35"/>
      <c r="KI144" s="35"/>
      <c r="KJ144" s="35"/>
      <c r="KK144" s="35"/>
      <c r="KL144" s="35"/>
      <c r="KM144" s="35"/>
      <c r="KN144" s="35"/>
      <c r="KO144" s="35"/>
      <c r="KP144" s="35"/>
      <c r="KQ144" s="35"/>
      <c r="KR144" s="35"/>
      <c r="KS144" s="35"/>
      <c r="KT144" s="35"/>
      <c r="KU144" s="35"/>
      <c r="KV144" s="35"/>
      <c r="KW144" s="35"/>
      <c r="KX144" s="35"/>
      <c r="KY144" s="35"/>
      <c r="KZ144" s="35"/>
      <c r="LA144" s="35"/>
      <c r="LB144" s="35"/>
      <c r="LC144" s="35"/>
      <c r="LD144" s="35"/>
      <c r="LE144" s="35"/>
      <c r="LF144" s="35"/>
      <c r="LG144" s="35"/>
      <c r="LH144" s="35"/>
      <c r="LI144" s="35"/>
      <c r="LJ144" s="35"/>
      <c r="LK144" s="35"/>
      <c r="LL144" s="35"/>
      <c r="LM144" s="35"/>
      <c r="LN144" s="35"/>
      <c r="LO144" s="35"/>
      <c r="LP144" s="35"/>
      <c r="LQ144" s="35"/>
      <c r="LR144" s="35"/>
      <c r="LS144" s="35"/>
      <c r="LT144" s="35"/>
      <c r="LU144" s="35"/>
      <c r="LV144" s="35"/>
      <c r="LW144" s="35"/>
      <c r="LX144" s="35"/>
      <c r="LY144" s="35"/>
      <c r="LZ144" s="35"/>
      <c r="MA144" s="35"/>
      <c r="MB144" s="35"/>
      <c r="MC144" s="35"/>
      <c r="MD144" s="35"/>
      <c r="ME144" s="35"/>
      <c r="MF144" s="35"/>
      <c r="MG144" s="35"/>
      <c r="MH144" s="35"/>
      <c r="MI144" s="35"/>
      <c r="MJ144" s="35"/>
      <c r="MK144" s="35"/>
      <c r="ML144" s="35"/>
      <c r="MM144" s="35"/>
      <c r="MN144" s="35"/>
      <c r="MO144" s="35"/>
      <c r="MP144" s="35"/>
      <c r="MQ144" s="35"/>
      <c r="MR144" s="35"/>
      <c r="MS144" s="35"/>
      <c r="MT144" s="35"/>
    </row>
    <row r="145" spans="1:358" x14ac:dyDescent="0.25">
      <c r="A145" s="9" t="s">
        <v>60</v>
      </c>
      <c r="B145" s="37">
        <v>11</v>
      </c>
      <c r="C145" s="60">
        <v>0.60040000000000004</v>
      </c>
      <c r="D145" s="58">
        <v>0.25</v>
      </c>
      <c r="E145" s="58">
        <v>0.8125</v>
      </c>
      <c r="F145" s="60">
        <v>1.0129999999999999</v>
      </c>
      <c r="G145" s="60">
        <v>1.1279999999999999</v>
      </c>
      <c r="H145" s="60">
        <v>11.2</v>
      </c>
      <c r="I145" s="17">
        <f t="shared" si="1"/>
        <v>39.890334155972361</v>
      </c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35"/>
      <c r="FI145" s="35"/>
      <c r="FJ145" s="35"/>
      <c r="FK145" s="35"/>
      <c r="FL145" s="35"/>
      <c r="FM145" s="35"/>
      <c r="FN145" s="35"/>
      <c r="FO145" s="35"/>
      <c r="FP145" s="35"/>
      <c r="FQ145" s="35"/>
      <c r="FR145" s="35"/>
      <c r="FS145" s="35"/>
      <c r="FT145" s="35"/>
      <c r="FU145" s="35"/>
      <c r="FV145" s="35"/>
      <c r="FW145" s="35"/>
      <c r="FX145" s="35"/>
      <c r="FY145" s="35"/>
      <c r="FZ145" s="35"/>
      <c r="GA145" s="35"/>
      <c r="GB145" s="35"/>
      <c r="GC145" s="35"/>
      <c r="GD145" s="35"/>
      <c r="GE145" s="35"/>
      <c r="GF145" s="35"/>
      <c r="GG145" s="35"/>
      <c r="GH145" s="35"/>
      <c r="GI145" s="35"/>
      <c r="GJ145" s="35"/>
      <c r="GK145" s="35"/>
      <c r="GL145" s="35"/>
      <c r="GM145" s="35"/>
      <c r="GN145" s="35"/>
      <c r="GO145" s="35"/>
      <c r="GP145" s="35"/>
      <c r="GQ145" s="35"/>
      <c r="GR145" s="35"/>
      <c r="GS145" s="35"/>
      <c r="GT145" s="35"/>
      <c r="GU145" s="35"/>
      <c r="GV145" s="35"/>
      <c r="GW145" s="35"/>
      <c r="GX145" s="35"/>
      <c r="GY145" s="35"/>
      <c r="GZ145" s="35"/>
      <c r="HA145" s="35"/>
      <c r="HB145" s="35"/>
      <c r="HC145" s="35"/>
      <c r="HD145" s="35"/>
      <c r="HE145" s="35"/>
      <c r="HF145" s="35"/>
      <c r="HG145" s="35"/>
      <c r="HH145" s="35"/>
      <c r="HI145" s="35"/>
      <c r="HJ145" s="35"/>
      <c r="HK145" s="35"/>
      <c r="HL145" s="35"/>
      <c r="HM145" s="35"/>
      <c r="HN145" s="35"/>
      <c r="HO145" s="35"/>
      <c r="HP145" s="35"/>
      <c r="HQ145" s="35"/>
      <c r="HR145" s="35"/>
      <c r="HS145" s="35"/>
      <c r="HT145" s="35"/>
      <c r="HU145" s="35"/>
      <c r="HV145" s="35"/>
      <c r="HW145" s="35"/>
      <c r="HX145" s="35"/>
      <c r="HY145" s="35"/>
      <c r="HZ145" s="35"/>
      <c r="IA145" s="35"/>
      <c r="IB145" s="35"/>
      <c r="IC145" s="35"/>
      <c r="ID145" s="35"/>
      <c r="IE145" s="35"/>
      <c r="IF145" s="35"/>
      <c r="IG145" s="35"/>
      <c r="IH145" s="35"/>
      <c r="II145" s="35"/>
      <c r="IJ145" s="35"/>
      <c r="IK145" s="35"/>
      <c r="IL145" s="35"/>
      <c r="IM145" s="35"/>
      <c r="IN145" s="35"/>
      <c r="IO145" s="35"/>
      <c r="IP145" s="35"/>
      <c r="IQ145" s="35"/>
      <c r="IR145" s="35"/>
      <c r="IS145" s="35"/>
      <c r="IT145" s="35"/>
      <c r="IU145" s="35"/>
      <c r="IV145" s="35"/>
      <c r="IW145" s="35"/>
      <c r="IX145" s="35"/>
      <c r="IY145" s="35"/>
      <c r="IZ145" s="35"/>
      <c r="JA145" s="35"/>
      <c r="JB145" s="35"/>
      <c r="JC145" s="35"/>
      <c r="JD145" s="35"/>
      <c r="JE145" s="35"/>
      <c r="JF145" s="35"/>
      <c r="JG145" s="35"/>
      <c r="JH145" s="35"/>
      <c r="JI145" s="35"/>
      <c r="JJ145" s="35"/>
      <c r="JK145" s="35"/>
      <c r="JL145" s="35"/>
      <c r="JM145" s="35"/>
      <c r="JN145" s="35"/>
      <c r="JO145" s="35"/>
      <c r="JP145" s="35"/>
      <c r="JQ145" s="35"/>
      <c r="JR145" s="35"/>
      <c r="JS145" s="35"/>
      <c r="JT145" s="35"/>
      <c r="JU145" s="35"/>
      <c r="JV145" s="35"/>
      <c r="JW145" s="35"/>
      <c r="JX145" s="35"/>
      <c r="JY145" s="35"/>
      <c r="JZ145" s="35"/>
      <c r="KA145" s="35"/>
      <c r="KB145" s="35"/>
      <c r="KC145" s="35"/>
      <c r="KD145" s="35"/>
      <c r="KE145" s="35"/>
      <c r="KF145" s="35"/>
      <c r="KG145" s="35"/>
      <c r="KH145" s="35"/>
      <c r="KI145" s="35"/>
      <c r="KJ145" s="35"/>
      <c r="KK145" s="35"/>
      <c r="KL145" s="35"/>
      <c r="KM145" s="35"/>
      <c r="KN145" s="35"/>
      <c r="KO145" s="35"/>
      <c r="KP145" s="35"/>
      <c r="KQ145" s="35"/>
      <c r="KR145" s="35"/>
      <c r="KS145" s="35"/>
      <c r="KT145" s="35"/>
      <c r="KU145" s="35"/>
      <c r="KV145" s="35"/>
      <c r="KW145" s="35"/>
      <c r="KX145" s="35"/>
      <c r="KY145" s="35"/>
      <c r="KZ145" s="35"/>
      <c r="LA145" s="35"/>
      <c r="LB145" s="35"/>
      <c r="LC145" s="35"/>
      <c r="LD145" s="35"/>
      <c r="LE145" s="35"/>
      <c r="LF145" s="35"/>
      <c r="LG145" s="35"/>
      <c r="LH145" s="35"/>
      <c r="LI145" s="35"/>
      <c r="LJ145" s="35"/>
      <c r="LK145" s="35"/>
      <c r="LL145" s="35"/>
      <c r="LM145" s="35"/>
      <c r="LN145" s="35"/>
      <c r="LO145" s="35"/>
      <c r="LP145" s="35"/>
      <c r="LQ145" s="35"/>
      <c r="LR145" s="35"/>
      <c r="LS145" s="35"/>
      <c r="LT145" s="35"/>
      <c r="LU145" s="35"/>
      <c r="LV145" s="35"/>
      <c r="LW145" s="35"/>
      <c r="LX145" s="35"/>
      <c r="LY145" s="35"/>
      <c r="LZ145" s="35"/>
      <c r="MA145" s="35"/>
      <c r="MB145" s="35"/>
      <c r="MC145" s="35"/>
      <c r="MD145" s="35"/>
      <c r="ME145" s="35"/>
      <c r="MF145" s="35"/>
      <c r="MG145" s="35"/>
      <c r="MH145" s="35"/>
      <c r="MI145" s="35"/>
      <c r="MJ145" s="35"/>
      <c r="MK145" s="35"/>
      <c r="ML145" s="35"/>
      <c r="MM145" s="35"/>
      <c r="MN145" s="35"/>
      <c r="MO145" s="35"/>
      <c r="MP145" s="35"/>
      <c r="MQ145" s="35"/>
      <c r="MR145" s="35"/>
      <c r="MS145" s="35"/>
      <c r="MT145" s="35"/>
    </row>
    <row r="146" spans="1:358" x14ac:dyDescent="0.25">
      <c r="A146" s="9" t="s">
        <v>61</v>
      </c>
      <c r="B146" s="37">
        <v>11</v>
      </c>
      <c r="C146" s="60">
        <v>0.61370000000000002</v>
      </c>
      <c r="D146" s="58">
        <v>0.33333333333333331</v>
      </c>
      <c r="E146" s="58">
        <v>0.8</v>
      </c>
      <c r="F146" s="60">
        <v>1.048</v>
      </c>
      <c r="G146" s="60">
        <v>1.0980000000000001</v>
      </c>
      <c r="H146" s="60">
        <v>11.3</v>
      </c>
      <c r="I146" s="17">
        <f t="shared" si="1"/>
        <v>41.598659033078881</v>
      </c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</row>
    <row r="147" spans="1:358" x14ac:dyDescent="0.25">
      <c r="A147" s="9" t="s">
        <v>62</v>
      </c>
      <c r="B147" s="37">
        <v>11</v>
      </c>
      <c r="C147" s="60">
        <v>0.59870000000000001</v>
      </c>
      <c r="D147" s="58">
        <v>0.38461538461538464</v>
      </c>
      <c r="E147" s="58">
        <v>0.625</v>
      </c>
      <c r="F147" s="60">
        <v>1.008</v>
      </c>
      <c r="G147" s="60">
        <v>1.044</v>
      </c>
      <c r="H147" s="60">
        <v>6.5</v>
      </c>
      <c r="I147" s="17">
        <f t="shared" si="1"/>
        <v>40.25862515262515</v>
      </c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  <c r="FQ147" s="35"/>
      <c r="FR147" s="35"/>
      <c r="FS147" s="35"/>
      <c r="FT147" s="35"/>
      <c r="FU147" s="35"/>
      <c r="FV147" s="35"/>
      <c r="FW147" s="35"/>
      <c r="FX147" s="35"/>
      <c r="FY147" s="35"/>
      <c r="FZ147" s="35"/>
      <c r="GA147" s="35"/>
      <c r="GB147" s="35"/>
      <c r="GC147" s="35"/>
      <c r="GD147" s="35"/>
      <c r="GE147" s="35"/>
      <c r="GF147" s="35"/>
      <c r="GG147" s="35"/>
      <c r="GH147" s="35"/>
      <c r="GI147" s="35"/>
      <c r="GJ147" s="35"/>
      <c r="GK147" s="35"/>
      <c r="GL147" s="35"/>
      <c r="GM147" s="35"/>
      <c r="GN147" s="35"/>
      <c r="GO147" s="35"/>
      <c r="GP147" s="35"/>
      <c r="GQ147" s="35"/>
      <c r="GR147" s="35"/>
      <c r="GS147" s="35"/>
      <c r="GT147" s="35"/>
      <c r="GU147" s="35"/>
      <c r="GV147" s="35"/>
      <c r="GW147" s="35"/>
      <c r="GX147" s="35"/>
      <c r="GY147" s="35"/>
      <c r="GZ147" s="35"/>
      <c r="HA147" s="35"/>
      <c r="HB147" s="35"/>
      <c r="HC147" s="35"/>
      <c r="HD147" s="35"/>
      <c r="HE147" s="35"/>
      <c r="HF147" s="35"/>
      <c r="HG147" s="35"/>
      <c r="HH147" s="35"/>
      <c r="HI147" s="35"/>
      <c r="HJ147" s="35"/>
      <c r="HK147" s="35"/>
      <c r="HL147" s="35"/>
      <c r="HM147" s="35"/>
      <c r="HN147" s="35"/>
      <c r="HO147" s="35"/>
      <c r="HP147" s="35"/>
      <c r="HQ147" s="35"/>
      <c r="HR147" s="35"/>
      <c r="HS147" s="35"/>
      <c r="HT147" s="35"/>
      <c r="HU147" s="35"/>
      <c r="HV147" s="35"/>
      <c r="HW147" s="35"/>
      <c r="HX147" s="35"/>
      <c r="HY147" s="35"/>
      <c r="HZ147" s="35"/>
      <c r="IA147" s="35"/>
      <c r="IB147" s="35"/>
      <c r="IC147" s="35"/>
      <c r="ID147" s="35"/>
      <c r="IE147" s="35"/>
      <c r="IF147" s="35"/>
      <c r="IG147" s="35"/>
      <c r="IH147" s="35"/>
      <c r="II147" s="35"/>
      <c r="IJ147" s="35"/>
      <c r="IK147" s="35"/>
      <c r="IL147" s="35"/>
      <c r="IM147" s="35"/>
      <c r="IN147" s="35"/>
      <c r="IO147" s="35"/>
      <c r="IP147" s="35"/>
      <c r="IQ147" s="35"/>
      <c r="IR147" s="35"/>
      <c r="IS147" s="35"/>
      <c r="IT147" s="35"/>
      <c r="IU147" s="35"/>
      <c r="IV147" s="35"/>
      <c r="IW147" s="35"/>
      <c r="IX147" s="35"/>
      <c r="IY147" s="35"/>
      <c r="IZ147" s="35"/>
      <c r="JA147" s="35"/>
      <c r="JB147" s="35"/>
      <c r="JC147" s="35"/>
      <c r="JD147" s="35"/>
      <c r="JE147" s="35"/>
      <c r="JF147" s="35"/>
      <c r="JG147" s="35"/>
      <c r="JH147" s="35"/>
      <c r="JI147" s="35"/>
      <c r="JJ147" s="35"/>
      <c r="JK147" s="35"/>
      <c r="JL147" s="35"/>
      <c r="JM147" s="35"/>
      <c r="JN147" s="35"/>
      <c r="JO147" s="35"/>
      <c r="JP147" s="35"/>
      <c r="JQ147" s="35"/>
      <c r="JR147" s="35"/>
      <c r="JS147" s="35"/>
      <c r="JT147" s="35"/>
      <c r="JU147" s="35"/>
      <c r="JV147" s="35"/>
      <c r="JW147" s="35"/>
      <c r="JX147" s="35"/>
      <c r="JY147" s="35"/>
      <c r="JZ147" s="35"/>
      <c r="KA147" s="35"/>
      <c r="KB147" s="35"/>
      <c r="KC147" s="35"/>
      <c r="KD147" s="35"/>
      <c r="KE147" s="35"/>
      <c r="KF147" s="35"/>
      <c r="KG147" s="35"/>
      <c r="KH147" s="35"/>
      <c r="KI147" s="35"/>
      <c r="KJ147" s="35"/>
      <c r="KK147" s="35"/>
      <c r="KL147" s="35"/>
      <c r="KM147" s="35"/>
      <c r="KN147" s="35"/>
      <c r="KO147" s="35"/>
      <c r="KP147" s="35"/>
      <c r="KQ147" s="35"/>
      <c r="KR147" s="35"/>
      <c r="KS147" s="35"/>
      <c r="KT147" s="35"/>
      <c r="KU147" s="35"/>
      <c r="KV147" s="35"/>
      <c r="KW147" s="35"/>
      <c r="KX147" s="35"/>
      <c r="KY147" s="35"/>
      <c r="KZ147" s="35"/>
      <c r="LA147" s="35"/>
      <c r="LB147" s="35"/>
      <c r="LC147" s="35"/>
      <c r="LD147" s="35"/>
      <c r="LE147" s="35"/>
      <c r="LF147" s="35"/>
      <c r="LG147" s="35"/>
      <c r="LH147" s="35"/>
      <c r="LI147" s="35"/>
      <c r="LJ147" s="35"/>
      <c r="LK147" s="35"/>
      <c r="LL147" s="35"/>
      <c r="LM147" s="35"/>
      <c r="LN147" s="35"/>
      <c r="LO147" s="35"/>
      <c r="LP147" s="35"/>
      <c r="LQ147" s="35"/>
      <c r="LR147" s="35"/>
      <c r="LS147" s="35"/>
      <c r="LT147" s="35"/>
      <c r="LU147" s="35"/>
      <c r="LV147" s="35"/>
      <c r="LW147" s="35"/>
      <c r="LX147" s="35"/>
      <c r="LY147" s="35"/>
      <c r="LZ147" s="35"/>
      <c r="MA147" s="35"/>
      <c r="MB147" s="35"/>
      <c r="MC147" s="35"/>
      <c r="MD147" s="35"/>
      <c r="ME147" s="35"/>
      <c r="MF147" s="35"/>
      <c r="MG147" s="35"/>
      <c r="MH147" s="35"/>
      <c r="MI147" s="35"/>
      <c r="MJ147" s="35"/>
      <c r="MK147" s="35"/>
      <c r="ML147" s="35"/>
      <c r="MM147" s="35"/>
      <c r="MN147" s="35"/>
      <c r="MO147" s="35"/>
      <c r="MP147" s="35"/>
      <c r="MQ147" s="35"/>
      <c r="MR147" s="35"/>
      <c r="MS147" s="35"/>
      <c r="MT147" s="35"/>
    </row>
    <row r="148" spans="1:358" x14ac:dyDescent="0.25">
      <c r="A148" s="9" t="s">
        <v>63</v>
      </c>
      <c r="B148" s="37">
        <v>11</v>
      </c>
      <c r="C148" s="60">
        <v>0.57699999999999996</v>
      </c>
      <c r="D148" s="58">
        <v>0.5</v>
      </c>
      <c r="E148" s="58">
        <v>0.84375</v>
      </c>
      <c r="F148" s="60">
        <v>0.98299999999999998</v>
      </c>
      <c r="G148" s="59">
        <v>1.0469999999999999</v>
      </c>
      <c r="H148" s="60">
        <v>8.9</v>
      </c>
      <c r="I148" s="17">
        <f t="shared" si="1"/>
        <v>43.630219989827062</v>
      </c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P148" s="35"/>
      <c r="FQ148" s="35"/>
      <c r="FR148" s="35"/>
      <c r="FS148" s="35"/>
      <c r="FT148" s="35"/>
      <c r="FU148" s="35"/>
      <c r="FV148" s="35"/>
      <c r="FW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H148" s="35"/>
      <c r="GI148" s="35"/>
      <c r="GJ148" s="35"/>
      <c r="GK148" s="35"/>
      <c r="GL148" s="35"/>
      <c r="GM148" s="35"/>
      <c r="GN148" s="35"/>
      <c r="GO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GZ148" s="35"/>
      <c r="HA148" s="35"/>
      <c r="HB148" s="35"/>
      <c r="HC148" s="35"/>
      <c r="HD148" s="35"/>
      <c r="HE148" s="35"/>
      <c r="HF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  <c r="HQ148" s="35"/>
      <c r="HR148" s="35"/>
      <c r="HS148" s="35"/>
      <c r="HT148" s="35"/>
      <c r="HU148" s="35"/>
      <c r="HV148" s="35"/>
      <c r="HW148" s="35"/>
      <c r="HX148" s="35"/>
      <c r="HY148" s="35"/>
      <c r="HZ148" s="35"/>
      <c r="IA148" s="35"/>
      <c r="IB148" s="35"/>
      <c r="IC148" s="35"/>
      <c r="ID148" s="35"/>
      <c r="IE148" s="35"/>
      <c r="IF148" s="35"/>
      <c r="IG148" s="35"/>
      <c r="IH148" s="35"/>
      <c r="II148" s="35"/>
      <c r="IJ148" s="35"/>
      <c r="IK148" s="35"/>
      <c r="IL148" s="35"/>
      <c r="IM148" s="35"/>
      <c r="IN148" s="35"/>
      <c r="IO148" s="35"/>
      <c r="IP148" s="35"/>
      <c r="IQ148" s="35"/>
      <c r="IR148" s="35"/>
      <c r="IS148" s="35"/>
      <c r="IT148" s="35"/>
      <c r="IU148" s="35"/>
      <c r="IV148" s="35"/>
      <c r="IW148" s="35"/>
      <c r="IX148" s="35"/>
      <c r="IY148" s="35"/>
      <c r="IZ148" s="35"/>
      <c r="JA148" s="35"/>
      <c r="JB148" s="35"/>
      <c r="JC148" s="35"/>
      <c r="JD148" s="35"/>
      <c r="JE148" s="35"/>
      <c r="JF148" s="35"/>
      <c r="JG148" s="35"/>
      <c r="JH148" s="35"/>
      <c r="JI148" s="35"/>
      <c r="JJ148" s="35"/>
      <c r="JK148" s="35"/>
      <c r="JL148" s="35"/>
      <c r="JM148" s="35"/>
      <c r="JN148" s="35"/>
      <c r="JO148" s="35"/>
      <c r="JP148" s="35"/>
      <c r="JQ148" s="35"/>
      <c r="JR148" s="35"/>
      <c r="JS148" s="35"/>
      <c r="JT148" s="35"/>
      <c r="JU148" s="35"/>
      <c r="JV148" s="35"/>
      <c r="JW148" s="35"/>
      <c r="JX148" s="35"/>
      <c r="JY148" s="35"/>
      <c r="JZ148" s="35"/>
      <c r="KA148" s="35"/>
      <c r="KB148" s="35"/>
      <c r="KC148" s="35"/>
      <c r="KD148" s="35"/>
      <c r="KE148" s="35"/>
      <c r="KF148" s="35"/>
      <c r="KG148" s="35"/>
      <c r="KH148" s="35"/>
      <c r="KI148" s="35"/>
      <c r="KJ148" s="35"/>
      <c r="KK148" s="35"/>
      <c r="KL148" s="35"/>
      <c r="KM148" s="35"/>
      <c r="KN148" s="35"/>
      <c r="KO148" s="35"/>
      <c r="KP148" s="35"/>
      <c r="KQ148" s="35"/>
      <c r="KR148" s="35"/>
      <c r="KS148" s="35"/>
      <c r="KT148" s="35"/>
      <c r="KU148" s="35"/>
      <c r="KV148" s="35"/>
      <c r="KW148" s="35"/>
      <c r="KX148" s="35"/>
      <c r="KY148" s="35"/>
      <c r="KZ148" s="35"/>
      <c r="LA148" s="35"/>
      <c r="LB148" s="35"/>
      <c r="LC148" s="35"/>
      <c r="LD148" s="35"/>
      <c r="LE148" s="35"/>
      <c r="LF148" s="35"/>
      <c r="LG148" s="35"/>
      <c r="LH148" s="35"/>
      <c r="LI148" s="35"/>
      <c r="LJ148" s="35"/>
      <c r="LK148" s="35"/>
      <c r="LL148" s="35"/>
      <c r="LM148" s="35"/>
      <c r="LN148" s="35"/>
      <c r="LO148" s="35"/>
      <c r="LP148" s="35"/>
      <c r="LQ148" s="35"/>
      <c r="LR148" s="35"/>
      <c r="LS148" s="35"/>
      <c r="LT148" s="35"/>
      <c r="LU148" s="35"/>
      <c r="LV148" s="35"/>
      <c r="LW148" s="35"/>
      <c r="LX148" s="35"/>
      <c r="LY148" s="35"/>
      <c r="LZ148" s="35"/>
      <c r="MA148" s="35"/>
      <c r="MB148" s="35"/>
      <c r="MC148" s="35"/>
      <c r="MD148" s="35"/>
      <c r="ME148" s="35"/>
      <c r="MF148" s="35"/>
      <c r="MG148" s="35"/>
      <c r="MH148" s="35"/>
      <c r="MI148" s="35"/>
      <c r="MJ148" s="35"/>
      <c r="MK148" s="35"/>
      <c r="ML148" s="35"/>
      <c r="MM148" s="35"/>
      <c r="MN148" s="35"/>
      <c r="MO148" s="35"/>
      <c r="MP148" s="35"/>
      <c r="MQ148" s="35"/>
      <c r="MR148" s="35"/>
      <c r="MS148" s="35"/>
      <c r="MT148" s="35"/>
    </row>
    <row r="149" spans="1:358" x14ac:dyDescent="0.25">
      <c r="A149" s="9" t="s">
        <v>29</v>
      </c>
      <c r="B149" s="37">
        <v>12</v>
      </c>
      <c r="C149" s="60">
        <v>0.58699999999999997</v>
      </c>
      <c r="D149" s="58">
        <v>0.5714285714285714</v>
      </c>
      <c r="E149" s="58">
        <v>0.76470588235294112</v>
      </c>
      <c r="F149" s="60">
        <v>1.016</v>
      </c>
      <c r="G149" s="60">
        <v>1.004</v>
      </c>
      <c r="H149" s="60">
        <v>8.1</v>
      </c>
      <c r="I149" s="33">
        <f t="shared" si="1"/>
        <v>44.423360682855808</v>
      </c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P149" s="35"/>
      <c r="FQ149" s="35"/>
      <c r="FR149" s="35"/>
      <c r="FS149" s="35"/>
      <c r="FT149" s="35"/>
      <c r="FU149" s="35"/>
      <c r="FV149" s="35"/>
      <c r="FW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H149" s="35"/>
      <c r="GI149" s="35"/>
      <c r="GJ149" s="35"/>
      <c r="GK149" s="35"/>
      <c r="GL149" s="35"/>
      <c r="GM149" s="35"/>
      <c r="GN149" s="35"/>
      <c r="GO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GZ149" s="35"/>
      <c r="HA149" s="35"/>
      <c r="HB149" s="35"/>
      <c r="HC149" s="35"/>
      <c r="HD149" s="35"/>
      <c r="HE149" s="35"/>
      <c r="HF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  <c r="HQ149" s="35"/>
      <c r="HR149" s="35"/>
      <c r="HS149" s="35"/>
      <c r="HT149" s="35"/>
      <c r="HU149" s="35"/>
      <c r="HV149" s="35"/>
      <c r="HW149" s="35"/>
      <c r="HX149" s="35"/>
      <c r="HY149" s="35"/>
      <c r="HZ149" s="35"/>
      <c r="IA149" s="35"/>
      <c r="IB149" s="35"/>
      <c r="IC149" s="35"/>
      <c r="ID149" s="35"/>
      <c r="IE149" s="35"/>
      <c r="IF149" s="35"/>
      <c r="IG149" s="35"/>
      <c r="IH149" s="35"/>
      <c r="II149" s="35"/>
      <c r="IJ149" s="35"/>
      <c r="IK149" s="35"/>
      <c r="IL149" s="35"/>
      <c r="IM149" s="35"/>
      <c r="IN149" s="35"/>
      <c r="IO149" s="35"/>
      <c r="IP149" s="35"/>
      <c r="IQ149" s="35"/>
      <c r="IR149" s="35"/>
      <c r="IS149" s="35"/>
      <c r="IT149" s="35"/>
      <c r="IU149" s="35"/>
      <c r="IV149" s="35"/>
      <c r="IW149" s="35"/>
      <c r="IX149" s="35"/>
      <c r="IY149" s="35"/>
      <c r="IZ149" s="35"/>
      <c r="JA149" s="35"/>
      <c r="JB149" s="35"/>
      <c r="JC149" s="35"/>
      <c r="JD149" s="35"/>
      <c r="JE149" s="35"/>
      <c r="JF149" s="35"/>
      <c r="JG149" s="35"/>
      <c r="JH149" s="35"/>
      <c r="JI149" s="35"/>
      <c r="JJ149" s="35"/>
      <c r="JK149" s="35"/>
      <c r="JL149" s="35"/>
      <c r="JM149" s="35"/>
      <c r="JN149" s="35"/>
      <c r="JO149" s="35"/>
      <c r="JP149" s="35"/>
      <c r="JQ149" s="35"/>
      <c r="JR149" s="35"/>
      <c r="JS149" s="35"/>
      <c r="JT149" s="35"/>
      <c r="JU149" s="35"/>
      <c r="JV149" s="35"/>
      <c r="JW149" s="35"/>
      <c r="JX149" s="35"/>
      <c r="JY149" s="35"/>
      <c r="JZ149" s="35"/>
      <c r="KA149" s="35"/>
      <c r="KB149" s="35"/>
      <c r="KC149" s="35"/>
      <c r="KD149" s="35"/>
      <c r="KE149" s="35"/>
      <c r="KF149" s="35"/>
      <c r="KG149" s="35"/>
      <c r="KH149" s="35"/>
      <c r="KI149" s="35"/>
      <c r="KJ149" s="35"/>
      <c r="KK149" s="35"/>
      <c r="KL149" s="35"/>
      <c r="KM149" s="35"/>
      <c r="KN149" s="35"/>
      <c r="KO149" s="35"/>
      <c r="KP149" s="35"/>
      <c r="KQ149" s="35"/>
      <c r="KR149" s="35"/>
      <c r="KS149" s="35"/>
      <c r="KT149" s="35"/>
      <c r="KU149" s="35"/>
      <c r="KV149" s="35"/>
      <c r="KW149" s="35"/>
      <c r="KX149" s="35"/>
      <c r="KY149" s="35"/>
      <c r="KZ149" s="35"/>
      <c r="LA149" s="35"/>
      <c r="LB149" s="35"/>
      <c r="LC149" s="35"/>
      <c r="LD149" s="35"/>
      <c r="LE149" s="35"/>
      <c r="LF149" s="35"/>
      <c r="LG149" s="35"/>
      <c r="LH149" s="35"/>
      <c r="LI149" s="35"/>
      <c r="LJ149" s="35"/>
      <c r="LK149" s="35"/>
      <c r="LL149" s="35"/>
      <c r="LM149" s="35"/>
      <c r="LN149" s="35"/>
      <c r="LO149" s="35"/>
      <c r="LP149" s="35"/>
      <c r="LQ149" s="35"/>
      <c r="LR149" s="35"/>
      <c r="LS149" s="35"/>
      <c r="LT149" s="35"/>
      <c r="LU149" s="35"/>
      <c r="LV149" s="35"/>
      <c r="LW149" s="35"/>
      <c r="LX149" s="35"/>
      <c r="LY149" s="35"/>
      <c r="LZ149" s="35"/>
      <c r="MA149" s="35"/>
      <c r="MB149" s="35"/>
      <c r="MC149" s="35"/>
      <c r="MD149" s="35"/>
      <c r="ME149" s="35"/>
      <c r="MF149" s="35"/>
      <c r="MG149" s="35"/>
      <c r="MH149" s="35"/>
      <c r="MI149" s="35"/>
      <c r="MJ149" s="35"/>
      <c r="MK149" s="35"/>
      <c r="ML149" s="35"/>
      <c r="MM149" s="35"/>
      <c r="MN149" s="35"/>
      <c r="MO149" s="35"/>
      <c r="MP149" s="35"/>
      <c r="MQ149" s="35"/>
      <c r="MR149" s="35"/>
      <c r="MS149" s="35"/>
      <c r="MT149" s="35"/>
    </row>
    <row r="150" spans="1:358" x14ac:dyDescent="0.25">
      <c r="A150" s="9" t="s">
        <v>64</v>
      </c>
      <c r="B150" s="37">
        <v>12</v>
      </c>
      <c r="C150" s="59">
        <v>0.58650000000000002</v>
      </c>
      <c r="D150" s="58">
        <v>0.5</v>
      </c>
      <c r="E150" s="58">
        <v>0.76470588235294112</v>
      </c>
      <c r="F150" s="60">
        <v>1.004</v>
      </c>
      <c r="G150" s="60">
        <v>1.0529999999999999</v>
      </c>
      <c r="H150" s="60">
        <v>10.3</v>
      </c>
      <c r="I150" s="33">
        <f t="shared" si="1"/>
        <v>43.723609093039606</v>
      </c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35"/>
      <c r="FI150" s="35"/>
      <c r="FJ150" s="35"/>
      <c r="FK150" s="35"/>
      <c r="FL150" s="35"/>
      <c r="FM150" s="35"/>
      <c r="FN150" s="35"/>
      <c r="FO150" s="35"/>
      <c r="FP150" s="35"/>
      <c r="FQ150" s="35"/>
      <c r="FR150" s="35"/>
      <c r="FS150" s="35"/>
      <c r="FT150" s="35"/>
      <c r="FU150" s="35"/>
      <c r="FV150" s="35"/>
      <c r="FW150" s="35"/>
      <c r="FX150" s="35"/>
      <c r="FY150" s="35"/>
      <c r="FZ150" s="35"/>
      <c r="GA150" s="35"/>
      <c r="GB150" s="35"/>
      <c r="GC150" s="35"/>
      <c r="GD150" s="35"/>
      <c r="GE150" s="35"/>
      <c r="GF150" s="35"/>
      <c r="GG150" s="35"/>
      <c r="GH150" s="35"/>
      <c r="GI150" s="35"/>
      <c r="GJ150" s="35"/>
      <c r="GK150" s="35"/>
      <c r="GL150" s="35"/>
      <c r="GM150" s="35"/>
      <c r="GN150" s="35"/>
      <c r="GO150" s="35"/>
      <c r="GP150" s="35"/>
      <c r="GQ150" s="35"/>
      <c r="GR150" s="35"/>
      <c r="GS150" s="35"/>
      <c r="GT150" s="35"/>
      <c r="GU150" s="35"/>
      <c r="GV150" s="35"/>
      <c r="GW150" s="35"/>
      <c r="GX150" s="35"/>
      <c r="GY150" s="35"/>
      <c r="GZ150" s="35"/>
      <c r="HA150" s="35"/>
      <c r="HB150" s="35"/>
      <c r="HC150" s="35"/>
      <c r="HD150" s="35"/>
      <c r="HE150" s="35"/>
      <c r="HF150" s="35"/>
      <c r="HG150" s="35"/>
      <c r="HH150" s="35"/>
      <c r="HI150" s="35"/>
      <c r="HJ150" s="35"/>
      <c r="HK150" s="35"/>
      <c r="HL150" s="35"/>
      <c r="HM150" s="35"/>
      <c r="HN150" s="35"/>
      <c r="HO150" s="35"/>
      <c r="HP150" s="35"/>
      <c r="HQ150" s="35"/>
      <c r="HR150" s="35"/>
      <c r="HS150" s="35"/>
      <c r="HT150" s="35"/>
      <c r="HU150" s="35"/>
      <c r="HV150" s="35"/>
      <c r="HW150" s="35"/>
      <c r="HX150" s="35"/>
      <c r="HY150" s="35"/>
      <c r="HZ150" s="35"/>
      <c r="IA150" s="35"/>
      <c r="IB150" s="35"/>
      <c r="IC150" s="35"/>
      <c r="ID150" s="35"/>
      <c r="IE150" s="35"/>
      <c r="IF150" s="35"/>
      <c r="IG150" s="35"/>
      <c r="IH150" s="35"/>
      <c r="II150" s="35"/>
      <c r="IJ150" s="35"/>
      <c r="IK150" s="35"/>
      <c r="IL150" s="35"/>
      <c r="IM150" s="35"/>
      <c r="IN150" s="35"/>
      <c r="IO150" s="35"/>
      <c r="IP150" s="35"/>
      <c r="IQ150" s="35"/>
      <c r="IR150" s="35"/>
      <c r="IS150" s="35"/>
      <c r="IT150" s="35"/>
      <c r="IU150" s="35"/>
      <c r="IV150" s="35"/>
      <c r="IW150" s="35"/>
      <c r="IX150" s="35"/>
      <c r="IY150" s="35"/>
      <c r="IZ150" s="35"/>
      <c r="JA150" s="35"/>
      <c r="JB150" s="35"/>
      <c r="JC150" s="35"/>
      <c r="JD150" s="35"/>
      <c r="JE150" s="35"/>
      <c r="JF150" s="35"/>
      <c r="JG150" s="35"/>
      <c r="JH150" s="35"/>
      <c r="JI150" s="35"/>
      <c r="JJ150" s="35"/>
      <c r="JK150" s="35"/>
      <c r="JL150" s="35"/>
      <c r="JM150" s="35"/>
      <c r="JN150" s="35"/>
      <c r="JO150" s="35"/>
      <c r="JP150" s="35"/>
      <c r="JQ150" s="35"/>
      <c r="JR150" s="35"/>
      <c r="JS150" s="35"/>
      <c r="JT150" s="35"/>
      <c r="JU150" s="35"/>
      <c r="JV150" s="35"/>
      <c r="JW150" s="35"/>
      <c r="JX150" s="35"/>
      <c r="JY150" s="35"/>
      <c r="JZ150" s="35"/>
      <c r="KA150" s="35"/>
      <c r="KB150" s="35"/>
      <c r="KC150" s="35"/>
      <c r="KD150" s="35"/>
      <c r="KE150" s="35"/>
      <c r="KF150" s="35"/>
      <c r="KG150" s="35"/>
      <c r="KH150" s="35"/>
      <c r="KI150" s="35"/>
      <c r="KJ150" s="35"/>
      <c r="KK150" s="35"/>
      <c r="KL150" s="35"/>
      <c r="KM150" s="35"/>
      <c r="KN150" s="35"/>
      <c r="KO150" s="35"/>
      <c r="KP150" s="35"/>
      <c r="KQ150" s="35"/>
      <c r="KR150" s="35"/>
      <c r="KS150" s="35"/>
      <c r="KT150" s="35"/>
      <c r="KU150" s="35"/>
      <c r="KV150" s="35"/>
      <c r="KW150" s="35"/>
      <c r="KX150" s="35"/>
      <c r="KY150" s="35"/>
      <c r="KZ150" s="35"/>
      <c r="LA150" s="35"/>
      <c r="LB150" s="35"/>
      <c r="LC150" s="35"/>
      <c r="LD150" s="35"/>
      <c r="LE150" s="35"/>
      <c r="LF150" s="35"/>
      <c r="LG150" s="35"/>
      <c r="LH150" s="35"/>
      <c r="LI150" s="35"/>
      <c r="LJ150" s="35"/>
      <c r="LK150" s="35"/>
      <c r="LL150" s="35"/>
      <c r="LM150" s="35"/>
      <c r="LN150" s="35"/>
      <c r="LO150" s="35"/>
      <c r="LP150" s="35"/>
      <c r="LQ150" s="35"/>
      <c r="LR150" s="35"/>
      <c r="LS150" s="35"/>
      <c r="LT150" s="35"/>
      <c r="LU150" s="35"/>
      <c r="LV150" s="35"/>
      <c r="LW150" s="35"/>
      <c r="LX150" s="35"/>
      <c r="LY150" s="35"/>
      <c r="LZ150" s="35"/>
      <c r="MA150" s="35"/>
      <c r="MB150" s="35"/>
      <c r="MC150" s="35"/>
      <c r="MD150" s="35"/>
      <c r="ME150" s="35"/>
      <c r="MF150" s="35"/>
      <c r="MG150" s="35"/>
      <c r="MH150" s="35"/>
      <c r="MI150" s="35"/>
      <c r="MJ150" s="35"/>
      <c r="MK150" s="35"/>
      <c r="ML150" s="35"/>
      <c r="MM150" s="35"/>
      <c r="MN150" s="35"/>
      <c r="MO150" s="35"/>
      <c r="MP150" s="35"/>
      <c r="MQ150" s="35"/>
      <c r="MR150" s="35"/>
      <c r="MS150" s="35"/>
      <c r="MT150" s="35"/>
    </row>
    <row r="151" spans="1:358" x14ac:dyDescent="0.25">
      <c r="A151" s="9" t="s">
        <v>65</v>
      </c>
      <c r="B151" s="37">
        <v>12</v>
      </c>
      <c r="C151" s="59">
        <v>0.58650000000000002</v>
      </c>
      <c r="D151" s="58">
        <v>0.5714285714285714</v>
      </c>
      <c r="E151" s="58">
        <v>0.80645161290322576</v>
      </c>
      <c r="F151" s="60">
        <v>0.98399999999999999</v>
      </c>
      <c r="G151" s="60">
        <v>1.0289999999999999</v>
      </c>
      <c r="H151" s="60">
        <v>7.9</v>
      </c>
      <c r="I151" s="33">
        <f t="shared" si="1"/>
        <v>44.862130306095679</v>
      </c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P151" s="35"/>
      <c r="FQ151" s="35"/>
      <c r="FR151" s="35"/>
      <c r="FS151" s="35"/>
      <c r="FT151" s="35"/>
      <c r="FU151" s="35"/>
      <c r="FV151" s="35"/>
      <c r="FW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H151" s="35"/>
      <c r="GI151" s="35"/>
      <c r="GJ151" s="35"/>
      <c r="GK151" s="35"/>
      <c r="GL151" s="35"/>
      <c r="GM151" s="35"/>
      <c r="GN151" s="35"/>
      <c r="GO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GZ151" s="35"/>
      <c r="HA151" s="35"/>
      <c r="HB151" s="35"/>
      <c r="HC151" s="35"/>
      <c r="HD151" s="35"/>
      <c r="HE151" s="35"/>
      <c r="HF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  <c r="HQ151" s="35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  <c r="IJ151" s="35"/>
      <c r="IK151" s="35"/>
      <c r="IL151" s="35"/>
      <c r="IM151" s="35"/>
      <c r="IN151" s="35"/>
      <c r="IO151" s="35"/>
      <c r="IP151" s="35"/>
      <c r="IQ151" s="35"/>
      <c r="IR151" s="35"/>
      <c r="IS151" s="35"/>
      <c r="IT151" s="35"/>
      <c r="IU151" s="35"/>
      <c r="IV151" s="35"/>
      <c r="IW151" s="35"/>
      <c r="IX151" s="35"/>
      <c r="IY151" s="35"/>
      <c r="IZ151" s="35"/>
      <c r="JA151" s="35"/>
      <c r="JB151" s="35"/>
      <c r="JC151" s="35"/>
      <c r="JD151" s="35"/>
      <c r="JE151" s="35"/>
      <c r="JF151" s="35"/>
      <c r="JG151" s="35"/>
      <c r="JH151" s="35"/>
      <c r="JI151" s="35"/>
      <c r="JJ151" s="35"/>
      <c r="JK151" s="35"/>
      <c r="JL151" s="35"/>
      <c r="JM151" s="35"/>
      <c r="JN151" s="35"/>
      <c r="JO151" s="35"/>
      <c r="JP151" s="35"/>
      <c r="JQ151" s="35"/>
      <c r="JR151" s="35"/>
      <c r="JS151" s="35"/>
      <c r="JT151" s="35"/>
      <c r="JU151" s="35"/>
      <c r="JV151" s="35"/>
      <c r="JW151" s="35"/>
      <c r="JX151" s="35"/>
      <c r="JY151" s="35"/>
      <c r="JZ151" s="35"/>
      <c r="KA151" s="35"/>
      <c r="KB151" s="35"/>
      <c r="KC151" s="35"/>
      <c r="KD151" s="35"/>
      <c r="KE151" s="35"/>
      <c r="KF151" s="35"/>
      <c r="KG151" s="35"/>
      <c r="KH151" s="35"/>
      <c r="KI151" s="35"/>
      <c r="KJ151" s="35"/>
      <c r="KK151" s="35"/>
      <c r="KL151" s="35"/>
      <c r="KM151" s="35"/>
      <c r="KN151" s="35"/>
      <c r="KO151" s="35"/>
      <c r="KP151" s="35"/>
      <c r="KQ151" s="35"/>
      <c r="KR151" s="35"/>
      <c r="KS151" s="35"/>
      <c r="KT151" s="35"/>
      <c r="KU151" s="35"/>
      <c r="KV151" s="35"/>
      <c r="KW151" s="35"/>
      <c r="KX151" s="35"/>
      <c r="KY151" s="35"/>
      <c r="KZ151" s="35"/>
      <c r="LA151" s="35"/>
      <c r="LB151" s="35"/>
      <c r="LC151" s="35"/>
      <c r="LD151" s="35"/>
      <c r="LE151" s="35"/>
      <c r="LF151" s="35"/>
      <c r="LG151" s="35"/>
      <c r="LH151" s="35"/>
      <c r="LI151" s="35"/>
      <c r="LJ151" s="35"/>
      <c r="LK151" s="35"/>
      <c r="LL151" s="35"/>
      <c r="LM151" s="35"/>
      <c r="LN151" s="35"/>
      <c r="LO151" s="35"/>
      <c r="LP151" s="35"/>
      <c r="LQ151" s="35"/>
      <c r="LR151" s="35"/>
      <c r="LS151" s="35"/>
      <c r="LT151" s="35"/>
      <c r="LU151" s="35"/>
      <c r="LV151" s="35"/>
      <c r="LW151" s="35"/>
      <c r="LX151" s="35"/>
      <c r="LY151" s="35"/>
      <c r="LZ151" s="35"/>
      <c r="MA151" s="35"/>
      <c r="MB151" s="35"/>
      <c r="MC151" s="35"/>
      <c r="MD151" s="35"/>
      <c r="ME151" s="35"/>
      <c r="MF151" s="35"/>
      <c r="MG151" s="35"/>
      <c r="MH151" s="35"/>
      <c r="MI151" s="35"/>
      <c r="MJ151" s="35"/>
      <c r="MK151" s="35"/>
      <c r="ML151" s="35"/>
      <c r="MM151" s="35"/>
      <c r="MN151" s="35"/>
      <c r="MO151" s="35"/>
      <c r="MP151" s="35"/>
      <c r="MQ151" s="35"/>
      <c r="MR151" s="35"/>
      <c r="MS151" s="35"/>
      <c r="MT151" s="35"/>
    </row>
    <row r="152" spans="1:358" x14ac:dyDescent="0.25">
      <c r="A152" s="9" t="s">
        <v>66</v>
      </c>
      <c r="B152" s="37">
        <v>12</v>
      </c>
      <c r="C152" s="60">
        <v>0.57499999999999996</v>
      </c>
      <c r="D152" s="58">
        <v>0.38461538461538464</v>
      </c>
      <c r="E152" s="58">
        <v>0.64516129032258063</v>
      </c>
      <c r="F152" s="60">
        <v>1.006</v>
      </c>
      <c r="G152" s="60">
        <v>0.98799999999999999</v>
      </c>
      <c r="H152" s="60">
        <v>2.9</v>
      </c>
      <c r="I152" s="33">
        <f t="shared" si="1"/>
        <v>38.658293070361943</v>
      </c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P152" s="35"/>
      <c r="FQ152" s="35"/>
      <c r="FR152" s="35"/>
      <c r="FS152" s="35"/>
      <c r="FT152" s="35"/>
      <c r="FU152" s="35"/>
      <c r="FV152" s="35"/>
      <c r="FW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H152" s="35"/>
      <c r="GI152" s="35"/>
      <c r="GJ152" s="35"/>
      <c r="GK152" s="35"/>
      <c r="GL152" s="35"/>
      <c r="GM152" s="35"/>
      <c r="GN152" s="35"/>
      <c r="GO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GZ152" s="35"/>
      <c r="HA152" s="35"/>
      <c r="HB152" s="35"/>
      <c r="HC152" s="35"/>
      <c r="HD152" s="35"/>
      <c r="HE152" s="35"/>
      <c r="HF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  <c r="HQ152" s="35"/>
      <c r="HR152" s="35"/>
      <c r="HS152" s="35"/>
      <c r="HT152" s="35"/>
      <c r="HU152" s="35"/>
      <c r="HV152" s="35"/>
      <c r="HW152" s="35"/>
      <c r="HX152" s="35"/>
      <c r="HY152" s="35"/>
      <c r="HZ152" s="35"/>
      <c r="IA152" s="35"/>
      <c r="IB152" s="35"/>
      <c r="IC152" s="35"/>
      <c r="ID152" s="35"/>
      <c r="IE152" s="35"/>
      <c r="IF152" s="35"/>
      <c r="IG152" s="35"/>
      <c r="IH152" s="35"/>
      <c r="II152" s="35"/>
      <c r="IJ152" s="35"/>
      <c r="IK152" s="35"/>
      <c r="IL152" s="35"/>
      <c r="IM152" s="35"/>
      <c r="IN152" s="35"/>
      <c r="IO152" s="35"/>
      <c r="IP152" s="35"/>
      <c r="IQ152" s="35"/>
      <c r="IR152" s="35"/>
      <c r="IS152" s="35"/>
      <c r="IT152" s="35"/>
      <c r="IU152" s="35"/>
      <c r="IV152" s="35"/>
      <c r="IW152" s="35"/>
      <c r="IX152" s="35"/>
      <c r="IY152" s="35"/>
      <c r="IZ152" s="35"/>
      <c r="JA152" s="35"/>
      <c r="JB152" s="35"/>
      <c r="JC152" s="35"/>
      <c r="JD152" s="35"/>
      <c r="JE152" s="35"/>
      <c r="JF152" s="35"/>
      <c r="JG152" s="35"/>
      <c r="JH152" s="35"/>
      <c r="JI152" s="35"/>
      <c r="JJ152" s="35"/>
      <c r="JK152" s="35"/>
      <c r="JL152" s="35"/>
      <c r="JM152" s="35"/>
      <c r="JN152" s="35"/>
      <c r="JO152" s="35"/>
      <c r="JP152" s="35"/>
      <c r="JQ152" s="35"/>
      <c r="JR152" s="35"/>
      <c r="JS152" s="35"/>
      <c r="JT152" s="35"/>
      <c r="JU152" s="35"/>
      <c r="JV152" s="35"/>
      <c r="JW152" s="35"/>
      <c r="JX152" s="35"/>
      <c r="JY152" s="35"/>
      <c r="JZ152" s="35"/>
      <c r="KA152" s="35"/>
      <c r="KB152" s="35"/>
      <c r="KC152" s="35"/>
      <c r="KD152" s="35"/>
      <c r="KE152" s="35"/>
      <c r="KF152" s="35"/>
      <c r="KG152" s="35"/>
      <c r="KH152" s="35"/>
      <c r="KI152" s="35"/>
      <c r="KJ152" s="35"/>
      <c r="KK152" s="35"/>
      <c r="KL152" s="35"/>
      <c r="KM152" s="35"/>
      <c r="KN152" s="35"/>
      <c r="KO152" s="35"/>
      <c r="KP152" s="35"/>
      <c r="KQ152" s="35"/>
      <c r="KR152" s="35"/>
      <c r="KS152" s="35"/>
      <c r="KT152" s="35"/>
      <c r="KU152" s="35"/>
      <c r="KV152" s="35"/>
      <c r="KW152" s="35"/>
      <c r="KX152" s="35"/>
      <c r="KY152" s="35"/>
      <c r="KZ152" s="35"/>
      <c r="LA152" s="35"/>
      <c r="LB152" s="35"/>
      <c r="LC152" s="35"/>
      <c r="LD152" s="35"/>
      <c r="LE152" s="35"/>
      <c r="LF152" s="35"/>
      <c r="LG152" s="35"/>
      <c r="LH152" s="35"/>
      <c r="LI152" s="35"/>
      <c r="LJ152" s="35"/>
      <c r="LK152" s="35"/>
      <c r="LL152" s="35"/>
      <c r="LM152" s="35"/>
      <c r="LN152" s="35"/>
      <c r="LO152" s="35"/>
      <c r="LP152" s="35"/>
      <c r="LQ152" s="35"/>
      <c r="LR152" s="35"/>
      <c r="LS152" s="35"/>
      <c r="LT152" s="35"/>
      <c r="LU152" s="35"/>
      <c r="LV152" s="35"/>
      <c r="LW152" s="35"/>
      <c r="LX152" s="35"/>
      <c r="LY152" s="35"/>
      <c r="LZ152" s="35"/>
      <c r="MA152" s="35"/>
      <c r="MB152" s="35"/>
      <c r="MC152" s="35"/>
      <c r="MD152" s="35"/>
      <c r="ME152" s="35"/>
      <c r="MF152" s="35"/>
      <c r="MG152" s="35"/>
      <c r="MH152" s="35"/>
      <c r="MI152" s="35"/>
      <c r="MJ152" s="35"/>
      <c r="MK152" s="35"/>
      <c r="ML152" s="35"/>
      <c r="MM152" s="35"/>
      <c r="MN152" s="35"/>
      <c r="MO152" s="35"/>
      <c r="MP152" s="35"/>
      <c r="MQ152" s="35"/>
      <c r="MR152" s="35"/>
      <c r="MS152" s="35"/>
      <c r="MT152" s="35"/>
    </row>
    <row r="153" spans="1:358" x14ac:dyDescent="0.25">
      <c r="A153" s="9" t="s">
        <v>67</v>
      </c>
      <c r="B153" s="37">
        <v>13</v>
      </c>
      <c r="C153" s="60">
        <v>0.59099999999999997</v>
      </c>
      <c r="D153" s="58">
        <v>0.33333333333333331</v>
      </c>
      <c r="E153" s="58">
        <v>0.7</v>
      </c>
      <c r="F153" s="60">
        <v>1</v>
      </c>
      <c r="G153" s="60">
        <v>1.054</v>
      </c>
      <c r="H153" s="60">
        <v>5.7</v>
      </c>
      <c r="I153" s="33">
        <f t="shared" si="1"/>
        <v>39.306666666666672</v>
      </c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P153" s="35"/>
      <c r="FQ153" s="35"/>
      <c r="FR153" s="35"/>
      <c r="FS153" s="35"/>
      <c r="FT153" s="35"/>
      <c r="FU153" s="35"/>
      <c r="FV153" s="35"/>
      <c r="FW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H153" s="35"/>
      <c r="GI153" s="35"/>
      <c r="GJ153" s="35"/>
      <c r="GK153" s="35"/>
      <c r="GL153" s="35"/>
      <c r="GM153" s="35"/>
      <c r="GN153" s="35"/>
      <c r="GO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GZ153" s="35"/>
      <c r="HA153" s="35"/>
      <c r="HB153" s="35"/>
      <c r="HC153" s="35"/>
      <c r="HD153" s="35"/>
      <c r="HE153" s="35"/>
      <c r="HF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  <c r="HQ153" s="35"/>
      <c r="HR153" s="35"/>
      <c r="HS153" s="35"/>
      <c r="HT153" s="35"/>
      <c r="HU153" s="35"/>
      <c r="HV153" s="35"/>
      <c r="HW153" s="35"/>
      <c r="HX153" s="35"/>
      <c r="HY153" s="35"/>
      <c r="HZ153" s="35"/>
      <c r="IA153" s="35"/>
      <c r="IB153" s="35"/>
      <c r="IC153" s="35"/>
      <c r="ID153" s="35"/>
      <c r="IE153" s="35"/>
      <c r="IF153" s="35"/>
      <c r="IG153" s="35"/>
      <c r="IH153" s="35"/>
      <c r="II153" s="35"/>
      <c r="IJ153" s="35"/>
      <c r="IK153" s="35"/>
      <c r="IL153" s="35"/>
      <c r="IM153" s="35"/>
      <c r="IN153" s="35"/>
      <c r="IO153" s="35"/>
      <c r="IP153" s="35"/>
      <c r="IQ153" s="35"/>
      <c r="IR153" s="35"/>
      <c r="IS153" s="35"/>
      <c r="IT153" s="35"/>
      <c r="IU153" s="35"/>
      <c r="IV153" s="35"/>
      <c r="IW153" s="35"/>
      <c r="IX153" s="35"/>
      <c r="IY153" s="35"/>
      <c r="IZ153" s="35"/>
      <c r="JA153" s="35"/>
      <c r="JB153" s="35"/>
      <c r="JC153" s="35"/>
      <c r="JD153" s="35"/>
      <c r="JE153" s="35"/>
      <c r="JF153" s="35"/>
      <c r="JG153" s="35"/>
      <c r="JH153" s="35"/>
      <c r="JI153" s="35"/>
      <c r="JJ153" s="35"/>
      <c r="JK153" s="35"/>
      <c r="JL153" s="35"/>
      <c r="JM153" s="35"/>
      <c r="JN153" s="35"/>
      <c r="JO153" s="35"/>
      <c r="JP153" s="35"/>
      <c r="JQ153" s="35"/>
      <c r="JR153" s="35"/>
      <c r="JS153" s="35"/>
      <c r="JT153" s="35"/>
      <c r="JU153" s="35"/>
      <c r="JV153" s="35"/>
      <c r="JW153" s="35"/>
      <c r="JX153" s="35"/>
      <c r="JY153" s="35"/>
      <c r="JZ153" s="35"/>
      <c r="KA153" s="35"/>
      <c r="KB153" s="35"/>
      <c r="KC153" s="35"/>
      <c r="KD153" s="35"/>
      <c r="KE153" s="35"/>
      <c r="KF153" s="35"/>
      <c r="KG153" s="35"/>
      <c r="KH153" s="35"/>
      <c r="KI153" s="35"/>
      <c r="KJ153" s="35"/>
      <c r="KK153" s="35"/>
      <c r="KL153" s="35"/>
      <c r="KM153" s="35"/>
      <c r="KN153" s="35"/>
      <c r="KO153" s="35"/>
      <c r="KP153" s="35"/>
      <c r="KQ153" s="35"/>
      <c r="KR153" s="35"/>
      <c r="KS153" s="35"/>
      <c r="KT153" s="35"/>
      <c r="KU153" s="35"/>
      <c r="KV153" s="35"/>
      <c r="KW153" s="35"/>
      <c r="KX153" s="35"/>
      <c r="KY153" s="35"/>
      <c r="KZ153" s="35"/>
      <c r="LA153" s="35"/>
      <c r="LB153" s="35"/>
      <c r="LC153" s="35"/>
      <c r="LD153" s="35"/>
      <c r="LE153" s="35"/>
      <c r="LF153" s="35"/>
      <c r="LG153" s="35"/>
      <c r="LH153" s="35"/>
      <c r="LI153" s="35"/>
      <c r="LJ153" s="35"/>
      <c r="LK153" s="35"/>
      <c r="LL153" s="35"/>
      <c r="LM153" s="35"/>
      <c r="LN153" s="35"/>
      <c r="LO153" s="35"/>
      <c r="LP153" s="35"/>
      <c r="LQ153" s="35"/>
      <c r="LR153" s="35"/>
      <c r="LS153" s="35"/>
      <c r="LT153" s="35"/>
      <c r="LU153" s="35"/>
      <c r="LV153" s="35"/>
      <c r="LW153" s="35"/>
      <c r="LX153" s="35"/>
      <c r="LY153" s="35"/>
      <c r="LZ153" s="35"/>
      <c r="MA153" s="35"/>
      <c r="MB153" s="35"/>
      <c r="MC153" s="35"/>
      <c r="MD153" s="35"/>
      <c r="ME153" s="35"/>
      <c r="MF153" s="35"/>
      <c r="MG153" s="35"/>
      <c r="MH153" s="35"/>
      <c r="MI153" s="35"/>
      <c r="MJ153" s="35"/>
      <c r="MK153" s="35"/>
      <c r="ML153" s="35"/>
      <c r="MM153" s="35"/>
      <c r="MN153" s="35"/>
      <c r="MO153" s="35"/>
      <c r="MP153" s="35"/>
      <c r="MQ153" s="35"/>
      <c r="MR153" s="35"/>
      <c r="MS153" s="35"/>
      <c r="MT153" s="35"/>
    </row>
    <row r="154" spans="1:358" x14ac:dyDescent="0.25">
      <c r="A154" s="9" t="s">
        <v>68</v>
      </c>
      <c r="B154" s="37">
        <v>13</v>
      </c>
      <c r="C154" s="59">
        <v>0.5716</v>
      </c>
      <c r="D154" s="58">
        <v>0.33333333333333331</v>
      </c>
      <c r="E154" s="58">
        <v>0.69696969696969702</v>
      </c>
      <c r="F154" s="60">
        <v>0.97499999999999998</v>
      </c>
      <c r="G154" s="60">
        <v>1.0049999999999999</v>
      </c>
      <c r="H154" s="60">
        <v>4.4000000000000004</v>
      </c>
      <c r="I154" s="33">
        <f t="shared" si="1"/>
        <v>38.332720279720284</v>
      </c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35"/>
      <c r="FI154" s="35"/>
      <c r="FJ154" s="35"/>
      <c r="FK154" s="35"/>
      <c r="FL154" s="35"/>
      <c r="FM154" s="35"/>
      <c r="FN154" s="35"/>
      <c r="FO154" s="35"/>
      <c r="FP154" s="35"/>
      <c r="FQ154" s="35"/>
      <c r="FR154" s="35"/>
      <c r="FS154" s="35"/>
      <c r="FT154" s="35"/>
      <c r="FU154" s="35"/>
      <c r="FV154" s="35"/>
      <c r="FW154" s="35"/>
      <c r="FX154" s="35"/>
      <c r="FY154" s="35"/>
      <c r="FZ154" s="35"/>
      <c r="GA154" s="35"/>
      <c r="GB154" s="35"/>
      <c r="GC154" s="35"/>
      <c r="GD154" s="35"/>
      <c r="GE154" s="35"/>
      <c r="GF154" s="35"/>
      <c r="GG154" s="35"/>
      <c r="GH154" s="35"/>
      <c r="GI154" s="35"/>
      <c r="GJ154" s="35"/>
      <c r="GK154" s="35"/>
      <c r="GL154" s="35"/>
      <c r="GM154" s="35"/>
      <c r="GN154" s="35"/>
      <c r="GO154" s="35"/>
      <c r="GP154" s="35"/>
      <c r="GQ154" s="35"/>
      <c r="GR154" s="35"/>
      <c r="GS154" s="35"/>
      <c r="GT154" s="35"/>
      <c r="GU154" s="35"/>
      <c r="GV154" s="35"/>
      <c r="GW154" s="35"/>
      <c r="GX154" s="35"/>
      <c r="GY154" s="35"/>
      <c r="GZ154" s="35"/>
      <c r="HA154" s="35"/>
      <c r="HB154" s="35"/>
      <c r="HC154" s="35"/>
      <c r="HD154" s="35"/>
      <c r="HE154" s="35"/>
      <c r="HF154" s="35"/>
      <c r="HG154" s="35"/>
      <c r="HH154" s="35"/>
      <c r="HI154" s="35"/>
      <c r="HJ154" s="35"/>
      <c r="HK154" s="35"/>
      <c r="HL154" s="35"/>
      <c r="HM154" s="35"/>
      <c r="HN154" s="35"/>
      <c r="HO154" s="35"/>
      <c r="HP154" s="35"/>
      <c r="HQ154" s="35"/>
      <c r="HR154" s="35"/>
      <c r="HS154" s="35"/>
      <c r="HT154" s="35"/>
      <c r="HU154" s="35"/>
      <c r="HV154" s="35"/>
      <c r="HW154" s="35"/>
      <c r="HX154" s="35"/>
      <c r="HY154" s="35"/>
      <c r="HZ154" s="35"/>
      <c r="IA154" s="35"/>
      <c r="IB154" s="35"/>
      <c r="IC154" s="35"/>
      <c r="ID154" s="35"/>
      <c r="IE154" s="35"/>
      <c r="IF154" s="35"/>
      <c r="IG154" s="35"/>
      <c r="IH154" s="35"/>
      <c r="II154" s="35"/>
      <c r="IJ154" s="35"/>
      <c r="IK154" s="35"/>
      <c r="IL154" s="35"/>
      <c r="IM154" s="35"/>
      <c r="IN154" s="35"/>
      <c r="IO154" s="35"/>
      <c r="IP154" s="35"/>
      <c r="IQ154" s="35"/>
      <c r="IR154" s="35"/>
      <c r="IS154" s="35"/>
      <c r="IT154" s="35"/>
      <c r="IU154" s="35"/>
      <c r="IV154" s="35"/>
      <c r="IW154" s="35"/>
      <c r="IX154" s="35"/>
      <c r="IY154" s="35"/>
      <c r="IZ154" s="35"/>
      <c r="JA154" s="35"/>
      <c r="JB154" s="35"/>
      <c r="JC154" s="35"/>
      <c r="JD154" s="35"/>
      <c r="JE154" s="35"/>
      <c r="JF154" s="35"/>
      <c r="JG154" s="35"/>
      <c r="JH154" s="35"/>
      <c r="JI154" s="35"/>
      <c r="JJ154" s="35"/>
      <c r="JK154" s="35"/>
      <c r="JL154" s="35"/>
      <c r="JM154" s="35"/>
      <c r="JN154" s="35"/>
      <c r="JO154" s="35"/>
      <c r="JP154" s="35"/>
      <c r="JQ154" s="35"/>
      <c r="JR154" s="35"/>
      <c r="JS154" s="35"/>
      <c r="JT154" s="35"/>
      <c r="JU154" s="35"/>
      <c r="JV154" s="35"/>
      <c r="JW154" s="35"/>
      <c r="JX154" s="35"/>
      <c r="JY154" s="35"/>
      <c r="JZ154" s="35"/>
      <c r="KA154" s="35"/>
      <c r="KB154" s="35"/>
      <c r="KC154" s="35"/>
      <c r="KD154" s="35"/>
      <c r="KE154" s="35"/>
      <c r="KF154" s="35"/>
      <c r="KG154" s="35"/>
      <c r="KH154" s="35"/>
      <c r="KI154" s="35"/>
      <c r="KJ154" s="35"/>
      <c r="KK154" s="35"/>
      <c r="KL154" s="35"/>
      <c r="KM154" s="35"/>
      <c r="KN154" s="35"/>
      <c r="KO154" s="35"/>
      <c r="KP154" s="35"/>
      <c r="KQ154" s="35"/>
      <c r="KR154" s="35"/>
      <c r="KS154" s="35"/>
      <c r="KT154" s="35"/>
      <c r="KU154" s="35"/>
      <c r="KV154" s="35"/>
      <c r="KW154" s="35"/>
      <c r="KX154" s="35"/>
      <c r="KY154" s="35"/>
      <c r="KZ154" s="35"/>
      <c r="LA154" s="35"/>
      <c r="LB154" s="35"/>
      <c r="LC154" s="35"/>
      <c r="LD154" s="35"/>
      <c r="LE154" s="35"/>
      <c r="LF154" s="35"/>
      <c r="LG154" s="35"/>
      <c r="LH154" s="35"/>
      <c r="LI154" s="35"/>
      <c r="LJ154" s="35"/>
      <c r="LK154" s="35"/>
      <c r="LL154" s="35"/>
      <c r="LM154" s="35"/>
      <c r="LN154" s="35"/>
      <c r="LO154" s="35"/>
      <c r="LP154" s="35"/>
      <c r="LQ154" s="35"/>
      <c r="LR154" s="35"/>
      <c r="LS154" s="35"/>
      <c r="LT154" s="35"/>
      <c r="LU154" s="35"/>
      <c r="LV154" s="35"/>
      <c r="LW154" s="35"/>
      <c r="LX154" s="35"/>
      <c r="LY154" s="35"/>
      <c r="LZ154" s="35"/>
      <c r="MA154" s="35"/>
      <c r="MB154" s="35"/>
      <c r="MC154" s="35"/>
      <c r="MD154" s="35"/>
      <c r="ME154" s="35"/>
      <c r="MF154" s="35"/>
      <c r="MG154" s="35"/>
      <c r="MH154" s="35"/>
      <c r="MI154" s="35"/>
      <c r="MJ154" s="35"/>
      <c r="MK154" s="35"/>
      <c r="ML154" s="35"/>
      <c r="MM154" s="35"/>
      <c r="MN154" s="35"/>
      <c r="MO154" s="35"/>
      <c r="MP154" s="35"/>
      <c r="MQ154" s="35"/>
      <c r="MR154" s="35"/>
      <c r="MS154" s="35"/>
      <c r="MT154" s="35"/>
    </row>
    <row r="155" spans="1:358" x14ac:dyDescent="0.25">
      <c r="A155" s="9" t="s">
        <v>69</v>
      </c>
      <c r="B155" s="37">
        <v>13</v>
      </c>
      <c r="C155" s="59">
        <v>0.55979999999999996</v>
      </c>
      <c r="D155" s="58">
        <v>0.33333333333333331</v>
      </c>
      <c r="E155" s="58">
        <v>0.70967741935483875</v>
      </c>
      <c r="F155" s="60">
        <v>1.0229999999999999</v>
      </c>
      <c r="G155" s="60">
        <v>1.099</v>
      </c>
      <c r="H155" s="60">
        <v>5.6</v>
      </c>
      <c r="I155" s="33">
        <f t="shared" si="1"/>
        <v>38.511639296187681</v>
      </c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  <c r="FQ155" s="35"/>
      <c r="FR155" s="35"/>
      <c r="FS155" s="35"/>
      <c r="FT155" s="35"/>
      <c r="FU155" s="35"/>
      <c r="FV155" s="35"/>
      <c r="FW155" s="35"/>
      <c r="FX155" s="35"/>
      <c r="FY155" s="35"/>
      <c r="FZ155" s="35"/>
      <c r="GA155" s="35"/>
      <c r="GB155" s="35"/>
      <c r="GC155" s="35"/>
      <c r="GD155" s="35"/>
      <c r="GE155" s="35"/>
      <c r="GF155" s="35"/>
      <c r="GG155" s="35"/>
      <c r="GH155" s="35"/>
      <c r="GI155" s="35"/>
      <c r="GJ155" s="35"/>
      <c r="GK155" s="35"/>
      <c r="GL155" s="35"/>
      <c r="GM155" s="35"/>
      <c r="GN155" s="35"/>
      <c r="GO155" s="35"/>
      <c r="GP155" s="35"/>
      <c r="GQ155" s="35"/>
      <c r="GR155" s="35"/>
      <c r="GS155" s="35"/>
      <c r="GT155" s="35"/>
      <c r="GU155" s="35"/>
      <c r="GV155" s="35"/>
      <c r="GW155" s="35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  <c r="IJ155" s="35"/>
      <c r="IK155" s="35"/>
      <c r="IL155" s="35"/>
      <c r="IM155" s="35"/>
      <c r="IN155" s="35"/>
      <c r="IO155" s="35"/>
      <c r="IP155" s="35"/>
      <c r="IQ155" s="35"/>
      <c r="IR155" s="35"/>
      <c r="IS155" s="35"/>
      <c r="IT155" s="35"/>
      <c r="IU155" s="35"/>
      <c r="IV155" s="35"/>
      <c r="IW155" s="35"/>
      <c r="IX155" s="35"/>
      <c r="IY155" s="35"/>
      <c r="IZ155" s="35"/>
      <c r="JA155" s="35"/>
      <c r="JB155" s="35"/>
      <c r="JC155" s="35"/>
      <c r="JD155" s="35"/>
      <c r="JE155" s="35"/>
      <c r="JF155" s="35"/>
      <c r="JG155" s="35"/>
      <c r="JH155" s="35"/>
      <c r="JI155" s="35"/>
      <c r="JJ155" s="35"/>
      <c r="JK155" s="35"/>
      <c r="JL155" s="35"/>
      <c r="JM155" s="35"/>
      <c r="JN155" s="35"/>
      <c r="JO155" s="35"/>
      <c r="JP155" s="35"/>
      <c r="JQ155" s="35"/>
      <c r="JR155" s="35"/>
      <c r="JS155" s="35"/>
      <c r="JT155" s="35"/>
      <c r="JU155" s="35"/>
      <c r="JV155" s="35"/>
      <c r="JW155" s="35"/>
      <c r="JX155" s="35"/>
      <c r="JY155" s="35"/>
      <c r="JZ155" s="35"/>
      <c r="KA155" s="35"/>
      <c r="KB155" s="35"/>
      <c r="KC155" s="35"/>
      <c r="KD155" s="35"/>
      <c r="KE155" s="35"/>
      <c r="KF155" s="35"/>
      <c r="KG155" s="35"/>
      <c r="KH155" s="35"/>
      <c r="KI155" s="35"/>
      <c r="KJ155" s="35"/>
      <c r="KK155" s="35"/>
      <c r="KL155" s="35"/>
      <c r="KM155" s="35"/>
      <c r="KN155" s="35"/>
      <c r="KO155" s="35"/>
      <c r="KP155" s="35"/>
      <c r="KQ155" s="35"/>
      <c r="KR155" s="35"/>
      <c r="KS155" s="35"/>
      <c r="KT155" s="35"/>
      <c r="KU155" s="35"/>
      <c r="KV155" s="35"/>
      <c r="KW155" s="35"/>
      <c r="KX155" s="35"/>
      <c r="KY155" s="35"/>
      <c r="KZ155" s="35"/>
      <c r="LA155" s="35"/>
      <c r="LB155" s="35"/>
      <c r="LC155" s="35"/>
      <c r="LD155" s="35"/>
      <c r="LE155" s="35"/>
      <c r="LF155" s="35"/>
      <c r="LG155" s="35"/>
      <c r="LH155" s="35"/>
      <c r="LI155" s="35"/>
      <c r="LJ155" s="35"/>
      <c r="LK155" s="35"/>
      <c r="LL155" s="35"/>
      <c r="LM155" s="35"/>
      <c r="LN155" s="35"/>
      <c r="LO155" s="35"/>
      <c r="LP155" s="35"/>
      <c r="LQ155" s="35"/>
      <c r="LR155" s="35"/>
      <c r="LS155" s="35"/>
      <c r="LT155" s="35"/>
      <c r="LU155" s="35"/>
      <c r="LV155" s="35"/>
      <c r="LW155" s="35"/>
      <c r="LX155" s="35"/>
      <c r="LY155" s="35"/>
      <c r="LZ155" s="35"/>
      <c r="MA155" s="35"/>
      <c r="MB155" s="35"/>
      <c r="MC155" s="35"/>
      <c r="MD155" s="35"/>
      <c r="ME155" s="35"/>
      <c r="MF155" s="35"/>
      <c r="MG155" s="35"/>
      <c r="MH155" s="35"/>
      <c r="MI155" s="35"/>
      <c r="MJ155" s="35"/>
      <c r="MK155" s="35"/>
      <c r="ML155" s="35"/>
      <c r="MM155" s="35"/>
      <c r="MN155" s="35"/>
      <c r="MO155" s="35"/>
      <c r="MP155" s="35"/>
      <c r="MQ155" s="35"/>
      <c r="MR155" s="35"/>
      <c r="MS155" s="35"/>
      <c r="MT155" s="35"/>
    </row>
    <row r="156" spans="1:358" x14ac:dyDescent="0.25">
      <c r="A156" s="9" t="s">
        <v>70</v>
      </c>
      <c r="B156" s="37">
        <v>13</v>
      </c>
      <c r="C156" s="59">
        <v>0.55269999999999997</v>
      </c>
      <c r="D156" s="58">
        <v>0</v>
      </c>
      <c r="E156" s="58">
        <v>0.7931034482758621</v>
      </c>
      <c r="F156" s="60">
        <v>1.0840000000000001</v>
      </c>
      <c r="G156" s="60">
        <v>1.044</v>
      </c>
      <c r="H156" s="60">
        <v>3.1</v>
      </c>
      <c r="I156" s="33">
        <f t="shared" si="1"/>
        <v>30.999063366840563</v>
      </c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P156" s="35"/>
      <c r="FQ156" s="35"/>
      <c r="FR156" s="35"/>
      <c r="FS156" s="35"/>
      <c r="FT156" s="35"/>
      <c r="FU156" s="35"/>
      <c r="FV156" s="35"/>
      <c r="FW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H156" s="35"/>
      <c r="GI156" s="35"/>
      <c r="GJ156" s="35"/>
      <c r="GK156" s="35"/>
      <c r="GL156" s="35"/>
      <c r="GM156" s="35"/>
      <c r="GN156" s="35"/>
      <c r="GO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GZ156" s="35"/>
      <c r="HA156" s="35"/>
      <c r="HB156" s="35"/>
      <c r="HC156" s="35"/>
      <c r="HD156" s="35"/>
      <c r="HE156" s="35"/>
      <c r="HF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  <c r="HQ156" s="35"/>
      <c r="HR156" s="35"/>
      <c r="HS156" s="35"/>
      <c r="HT156" s="35"/>
      <c r="HU156" s="35"/>
      <c r="HV156" s="35"/>
      <c r="HW156" s="35"/>
      <c r="HX156" s="35"/>
      <c r="HY156" s="35"/>
      <c r="HZ156" s="35"/>
      <c r="IA156" s="35"/>
      <c r="IB156" s="35"/>
      <c r="IC156" s="35"/>
      <c r="ID156" s="35"/>
      <c r="IE156" s="35"/>
      <c r="IF156" s="35"/>
      <c r="IG156" s="35"/>
      <c r="IH156" s="35"/>
      <c r="II156" s="35"/>
      <c r="IJ156" s="35"/>
      <c r="IK156" s="35"/>
      <c r="IL156" s="35"/>
      <c r="IM156" s="35"/>
      <c r="IN156" s="35"/>
      <c r="IO156" s="35"/>
      <c r="IP156" s="35"/>
      <c r="IQ156" s="35"/>
      <c r="IR156" s="35"/>
      <c r="IS156" s="35"/>
      <c r="IT156" s="35"/>
      <c r="IU156" s="35"/>
      <c r="IV156" s="35"/>
      <c r="IW156" s="35"/>
      <c r="IX156" s="35"/>
      <c r="IY156" s="35"/>
      <c r="IZ156" s="35"/>
      <c r="JA156" s="35"/>
      <c r="JB156" s="35"/>
      <c r="JC156" s="35"/>
      <c r="JD156" s="35"/>
      <c r="JE156" s="35"/>
      <c r="JF156" s="35"/>
      <c r="JG156" s="35"/>
      <c r="JH156" s="35"/>
      <c r="JI156" s="35"/>
      <c r="JJ156" s="35"/>
      <c r="JK156" s="35"/>
      <c r="JL156" s="35"/>
      <c r="JM156" s="35"/>
      <c r="JN156" s="35"/>
      <c r="JO156" s="35"/>
      <c r="JP156" s="35"/>
      <c r="JQ156" s="35"/>
      <c r="JR156" s="35"/>
      <c r="JS156" s="35"/>
      <c r="JT156" s="35"/>
      <c r="JU156" s="35"/>
      <c r="JV156" s="35"/>
      <c r="JW156" s="35"/>
      <c r="JX156" s="35"/>
      <c r="JY156" s="35"/>
      <c r="JZ156" s="35"/>
      <c r="KA156" s="35"/>
      <c r="KB156" s="35"/>
      <c r="KC156" s="35"/>
      <c r="KD156" s="35"/>
      <c r="KE156" s="35"/>
      <c r="KF156" s="35"/>
      <c r="KG156" s="35"/>
      <c r="KH156" s="35"/>
      <c r="KI156" s="35"/>
      <c r="KJ156" s="35"/>
      <c r="KK156" s="35"/>
      <c r="KL156" s="35"/>
      <c r="KM156" s="35"/>
      <c r="KN156" s="35"/>
      <c r="KO156" s="35"/>
      <c r="KP156" s="35"/>
      <c r="KQ156" s="35"/>
      <c r="KR156" s="35"/>
      <c r="KS156" s="35"/>
      <c r="KT156" s="35"/>
      <c r="KU156" s="35"/>
      <c r="KV156" s="35"/>
      <c r="KW156" s="35"/>
      <c r="KX156" s="35"/>
      <c r="KY156" s="35"/>
      <c r="KZ156" s="35"/>
      <c r="LA156" s="35"/>
      <c r="LB156" s="35"/>
      <c r="LC156" s="35"/>
      <c r="LD156" s="35"/>
      <c r="LE156" s="35"/>
      <c r="LF156" s="35"/>
      <c r="LG156" s="35"/>
      <c r="LH156" s="35"/>
      <c r="LI156" s="35"/>
      <c r="LJ156" s="35"/>
      <c r="LK156" s="35"/>
      <c r="LL156" s="35"/>
      <c r="LM156" s="35"/>
      <c r="LN156" s="35"/>
      <c r="LO156" s="35"/>
      <c r="LP156" s="35"/>
      <c r="LQ156" s="35"/>
      <c r="LR156" s="35"/>
      <c r="LS156" s="35"/>
      <c r="LT156" s="35"/>
      <c r="LU156" s="35"/>
      <c r="LV156" s="35"/>
      <c r="LW156" s="35"/>
      <c r="LX156" s="35"/>
      <c r="LY156" s="35"/>
      <c r="LZ156" s="35"/>
      <c r="MA156" s="35"/>
      <c r="MB156" s="35"/>
      <c r="MC156" s="35"/>
      <c r="MD156" s="35"/>
      <c r="ME156" s="35"/>
      <c r="MF156" s="35"/>
      <c r="MG156" s="35"/>
      <c r="MH156" s="35"/>
      <c r="MI156" s="35"/>
      <c r="MJ156" s="35"/>
      <c r="MK156" s="35"/>
      <c r="ML156" s="35"/>
      <c r="MM156" s="35"/>
      <c r="MN156" s="35"/>
      <c r="MO156" s="35"/>
      <c r="MP156" s="35"/>
      <c r="MQ156" s="35"/>
      <c r="MR156" s="35"/>
      <c r="MS156" s="35"/>
      <c r="MT156" s="35"/>
    </row>
    <row r="157" spans="1:358" x14ac:dyDescent="0.25">
      <c r="A157" s="9" t="s">
        <v>71</v>
      </c>
      <c r="B157" s="37">
        <v>14</v>
      </c>
      <c r="C157" s="60">
        <v>0.56779999999999997</v>
      </c>
      <c r="D157" s="58">
        <v>0</v>
      </c>
      <c r="E157" s="58">
        <v>0.78125</v>
      </c>
      <c r="F157" s="60">
        <v>1.0049999999999999</v>
      </c>
      <c r="G157" s="60">
        <v>1.0589999999999999</v>
      </c>
      <c r="H157" s="60">
        <v>8.3000000000000007</v>
      </c>
      <c r="I157" s="33">
        <f t="shared" si="1"/>
        <v>32.870374378109446</v>
      </c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P157" s="35"/>
      <c r="FQ157" s="35"/>
      <c r="FR157" s="35"/>
      <c r="FS157" s="35"/>
      <c r="FT157" s="35"/>
      <c r="FU157" s="35"/>
      <c r="FV157" s="35"/>
      <c r="FW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H157" s="35"/>
      <c r="GI157" s="35"/>
      <c r="GJ157" s="35"/>
      <c r="GK157" s="35"/>
      <c r="GL157" s="35"/>
      <c r="GM157" s="35"/>
      <c r="GN157" s="35"/>
      <c r="GO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GZ157" s="35"/>
      <c r="HA157" s="35"/>
      <c r="HB157" s="35"/>
      <c r="HC157" s="35"/>
      <c r="HD157" s="35"/>
      <c r="HE157" s="35"/>
      <c r="HF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  <c r="HQ157" s="35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5"/>
      <c r="IJ157" s="35"/>
      <c r="IK157" s="35"/>
      <c r="IL157" s="35"/>
      <c r="IM157" s="35"/>
      <c r="IN157" s="35"/>
      <c r="IO157" s="35"/>
      <c r="IP157" s="35"/>
      <c r="IQ157" s="35"/>
      <c r="IR157" s="35"/>
      <c r="IS157" s="35"/>
      <c r="IT157" s="35"/>
      <c r="IU157" s="35"/>
      <c r="IV157" s="35"/>
      <c r="IW157" s="35"/>
      <c r="IX157" s="35"/>
      <c r="IY157" s="35"/>
      <c r="IZ157" s="35"/>
      <c r="JA157" s="35"/>
      <c r="JB157" s="35"/>
      <c r="JC157" s="35"/>
      <c r="JD157" s="35"/>
      <c r="JE157" s="35"/>
      <c r="JF157" s="35"/>
      <c r="JG157" s="35"/>
      <c r="JH157" s="35"/>
      <c r="JI157" s="35"/>
      <c r="JJ157" s="35"/>
      <c r="JK157" s="35"/>
      <c r="JL157" s="35"/>
      <c r="JM157" s="35"/>
      <c r="JN157" s="35"/>
      <c r="JO157" s="35"/>
      <c r="JP157" s="35"/>
      <c r="JQ157" s="35"/>
      <c r="JR157" s="35"/>
      <c r="JS157" s="35"/>
      <c r="JT157" s="35"/>
      <c r="JU157" s="35"/>
      <c r="JV157" s="35"/>
      <c r="JW157" s="35"/>
      <c r="JX157" s="35"/>
      <c r="JY157" s="35"/>
      <c r="JZ157" s="35"/>
      <c r="KA157" s="35"/>
      <c r="KB157" s="35"/>
      <c r="KC157" s="35"/>
      <c r="KD157" s="35"/>
      <c r="KE157" s="35"/>
      <c r="KF157" s="35"/>
      <c r="KG157" s="35"/>
      <c r="KH157" s="35"/>
      <c r="KI157" s="35"/>
      <c r="KJ157" s="35"/>
      <c r="KK157" s="35"/>
      <c r="KL157" s="35"/>
      <c r="KM157" s="35"/>
      <c r="KN157" s="35"/>
      <c r="KO157" s="35"/>
      <c r="KP157" s="35"/>
      <c r="KQ157" s="35"/>
      <c r="KR157" s="35"/>
      <c r="KS157" s="35"/>
      <c r="KT157" s="35"/>
      <c r="KU157" s="35"/>
      <c r="KV157" s="35"/>
      <c r="KW157" s="35"/>
      <c r="KX157" s="35"/>
      <c r="KY157" s="35"/>
      <c r="KZ157" s="35"/>
      <c r="LA157" s="35"/>
      <c r="LB157" s="35"/>
      <c r="LC157" s="35"/>
      <c r="LD157" s="35"/>
      <c r="LE157" s="35"/>
      <c r="LF157" s="35"/>
      <c r="LG157" s="35"/>
      <c r="LH157" s="35"/>
      <c r="LI157" s="35"/>
      <c r="LJ157" s="35"/>
      <c r="LK157" s="35"/>
      <c r="LL157" s="35"/>
      <c r="LM157" s="35"/>
      <c r="LN157" s="35"/>
      <c r="LO157" s="35"/>
      <c r="LP157" s="35"/>
      <c r="LQ157" s="35"/>
      <c r="LR157" s="35"/>
      <c r="LS157" s="35"/>
      <c r="LT157" s="35"/>
      <c r="LU157" s="35"/>
      <c r="LV157" s="35"/>
      <c r="LW157" s="35"/>
      <c r="LX157" s="35"/>
      <c r="LY157" s="35"/>
      <c r="LZ157" s="35"/>
      <c r="MA157" s="35"/>
      <c r="MB157" s="35"/>
      <c r="MC157" s="35"/>
      <c r="MD157" s="35"/>
      <c r="ME157" s="35"/>
      <c r="MF157" s="35"/>
      <c r="MG157" s="35"/>
      <c r="MH157" s="35"/>
      <c r="MI157" s="35"/>
      <c r="MJ157" s="35"/>
      <c r="MK157" s="35"/>
      <c r="ML157" s="35"/>
      <c r="MM157" s="35"/>
      <c r="MN157" s="35"/>
      <c r="MO157" s="35"/>
      <c r="MP157" s="35"/>
      <c r="MQ157" s="35"/>
      <c r="MR157" s="35"/>
      <c r="MS157" s="35"/>
      <c r="MT157" s="35"/>
    </row>
    <row r="158" spans="1:358" x14ac:dyDescent="0.25">
      <c r="A158" s="9" t="s">
        <v>34</v>
      </c>
      <c r="B158" s="37">
        <v>14</v>
      </c>
      <c r="C158" s="59">
        <v>0.54279999999999995</v>
      </c>
      <c r="D158" s="58">
        <v>0</v>
      </c>
      <c r="E158" s="58">
        <v>0.66666666666666663</v>
      </c>
      <c r="F158" s="60">
        <v>0.91700000000000004</v>
      </c>
      <c r="G158" s="60">
        <v>1.036</v>
      </c>
      <c r="H158" s="60">
        <v>3.8</v>
      </c>
      <c r="I158" s="33">
        <f t="shared" si="1"/>
        <v>31.009896037804435</v>
      </c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35"/>
      <c r="FI158" s="35"/>
      <c r="FJ158" s="35"/>
      <c r="FK158" s="35"/>
      <c r="FL158" s="35"/>
      <c r="FM158" s="35"/>
      <c r="FN158" s="35"/>
      <c r="FO158" s="35"/>
      <c r="FP158" s="35"/>
      <c r="FQ158" s="35"/>
      <c r="FR158" s="35"/>
      <c r="FS158" s="35"/>
      <c r="FT158" s="35"/>
      <c r="FU158" s="35"/>
      <c r="FV158" s="35"/>
      <c r="FW158" s="35"/>
      <c r="FX158" s="35"/>
      <c r="FY158" s="35"/>
      <c r="FZ158" s="35"/>
      <c r="GA158" s="35"/>
      <c r="GB158" s="35"/>
      <c r="GC158" s="35"/>
      <c r="GD158" s="35"/>
      <c r="GE158" s="35"/>
      <c r="GF158" s="35"/>
      <c r="GG158" s="35"/>
      <c r="GH158" s="35"/>
      <c r="GI158" s="35"/>
      <c r="GJ158" s="35"/>
      <c r="GK158" s="35"/>
      <c r="GL158" s="35"/>
      <c r="GM158" s="35"/>
      <c r="GN158" s="35"/>
      <c r="GO158" s="35"/>
      <c r="GP158" s="35"/>
      <c r="GQ158" s="35"/>
      <c r="GR158" s="35"/>
      <c r="GS158" s="35"/>
      <c r="GT158" s="35"/>
      <c r="GU158" s="35"/>
      <c r="GV158" s="35"/>
      <c r="GW158" s="35"/>
      <c r="GX158" s="35"/>
      <c r="GY158" s="35"/>
      <c r="GZ158" s="35"/>
      <c r="HA158" s="35"/>
      <c r="HB158" s="35"/>
      <c r="HC158" s="35"/>
      <c r="HD158" s="35"/>
      <c r="HE158" s="35"/>
      <c r="HF158" s="35"/>
      <c r="HG158" s="35"/>
      <c r="HH158" s="35"/>
      <c r="HI158" s="35"/>
      <c r="HJ158" s="35"/>
      <c r="HK158" s="35"/>
      <c r="HL158" s="35"/>
      <c r="HM158" s="35"/>
      <c r="HN158" s="35"/>
      <c r="HO158" s="35"/>
      <c r="HP158" s="35"/>
      <c r="HQ158" s="35"/>
      <c r="HR158" s="35"/>
      <c r="HS158" s="35"/>
      <c r="HT158" s="35"/>
      <c r="HU158" s="35"/>
      <c r="HV158" s="35"/>
      <c r="HW158" s="35"/>
      <c r="HX158" s="35"/>
      <c r="HY158" s="35"/>
      <c r="HZ158" s="35"/>
      <c r="IA158" s="35"/>
      <c r="IB158" s="35"/>
      <c r="IC158" s="35"/>
      <c r="ID158" s="35"/>
      <c r="IE158" s="35"/>
      <c r="IF158" s="35"/>
      <c r="IG158" s="35"/>
      <c r="IH158" s="35"/>
      <c r="II158" s="35"/>
      <c r="IJ158" s="35"/>
      <c r="IK158" s="35"/>
      <c r="IL158" s="35"/>
      <c r="IM158" s="35"/>
      <c r="IN158" s="35"/>
      <c r="IO158" s="35"/>
      <c r="IP158" s="35"/>
      <c r="IQ158" s="35"/>
      <c r="IR158" s="35"/>
      <c r="IS158" s="35"/>
      <c r="IT158" s="35"/>
      <c r="IU158" s="35"/>
      <c r="IV158" s="35"/>
      <c r="IW158" s="35"/>
      <c r="IX158" s="35"/>
      <c r="IY158" s="35"/>
      <c r="IZ158" s="35"/>
      <c r="JA158" s="35"/>
      <c r="JB158" s="35"/>
      <c r="JC158" s="35"/>
      <c r="JD158" s="35"/>
      <c r="JE158" s="35"/>
      <c r="JF158" s="35"/>
      <c r="JG158" s="35"/>
      <c r="JH158" s="35"/>
      <c r="JI158" s="35"/>
      <c r="JJ158" s="35"/>
      <c r="JK158" s="35"/>
      <c r="JL158" s="35"/>
      <c r="JM158" s="35"/>
      <c r="JN158" s="35"/>
      <c r="JO158" s="35"/>
      <c r="JP158" s="35"/>
      <c r="JQ158" s="35"/>
      <c r="JR158" s="35"/>
      <c r="JS158" s="35"/>
      <c r="JT158" s="35"/>
      <c r="JU158" s="35"/>
      <c r="JV158" s="35"/>
      <c r="JW158" s="35"/>
      <c r="JX158" s="35"/>
      <c r="JY158" s="35"/>
      <c r="JZ158" s="35"/>
      <c r="KA158" s="35"/>
      <c r="KB158" s="35"/>
      <c r="KC158" s="35"/>
      <c r="KD158" s="35"/>
      <c r="KE158" s="35"/>
      <c r="KF158" s="35"/>
      <c r="KG158" s="35"/>
      <c r="KH158" s="35"/>
      <c r="KI158" s="35"/>
      <c r="KJ158" s="35"/>
      <c r="KK158" s="35"/>
      <c r="KL158" s="35"/>
      <c r="KM158" s="35"/>
      <c r="KN158" s="35"/>
      <c r="KO158" s="35"/>
      <c r="KP158" s="35"/>
      <c r="KQ158" s="35"/>
      <c r="KR158" s="35"/>
      <c r="KS158" s="35"/>
      <c r="KT158" s="35"/>
      <c r="KU158" s="35"/>
      <c r="KV158" s="35"/>
      <c r="KW158" s="35"/>
      <c r="KX158" s="35"/>
      <c r="KY158" s="35"/>
      <c r="KZ158" s="35"/>
      <c r="LA158" s="35"/>
      <c r="LB158" s="35"/>
      <c r="LC158" s="35"/>
      <c r="LD158" s="35"/>
      <c r="LE158" s="35"/>
      <c r="LF158" s="35"/>
      <c r="LG158" s="35"/>
      <c r="LH158" s="35"/>
      <c r="LI158" s="35"/>
      <c r="LJ158" s="35"/>
      <c r="LK158" s="35"/>
      <c r="LL158" s="35"/>
      <c r="LM158" s="35"/>
      <c r="LN158" s="35"/>
      <c r="LO158" s="35"/>
      <c r="LP158" s="35"/>
      <c r="LQ158" s="35"/>
      <c r="LR158" s="35"/>
      <c r="LS158" s="35"/>
      <c r="LT158" s="35"/>
      <c r="LU158" s="35"/>
      <c r="LV158" s="35"/>
      <c r="LW158" s="35"/>
      <c r="LX158" s="35"/>
      <c r="LY158" s="35"/>
      <c r="LZ158" s="35"/>
      <c r="MA158" s="35"/>
      <c r="MB158" s="35"/>
      <c r="MC158" s="35"/>
      <c r="MD158" s="35"/>
      <c r="ME158" s="35"/>
      <c r="MF158" s="35"/>
      <c r="MG158" s="35"/>
      <c r="MH158" s="35"/>
      <c r="MI158" s="35"/>
      <c r="MJ158" s="35"/>
      <c r="MK158" s="35"/>
      <c r="ML158" s="35"/>
      <c r="MM158" s="35"/>
      <c r="MN158" s="35"/>
      <c r="MO158" s="35"/>
      <c r="MP158" s="35"/>
      <c r="MQ158" s="35"/>
      <c r="MR158" s="35"/>
      <c r="MS158" s="35"/>
      <c r="MT158" s="35"/>
    </row>
    <row r="159" spans="1:358" x14ac:dyDescent="0.25">
      <c r="A159" s="9" t="s">
        <v>72</v>
      </c>
      <c r="B159" s="37">
        <v>14</v>
      </c>
      <c r="C159" s="59">
        <v>0.54849999999999999</v>
      </c>
      <c r="D159" s="58">
        <v>0</v>
      </c>
      <c r="E159" s="58">
        <v>0.70370370370370372</v>
      </c>
      <c r="F159" s="60">
        <v>1.0629999999999999</v>
      </c>
      <c r="G159" s="60">
        <v>1.0289999999999999</v>
      </c>
      <c r="H159" s="60">
        <v>4.2</v>
      </c>
      <c r="I159" s="33">
        <f t="shared" si="1"/>
        <v>30.662187380230652</v>
      </c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  <c r="FQ159" s="35"/>
      <c r="FR159" s="35"/>
      <c r="FS159" s="35"/>
      <c r="FT159" s="35"/>
      <c r="FU159" s="35"/>
      <c r="FV159" s="35"/>
      <c r="FW159" s="35"/>
      <c r="FX159" s="35"/>
      <c r="FY159" s="35"/>
      <c r="FZ159" s="35"/>
      <c r="GA159" s="35"/>
      <c r="GB159" s="35"/>
      <c r="GC159" s="35"/>
      <c r="GD159" s="35"/>
      <c r="GE159" s="35"/>
      <c r="GF159" s="35"/>
      <c r="GG159" s="35"/>
      <c r="GH159" s="35"/>
      <c r="GI159" s="35"/>
      <c r="GJ159" s="35"/>
      <c r="GK159" s="35"/>
      <c r="GL159" s="35"/>
      <c r="GM159" s="35"/>
      <c r="GN159" s="35"/>
      <c r="GO159" s="35"/>
      <c r="GP159" s="35"/>
      <c r="GQ159" s="35"/>
      <c r="GR159" s="35"/>
      <c r="GS159" s="35"/>
      <c r="GT159" s="35"/>
      <c r="GU159" s="35"/>
      <c r="GV159" s="35"/>
      <c r="GW159" s="35"/>
      <c r="GX159" s="35"/>
      <c r="GY159" s="35"/>
      <c r="GZ159" s="35"/>
      <c r="HA159" s="35"/>
      <c r="HB159" s="35"/>
      <c r="HC159" s="35"/>
      <c r="HD159" s="35"/>
      <c r="HE159" s="35"/>
      <c r="HF159" s="35"/>
      <c r="HG159" s="35"/>
      <c r="HH159" s="35"/>
      <c r="HI159" s="35"/>
      <c r="HJ159" s="35"/>
      <c r="HK159" s="35"/>
      <c r="HL159" s="35"/>
      <c r="HM159" s="35"/>
      <c r="HN159" s="35"/>
      <c r="HO159" s="35"/>
      <c r="HP159" s="35"/>
      <c r="HQ159" s="35"/>
      <c r="HR159" s="35"/>
      <c r="HS159" s="35"/>
      <c r="HT159" s="35"/>
      <c r="HU159" s="35"/>
      <c r="HV159" s="35"/>
      <c r="HW159" s="35"/>
      <c r="HX159" s="35"/>
      <c r="HY159" s="35"/>
      <c r="HZ159" s="35"/>
      <c r="IA159" s="35"/>
      <c r="IB159" s="35"/>
      <c r="IC159" s="35"/>
      <c r="ID159" s="35"/>
      <c r="IE159" s="35"/>
      <c r="IF159" s="35"/>
      <c r="IG159" s="35"/>
      <c r="IH159" s="35"/>
      <c r="II159" s="35"/>
      <c r="IJ159" s="35"/>
      <c r="IK159" s="35"/>
      <c r="IL159" s="35"/>
      <c r="IM159" s="35"/>
      <c r="IN159" s="35"/>
      <c r="IO159" s="35"/>
      <c r="IP159" s="35"/>
      <c r="IQ159" s="35"/>
      <c r="IR159" s="35"/>
      <c r="IS159" s="35"/>
      <c r="IT159" s="35"/>
      <c r="IU159" s="35"/>
      <c r="IV159" s="35"/>
      <c r="IW159" s="35"/>
      <c r="IX159" s="35"/>
      <c r="IY159" s="35"/>
      <c r="IZ159" s="35"/>
      <c r="JA159" s="35"/>
      <c r="JB159" s="35"/>
      <c r="JC159" s="35"/>
      <c r="JD159" s="35"/>
      <c r="JE159" s="35"/>
      <c r="JF159" s="35"/>
      <c r="JG159" s="35"/>
      <c r="JH159" s="35"/>
      <c r="JI159" s="35"/>
      <c r="JJ159" s="35"/>
      <c r="JK159" s="35"/>
      <c r="JL159" s="35"/>
      <c r="JM159" s="35"/>
      <c r="JN159" s="35"/>
      <c r="JO159" s="35"/>
      <c r="JP159" s="35"/>
      <c r="JQ159" s="35"/>
      <c r="JR159" s="35"/>
      <c r="JS159" s="35"/>
      <c r="JT159" s="35"/>
      <c r="JU159" s="35"/>
      <c r="JV159" s="35"/>
      <c r="JW159" s="35"/>
      <c r="JX159" s="35"/>
      <c r="JY159" s="35"/>
      <c r="JZ159" s="35"/>
      <c r="KA159" s="35"/>
      <c r="KB159" s="35"/>
      <c r="KC159" s="35"/>
      <c r="KD159" s="35"/>
      <c r="KE159" s="35"/>
      <c r="KF159" s="35"/>
      <c r="KG159" s="35"/>
      <c r="KH159" s="35"/>
      <c r="KI159" s="35"/>
      <c r="KJ159" s="35"/>
      <c r="KK159" s="35"/>
      <c r="KL159" s="35"/>
      <c r="KM159" s="35"/>
      <c r="KN159" s="35"/>
      <c r="KO159" s="35"/>
      <c r="KP159" s="35"/>
      <c r="KQ159" s="35"/>
      <c r="KR159" s="35"/>
      <c r="KS159" s="35"/>
      <c r="KT159" s="35"/>
      <c r="KU159" s="35"/>
      <c r="KV159" s="35"/>
      <c r="KW159" s="35"/>
      <c r="KX159" s="35"/>
      <c r="KY159" s="35"/>
      <c r="KZ159" s="35"/>
      <c r="LA159" s="35"/>
      <c r="LB159" s="35"/>
      <c r="LC159" s="35"/>
      <c r="LD159" s="35"/>
      <c r="LE159" s="35"/>
      <c r="LF159" s="35"/>
      <c r="LG159" s="35"/>
      <c r="LH159" s="35"/>
      <c r="LI159" s="35"/>
      <c r="LJ159" s="35"/>
      <c r="LK159" s="35"/>
      <c r="LL159" s="35"/>
      <c r="LM159" s="35"/>
      <c r="LN159" s="35"/>
      <c r="LO159" s="35"/>
      <c r="LP159" s="35"/>
      <c r="LQ159" s="35"/>
      <c r="LR159" s="35"/>
      <c r="LS159" s="35"/>
      <c r="LT159" s="35"/>
      <c r="LU159" s="35"/>
      <c r="LV159" s="35"/>
      <c r="LW159" s="35"/>
      <c r="LX159" s="35"/>
      <c r="LY159" s="35"/>
      <c r="LZ159" s="35"/>
      <c r="MA159" s="35"/>
      <c r="MB159" s="35"/>
      <c r="MC159" s="35"/>
      <c r="MD159" s="35"/>
      <c r="ME159" s="35"/>
      <c r="MF159" s="35"/>
      <c r="MG159" s="35"/>
      <c r="MH159" s="35"/>
      <c r="MI159" s="35"/>
      <c r="MJ159" s="35"/>
      <c r="MK159" s="35"/>
      <c r="ML159" s="35"/>
      <c r="MM159" s="35"/>
      <c r="MN159" s="35"/>
      <c r="MO159" s="35"/>
      <c r="MP159" s="35"/>
      <c r="MQ159" s="35"/>
      <c r="MR159" s="35"/>
      <c r="MS159" s="35"/>
      <c r="MT159" s="35"/>
    </row>
    <row r="160" spans="1:358" x14ac:dyDescent="0.25">
      <c r="A160" s="9" t="s">
        <v>73</v>
      </c>
      <c r="B160" s="37">
        <v>14</v>
      </c>
      <c r="C160" s="60">
        <v>0.56000000000000005</v>
      </c>
      <c r="D160" s="58">
        <v>0</v>
      </c>
      <c r="E160" s="58">
        <v>0.78125</v>
      </c>
      <c r="F160" s="60">
        <v>1.0449999999999999</v>
      </c>
      <c r="G160" s="60">
        <v>1.1000000000000001</v>
      </c>
      <c r="H160" s="60">
        <v>10.7</v>
      </c>
      <c r="I160" s="33">
        <f t="shared" si="1"/>
        <v>33.13093899521531</v>
      </c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  <c r="IS160" s="35"/>
      <c r="IT160" s="35"/>
      <c r="IU160" s="35"/>
      <c r="IV160" s="35"/>
      <c r="IW160" s="35"/>
      <c r="IX160" s="35"/>
      <c r="IY160" s="35"/>
      <c r="IZ160" s="35"/>
      <c r="JA160" s="35"/>
      <c r="JB160" s="35"/>
      <c r="JC160" s="35"/>
      <c r="JD160" s="35"/>
      <c r="JE160" s="35"/>
      <c r="JF160" s="35"/>
      <c r="JG160" s="35"/>
      <c r="JH160" s="35"/>
      <c r="JI160" s="35"/>
      <c r="JJ160" s="35"/>
      <c r="JK160" s="35"/>
      <c r="JL160" s="35"/>
      <c r="JM160" s="35"/>
      <c r="JN160" s="35"/>
      <c r="JO160" s="35"/>
      <c r="JP160" s="35"/>
      <c r="JQ160" s="35"/>
      <c r="JR160" s="35"/>
      <c r="JS160" s="35"/>
      <c r="JT160" s="35"/>
      <c r="JU160" s="35"/>
      <c r="JV160" s="35"/>
      <c r="JW160" s="35"/>
      <c r="JX160" s="35"/>
      <c r="JY160" s="35"/>
      <c r="JZ160" s="35"/>
      <c r="KA160" s="35"/>
      <c r="KB160" s="35"/>
      <c r="KC160" s="35"/>
      <c r="KD160" s="35"/>
      <c r="KE160" s="35"/>
      <c r="KF160" s="35"/>
      <c r="KG160" s="35"/>
      <c r="KH160" s="35"/>
      <c r="KI160" s="35"/>
      <c r="KJ160" s="35"/>
      <c r="KK160" s="35"/>
      <c r="KL160" s="35"/>
      <c r="KM160" s="35"/>
      <c r="KN160" s="35"/>
      <c r="KO160" s="35"/>
      <c r="KP160" s="35"/>
      <c r="KQ160" s="35"/>
      <c r="KR160" s="35"/>
      <c r="KS160" s="35"/>
      <c r="KT160" s="35"/>
      <c r="KU160" s="35"/>
      <c r="KV160" s="35"/>
      <c r="KW160" s="35"/>
      <c r="KX160" s="35"/>
      <c r="KY160" s="35"/>
      <c r="KZ160" s="35"/>
      <c r="LA160" s="35"/>
      <c r="LB160" s="35"/>
      <c r="LC160" s="35"/>
      <c r="LD160" s="35"/>
      <c r="LE160" s="35"/>
      <c r="LF160" s="35"/>
      <c r="LG160" s="35"/>
      <c r="LH160" s="35"/>
      <c r="LI160" s="35"/>
      <c r="LJ160" s="35"/>
      <c r="LK160" s="35"/>
      <c r="LL160" s="35"/>
      <c r="LM160" s="35"/>
      <c r="LN160" s="35"/>
      <c r="LO160" s="35"/>
      <c r="LP160" s="35"/>
      <c r="LQ160" s="35"/>
      <c r="LR160" s="35"/>
      <c r="LS160" s="35"/>
      <c r="LT160" s="35"/>
      <c r="LU160" s="35"/>
      <c r="LV160" s="35"/>
      <c r="LW160" s="35"/>
      <c r="LX160" s="35"/>
      <c r="LY160" s="35"/>
      <c r="LZ160" s="35"/>
      <c r="MA160" s="35"/>
      <c r="MB160" s="35"/>
      <c r="MC160" s="35"/>
      <c r="MD160" s="35"/>
      <c r="ME160" s="35"/>
      <c r="MF160" s="35"/>
      <c r="MG160" s="35"/>
      <c r="MH160" s="35"/>
      <c r="MI160" s="35"/>
      <c r="MJ160" s="35"/>
      <c r="MK160" s="35"/>
      <c r="ML160" s="35"/>
      <c r="MM160" s="35"/>
      <c r="MN160" s="35"/>
      <c r="MO160" s="35"/>
      <c r="MP160" s="35"/>
      <c r="MQ160" s="35"/>
      <c r="MR160" s="35"/>
      <c r="MS160" s="35"/>
      <c r="MT160" s="35"/>
    </row>
    <row r="161" spans="1:358" x14ac:dyDescent="0.25">
      <c r="A161" s="9" t="s">
        <v>6</v>
      </c>
      <c r="B161" s="37">
        <v>15</v>
      </c>
      <c r="C161" s="60">
        <v>0.51980000000000004</v>
      </c>
      <c r="D161" s="58">
        <v>0.70588235294117652</v>
      </c>
      <c r="E161" s="58">
        <v>0</v>
      </c>
      <c r="F161" s="60">
        <v>0.97799999999999998</v>
      </c>
      <c r="G161" s="60">
        <v>0.996</v>
      </c>
      <c r="H161" s="60">
        <v>3.7</v>
      </c>
      <c r="I161" s="33">
        <f t="shared" si="1"/>
        <v>40.544121496451346</v>
      </c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35"/>
      <c r="FI161" s="35"/>
      <c r="FJ161" s="35"/>
      <c r="FK161" s="35"/>
      <c r="FL161" s="35"/>
      <c r="FM161" s="35"/>
      <c r="FN161" s="35"/>
      <c r="FO161" s="35"/>
      <c r="FP161" s="35"/>
      <c r="FQ161" s="35"/>
      <c r="FR161" s="35"/>
      <c r="FS161" s="35"/>
      <c r="FT161" s="35"/>
      <c r="FU161" s="35"/>
      <c r="FV161" s="35"/>
      <c r="FW161" s="35"/>
      <c r="FX161" s="35"/>
      <c r="FY161" s="35"/>
      <c r="FZ161" s="35"/>
      <c r="GA161" s="35"/>
      <c r="GB161" s="35"/>
      <c r="GC161" s="35"/>
      <c r="GD161" s="35"/>
      <c r="GE161" s="35"/>
      <c r="GF161" s="35"/>
      <c r="GG161" s="35"/>
      <c r="GH161" s="35"/>
      <c r="GI161" s="35"/>
      <c r="GJ161" s="35"/>
      <c r="GK161" s="35"/>
      <c r="GL161" s="35"/>
      <c r="GM161" s="35"/>
      <c r="GN161" s="35"/>
      <c r="GO161" s="35"/>
      <c r="GP161" s="35"/>
      <c r="GQ161" s="35"/>
      <c r="GR161" s="35"/>
      <c r="GS161" s="35"/>
      <c r="GT161" s="35"/>
      <c r="GU161" s="35"/>
      <c r="GV161" s="35"/>
      <c r="GW161" s="35"/>
      <c r="GX161" s="35"/>
      <c r="GY161" s="35"/>
      <c r="GZ161" s="35"/>
      <c r="HA161" s="35"/>
      <c r="HB161" s="35"/>
      <c r="HC161" s="35"/>
      <c r="HD161" s="35"/>
      <c r="HE161" s="35"/>
      <c r="HF161" s="35"/>
      <c r="HG161" s="35"/>
      <c r="HH161" s="35"/>
      <c r="HI161" s="35"/>
      <c r="HJ161" s="35"/>
      <c r="HK161" s="35"/>
      <c r="HL161" s="35"/>
      <c r="HM161" s="35"/>
      <c r="HN161" s="35"/>
      <c r="HO161" s="35"/>
      <c r="HP161" s="35"/>
      <c r="HQ161" s="35"/>
      <c r="HR161" s="35"/>
      <c r="HS161" s="35"/>
      <c r="HT161" s="35"/>
      <c r="HU161" s="35"/>
      <c r="HV161" s="35"/>
      <c r="HW161" s="35"/>
      <c r="HX161" s="35"/>
      <c r="HY161" s="35"/>
      <c r="HZ161" s="35"/>
      <c r="IA161" s="35"/>
      <c r="IB161" s="35"/>
      <c r="IC161" s="35"/>
      <c r="ID161" s="35"/>
      <c r="IE161" s="35"/>
      <c r="IF161" s="35"/>
      <c r="IG161" s="35"/>
      <c r="IH161" s="35"/>
      <c r="II161" s="35"/>
      <c r="IJ161" s="35"/>
      <c r="IK161" s="35"/>
      <c r="IL161" s="35"/>
      <c r="IM161" s="35"/>
      <c r="IN161" s="35"/>
      <c r="IO161" s="35"/>
      <c r="IP161" s="35"/>
      <c r="IQ161" s="35"/>
      <c r="IR161" s="35"/>
      <c r="IS161" s="35"/>
      <c r="IT161" s="35"/>
      <c r="IU161" s="35"/>
      <c r="IV161" s="35"/>
      <c r="IW161" s="35"/>
      <c r="IX161" s="35"/>
      <c r="IY161" s="35"/>
      <c r="IZ161" s="35"/>
      <c r="JA161" s="35"/>
      <c r="JB161" s="35"/>
      <c r="JC161" s="35"/>
      <c r="JD161" s="35"/>
      <c r="JE161" s="35"/>
      <c r="JF161" s="35"/>
      <c r="JG161" s="35"/>
      <c r="JH161" s="35"/>
      <c r="JI161" s="35"/>
      <c r="JJ161" s="35"/>
      <c r="JK161" s="35"/>
      <c r="JL161" s="35"/>
      <c r="JM161" s="35"/>
      <c r="JN161" s="35"/>
      <c r="JO161" s="35"/>
      <c r="JP161" s="35"/>
      <c r="JQ161" s="35"/>
      <c r="JR161" s="35"/>
      <c r="JS161" s="35"/>
      <c r="JT161" s="35"/>
      <c r="JU161" s="35"/>
      <c r="JV161" s="35"/>
      <c r="JW161" s="35"/>
      <c r="JX161" s="35"/>
      <c r="JY161" s="35"/>
      <c r="JZ161" s="35"/>
      <c r="KA161" s="35"/>
      <c r="KB161" s="35"/>
      <c r="KC161" s="35"/>
      <c r="KD161" s="35"/>
      <c r="KE161" s="35"/>
      <c r="KF161" s="35"/>
      <c r="KG161" s="35"/>
      <c r="KH161" s="35"/>
      <c r="KI161" s="35"/>
      <c r="KJ161" s="35"/>
      <c r="KK161" s="35"/>
      <c r="KL161" s="35"/>
      <c r="KM161" s="35"/>
      <c r="KN161" s="35"/>
      <c r="KO161" s="35"/>
      <c r="KP161" s="35"/>
      <c r="KQ161" s="35"/>
      <c r="KR161" s="35"/>
      <c r="KS161" s="35"/>
      <c r="KT161" s="35"/>
      <c r="KU161" s="35"/>
      <c r="KV161" s="35"/>
      <c r="KW161" s="35"/>
      <c r="KX161" s="35"/>
      <c r="KY161" s="35"/>
      <c r="KZ161" s="35"/>
      <c r="LA161" s="35"/>
      <c r="LB161" s="35"/>
      <c r="LC161" s="35"/>
      <c r="LD161" s="35"/>
      <c r="LE161" s="35"/>
      <c r="LF161" s="35"/>
      <c r="LG161" s="35"/>
      <c r="LH161" s="35"/>
      <c r="LI161" s="35"/>
      <c r="LJ161" s="35"/>
      <c r="LK161" s="35"/>
      <c r="LL161" s="35"/>
      <c r="LM161" s="35"/>
      <c r="LN161" s="35"/>
      <c r="LO161" s="35"/>
      <c r="LP161" s="35"/>
      <c r="LQ161" s="35"/>
      <c r="LR161" s="35"/>
      <c r="LS161" s="35"/>
      <c r="LT161" s="35"/>
      <c r="LU161" s="35"/>
      <c r="LV161" s="35"/>
      <c r="LW161" s="35"/>
      <c r="LX161" s="35"/>
      <c r="LY161" s="35"/>
      <c r="LZ161" s="35"/>
      <c r="MA161" s="35"/>
      <c r="MB161" s="35"/>
      <c r="MC161" s="35"/>
      <c r="MD161" s="35"/>
      <c r="ME161" s="35"/>
      <c r="MF161" s="35"/>
      <c r="MG161" s="35"/>
      <c r="MH161" s="35"/>
      <c r="MI161" s="35"/>
      <c r="MJ161" s="35"/>
      <c r="MK161" s="35"/>
      <c r="ML161" s="35"/>
      <c r="MM161" s="35"/>
      <c r="MN161" s="35"/>
      <c r="MO161" s="35"/>
      <c r="MP161" s="35"/>
      <c r="MQ161" s="35"/>
      <c r="MR161" s="35"/>
      <c r="MS161" s="35"/>
      <c r="MT161" s="35"/>
    </row>
    <row r="162" spans="1:358" x14ac:dyDescent="0.25">
      <c r="A162" s="9" t="s">
        <v>74</v>
      </c>
      <c r="B162" s="37">
        <v>15</v>
      </c>
      <c r="C162" s="60">
        <v>0.53800000000000003</v>
      </c>
      <c r="D162" s="58">
        <v>0</v>
      </c>
      <c r="E162" s="58">
        <v>0.60606060606060608</v>
      </c>
      <c r="F162" s="60">
        <v>1.0640000000000001</v>
      </c>
      <c r="G162" s="60">
        <v>1.0860000000000001</v>
      </c>
      <c r="H162" s="60">
        <v>4.0999999999999996</v>
      </c>
      <c r="I162" s="33">
        <f t="shared" si="1"/>
        <v>30.119551150603783</v>
      </c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5"/>
      <c r="IJ162" s="35"/>
      <c r="IK162" s="35"/>
      <c r="IL162" s="35"/>
      <c r="IM162" s="35"/>
      <c r="IN162" s="35"/>
      <c r="IO162" s="35"/>
      <c r="IP162" s="35"/>
      <c r="IQ162" s="35"/>
      <c r="IR162" s="35"/>
      <c r="IS162" s="35"/>
      <c r="IT162" s="35"/>
      <c r="IU162" s="35"/>
      <c r="IV162" s="35"/>
      <c r="IW162" s="35"/>
      <c r="IX162" s="35"/>
      <c r="IY162" s="35"/>
      <c r="IZ162" s="35"/>
      <c r="JA162" s="35"/>
      <c r="JB162" s="35"/>
      <c r="JC162" s="35"/>
      <c r="JD162" s="35"/>
      <c r="JE162" s="35"/>
      <c r="JF162" s="35"/>
      <c r="JG162" s="35"/>
      <c r="JH162" s="35"/>
      <c r="JI162" s="35"/>
      <c r="JJ162" s="35"/>
      <c r="JK162" s="35"/>
      <c r="JL162" s="35"/>
      <c r="JM162" s="35"/>
      <c r="JN162" s="35"/>
      <c r="JO162" s="35"/>
      <c r="JP162" s="35"/>
      <c r="JQ162" s="35"/>
      <c r="JR162" s="35"/>
      <c r="JS162" s="35"/>
      <c r="JT162" s="35"/>
      <c r="JU162" s="35"/>
      <c r="JV162" s="35"/>
      <c r="JW162" s="35"/>
      <c r="JX162" s="35"/>
      <c r="JY162" s="35"/>
      <c r="JZ162" s="35"/>
      <c r="KA162" s="35"/>
      <c r="KB162" s="35"/>
      <c r="KC162" s="35"/>
      <c r="KD162" s="35"/>
      <c r="KE162" s="35"/>
      <c r="KF162" s="35"/>
      <c r="KG162" s="35"/>
      <c r="KH162" s="35"/>
      <c r="KI162" s="35"/>
      <c r="KJ162" s="35"/>
      <c r="KK162" s="35"/>
      <c r="KL162" s="35"/>
      <c r="KM162" s="35"/>
      <c r="KN162" s="35"/>
      <c r="KO162" s="35"/>
      <c r="KP162" s="35"/>
      <c r="KQ162" s="35"/>
      <c r="KR162" s="35"/>
      <c r="KS162" s="35"/>
      <c r="KT162" s="35"/>
      <c r="KU162" s="35"/>
      <c r="KV162" s="35"/>
      <c r="KW162" s="35"/>
      <c r="KX162" s="35"/>
      <c r="KY162" s="35"/>
      <c r="KZ162" s="35"/>
      <c r="LA162" s="35"/>
      <c r="LB162" s="35"/>
      <c r="LC162" s="35"/>
      <c r="LD162" s="35"/>
      <c r="LE162" s="35"/>
      <c r="LF162" s="35"/>
      <c r="LG162" s="35"/>
      <c r="LH162" s="35"/>
      <c r="LI162" s="35"/>
      <c r="LJ162" s="35"/>
      <c r="LK162" s="35"/>
      <c r="LL162" s="35"/>
      <c r="LM162" s="35"/>
      <c r="LN162" s="35"/>
      <c r="LO162" s="35"/>
      <c r="LP162" s="35"/>
      <c r="LQ162" s="35"/>
      <c r="LR162" s="35"/>
      <c r="LS162" s="35"/>
      <c r="LT162" s="35"/>
      <c r="LU162" s="35"/>
      <c r="LV162" s="35"/>
      <c r="LW162" s="35"/>
      <c r="LX162" s="35"/>
      <c r="LY162" s="35"/>
      <c r="LZ162" s="35"/>
      <c r="MA162" s="35"/>
      <c r="MB162" s="35"/>
      <c r="MC162" s="35"/>
      <c r="MD162" s="35"/>
      <c r="ME162" s="35"/>
      <c r="MF162" s="35"/>
      <c r="MG162" s="35"/>
      <c r="MH162" s="35"/>
      <c r="MI162" s="35"/>
      <c r="MJ162" s="35"/>
      <c r="MK162" s="35"/>
      <c r="ML162" s="35"/>
      <c r="MM162" s="35"/>
      <c r="MN162" s="35"/>
      <c r="MO162" s="35"/>
      <c r="MP162" s="35"/>
      <c r="MQ162" s="35"/>
      <c r="MR162" s="35"/>
      <c r="MS162" s="35"/>
      <c r="MT162" s="35"/>
    </row>
    <row r="163" spans="1:358" x14ac:dyDescent="0.25">
      <c r="A163" s="9" t="s">
        <v>75</v>
      </c>
      <c r="B163" s="35">
        <v>15</v>
      </c>
      <c r="C163" s="59">
        <v>0.50319999999999998</v>
      </c>
      <c r="D163" s="58">
        <v>0</v>
      </c>
      <c r="E163" s="58">
        <v>0.58620689655172409</v>
      </c>
      <c r="F163" s="59">
        <v>1.0229999999999999</v>
      </c>
      <c r="G163" s="59">
        <v>0.98699999999999999</v>
      </c>
      <c r="H163" s="59">
        <v>5.3</v>
      </c>
      <c r="I163" s="33">
        <f t="shared" si="1"/>
        <v>28.909620015505439</v>
      </c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35"/>
      <c r="FI163" s="35"/>
      <c r="FJ163" s="35"/>
      <c r="FK163" s="35"/>
      <c r="FL163" s="35"/>
      <c r="FM163" s="35"/>
      <c r="FN163" s="35"/>
      <c r="FO163" s="35"/>
      <c r="FP163" s="35"/>
      <c r="FQ163" s="35"/>
      <c r="FR163" s="35"/>
      <c r="FS163" s="35"/>
      <c r="FT163" s="35"/>
      <c r="FU163" s="35"/>
      <c r="FV163" s="35"/>
      <c r="FW163" s="35"/>
      <c r="FX163" s="35"/>
      <c r="FY163" s="35"/>
      <c r="FZ163" s="35"/>
      <c r="GA163" s="35"/>
      <c r="GB163" s="35"/>
      <c r="GC163" s="35"/>
      <c r="GD163" s="35"/>
      <c r="GE163" s="35"/>
      <c r="GF163" s="35"/>
      <c r="GG163" s="35"/>
      <c r="GH163" s="35"/>
      <c r="GI163" s="35"/>
      <c r="GJ163" s="35"/>
      <c r="GK163" s="35"/>
      <c r="GL163" s="35"/>
      <c r="GM163" s="35"/>
      <c r="GN163" s="35"/>
      <c r="GO163" s="35"/>
      <c r="GP163" s="35"/>
      <c r="GQ163" s="35"/>
      <c r="GR163" s="35"/>
      <c r="GS163" s="35"/>
      <c r="GT163" s="35"/>
      <c r="GU163" s="35"/>
      <c r="GV163" s="35"/>
      <c r="GW163" s="35"/>
      <c r="GX163" s="35"/>
      <c r="GY163" s="35"/>
      <c r="GZ163" s="35"/>
      <c r="HA163" s="35"/>
      <c r="HB163" s="35"/>
      <c r="HC163" s="35"/>
      <c r="HD163" s="35"/>
      <c r="HE163" s="35"/>
      <c r="HF163" s="35"/>
      <c r="HG163" s="35"/>
      <c r="HH163" s="35"/>
      <c r="HI163" s="35"/>
      <c r="HJ163" s="35"/>
      <c r="HK163" s="35"/>
      <c r="HL163" s="35"/>
      <c r="HM163" s="35"/>
      <c r="HN163" s="35"/>
      <c r="HO163" s="35"/>
      <c r="HP163" s="35"/>
      <c r="HQ163" s="35"/>
      <c r="HR163" s="35"/>
      <c r="HS163" s="35"/>
      <c r="HT163" s="35"/>
      <c r="HU163" s="35"/>
      <c r="HV163" s="35"/>
      <c r="HW163" s="35"/>
      <c r="HX163" s="35"/>
      <c r="HY163" s="35"/>
      <c r="HZ163" s="35"/>
      <c r="IA163" s="35"/>
      <c r="IB163" s="35"/>
      <c r="IC163" s="35"/>
      <c r="ID163" s="35"/>
      <c r="IE163" s="35"/>
      <c r="IF163" s="35"/>
      <c r="IG163" s="35"/>
      <c r="IH163" s="35"/>
      <c r="II163" s="35"/>
      <c r="IJ163" s="35"/>
      <c r="IK163" s="35"/>
      <c r="IL163" s="35"/>
      <c r="IM163" s="35"/>
      <c r="IN163" s="35"/>
      <c r="IO163" s="35"/>
      <c r="IP163" s="35"/>
      <c r="IQ163" s="35"/>
      <c r="IR163" s="35"/>
      <c r="IS163" s="35"/>
      <c r="IT163" s="35"/>
      <c r="IU163" s="35"/>
      <c r="IV163" s="35"/>
      <c r="IW163" s="35"/>
      <c r="IX163" s="35"/>
      <c r="IY163" s="35"/>
      <c r="IZ163" s="35"/>
      <c r="JA163" s="35"/>
      <c r="JB163" s="35"/>
      <c r="JC163" s="35"/>
      <c r="JD163" s="35"/>
      <c r="JE163" s="35"/>
      <c r="JF163" s="35"/>
      <c r="JG163" s="35"/>
      <c r="JH163" s="35"/>
      <c r="JI163" s="35"/>
      <c r="JJ163" s="35"/>
      <c r="JK163" s="35"/>
      <c r="JL163" s="35"/>
      <c r="JM163" s="35"/>
      <c r="JN163" s="35"/>
      <c r="JO163" s="35"/>
      <c r="JP163" s="35"/>
      <c r="JQ163" s="35"/>
      <c r="JR163" s="35"/>
      <c r="JS163" s="35"/>
      <c r="JT163" s="35"/>
      <c r="JU163" s="35"/>
      <c r="JV163" s="35"/>
      <c r="JW163" s="35"/>
      <c r="JX163" s="35"/>
      <c r="JY163" s="35"/>
      <c r="JZ163" s="35"/>
      <c r="KA163" s="35"/>
      <c r="KB163" s="35"/>
      <c r="KC163" s="35"/>
      <c r="KD163" s="35"/>
      <c r="KE163" s="35"/>
      <c r="KF163" s="35"/>
      <c r="KG163" s="35"/>
      <c r="KH163" s="35"/>
      <c r="KI163" s="35"/>
      <c r="KJ163" s="35"/>
      <c r="KK163" s="35"/>
      <c r="KL163" s="35"/>
      <c r="KM163" s="35"/>
      <c r="KN163" s="35"/>
      <c r="KO163" s="35"/>
      <c r="KP163" s="35"/>
      <c r="KQ163" s="35"/>
      <c r="KR163" s="35"/>
      <c r="KS163" s="35"/>
      <c r="KT163" s="35"/>
      <c r="KU163" s="35"/>
      <c r="KV163" s="35"/>
      <c r="KW163" s="35"/>
      <c r="KX163" s="35"/>
      <c r="KY163" s="35"/>
      <c r="KZ163" s="35"/>
      <c r="LA163" s="35"/>
      <c r="LB163" s="35"/>
      <c r="LC163" s="35"/>
      <c r="LD163" s="35"/>
      <c r="LE163" s="35"/>
      <c r="LF163" s="35"/>
      <c r="LG163" s="35"/>
      <c r="LH163" s="35"/>
      <c r="LI163" s="35"/>
      <c r="LJ163" s="35"/>
      <c r="LK163" s="35"/>
      <c r="LL163" s="35"/>
      <c r="LM163" s="35"/>
      <c r="LN163" s="35"/>
      <c r="LO163" s="35"/>
      <c r="LP163" s="35"/>
      <c r="LQ163" s="35"/>
      <c r="LR163" s="35"/>
      <c r="LS163" s="35"/>
      <c r="LT163" s="35"/>
      <c r="LU163" s="35"/>
      <c r="LV163" s="35"/>
      <c r="LW163" s="35"/>
      <c r="LX163" s="35"/>
      <c r="LY163" s="35"/>
      <c r="LZ163" s="35"/>
      <c r="MA163" s="35"/>
      <c r="MB163" s="35"/>
      <c r="MC163" s="35"/>
      <c r="MD163" s="35"/>
      <c r="ME163" s="35"/>
      <c r="MF163" s="35"/>
      <c r="MG163" s="35"/>
      <c r="MH163" s="35"/>
      <c r="MI163" s="35"/>
      <c r="MJ163" s="35"/>
      <c r="MK163" s="35"/>
      <c r="ML163" s="35"/>
      <c r="MM163" s="35"/>
      <c r="MN163" s="35"/>
      <c r="MO163" s="35"/>
      <c r="MP163" s="35"/>
      <c r="MQ163" s="35"/>
      <c r="MR163" s="35"/>
      <c r="MS163" s="35"/>
      <c r="MT163" s="35"/>
    </row>
    <row r="164" spans="1:358" x14ac:dyDescent="0.25">
      <c r="A164" s="9" t="s">
        <v>76</v>
      </c>
      <c r="B164" s="37">
        <v>15</v>
      </c>
      <c r="C164" s="60">
        <v>0.53720000000000001</v>
      </c>
      <c r="D164" s="58">
        <v>0.33333333333333331</v>
      </c>
      <c r="E164" s="58">
        <v>0.625</v>
      </c>
      <c r="F164" s="60">
        <v>1.081</v>
      </c>
      <c r="G164" s="60">
        <v>1.03</v>
      </c>
      <c r="H164" s="60">
        <v>0.9</v>
      </c>
      <c r="I164" s="33">
        <f>C164*30+D164*20+E164*5+5/F164+G164*5+H164/5</f>
        <v>35.863013567684241</v>
      </c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35"/>
      <c r="FI164" s="35"/>
      <c r="FJ164" s="35"/>
      <c r="FK164" s="35"/>
      <c r="FL164" s="35"/>
      <c r="FM164" s="35"/>
      <c r="FN164" s="35"/>
      <c r="FO164" s="35"/>
      <c r="FP164" s="35"/>
      <c r="FQ164" s="35"/>
      <c r="FR164" s="35"/>
      <c r="FS164" s="35"/>
      <c r="FT164" s="35"/>
      <c r="FU164" s="35"/>
      <c r="FV164" s="35"/>
      <c r="FW164" s="35"/>
      <c r="FX164" s="35"/>
      <c r="FY164" s="35"/>
      <c r="FZ164" s="35"/>
      <c r="GA164" s="35"/>
      <c r="GB164" s="35"/>
      <c r="GC164" s="35"/>
      <c r="GD164" s="35"/>
      <c r="GE164" s="35"/>
      <c r="GF164" s="35"/>
      <c r="GG164" s="35"/>
      <c r="GH164" s="35"/>
      <c r="GI164" s="35"/>
      <c r="GJ164" s="35"/>
      <c r="GK164" s="35"/>
      <c r="GL164" s="35"/>
      <c r="GM164" s="35"/>
      <c r="GN164" s="35"/>
      <c r="GO164" s="35"/>
      <c r="GP164" s="35"/>
      <c r="GQ164" s="35"/>
      <c r="GR164" s="35"/>
      <c r="GS164" s="35"/>
      <c r="GT164" s="35"/>
      <c r="GU164" s="35"/>
      <c r="GV164" s="35"/>
      <c r="GW164" s="35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35"/>
      <c r="HY164" s="35"/>
      <c r="HZ164" s="35"/>
      <c r="IA164" s="35"/>
      <c r="IB164" s="35"/>
      <c r="IC164" s="35"/>
      <c r="ID164" s="35"/>
      <c r="IE164" s="35"/>
      <c r="IF164" s="35"/>
      <c r="IG164" s="35"/>
      <c r="IH164" s="35"/>
      <c r="II164" s="35"/>
      <c r="IJ164" s="35"/>
      <c r="IK164" s="35"/>
      <c r="IL164" s="35"/>
      <c r="IM164" s="35"/>
      <c r="IN164" s="35"/>
      <c r="IO164" s="35"/>
      <c r="IP164" s="35"/>
      <c r="IQ164" s="35"/>
      <c r="IR164" s="35"/>
      <c r="IS164" s="35"/>
      <c r="IT164" s="35"/>
      <c r="IU164" s="35"/>
      <c r="IV164" s="35"/>
      <c r="IW164" s="35"/>
      <c r="IX164" s="35"/>
      <c r="IY164" s="35"/>
      <c r="IZ164" s="35"/>
      <c r="JA164" s="35"/>
      <c r="JB164" s="35"/>
      <c r="JC164" s="35"/>
      <c r="JD164" s="35"/>
      <c r="JE164" s="35"/>
      <c r="JF164" s="35"/>
      <c r="JG164" s="35"/>
      <c r="JH164" s="35"/>
      <c r="JI164" s="35"/>
      <c r="JJ164" s="35"/>
      <c r="JK164" s="35"/>
      <c r="JL164" s="35"/>
      <c r="JM164" s="35"/>
      <c r="JN164" s="35"/>
      <c r="JO164" s="35"/>
      <c r="JP164" s="35"/>
      <c r="JQ164" s="35"/>
      <c r="JR164" s="35"/>
      <c r="JS164" s="35"/>
      <c r="JT164" s="35"/>
      <c r="JU164" s="35"/>
      <c r="JV164" s="35"/>
      <c r="JW164" s="35"/>
      <c r="JX164" s="35"/>
      <c r="JY164" s="35"/>
      <c r="JZ164" s="35"/>
      <c r="KA164" s="35"/>
      <c r="KB164" s="35"/>
      <c r="KC164" s="35"/>
      <c r="KD164" s="35"/>
      <c r="KE164" s="35"/>
      <c r="KF164" s="35"/>
      <c r="KG164" s="35"/>
      <c r="KH164" s="35"/>
      <c r="KI164" s="35"/>
      <c r="KJ164" s="35"/>
      <c r="KK164" s="35"/>
      <c r="KL164" s="35"/>
      <c r="KM164" s="35"/>
      <c r="KN164" s="35"/>
      <c r="KO164" s="35"/>
      <c r="KP164" s="35"/>
      <c r="KQ164" s="35"/>
      <c r="KR164" s="35"/>
      <c r="KS164" s="35"/>
      <c r="KT164" s="35"/>
      <c r="KU164" s="35"/>
      <c r="KV164" s="35"/>
      <c r="KW164" s="35"/>
      <c r="KX164" s="35"/>
      <c r="KY164" s="35"/>
      <c r="KZ164" s="35"/>
      <c r="LA164" s="35"/>
      <c r="LB164" s="35"/>
      <c r="LC164" s="35"/>
      <c r="LD164" s="35"/>
      <c r="LE164" s="35"/>
      <c r="LF164" s="35"/>
      <c r="LG164" s="35"/>
      <c r="LH164" s="35"/>
      <c r="LI164" s="35"/>
      <c r="LJ164" s="35"/>
      <c r="LK164" s="35"/>
      <c r="LL164" s="35"/>
      <c r="LM164" s="35"/>
      <c r="LN164" s="35"/>
      <c r="LO164" s="35"/>
      <c r="LP164" s="35"/>
      <c r="LQ164" s="35"/>
      <c r="LR164" s="35"/>
      <c r="LS164" s="35"/>
      <c r="LT164" s="35"/>
      <c r="LU164" s="35"/>
      <c r="LV164" s="35"/>
      <c r="LW164" s="35"/>
      <c r="LX164" s="35"/>
      <c r="LY164" s="35"/>
      <c r="LZ164" s="35"/>
      <c r="MA164" s="35"/>
      <c r="MB164" s="35"/>
      <c r="MC164" s="35"/>
      <c r="MD164" s="35"/>
      <c r="ME164" s="35"/>
      <c r="MF164" s="35"/>
      <c r="MG164" s="35"/>
      <c r="MH164" s="35"/>
      <c r="MI164" s="35"/>
      <c r="MJ164" s="35"/>
      <c r="MK164" s="35"/>
      <c r="ML164" s="35"/>
      <c r="MM164" s="35"/>
      <c r="MN164" s="35"/>
      <c r="MO164" s="35"/>
      <c r="MP164" s="35"/>
      <c r="MQ164" s="35"/>
      <c r="MR164" s="35"/>
      <c r="MS164" s="35"/>
      <c r="MT164" s="35"/>
    </row>
    <row r="165" spans="1:358" x14ac:dyDescent="0.25">
      <c r="A165" s="9" t="s">
        <v>77</v>
      </c>
      <c r="B165" s="35">
        <v>16</v>
      </c>
      <c r="C165" s="59">
        <v>0.48980000000000001</v>
      </c>
      <c r="D165" s="58">
        <v>0</v>
      </c>
      <c r="E165" s="58">
        <v>0.5625</v>
      </c>
      <c r="F165" s="59">
        <v>1.0069999999999999</v>
      </c>
      <c r="G165" s="59">
        <v>0.97799999999999998</v>
      </c>
      <c r="H165" s="59">
        <v>2.1000000000000014</v>
      </c>
      <c r="I165" s="33">
        <f t="shared" si="1"/>
        <v>27.781743296921555</v>
      </c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P165" s="35"/>
      <c r="FQ165" s="35"/>
      <c r="FR165" s="35"/>
      <c r="FS165" s="35"/>
      <c r="FT165" s="35"/>
      <c r="FU165" s="35"/>
      <c r="FV165" s="35"/>
      <c r="FW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H165" s="35"/>
      <c r="GI165" s="35"/>
      <c r="GJ165" s="35"/>
      <c r="GK165" s="35"/>
      <c r="GL165" s="35"/>
      <c r="GM165" s="35"/>
      <c r="GN165" s="35"/>
      <c r="GO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  <c r="IS165" s="35"/>
      <c r="IT165" s="35"/>
      <c r="IU165" s="35"/>
      <c r="IV165" s="35"/>
      <c r="IW165" s="35"/>
      <c r="IX165" s="35"/>
      <c r="IY165" s="35"/>
      <c r="IZ165" s="35"/>
      <c r="JA165" s="35"/>
      <c r="JB165" s="35"/>
      <c r="JC165" s="35"/>
      <c r="JD165" s="35"/>
      <c r="JE165" s="35"/>
      <c r="JF165" s="35"/>
      <c r="JG165" s="35"/>
      <c r="JH165" s="35"/>
      <c r="JI165" s="35"/>
      <c r="JJ165" s="35"/>
      <c r="JK165" s="35"/>
      <c r="JL165" s="35"/>
      <c r="JM165" s="35"/>
      <c r="JN165" s="35"/>
      <c r="JO165" s="35"/>
      <c r="JP165" s="35"/>
      <c r="JQ165" s="35"/>
      <c r="JR165" s="35"/>
      <c r="JS165" s="35"/>
      <c r="JT165" s="35"/>
      <c r="JU165" s="35"/>
      <c r="JV165" s="35"/>
      <c r="JW165" s="35"/>
      <c r="JX165" s="35"/>
      <c r="JY165" s="35"/>
      <c r="JZ165" s="35"/>
      <c r="KA165" s="35"/>
      <c r="KB165" s="35"/>
      <c r="KC165" s="35"/>
      <c r="KD165" s="35"/>
      <c r="KE165" s="35"/>
      <c r="KF165" s="35"/>
      <c r="KG165" s="35"/>
      <c r="KH165" s="35"/>
      <c r="KI165" s="35"/>
      <c r="KJ165" s="35"/>
      <c r="KK165" s="35"/>
      <c r="KL165" s="35"/>
      <c r="KM165" s="35"/>
      <c r="KN165" s="35"/>
      <c r="KO165" s="35"/>
      <c r="KP165" s="35"/>
      <c r="KQ165" s="35"/>
      <c r="KR165" s="35"/>
      <c r="KS165" s="35"/>
      <c r="KT165" s="35"/>
      <c r="KU165" s="35"/>
      <c r="KV165" s="35"/>
      <c r="KW165" s="35"/>
      <c r="KX165" s="35"/>
      <c r="KY165" s="35"/>
      <c r="KZ165" s="35"/>
      <c r="LA165" s="35"/>
      <c r="LB165" s="35"/>
      <c r="LC165" s="35"/>
      <c r="LD165" s="35"/>
      <c r="LE165" s="35"/>
      <c r="LF165" s="35"/>
      <c r="LG165" s="35"/>
      <c r="LH165" s="35"/>
      <c r="LI165" s="35"/>
      <c r="LJ165" s="35"/>
      <c r="LK165" s="35"/>
      <c r="LL165" s="35"/>
      <c r="LM165" s="35"/>
      <c r="LN165" s="35"/>
      <c r="LO165" s="35"/>
      <c r="LP165" s="35"/>
      <c r="LQ165" s="35"/>
      <c r="LR165" s="35"/>
      <c r="LS165" s="35"/>
      <c r="LT165" s="35"/>
      <c r="LU165" s="35"/>
      <c r="LV165" s="35"/>
      <c r="LW165" s="35"/>
      <c r="LX165" s="35"/>
      <c r="LY165" s="35"/>
      <c r="LZ165" s="35"/>
      <c r="MA165" s="35"/>
      <c r="MB165" s="35"/>
      <c r="MC165" s="35"/>
      <c r="MD165" s="35"/>
      <c r="ME165" s="35"/>
      <c r="MF165" s="35"/>
      <c r="MG165" s="35"/>
      <c r="MH165" s="35"/>
      <c r="MI165" s="35"/>
      <c r="MJ165" s="35"/>
      <c r="MK165" s="35"/>
      <c r="ML165" s="35"/>
      <c r="MM165" s="35"/>
      <c r="MN165" s="35"/>
      <c r="MO165" s="35"/>
      <c r="MP165" s="35"/>
      <c r="MQ165" s="35"/>
      <c r="MR165" s="35"/>
      <c r="MS165" s="35"/>
      <c r="MT165" s="35"/>
    </row>
    <row r="166" spans="1:358" x14ac:dyDescent="0.25">
      <c r="A166" s="9" t="s">
        <v>78</v>
      </c>
      <c r="B166" s="37">
        <v>16</v>
      </c>
      <c r="C166" s="60">
        <v>0.50960000000000005</v>
      </c>
      <c r="D166" s="58">
        <v>0</v>
      </c>
      <c r="E166" s="58">
        <v>0.55882352941176472</v>
      </c>
      <c r="F166" s="60">
        <v>0.98599999999999999</v>
      </c>
      <c r="G166" s="60">
        <v>0.97699999999999998</v>
      </c>
      <c r="H166" s="60">
        <v>0.5</v>
      </c>
      <c r="I166" s="33">
        <f t="shared" si="1"/>
        <v>28.138111561866133</v>
      </c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35"/>
      <c r="FI166" s="35"/>
      <c r="FJ166" s="35"/>
      <c r="FK166" s="35"/>
      <c r="FL166" s="35"/>
      <c r="FM166" s="35"/>
      <c r="FN166" s="35"/>
      <c r="FO166" s="35"/>
      <c r="FP166" s="35"/>
      <c r="FQ166" s="35"/>
      <c r="FR166" s="35"/>
      <c r="FS166" s="35"/>
      <c r="FT166" s="35"/>
      <c r="FU166" s="35"/>
      <c r="FV166" s="35"/>
      <c r="FW166" s="35"/>
      <c r="FX166" s="35"/>
      <c r="FY166" s="35"/>
      <c r="FZ166" s="35"/>
      <c r="GA166" s="35"/>
      <c r="GB166" s="35"/>
      <c r="GC166" s="35"/>
      <c r="GD166" s="35"/>
      <c r="GE166" s="35"/>
      <c r="GF166" s="35"/>
      <c r="GG166" s="35"/>
      <c r="GH166" s="35"/>
      <c r="GI166" s="35"/>
      <c r="GJ166" s="35"/>
      <c r="GK166" s="35"/>
      <c r="GL166" s="35"/>
      <c r="GM166" s="35"/>
      <c r="GN166" s="35"/>
      <c r="GO166" s="35"/>
      <c r="GP166" s="35"/>
      <c r="GQ166" s="35"/>
      <c r="GR166" s="35"/>
      <c r="GS166" s="35"/>
      <c r="GT166" s="35"/>
      <c r="GU166" s="35"/>
      <c r="GV166" s="35"/>
      <c r="GW166" s="35"/>
      <c r="GX166" s="35"/>
      <c r="GY166" s="35"/>
      <c r="GZ166" s="35"/>
      <c r="HA166" s="35"/>
      <c r="HB166" s="35"/>
      <c r="HC166" s="35"/>
      <c r="HD166" s="35"/>
      <c r="HE166" s="35"/>
      <c r="HF166" s="35"/>
      <c r="HG166" s="35"/>
      <c r="HH166" s="35"/>
      <c r="HI166" s="35"/>
      <c r="HJ166" s="35"/>
      <c r="HK166" s="35"/>
      <c r="HL166" s="35"/>
      <c r="HM166" s="35"/>
      <c r="HN166" s="35"/>
      <c r="HO166" s="35"/>
      <c r="HP166" s="35"/>
      <c r="HQ166" s="35"/>
      <c r="HR166" s="35"/>
      <c r="HS166" s="35"/>
      <c r="HT166" s="35"/>
      <c r="HU166" s="35"/>
      <c r="HV166" s="35"/>
      <c r="HW166" s="35"/>
      <c r="HX166" s="35"/>
      <c r="HY166" s="35"/>
      <c r="HZ166" s="35"/>
      <c r="IA166" s="35"/>
      <c r="IB166" s="35"/>
      <c r="IC166" s="35"/>
      <c r="ID166" s="35"/>
      <c r="IE166" s="35"/>
      <c r="IF166" s="35"/>
      <c r="IG166" s="35"/>
      <c r="IH166" s="35"/>
      <c r="II166" s="35"/>
      <c r="IJ166" s="35"/>
      <c r="IK166" s="35"/>
      <c r="IL166" s="35"/>
      <c r="IM166" s="35"/>
      <c r="IN166" s="35"/>
      <c r="IO166" s="35"/>
      <c r="IP166" s="35"/>
      <c r="IQ166" s="35"/>
      <c r="IR166" s="35"/>
      <c r="IS166" s="35"/>
      <c r="IT166" s="35"/>
      <c r="IU166" s="35"/>
      <c r="IV166" s="35"/>
      <c r="IW166" s="35"/>
      <c r="IX166" s="35"/>
      <c r="IY166" s="35"/>
      <c r="IZ166" s="35"/>
      <c r="JA166" s="35"/>
      <c r="JB166" s="35"/>
      <c r="JC166" s="35"/>
      <c r="JD166" s="35"/>
      <c r="JE166" s="35"/>
      <c r="JF166" s="35"/>
      <c r="JG166" s="35"/>
      <c r="JH166" s="35"/>
      <c r="JI166" s="35"/>
      <c r="JJ166" s="35"/>
      <c r="JK166" s="35"/>
      <c r="JL166" s="35"/>
      <c r="JM166" s="35"/>
      <c r="JN166" s="35"/>
      <c r="JO166" s="35"/>
      <c r="JP166" s="35"/>
      <c r="JQ166" s="35"/>
      <c r="JR166" s="35"/>
      <c r="JS166" s="35"/>
      <c r="JT166" s="35"/>
      <c r="JU166" s="35"/>
      <c r="JV166" s="35"/>
      <c r="JW166" s="35"/>
      <c r="JX166" s="35"/>
      <c r="JY166" s="35"/>
      <c r="JZ166" s="35"/>
      <c r="KA166" s="35"/>
      <c r="KB166" s="35"/>
      <c r="KC166" s="35"/>
      <c r="KD166" s="35"/>
      <c r="KE166" s="35"/>
      <c r="KF166" s="35"/>
      <c r="KG166" s="35"/>
      <c r="KH166" s="35"/>
      <c r="KI166" s="35"/>
      <c r="KJ166" s="35"/>
      <c r="KK166" s="35"/>
      <c r="KL166" s="35"/>
      <c r="KM166" s="35"/>
      <c r="KN166" s="35"/>
      <c r="KO166" s="35"/>
      <c r="KP166" s="35"/>
      <c r="KQ166" s="35"/>
      <c r="KR166" s="35"/>
      <c r="KS166" s="35"/>
      <c r="KT166" s="35"/>
      <c r="KU166" s="35"/>
      <c r="KV166" s="35"/>
      <c r="KW166" s="35"/>
      <c r="KX166" s="35"/>
      <c r="KY166" s="35"/>
      <c r="KZ166" s="35"/>
      <c r="LA166" s="35"/>
      <c r="LB166" s="35"/>
      <c r="LC166" s="35"/>
      <c r="LD166" s="35"/>
      <c r="LE166" s="35"/>
      <c r="LF166" s="35"/>
      <c r="LG166" s="35"/>
      <c r="LH166" s="35"/>
      <c r="LI166" s="35"/>
      <c r="LJ166" s="35"/>
      <c r="LK166" s="35"/>
      <c r="LL166" s="35"/>
      <c r="LM166" s="35"/>
      <c r="LN166" s="35"/>
      <c r="LO166" s="35"/>
      <c r="LP166" s="35"/>
      <c r="LQ166" s="35"/>
      <c r="LR166" s="35"/>
      <c r="LS166" s="35"/>
      <c r="LT166" s="35"/>
      <c r="LU166" s="35"/>
      <c r="LV166" s="35"/>
      <c r="LW166" s="35"/>
      <c r="LX166" s="35"/>
      <c r="LY166" s="35"/>
      <c r="LZ166" s="35"/>
      <c r="MA166" s="35"/>
      <c r="MB166" s="35"/>
      <c r="MC166" s="35"/>
      <c r="MD166" s="35"/>
      <c r="ME166" s="35"/>
      <c r="MF166" s="35"/>
      <c r="MG166" s="35"/>
      <c r="MH166" s="35"/>
      <c r="MI166" s="35"/>
      <c r="MJ166" s="35"/>
      <c r="MK166" s="35"/>
      <c r="ML166" s="35"/>
      <c r="MM166" s="35"/>
      <c r="MN166" s="35"/>
      <c r="MO166" s="35"/>
      <c r="MP166" s="35"/>
      <c r="MQ166" s="35"/>
      <c r="MR166" s="35"/>
      <c r="MS166" s="35"/>
      <c r="MT166" s="35"/>
    </row>
    <row r="167" spans="1:358" x14ac:dyDescent="0.25">
      <c r="A167" s="9" t="s">
        <v>79</v>
      </c>
      <c r="B167" s="37">
        <v>16</v>
      </c>
      <c r="C167" s="60">
        <v>0.46939999999999998</v>
      </c>
      <c r="D167" s="58">
        <v>0</v>
      </c>
      <c r="E167" s="58">
        <v>0.52941176470588236</v>
      </c>
      <c r="F167" s="60">
        <v>1.0449999999999999</v>
      </c>
      <c r="G167" s="60">
        <v>0.89900000000000002</v>
      </c>
      <c r="H167" s="60">
        <v>-0.6</v>
      </c>
      <c r="I167" s="33">
        <f t="shared" si="1"/>
        <v>25.888747818744722</v>
      </c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  <c r="FQ167" s="35"/>
      <c r="FR167" s="35"/>
      <c r="FS167" s="35"/>
      <c r="FT167" s="35"/>
      <c r="FU167" s="35"/>
      <c r="FV167" s="35"/>
      <c r="FW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H167" s="35"/>
      <c r="GI167" s="35"/>
      <c r="GJ167" s="35"/>
      <c r="GK167" s="35"/>
      <c r="GL167" s="35"/>
      <c r="GM167" s="35"/>
      <c r="GN167" s="35"/>
      <c r="GO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  <c r="KT167" s="35"/>
      <c r="KU167" s="35"/>
      <c r="KV167" s="35"/>
      <c r="KW167" s="35"/>
      <c r="KX167" s="35"/>
      <c r="KY167" s="35"/>
      <c r="KZ167" s="35"/>
      <c r="LA167" s="35"/>
      <c r="LB167" s="35"/>
      <c r="LC167" s="35"/>
      <c r="LD167" s="35"/>
      <c r="LE167" s="35"/>
      <c r="LF167" s="35"/>
      <c r="LG167" s="35"/>
      <c r="LH167" s="35"/>
      <c r="LI167" s="35"/>
      <c r="LJ167" s="35"/>
      <c r="LK167" s="35"/>
      <c r="LL167" s="35"/>
      <c r="LM167" s="35"/>
      <c r="LN167" s="35"/>
      <c r="LO167" s="35"/>
      <c r="LP167" s="35"/>
      <c r="LQ167" s="35"/>
      <c r="LR167" s="35"/>
      <c r="LS167" s="35"/>
      <c r="LT167" s="35"/>
      <c r="LU167" s="35"/>
      <c r="LV167" s="35"/>
      <c r="LW167" s="35"/>
      <c r="LX167" s="35"/>
      <c r="LY167" s="35"/>
      <c r="LZ167" s="35"/>
      <c r="MA167" s="35"/>
      <c r="MB167" s="35"/>
      <c r="MC167" s="35"/>
      <c r="MD167" s="35"/>
      <c r="ME167" s="35"/>
      <c r="MF167" s="35"/>
      <c r="MG167" s="35"/>
      <c r="MH167" s="35"/>
      <c r="MI167" s="35"/>
      <c r="MJ167" s="35"/>
      <c r="MK167" s="35"/>
      <c r="ML167" s="35"/>
      <c r="MM167" s="35"/>
      <c r="MN167" s="35"/>
      <c r="MO167" s="35"/>
      <c r="MP167" s="35"/>
      <c r="MQ167" s="35"/>
      <c r="MR167" s="35"/>
      <c r="MS167" s="35"/>
      <c r="MT167" s="35"/>
    </row>
    <row r="168" spans="1:358" x14ac:dyDescent="0.25">
      <c r="A168" s="13" t="s">
        <v>80</v>
      </c>
      <c r="B168" s="38">
        <v>16</v>
      </c>
      <c r="C168" s="61">
        <v>0.4904</v>
      </c>
      <c r="D168" s="62">
        <v>0</v>
      </c>
      <c r="E168" s="62">
        <v>0.58823529411764708</v>
      </c>
      <c r="F168" s="61">
        <v>1.0309999999999999</v>
      </c>
      <c r="G168" s="61">
        <v>0.98599999999999999</v>
      </c>
      <c r="H168" s="61">
        <v>0.6</v>
      </c>
      <c r="I168" s="34">
        <f t="shared" si="1"/>
        <v>27.552836994351573</v>
      </c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P168" s="35"/>
      <c r="FQ168" s="35"/>
      <c r="FR168" s="35"/>
      <c r="FS168" s="35"/>
      <c r="FT168" s="35"/>
      <c r="FU168" s="35"/>
      <c r="FV168" s="35"/>
      <c r="FW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H168" s="35"/>
      <c r="GI168" s="35"/>
      <c r="GJ168" s="35"/>
      <c r="GK168" s="35"/>
      <c r="GL168" s="35"/>
      <c r="GM168" s="35"/>
      <c r="GN168" s="35"/>
      <c r="GO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GZ168" s="35"/>
      <c r="HA168" s="35"/>
      <c r="HB168" s="35"/>
      <c r="HC168" s="35"/>
      <c r="HD168" s="35"/>
      <c r="HE168" s="35"/>
      <c r="HF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  <c r="HQ168" s="35"/>
      <c r="HR168" s="35"/>
      <c r="HS168" s="35"/>
      <c r="HT168" s="35"/>
      <c r="HU168" s="35"/>
      <c r="HV168" s="35"/>
      <c r="HW168" s="35"/>
      <c r="HX168" s="35"/>
      <c r="HY168" s="35"/>
      <c r="HZ168" s="35"/>
      <c r="IA168" s="35"/>
      <c r="IB168" s="35"/>
      <c r="IC168" s="35"/>
      <c r="ID168" s="35"/>
      <c r="IE168" s="35"/>
      <c r="IF168" s="35"/>
      <c r="IG168" s="35"/>
      <c r="IH168" s="35"/>
      <c r="II168" s="35"/>
      <c r="IJ168" s="35"/>
      <c r="IK168" s="35"/>
      <c r="IL168" s="35"/>
      <c r="IM168" s="35"/>
      <c r="IN168" s="35"/>
      <c r="IO168" s="35"/>
      <c r="IP168" s="35"/>
      <c r="IQ168" s="35"/>
      <c r="IR168" s="35"/>
      <c r="IS168" s="35"/>
      <c r="IT168" s="35"/>
      <c r="IU168" s="35"/>
      <c r="IV168" s="35"/>
      <c r="IW168" s="35"/>
      <c r="IX168" s="35"/>
      <c r="IY168" s="35"/>
      <c r="IZ168" s="35"/>
      <c r="JA168" s="35"/>
      <c r="JB168" s="35"/>
      <c r="JC168" s="35"/>
      <c r="JD168" s="35"/>
      <c r="JE168" s="35"/>
      <c r="JF168" s="35"/>
      <c r="JG168" s="35"/>
      <c r="JH168" s="35"/>
      <c r="JI168" s="35"/>
      <c r="JJ168" s="35"/>
      <c r="JK168" s="35"/>
      <c r="JL168" s="35"/>
      <c r="JM168" s="35"/>
      <c r="JN168" s="35"/>
      <c r="JO168" s="35"/>
      <c r="JP168" s="35"/>
      <c r="JQ168" s="35"/>
      <c r="JR168" s="35"/>
      <c r="JS168" s="35"/>
      <c r="JT168" s="35"/>
      <c r="JU168" s="35"/>
      <c r="JV168" s="35"/>
      <c r="JW168" s="35"/>
      <c r="JX168" s="35"/>
      <c r="JY168" s="35"/>
      <c r="JZ168" s="35"/>
      <c r="KA168" s="35"/>
      <c r="KB168" s="35"/>
      <c r="KC168" s="35"/>
      <c r="KD168" s="35"/>
      <c r="KE168" s="35"/>
      <c r="KF168" s="35"/>
      <c r="KG168" s="35"/>
      <c r="KH168" s="35"/>
      <c r="KI168" s="35"/>
      <c r="KJ168" s="35"/>
      <c r="KK168" s="35"/>
      <c r="KL168" s="35"/>
      <c r="KM168" s="35"/>
      <c r="KN168" s="35"/>
      <c r="KO168" s="35"/>
      <c r="KP168" s="35"/>
      <c r="KQ168" s="35"/>
      <c r="KR168" s="35"/>
      <c r="KS168" s="35"/>
      <c r="KT168" s="35"/>
      <c r="KU168" s="35"/>
      <c r="KV168" s="35"/>
      <c r="KW168" s="35"/>
      <c r="KX168" s="35"/>
      <c r="KY168" s="35"/>
      <c r="KZ168" s="35"/>
      <c r="LA168" s="35"/>
      <c r="LB168" s="35"/>
      <c r="LC168" s="35"/>
      <c r="LD168" s="35"/>
      <c r="LE168" s="35"/>
      <c r="LF168" s="35"/>
      <c r="LG168" s="35"/>
      <c r="LH168" s="35"/>
      <c r="LI168" s="35"/>
      <c r="LJ168" s="35"/>
      <c r="LK168" s="35"/>
      <c r="LL168" s="35"/>
      <c r="LM168" s="35"/>
      <c r="LN168" s="35"/>
      <c r="LO168" s="35"/>
      <c r="LP168" s="35"/>
      <c r="LQ168" s="35"/>
      <c r="LR168" s="35"/>
      <c r="LS168" s="35"/>
      <c r="LT168" s="35"/>
      <c r="LU168" s="35"/>
      <c r="LV168" s="35"/>
      <c r="LW168" s="35"/>
      <c r="LX168" s="35"/>
      <c r="LY168" s="35"/>
      <c r="LZ168" s="35"/>
      <c r="MA168" s="35"/>
      <c r="MB168" s="35"/>
      <c r="MC168" s="35"/>
      <c r="MD168" s="35"/>
      <c r="ME168" s="35"/>
      <c r="MF168" s="35"/>
      <c r="MG168" s="35"/>
      <c r="MH168" s="35"/>
      <c r="MI168" s="35"/>
      <c r="MJ168" s="35"/>
      <c r="MK168" s="35"/>
      <c r="ML168" s="35"/>
      <c r="MM168" s="35"/>
      <c r="MN168" s="35"/>
      <c r="MO168" s="35"/>
      <c r="MP168" s="35"/>
      <c r="MQ168" s="35"/>
      <c r="MR168" s="35"/>
      <c r="MS168" s="35"/>
      <c r="MT168" s="35"/>
    </row>
    <row r="169" spans="1:358" x14ac:dyDescent="0.25"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P169" s="35"/>
      <c r="FQ169" s="35"/>
      <c r="FR169" s="35"/>
      <c r="FS169" s="35"/>
      <c r="FT169" s="35"/>
      <c r="FU169" s="35"/>
      <c r="FV169" s="35"/>
      <c r="FW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H169" s="35"/>
      <c r="GI169" s="35"/>
      <c r="GJ169" s="35"/>
      <c r="GK169" s="35"/>
      <c r="GL169" s="35"/>
      <c r="GM169" s="35"/>
      <c r="GN169" s="35"/>
      <c r="GO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GZ169" s="35"/>
      <c r="HA169" s="35"/>
      <c r="HB169" s="35"/>
      <c r="HC169" s="35"/>
      <c r="HD169" s="35"/>
      <c r="HE169" s="35"/>
      <c r="HF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  <c r="HQ169" s="35"/>
      <c r="HR169" s="35"/>
      <c r="HS169" s="35"/>
      <c r="HT169" s="35"/>
      <c r="HU169" s="35"/>
      <c r="HV169" s="35"/>
      <c r="HW169" s="35"/>
      <c r="HX169" s="35"/>
      <c r="HY169" s="35"/>
      <c r="HZ169" s="35"/>
      <c r="IA169" s="35"/>
      <c r="IB169" s="35"/>
      <c r="IC169" s="35"/>
      <c r="ID169" s="35"/>
      <c r="IE169" s="35"/>
      <c r="IF169" s="35"/>
      <c r="IG169" s="35"/>
      <c r="IH169" s="35"/>
      <c r="II169" s="35"/>
      <c r="IJ169" s="35"/>
      <c r="IK169" s="35"/>
      <c r="IL169" s="35"/>
      <c r="IM169" s="35"/>
      <c r="IN169" s="35"/>
      <c r="IO169" s="35"/>
      <c r="IP169" s="35"/>
      <c r="IQ169" s="35"/>
      <c r="IR169" s="35"/>
      <c r="IS169" s="35"/>
      <c r="IT169" s="35"/>
      <c r="IU169" s="35"/>
      <c r="IV169" s="35"/>
      <c r="IW169" s="35"/>
      <c r="IX169" s="35"/>
      <c r="IY169" s="35"/>
      <c r="IZ169" s="35"/>
      <c r="JA169" s="35"/>
      <c r="JB169" s="35"/>
      <c r="JC169" s="35"/>
      <c r="JD169" s="35"/>
      <c r="JE169" s="35"/>
      <c r="JF169" s="35"/>
      <c r="JG169" s="35"/>
      <c r="JH169" s="35"/>
      <c r="JI169" s="35"/>
      <c r="JJ169" s="35"/>
      <c r="JK169" s="35"/>
      <c r="JL169" s="35"/>
      <c r="JM169" s="35"/>
      <c r="JN169" s="35"/>
      <c r="JO169" s="35"/>
      <c r="JP169" s="35"/>
      <c r="JQ169" s="35"/>
      <c r="JR169" s="35"/>
      <c r="JS169" s="35"/>
      <c r="JT169" s="35"/>
      <c r="JU169" s="35"/>
      <c r="JV169" s="35"/>
      <c r="JW169" s="35"/>
      <c r="JX169" s="35"/>
      <c r="JY169" s="35"/>
      <c r="JZ169" s="35"/>
      <c r="KA169" s="35"/>
      <c r="KB169" s="35"/>
      <c r="KC169" s="35"/>
      <c r="KD169" s="35"/>
      <c r="KE169" s="35"/>
      <c r="KF169" s="35"/>
      <c r="KG169" s="35"/>
      <c r="KH169" s="35"/>
      <c r="KI169" s="35"/>
      <c r="KJ169" s="35"/>
      <c r="KK169" s="35"/>
      <c r="KL169" s="35"/>
      <c r="KM169" s="35"/>
      <c r="KN169" s="35"/>
      <c r="KO169" s="35"/>
      <c r="KP169" s="35"/>
      <c r="KQ169" s="35"/>
      <c r="KR169" s="35"/>
      <c r="KS169" s="35"/>
      <c r="KT169" s="35"/>
      <c r="KU169" s="35"/>
      <c r="KV169" s="35"/>
      <c r="KW169" s="35"/>
      <c r="KX169" s="35"/>
      <c r="KY169" s="35"/>
      <c r="KZ169" s="35"/>
      <c r="LA169" s="35"/>
      <c r="LB169" s="35"/>
      <c r="LC169" s="35"/>
      <c r="LD169" s="35"/>
      <c r="LE169" s="35"/>
      <c r="LF169" s="35"/>
      <c r="LG169" s="35"/>
      <c r="LH169" s="35"/>
      <c r="LI169" s="35"/>
      <c r="LJ169" s="35"/>
      <c r="LK169" s="35"/>
      <c r="LL169" s="35"/>
      <c r="LM169" s="35"/>
      <c r="LN169" s="35"/>
      <c r="LO169" s="35"/>
      <c r="LP169" s="35"/>
      <c r="LQ169" s="35"/>
      <c r="LR169" s="35"/>
      <c r="LS169" s="35"/>
      <c r="LT169" s="35"/>
      <c r="LU169" s="35"/>
      <c r="LV169" s="35"/>
      <c r="LW169" s="35"/>
      <c r="LX169" s="35"/>
      <c r="LY169" s="35"/>
      <c r="LZ169" s="35"/>
      <c r="MA169" s="35"/>
      <c r="MB169" s="35"/>
      <c r="MC169" s="35"/>
      <c r="MD169" s="35"/>
      <c r="ME169" s="35"/>
      <c r="MF169" s="35"/>
      <c r="MG169" s="35"/>
      <c r="MH169" s="35"/>
      <c r="MI169" s="35"/>
      <c r="MJ169" s="35"/>
      <c r="MK169" s="35"/>
      <c r="ML169" s="35"/>
      <c r="MM169" s="35"/>
      <c r="MN169" s="35"/>
      <c r="MO169" s="35"/>
      <c r="MP169" s="35"/>
      <c r="MQ169" s="35"/>
      <c r="MR169" s="35"/>
      <c r="MS169" s="35"/>
      <c r="MT169" s="35"/>
    </row>
  </sheetData>
  <mergeCells count="38">
    <mergeCell ref="AF32:AI32"/>
    <mergeCell ref="AJ32:AM32"/>
    <mergeCell ref="D32:G32"/>
    <mergeCell ref="H32:K32"/>
    <mergeCell ref="L32:O32"/>
    <mergeCell ref="P32:S32"/>
    <mergeCell ref="B74:B77"/>
    <mergeCell ref="BL32:BO32"/>
    <mergeCell ref="B34:B37"/>
    <mergeCell ref="B38:B41"/>
    <mergeCell ref="B42:B45"/>
    <mergeCell ref="B46:B49"/>
    <mergeCell ref="B50:B53"/>
    <mergeCell ref="AN32:AQ32"/>
    <mergeCell ref="AR32:AU32"/>
    <mergeCell ref="AV32:AY32"/>
    <mergeCell ref="AZ32:BC32"/>
    <mergeCell ref="BD32:BG32"/>
    <mergeCell ref="BH32:BK32"/>
    <mergeCell ref="T32:W32"/>
    <mergeCell ref="X32:AA32"/>
    <mergeCell ref="AB32:AE32"/>
    <mergeCell ref="A4:D5"/>
    <mergeCell ref="B31:C33"/>
    <mergeCell ref="C103:E103"/>
    <mergeCell ref="F103:G103"/>
    <mergeCell ref="I103:I104"/>
    <mergeCell ref="C102:H102"/>
    <mergeCell ref="B78:B81"/>
    <mergeCell ref="B82:B85"/>
    <mergeCell ref="B86:B89"/>
    <mergeCell ref="B90:B93"/>
    <mergeCell ref="B94:B97"/>
    <mergeCell ref="B54:B57"/>
    <mergeCell ref="B58:B61"/>
    <mergeCell ref="B62:B65"/>
    <mergeCell ref="B66:B69"/>
    <mergeCell ref="B70:B73"/>
  </mergeCells>
  <conditionalFormatting sqref="A34:BO97">
    <cfRule type="expression" dxfId="7" priority="9">
      <formula>MOD(ROW(),2)=0</formula>
    </cfRule>
  </conditionalFormatting>
  <conditionalFormatting sqref="D32:BO97">
    <cfRule type="expression" dxfId="6" priority="8">
      <formula>MOD(COLUMN(),2)=1</formula>
    </cfRule>
  </conditionalFormatting>
  <conditionalFormatting sqref="I105:I168">
    <cfRule type="expression" dxfId="135" priority="7">
      <formula>MOD(ROW(),2)=0</formula>
    </cfRule>
  </conditionalFormatting>
  <conditionalFormatting sqref="XFD35">
    <cfRule type="expression" dxfId="134" priority="6">
      <formula>MOD(ROW(),2)=0</formula>
    </cfRule>
  </conditionalFormatting>
  <conditionalFormatting sqref="XFD35">
    <cfRule type="expression" dxfId="133" priority="5">
      <formula>MOD(COLUMN(),2)=1</formula>
    </cfRule>
  </conditionalFormatting>
  <conditionalFormatting sqref="A105:H168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 Template</vt:lpstr>
    </vt:vector>
  </TitlesOfParts>
  <Company>CAEN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Bovbjerg, Mattheus</dc:creator>
  <cp:lastModifiedBy>Bovbjerg, Mattheus</cp:lastModifiedBy>
  <dcterms:created xsi:type="dcterms:W3CDTF">2014-03-19T16:05:11Z</dcterms:created>
  <dcterms:modified xsi:type="dcterms:W3CDTF">2014-04-20T00:17:38Z</dcterms:modified>
</cp:coreProperties>
</file>