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7"/>
  <workbookPr defaultThemeVersion="166925"/>
  <mc:AlternateContent xmlns:mc="http://schemas.openxmlformats.org/markup-compatibility/2006">
    <mc:Choice Requires="x15">
      <x15ac:absPath xmlns:x15ac="http://schemas.microsoft.com/office/spreadsheetml/2010/11/ac" url="https://d.docs.live.net/5e5fd79cd42d6c39/Desktop/Personal Projects/DCF's/Stock Valuation/Coupang/"/>
    </mc:Choice>
  </mc:AlternateContent>
  <xr:revisionPtr revIDLastSave="668" documentId="13_ncr:1_{805D0793-9DD6-4019-85B9-B8CFE9715DA8}" xr6:coauthVersionLast="47" xr6:coauthVersionMax="47" xr10:uidLastSave="{09DB06A9-9DC4-4432-9A80-A567842D5F09}"/>
  <bookViews>
    <workbookView xWindow="-28920" yWindow="1755" windowWidth="29040" windowHeight="15840" xr2:uid="{35F60D55-4670-4787-8D72-983AD4D3713C}"/>
  </bookViews>
  <sheets>
    <sheet name="DCF" sheetId="1" r:id="rId1"/>
    <sheet name="Live Data Pull" sheetId="14" r:id="rId2"/>
    <sheet name="WACC" sheetId="2" r:id="rId3"/>
    <sheet name="Multiples Approach" sheetId="4" r:id="rId4"/>
    <sheet name="Valuation Comparison" sheetId="3" r:id="rId5"/>
    <sheet name="Balance Sheet" sheetId="12" r:id="rId6"/>
    <sheet name="Income Statement" sheetId="13" r:id="rId7"/>
    <sheet name="Cash Flow" sheetId="11" r:id="rId8"/>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1" l="1"/>
  <c r="D41" i="1" a="1"/>
  <c r="D41" i="1"/>
  <c r="C20" i="1" a="1"/>
  <c r="C20" i="1"/>
  <c r="I14" i="1"/>
  <c r="C13" i="1" a="1"/>
  <c r="I13" i="1"/>
  <c r="J14" i="1"/>
  <c r="J13" i="1"/>
  <c r="J21" i="1"/>
  <c r="J20" i="1"/>
  <c r="J28" i="1"/>
  <c r="J27" i="1"/>
  <c r="J33" i="1"/>
  <c r="J36" i="1"/>
  <c r="J35" i="1"/>
  <c r="J42" i="1"/>
  <c r="J41" i="1"/>
  <c r="J48" i="1"/>
  <c r="J47" i="1"/>
  <c r="J53" i="1"/>
  <c r="K14" i="1"/>
  <c r="K13" i="1"/>
  <c r="K21" i="1"/>
  <c r="K20" i="1"/>
  <c r="K28" i="1"/>
  <c r="K27" i="1"/>
  <c r="K33" i="1"/>
  <c r="K36" i="1"/>
  <c r="K35" i="1"/>
  <c r="K42" i="1"/>
  <c r="K41" i="1"/>
  <c r="K48" i="1"/>
  <c r="K47" i="1"/>
  <c r="K53" i="1"/>
  <c r="L14" i="1"/>
  <c r="L13" i="1"/>
  <c r="L21" i="1"/>
  <c r="L20" i="1"/>
  <c r="L28" i="1"/>
  <c r="L27" i="1"/>
  <c r="L33" i="1"/>
  <c r="L36" i="1"/>
  <c r="L35" i="1"/>
  <c r="L42" i="1"/>
  <c r="L41" i="1"/>
  <c r="L48" i="1"/>
  <c r="L47" i="1"/>
  <c r="L53" i="1"/>
  <c r="M14" i="1"/>
  <c r="M13" i="1"/>
  <c r="M21" i="1"/>
  <c r="M20" i="1"/>
  <c r="M28" i="1"/>
  <c r="M27" i="1"/>
  <c r="M33" i="1"/>
  <c r="M36" i="1"/>
  <c r="M35" i="1"/>
  <c r="M42" i="1"/>
  <c r="M41" i="1"/>
  <c r="M48" i="1"/>
  <c r="M47" i="1"/>
  <c r="M53" i="1"/>
  <c r="N14" i="1"/>
  <c r="N13" i="1"/>
  <c r="N21" i="1"/>
  <c r="N20" i="1"/>
  <c r="N28" i="1"/>
  <c r="N27" i="1"/>
  <c r="N33" i="1"/>
  <c r="N36" i="1"/>
  <c r="N35" i="1"/>
  <c r="N42" i="1"/>
  <c r="N41" i="1"/>
  <c r="N48" i="1"/>
  <c r="N47" i="1"/>
  <c r="N53" i="1"/>
  <c r="O14" i="1"/>
  <c r="O13" i="1"/>
  <c r="O21" i="1"/>
  <c r="O20" i="1"/>
  <c r="O28" i="1"/>
  <c r="O27" i="1"/>
  <c r="O33" i="1"/>
  <c r="O36" i="1"/>
  <c r="O35" i="1"/>
  <c r="O42" i="1"/>
  <c r="O41" i="1"/>
  <c r="O48" i="1"/>
  <c r="O47" i="1"/>
  <c r="O53" i="1"/>
  <c r="P14" i="1"/>
  <c r="P13" i="1"/>
  <c r="P21" i="1"/>
  <c r="P20" i="1"/>
  <c r="P28" i="1"/>
  <c r="P27" i="1"/>
  <c r="P33" i="1"/>
  <c r="P36" i="1"/>
  <c r="P35" i="1"/>
  <c r="P42" i="1"/>
  <c r="P41" i="1"/>
  <c r="P48" i="1"/>
  <c r="P47" i="1"/>
  <c r="P53" i="1"/>
  <c r="I21" i="1"/>
  <c r="I20" i="1"/>
  <c r="I28" i="1"/>
  <c r="I27" i="1"/>
  <c r="I33" i="1"/>
  <c r="I36" i="1"/>
  <c r="I35" i="1"/>
  <c r="I42" i="1"/>
  <c r="I41" i="1"/>
  <c r="I48" i="1"/>
  <c r="I47" i="1"/>
  <c r="I53" i="1"/>
  <c r="P56" i="1"/>
  <c r="I54" i="1"/>
  <c r="J54" i="1"/>
  <c r="K54" i="1"/>
  <c r="L54" i="1"/>
  <c r="M54" i="1"/>
  <c r="N54" i="1"/>
  <c r="O54" i="1"/>
  <c r="P54" i="1"/>
  <c r="P57" i="1"/>
  <c r="P59" i="1"/>
  <c r="P61" i="1"/>
  <c r="C1" i="14" a="1"/>
  <c r="C1" i="14"/>
  <c r="P63" i="1"/>
  <c r="B1" i="14" a="1"/>
  <c r="B1" i="14"/>
  <c r="F3" i="1"/>
  <c r="F47" i="1"/>
  <c r="G47" i="1"/>
  <c r="H47" i="1"/>
  <c r="E47" i="1"/>
  <c r="D42" i="1"/>
  <c r="E42" i="1"/>
  <c r="F42" i="1"/>
  <c r="G42" i="1"/>
  <c r="H42" i="1"/>
  <c r="H48" i="1"/>
  <c r="D35" i="1" a="1"/>
  <c r="H36" i="1"/>
  <c r="D35" i="1"/>
  <c r="C27" i="1" a="1"/>
  <c r="C27" i="1"/>
  <c r="E14" i="1"/>
  <c r="F14" i="1"/>
  <c r="G14" i="1"/>
  <c r="H14" i="1"/>
  <c r="C13" i="1"/>
  <c r="D14" i="1"/>
  <c r="D48" i="1"/>
  <c r="E48" i="1"/>
  <c r="F48" i="1"/>
  <c r="G48" i="1"/>
  <c r="C48" i="1"/>
  <c r="C13" i="4"/>
  <c r="D13" i="4"/>
  <c r="B13" i="4"/>
  <c r="C11" i="4"/>
  <c r="C10" i="4"/>
  <c r="E8" i="4"/>
  <c r="E5" i="4"/>
  <c r="E6" i="4"/>
  <c r="E7" i="4"/>
  <c r="E4" i="4"/>
  <c r="C4" i="2"/>
  <c r="C14" i="2"/>
  <c r="C42" i="1"/>
  <c r="D36" i="1"/>
  <c r="E36" i="1"/>
  <c r="F36" i="1"/>
  <c r="G36" i="1"/>
  <c r="C36" i="1"/>
  <c r="E21" i="1"/>
  <c r="F21" i="1"/>
  <c r="G21" i="1"/>
  <c r="E33" i="1"/>
  <c r="F33" i="1"/>
  <c r="G33" i="1"/>
  <c r="D21" i="1"/>
  <c r="C21" i="1"/>
  <c r="D33" i="1"/>
  <c r="C33" i="1"/>
  <c r="H33" i="1"/>
  <c r="H21" i="1"/>
  <c r="P62" i="1"/>
  <c r="C3" i="2"/>
  <c r="C7" i="2"/>
  <c r="C8" i="2"/>
  <c r="P64" i="1"/>
  <c r="D69" i="1"/>
  <c r="F4" i="1"/>
  <c r="I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<sst xmlns="http://schemas.openxmlformats.org/spreadsheetml/2006/main" count="627" uniqueCount="498">
  <si>
    <t>Ticker</t>
  </si>
  <si>
    <t>Current Price</t>
  </si>
  <si>
    <t>Margin of Safety</t>
  </si>
  <si>
    <t>Date</t>
  </si>
  <si>
    <t>Implied Share Price</t>
  </si>
  <si>
    <t>x</t>
  </si>
  <si>
    <t>Assumptions</t>
  </si>
  <si>
    <t>Switches</t>
  </si>
  <si>
    <t>WACC</t>
  </si>
  <si>
    <t>TGR (Terminal Growth Rate)</t>
  </si>
  <si>
    <t>Case</t>
  </si>
  <si>
    <t>Base Case</t>
  </si>
  <si>
    <t>DCF (millions)</t>
  </si>
  <si>
    <t xml:space="preserve">Revenue </t>
  </si>
  <si>
    <t>% growth</t>
  </si>
  <si>
    <t>Conservative Case</t>
  </si>
  <si>
    <t>Optimistic Case</t>
  </si>
  <si>
    <t>% of revenue</t>
  </si>
  <si>
    <t>(-) Taxes</t>
  </si>
  <si>
    <t>% tax rate</t>
  </si>
  <si>
    <t xml:space="preserve">(+) D&amp;A </t>
  </si>
  <si>
    <t>(-) Capital Expenditures (PP&amp;E Spending)</t>
  </si>
  <si>
    <t xml:space="preserve">(-) Change in Net Working Capital </t>
  </si>
  <si>
    <t>Unlevered FCF</t>
  </si>
  <si>
    <t>Present Value of FCF</t>
  </si>
  <si>
    <t xml:space="preserve">Terminal Value </t>
  </si>
  <si>
    <t>Present Value  of Terminal Value</t>
  </si>
  <si>
    <t>Enterprise Value</t>
  </si>
  <si>
    <t>(+) Cash</t>
  </si>
  <si>
    <t>(-) Debt</t>
  </si>
  <si>
    <t>Equity Value</t>
  </si>
  <si>
    <t>Share Outstanding</t>
  </si>
  <si>
    <t>Share Price</t>
  </si>
  <si>
    <t>Sensitivity Table</t>
  </si>
  <si>
    <t>Terminal Growth Rate</t>
  </si>
  <si>
    <t>Calculating WACC</t>
  </si>
  <si>
    <t>Debt</t>
  </si>
  <si>
    <t>Tax Rate</t>
  </si>
  <si>
    <t>% Equity</t>
  </si>
  <si>
    <t>% Debt</t>
  </si>
  <si>
    <t>Cost of Equity</t>
  </si>
  <si>
    <t>Risk Free Rate</t>
  </si>
  <si>
    <t>Beta</t>
  </si>
  <si>
    <t>Equity Market Return</t>
  </si>
  <si>
    <t>Cost of Equity = Risk Free Rate + Beta * (Equity Market Return - Risk Free Rate)</t>
  </si>
  <si>
    <t>Cost of Debt</t>
  </si>
  <si>
    <t>Interest Rate</t>
  </si>
  <si>
    <t>WACC = (Cost of Equity)*(% of Equity) + (Cost of Debt)*(% of Debt)*(1- Tax Rate)</t>
  </si>
  <si>
    <t>Multiples Approach</t>
  </si>
  <si>
    <t>Name</t>
  </si>
  <si>
    <t>Price</t>
  </si>
  <si>
    <t>Earnings</t>
  </si>
  <si>
    <t>P/E Multiple</t>
  </si>
  <si>
    <t>Simpson Manufacturing (SSD)</t>
  </si>
  <si>
    <t>UFP Industries (UFPI)</t>
  </si>
  <si>
    <t>Quanex Building Products (NX)</t>
  </si>
  <si>
    <t>Masco Corporation (MAS)</t>
  </si>
  <si>
    <t>Valmont Industries (VI)</t>
  </si>
  <si>
    <t>Average</t>
  </si>
  <si>
    <t>Median</t>
  </si>
  <si>
    <t>Valuation Comparison</t>
  </si>
  <si>
    <t>Hi</t>
  </si>
  <si>
    <t>Lo</t>
  </si>
  <si>
    <t>52-week</t>
  </si>
  <si>
    <t>DCF</t>
  </si>
  <si>
    <t>Net Income</t>
  </si>
  <si>
    <t>Interest Expense</t>
  </si>
  <si>
    <t>Operating Expenses</t>
  </si>
  <si>
    <t>CPNG</t>
  </si>
  <si>
    <t>Coupang (CPNG)</t>
  </si>
  <si>
    <t>Dividends Provided/Paid - Common</t>
  </si>
  <si>
    <t>Free Cash Flow</t>
  </si>
  <si>
    <t>Free Cash Flow Net of Dividends</t>
  </si>
  <si>
    <t>Free Cash Flow to Equity</t>
  </si>
  <si>
    <t>Depreciation, Depletion &amp; Amortization - Cash Flow</t>
  </si>
  <si>
    <t>Common Stock Buyback - Net</t>
  </si>
  <si>
    <t>Non-GAAP Free Cash Flow - Company Reported</t>
  </si>
  <si>
    <t>CF from Optg Activities before Change in WC &amp; Int Payments</t>
  </si>
  <si>
    <t>Interest Paid - Cash Flow - Supplemental</t>
  </si>
  <si>
    <t>Income Taxes - Paid/(Reimbursed) - Cash Flow - Supplemental</t>
  </si>
  <si>
    <t>Supplemental</t>
  </si>
  <si>
    <t>Net Cash - Ending Balance</t>
  </si>
  <si>
    <t>Net Cash - Beginning Balance</t>
  </si>
  <si>
    <t>Net Cash from Continuing Operations</t>
  </si>
  <si>
    <t>Net Change in Cash - Total</t>
  </si>
  <si>
    <t>Change in Cash</t>
  </si>
  <si>
    <t>Foreign Exchange Effects - Cash Flow</t>
  </si>
  <si>
    <t>Foreign Exchange Effects</t>
  </si>
  <si>
    <t>Net Cash Flow from Financing Activities</t>
  </si>
  <si>
    <t>Other Financing Cash Flow - Increase/(Decrease)</t>
  </si>
  <si>
    <t>Debt - Reduced - Long-Term - Cash Flow</t>
  </si>
  <si>
    <t>Debt - Issued - Long-Term - Cash Flow</t>
  </si>
  <si>
    <t>Debt - Issued/(Reduced) - Long-Term - Cash Flow</t>
  </si>
  <si>
    <t>Debt - Reduced - Short-Term - Cash Flow</t>
  </si>
  <si>
    <t>Debt - Issued - Short-Term - Cash Flow</t>
  </si>
  <si>
    <t>Debt - Issued/(Reduced) - Short-Term - Total - Cash Flow</t>
  </si>
  <si>
    <t>Debt - Long-Term &amp; Short-Term - Issuance/(Retirement) - Total - Cash Flow</t>
  </si>
  <si>
    <t>Stock - Common - Issued/Sold - Cash Flow</t>
  </si>
  <si>
    <t>Stock - Common - Issuance/(Retirement) - Net - Cash Flow</t>
  </si>
  <si>
    <t>Stock - Common, Preferred &amp; Other - Repurchased/Retired - Cash Flow</t>
  </si>
  <si>
    <t>Stock - Common, Preferred &amp; Other - Issued/Sold - Cash Flow</t>
  </si>
  <si>
    <t>Stock - Common, Preferred &amp; Other - Issuance/(Retirement) - Net - Cash Flow</t>
  </si>
  <si>
    <t>Stock - Issuance/(Retirement) - Net - Excluding Options/Warrants - Cash Flow</t>
  </si>
  <si>
    <t>Stock - Total - Issuance/(Retirement) - Net - Cash Flow</t>
  </si>
  <si>
    <t>Financing Cash Flow</t>
  </si>
  <si>
    <t>Net Cash Flow from Investing Activities</t>
  </si>
  <si>
    <t>Other Investing Cash Flow - Decrease/(Increase)</t>
  </si>
  <si>
    <t>Capital Expenditures - Total</t>
  </si>
  <si>
    <t>Property, Plant &amp; Equipment Sold - Cash Flow</t>
  </si>
  <si>
    <t>Property, Plant &amp; Equipment - Purchased - Cash Flow</t>
  </si>
  <si>
    <t>Property, Plant &amp; Equipment - Purchased/(Sold) - Net - Cash Flow</t>
  </si>
  <si>
    <t>Capital Expenditures - Net - Cash Flow</t>
  </si>
  <si>
    <t>Investing Cash Flow</t>
  </si>
  <si>
    <t>Net Cash Flow from Operating Activities</t>
  </si>
  <si>
    <t>Other Liabilities - Increase/(Decrease) -Total - Cash Flow</t>
  </si>
  <si>
    <t>Accrued Expenses - Increase/(Decrease) - Cash Flow</t>
  </si>
  <si>
    <t>Accounts Payable - Increase/(Decrease) - Cash Flow</t>
  </si>
  <si>
    <t>Other Assets - Decrease/(Increase) - Cash Flow</t>
  </si>
  <si>
    <t>Inventories - Decrease/(Increase) - Cash Flow</t>
  </si>
  <si>
    <t>Accounts Receivables - Decrease/(Increase) - Cash Flow</t>
  </si>
  <si>
    <t>Working Capital - Increase/(Decrease) - Cash Flow</t>
  </si>
  <si>
    <t>Cash Flow from Operating Activities before Changes in Working Capital</t>
  </si>
  <si>
    <t>Share Based Payments - Cash Flow - to Reconcile</t>
  </si>
  <si>
    <t>Financial Assets - Unrealized Gain/(Loss) - Cash Flow - to Reconcile</t>
  </si>
  <si>
    <t>Depreciation &amp; Depletion - Property, Plant &amp; Equipment - Cash Flow - to Reconcile</t>
  </si>
  <si>
    <t>Depreciation, Depletion &amp; Amortization including Impairment - Cash Flow - to Reconcile</t>
  </si>
  <si>
    <t>Other Non-Cash Items &amp; Reconciliation Adjustments - Cash Flow - to Reconcile</t>
  </si>
  <si>
    <t>Financial Income/(Expense) - Cash Flow - to Reconcile</t>
  </si>
  <si>
    <t>Non-cash Items &amp; Reconciliation Adjustments - Cash Flow</t>
  </si>
  <si>
    <t>Profit/(Loss) - Starting Line - Cash Flow</t>
  </si>
  <si>
    <t>Operating Cash Flow - Indirect</t>
  </si>
  <si>
    <t>30-12-2022</t>
  </si>
  <si>
    <t>30-12-2021</t>
  </si>
  <si>
    <t>30-12-2020</t>
  </si>
  <si>
    <t>30-12-2019</t>
  </si>
  <si>
    <t>30-12-2018</t>
  </si>
  <si>
    <t>Field Name</t>
  </si>
  <si>
    <t>Cash Flow - Standardized (Currency: As Reported)</t>
  </si>
  <si>
    <t>USD</t>
  </si>
  <si>
    <t>Standardized Currency</t>
  </si>
  <si>
    <t>Period End Date</t>
  </si>
  <si>
    <t>2022</t>
  </si>
  <si>
    <t>2021</t>
  </si>
  <si>
    <t>2020</t>
  </si>
  <si>
    <t>2019</t>
  </si>
  <si>
    <t>2018</t>
  </si>
  <si>
    <t>Statement Data</t>
  </si>
  <si>
    <t>Export Date</t>
  </si>
  <si>
    <t>Annual</t>
  </si>
  <si>
    <t>Period</t>
  </si>
  <si>
    <t>Millions</t>
  </si>
  <si>
    <t>Scaling</t>
  </si>
  <si>
    <t>Consolidated</t>
  </si>
  <si>
    <t>Consolidation Basis</t>
  </si>
  <si>
    <t>IND</t>
  </si>
  <si>
    <t>CF Template</t>
  </si>
  <si>
    <t>Diversified Retail</t>
  </si>
  <si>
    <t>TRBC Industry Group</t>
  </si>
  <si>
    <t>United States of America</t>
  </si>
  <si>
    <t>Country of Headquarters</t>
  </si>
  <si>
    <t>Country of Exchange</t>
  </si>
  <si>
    <t>Coupang Inc (CPNG.N)</t>
  </si>
  <si>
    <t>Company Name</t>
  </si>
  <si>
    <t>Company Fundamentals - Cash Flow</t>
  </si>
  <si>
    <t>Employees - Full-Time/Full-Time Equivalents - Current Date</t>
  </si>
  <si>
    <t>Employees - Full-Time/Full-Time Equivalents - Period End</t>
  </si>
  <si>
    <t>Employees</t>
  </si>
  <si>
    <t>Operating Lease Payments - Due in Year 6 &amp; Beyond</t>
  </si>
  <si>
    <t>Operating Lease Payments - Due in 4-5 Years</t>
  </si>
  <si>
    <t>Operating Lease Payments - Due in 2-3 Years</t>
  </si>
  <si>
    <t>Operating Lease Payments - Interest Cost/Imputed Interest</t>
  </si>
  <si>
    <t>Operating Lease Payments - Remaining Maturities</t>
  </si>
  <si>
    <t>Operating Lease Payments - Due in Year 5</t>
  </si>
  <si>
    <t>Operating Lease Payments - Due in Year 4</t>
  </si>
  <si>
    <t>Operating Lease Payments - Due in Year 3</t>
  </si>
  <si>
    <t>Operating Lease Payments - Due in Year 2</t>
  </si>
  <si>
    <t>Operating Lease Payments - Due in Year 1</t>
  </si>
  <si>
    <t>Operating Lease Payments - Total</t>
  </si>
  <si>
    <t>Operating Lease Maturity</t>
  </si>
  <si>
    <t>Common Shareholders - Number</t>
  </si>
  <si>
    <t>Shareholders</t>
  </si>
  <si>
    <t>Book Value excluding Other Equity</t>
  </si>
  <si>
    <t>Working Capital excluding Other Current Assets &amp; Liabilities</t>
  </si>
  <si>
    <t>Working Capital - Non-Cash</t>
  </si>
  <si>
    <t>Working Capital</t>
  </si>
  <si>
    <t>Unearned Revenue - Total</t>
  </si>
  <si>
    <t>Total Fixed Assets - Net</t>
  </si>
  <si>
    <t>Total Long Term Capital</t>
  </si>
  <si>
    <t>Total Capital</t>
  </si>
  <si>
    <t>Total Book Capital</t>
  </si>
  <si>
    <t>Tangible Book Value</t>
  </si>
  <si>
    <t>Tangible Total Equity</t>
  </si>
  <si>
    <t>Shareholders Equity - Common</t>
  </si>
  <si>
    <t>Provisions - Total</t>
  </si>
  <si>
    <t>Net Operating Assets</t>
  </si>
  <si>
    <t>Net Book Capital</t>
  </si>
  <si>
    <t>Debt - including Preferred Equity &amp; Minority Interest - Total</t>
  </si>
  <si>
    <t>Cash &amp; Short Term Investments - Total</t>
  </si>
  <si>
    <t>Cash &amp; Cash Equivalents - Total</t>
  </si>
  <si>
    <t>Asset Accruals</t>
  </si>
  <si>
    <t>Accruals - Short-Term</t>
  </si>
  <si>
    <t>Contract Liabilities - Short-Term - Advance Consideration &amp; Progress Billings in Excess of Unbilled Revenue</t>
  </si>
  <si>
    <t>Other</t>
  </si>
  <si>
    <t>Weighted Average Discount Rate - Finance Lease</t>
  </si>
  <si>
    <t>Weighted Average Discount Rate - Operating Lease - US GAAP</t>
  </si>
  <si>
    <t>Wgt Avg Remaining Lease Term (Years) - Finance Lease</t>
  </si>
  <si>
    <t>Wgt Avg Remaining Lease Term (Years)-Operating Lease-US GAAP</t>
  </si>
  <si>
    <t>Weighted Average Leases</t>
  </si>
  <si>
    <t>Capital Lease Maturities - Due in Year 6 &amp; Beyond</t>
  </si>
  <si>
    <t>Capital Lease Maturities - Due in 4-5 Years</t>
  </si>
  <si>
    <t>Capital Lease Maturities - Due in 2-3 Years</t>
  </si>
  <si>
    <t>Capital Lease Maturities - Interest Costs</t>
  </si>
  <si>
    <t>Capital Lease Maturities - Remaining Maturities</t>
  </si>
  <si>
    <t>Capital Lease Maturities - Due in Year 5</t>
  </si>
  <si>
    <t>Capital Lease Maturities - Due in Year 4</t>
  </si>
  <si>
    <t>Capital Lease Maturities - Due in Year 3</t>
  </si>
  <si>
    <t>Capital Lease Maturities - Due in Year 2</t>
  </si>
  <si>
    <t>Capital Lease Maturities - Due within 1 Year</t>
  </si>
  <si>
    <t>Capital Lease Maturities - Total</t>
  </si>
  <si>
    <t>Capital Lease Maturity</t>
  </si>
  <si>
    <t>Debt - Long-Term - Maturities - Year 6 &amp; Beyond</t>
  </si>
  <si>
    <t>Debt - Long-Term - Maturities - 4-5 Years</t>
  </si>
  <si>
    <t>Debt - Long-Term - Maturities - 2-3 Years</t>
  </si>
  <si>
    <t>Debt - Long-Term - Maturities - Remaining</t>
  </si>
  <si>
    <t>Debt - Long-Term - Maturities - Year 5</t>
  </si>
  <si>
    <t>Debt - Long-Term - Maturities - Year 4</t>
  </si>
  <si>
    <t>Debt - Long-Term - Maturities - Year 3</t>
  </si>
  <si>
    <t>Debt - Long-Term - Maturities - Year 2</t>
  </si>
  <si>
    <t>Debt - Long-Term - Maturities - within 1 Year</t>
  </si>
  <si>
    <t>Debt - Long-Term - Maturities - Total</t>
  </si>
  <si>
    <t>Debt Maturity</t>
  </si>
  <si>
    <t>Revolving Line of Credit - Total Principal Amount</t>
  </si>
  <si>
    <t>Revolving Line of Credit - Outstanding - Supplemental</t>
  </si>
  <si>
    <t>Debt - Total</t>
  </si>
  <si>
    <t>Net Debt</t>
  </si>
  <si>
    <t>Debt Related</t>
  </si>
  <si>
    <t>Derivative Liabilities - Hedging</t>
  </si>
  <si>
    <t>Accrued Expenses</t>
  </si>
  <si>
    <t>Trade Account Payables - Total</t>
  </si>
  <si>
    <t>Payables &amp; Accrued Expenses</t>
  </si>
  <si>
    <t>Other Assets - Total</t>
  </si>
  <si>
    <t>Loans &amp; Receivables - Total</t>
  </si>
  <si>
    <t>Long-Term &amp; Short-Term</t>
  </si>
  <si>
    <t>Debt including Finance and Operating Lease Liabilities</t>
  </si>
  <si>
    <t>Finance and Operating Lease Liabilities - Total</t>
  </si>
  <si>
    <t>Operating Lease Liabilities - Long-Term - Supplemental</t>
  </si>
  <si>
    <t>Operating Lease Liabilities - Current Portion/Short-Term - Supplemental</t>
  </si>
  <si>
    <t>Total Operating Lease Liabilities</t>
  </si>
  <si>
    <t>Right of Use Liabilities</t>
  </si>
  <si>
    <t>Property, Plant &amp; Equipment - excluding Right of Use Tangible Assets &amp; Capital Leases - Net</t>
  </si>
  <si>
    <t>Right of Use Tangible Assets - Capital/Finance Lease - Net - Supplemental</t>
  </si>
  <si>
    <t>Right of Use Tangible Assets - Operating Lease - Net - Supplemental</t>
  </si>
  <si>
    <t>Right of Use Tangible Assets - Total - Net - Supplemental</t>
  </si>
  <si>
    <t>Right of Use Tangible Assets</t>
  </si>
  <si>
    <t>Asset Allocation Factor - Issue Specific</t>
  </si>
  <si>
    <t>Share/Per Share - Other</t>
  </si>
  <si>
    <t>Common Shares - Outstanding - Issue Specific - Current</t>
  </si>
  <si>
    <t>Common Shares - Issued - Issue Specific - Current</t>
  </si>
  <si>
    <t>Common Shares - Treasury - Issue Specific</t>
  </si>
  <si>
    <t>Common Shares - Outstanding - Issue Specific</t>
  </si>
  <si>
    <t>Common Shares - Issued - Issue Specific</t>
  </si>
  <si>
    <t>Common Shares - Authorized - Issue Specific</t>
  </si>
  <si>
    <t>Common Shares - Treasury - Total</t>
  </si>
  <si>
    <t>Common Shares - Outstanding - Total</t>
  </si>
  <si>
    <t>Common Shares - Issued - Total</t>
  </si>
  <si>
    <t>Share/Per Share - Common</t>
  </si>
  <si>
    <t>Total Liabilities &amp; Equity</t>
  </si>
  <si>
    <t>Total Liabilities &amp; Shareholders' Equity</t>
  </si>
  <si>
    <t>Total Shareholders' Equity - including Minority Interest &amp; Hybrid Debt</t>
  </si>
  <si>
    <t>Total Shareholders' Equity</t>
  </si>
  <si>
    <t>Common Equity - Total</t>
  </si>
  <si>
    <t>Comprehensive Income - Pension Liabilities</t>
  </si>
  <si>
    <t>Foreign Currency Translation Adjustment - Accumulated</t>
  </si>
  <si>
    <t>Comprehensive Income - Accumulated - Total</t>
  </si>
  <si>
    <t>Retained Earnings - Total</t>
  </si>
  <si>
    <t>Equity - Non-Contributed - Reserves &amp; Retained Earnings</t>
  </si>
  <si>
    <t>Common Stock - Additional Paid in Capital including Option Reserve</t>
  </si>
  <si>
    <t>Common Stock - Issued &amp; Paid</t>
  </si>
  <si>
    <t>Common Equity - Contributed</t>
  </si>
  <si>
    <t>Common Equity Attributable to Parent Shareholders</t>
  </si>
  <si>
    <t>Preferred Equity - Contributed</t>
  </si>
  <si>
    <t>Preferred Stock - Redeemable - Convertible</t>
  </si>
  <si>
    <t>Preferred Stock - Redeemable - Total</t>
  </si>
  <si>
    <t>Preferred Shareholders Equity</t>
  </si>
  <si>
    <t>Shareholders' Equity - Attributable to Parent Shareholders - Total</t>
  </si>
  <si>
    <t>Shareholders' Equity</t>
  </si>
  <si>
    <t>Total Liabilities</t>
  </si>
  <si>
    <t>Total Non-Current Liabilities</t>
  </si>
  <si>
    <t>Post Employment Benefits - Pension &amp; Other - Long-Term</t>
  </si>
  <si>
    <t>Provisions - Long-Term</t>
  </si>
  <si>
    <t>Other Non-Current Liabilities - Total</t>
  </si>
  <si>
    <t>Operating Lease Liabilities - Long-Term</t>
  </si>
  <si>
    <t>Derivative Liabilities - Hedging - Long-Term</t>
  </si>
  <si>
    <t>Capitalized Lease Obligations - Long-Term</t>
  </si>
  <si>
    <t>Convertible Debt - Long-Term</t>
  </si>
  <si>
    <t>Debt - Non-Convertible - Long-Term</t>
  </si>
  <si>
    <t>Long-Term Debt excluding Capitalized Leases</t>
  </si>
  <si>
    <t>Debt - Long-Term - Total</t>
  </si>
  <si>
    <t>Non-Current Liabilities</t>
  </si>
  <si>
    <t>Total Current Liabilities</t>
  </si>
  <si>
    <t>Other Current Liabilities</t>
  </si>
  <si>
    <t>Deferred Income - Short-Term</t>
  </si>
  <si>
    <t>Other Current Liabilities - Total</t>
  </si>
  <si>
    <t>Operating Lease Liabilities - Current Portion/Short-Term</t>
  </si>
  <si>
    <t>Capitalized Leases - Current Portion</t>
  </si>
  <si>
    <t>Current Portion of Long-Term Debt excluding Capitalized Leases</t>
  </si>
  <si>
    <t>Current Portion of Long-Term Debt including Capitalized Leases</t>
  </si>
  <si>
    <t>Short-Term Debt &amp; Notes Payable</t>
  </si>
  <si>
    <t>Short-Term Debt &amp; Current Portion of Long-Term Debt</t>
  </si>
  <si>
    <t>Accrued Expenses - Short-Term</t>
  </si>
  <si>
    <t>Trade Accounts &amp; Trade Notes Payable - Short-Term</t>
  </si>
  <si>
    <t>Trade Accounts Payable &amp; Accruals - Short-Term</t>
  </si>
  <si>
    <t>Current Liabilities</t>
  </si>
  <si>
    <t>Total Assets</t>
  </si>
  <si>
    <t>Total Non-Current Assets</t>
  </si>
  <si>
    <t>Goodwill/Cost in Excess of Assets Purchased - Net</t>
  </si>
  <si>
    <t>Intangible Assets - Total - Net</t>
  </si>
  <si>
    <t>Other Non-Current Assets</t>
  </si>
  <si>
    <t>Restricted Accounts - Long-Term</t>
  </si>
  <si>
    <t>Other Non-Current Assets - Total</t>
  </si>
  <si>
    <t>Property, Plant &amp; Equipment - Other - Accumulated Depreciation &amp; Impairment</t>
  </si>
  <si>
    <t>Right of Use Tangible Assets - Capital/Finance Lease - Accumulated Depreciation</t>
  </si>
  <si>
    <t>Right of Use Tangible Assets - Total/Unspecified - Accumulated Depreciation</t>
  </si>
  <si>
    <t>Property, Plant &amp; Equipment - excluding Assets Leased Out - Accumulated Depreciation &amp; Impairment - Total</t>
  </si>
  <si>
    <t>Property, Plant &amp; Equipment - Accumulated Depreciation &amp; Impairment - Total</t>
  </si>
  <si>
    <t>Property, Plant &amp; Equipment - Other - Gross</t>
  </si>
  <si>
    <t>Right of Use Tangible Assets - Capital/Finance Lease - Gross</t>
  </si>
  <si>
    <t>Right of Use Tangible Assets - Operating Lease - Gross</t>
  </si>
  <si>
    <t>Right of Use Tangible Assets - Total - Gross</t>
  </si>
  <si>
    <t>Construction in Progress - Gross</t>
  </si>
  <si>
    <t>Computer Software &amp; Equipment - Gross</t>
  </si>
  <si>
    <t>Transportation Equipment - Gross</t>
  </si>
  <si>
    <t>Plant, Machinery &amp; Equipment - Gross</t>
  </si>
  <si>
    <t>Leasehold Improvements - Gross</t>
  </si>
  <si>
    <t>Buildings - Gross</t>
  </si>
  <si>
    <t>Land/Improvements - Gross</t>
  </si>
  <si>
    <t>Land &amp; Buildings - Gross</t>
  </si>
  <si>
    <t>Property, Plant &amp; Equipment - excluding Assets Leased Out - Gross</t>
  </si>
  <si>
    <t>Property, Plant &amp; Equipment - Gross - Total</t>
  </si>
  <si>
    <t>Property, Plant &amp; Equipment - Other - Net</t>
  </si>
  <si>
    <t>Right of Use Tangible Assets - Capital/Finance Lease - Net</t>
  </si>
  <si>
    <t>Right of Use Tangible Assets - Operating Lease - Net</t>
  </si>
  <si>
    <t>Right of Use Tangible Assets - Total - Net</t>
  </si>
  <si>
    <t>Construction in Progress - Net</t>
  </si>
  <si>
    <t>Computer Software &amp; Equipment - Net</t>
  </si>
  <si>
    <t>Transportation Equipment - Net</t>
  </si>
  <si>
    <t>Plant, Machinery &amp; Equipment - Net</t>
  </si>
  <si>
    <t>Leasehold Improvements - Net</t>
  </si>
  <si>
    <t>Buildings - Net</t>
  </si>
  <si>
    <t>Land/Improvements - Net</t>
  </si>
  <si>
    <t>Land &amp; Buildings - Net</t>
  </si>
  <si>
    <t>Property, Plant &amp; Equipment - excluding Assets Leased Out - Net - Total</t>
  </si>
  <si>
    <t>Property, Plant &amp; Equipment - Net - Total</t>
  </si>
  <si>
    <t>Non-Current Assets</t>
  </si>
  <si>
    <t>Total Current Assets</t>
  </si>
  <si>
    <t>Other Current Assets</t>
  </si>
  <si>
    <t>Restricted Accounts - Short-Term</t>
  </si>
  <si>
    <t>Other Current Assets - Total</t>
  </si>
  <si>
    <t>Inventories - Total</t>
  </si>
  <si>
    <t>Trade Accounts &amp; Trade Notes Receivable - Net</t>
  </si>
  <si>
    <t>Loans &amp; Receivables - Net - Short-Term</t>
  </si>
  <si>
    <t>Cash &amp; Cash Equivalents</t>
  </si>
  <si>
    <t>Cash &amp; Short-Term Investments</t>
  </si>
  <si>
    <t>Current Assets</t>
  </si>
  <si>
    <t>30-12-2017</t>
  </si>
  <si>
    <t>30-12-2016</t>
  </si>
  <si>
    <t>Balance Sheet - Standardized (Currency: As Reported)</t>
  </si>
  <si>
    <t>2017</t>
  </si>
  <si>
    <t>2016</t>
  </si>
  <si>
    <t>Company Fundamentals - Balance Sheet</t>
  </si>
  <si>
    <t>Selling, General &amp; Administrative Expenses excluding Research &amp; Development Expenses</t>
  </si>
  <si>
    <t>Cost of Revenues excluding Depreciation</t>
  </si>
  <si>
    <t>Cost of Revenue including Operation &amp; Maintenance (Utility) - Total</t>
  </si>
  <si>
    <t>Advertising Expenses - Supplemental</t>
  </si>
  <si>
    <t>Rental/Operating Lease Expense</t>
  </si>
  <si>
    <t>Variable Operating Lease Expenses - US GAAP - Supplemental</t>
  </si>
  <si>
    <t>Operating /Rental Expense - Supplemental</t>
  </si>
  <si>
    <t>Lease Expense -Total - Supplemental</t>
  </si>
  <si>
    <t>Lease Expenses</t>
  </si>
  <si>
    <t>Unrealized Adjustments on Derivatives for Hedging - Supplemental</t>
  </si>
  <si>
    <t>Derivatives - Hedging - Gain/(Loss) - Total - Supplemental</t>
  </si>
  <si>
    <t>Derivatives</t>
  </si>
  <si>
    <t>Earnings before Interest, Taxes, Depreciation &amp; Amortization (EBITDA) - Normalized</t>
  </si>
  <si>
    <t>Earnings before Interest &amp; Taxes (EBIT) - Normalized</t>
  </si>
  <si>
    <t>Normalized Net Income - Bottom Line</t>
  </si>
  <si>
    <t>Normalized Net Income from Continuing Operations</t>
  </si>
  <si>
    <t>Normalized after Tax Profit</t>
  </si>
  <si>
    <t>Normalized</t>
  </si>
  <si>
    <t>Non-GAAP Adjusted EBITDA - Company Reported</t>
  </si>
  <si>
    <t>Non-GAAP</t>
  </si>
  <si>
    <t>Fees - Other</t>
  </si>
  <si>
    <t>Audit-Related Fees</t>
  </si>
  <si>
    <t>Auditor Fees</t>
  </si>
  <si>
    <t>Stock-Based Compensation - Tax Benefit - Supplemental</t>
  </si>
  <si>
    <t>Stock-Based Compensation Expense - Pre-tax - Supplemental</t>
  </si>
  <si>
    <t>Stock-Based Compensation Expense - Net of Tax - Supplemental</t>
  </si>
  <si>
    <t>Labor &amp; Related Expenses - Supplemental</t>
  </si>
  <si>
    <t>Labor &amp; Related Expenses</t>
  </si>
  <si>
    <t>Depreciation - Total</t>
  </si>
  <si>
    <t>Depreciation, Depletion &amp; Amortization - Total</t>
  </si>
  <si>
    <t>Depreciation/Amortization - Total</t>
  </si>
  <si>
    <t>Depreciation Expense - Total - Supplemental</t>
  </si>
  <si>
    <t>Depreciation &amp; Amortization - Supplemental</t>
  </si>
  <si>
    <t>Depreciation/Amortization - Income Statement</t>
  </si>
  <si>
    <t>Earnings before Interest, Taxes, Depreciation &amp; Amortization (EBITDA) and Operating Lease Payments</t>
  </si>
  <si>
    <t>Earnings before Interest, Taxes, Depreciation &amp; Amortization (EBITDA)</t>
  </si>
  <si>
    <t>Earnings before Interest &amp; Taxes (EBIT)</t>
  </si>
  <si>
    <t>EBIT/EBITDA &amp; related</t>
  </si>
  <si>
    <t>DPS - Common - Net - Issue - By Announcement Date</t>
  </si>
  <si>
    <t>DPS - Common - Gross - Issue - By Announcement Date</t>
  </si>
  <si>
    <t>Share/Per Share - Dividends</t>
  </si>
  <si>
    <t>EPS - Diluted from Discontinued Operations &amp; Extraordinary Items</t>
  </si>
  <si>
    <t>EPS - Diluted - excluding Extraordinary Items - Normalized - Total</t>
  </si>
  <si>
    <t>EPS - Diluted - excluding Extraordinary Items Applicable to Common - Total</t>
  </si>
  <si>
    <t>EPS - Diluted - including Extraordinary Items Applicable to Common - Total</t>
  </si>
  <si>
    <t>Shares used to calculate Diluted EPS - Total</t>
  </si>
  <si>
    <t>Diluted Income available to Common excluding Extraordinary Items</t>
  </si>
  <si>
    <t>Net Income - Diluted - including Extraordinary Items Applicable to Common - Total</t>
  </si>
  <si>
    <t>Share/Per Share - Diluted</t>
  </si>
  <si>
    <t>EPS - Basic from Discontinued Operations &amp; Extraordinary Items</t>
  </si>
  <si>
    <t>EPS - Basic - excluding Extraordinary Items - Normalized - Total</t>
  </si>
  <si>
    <t>EPS - Basic - excluding Extraordinary Items Applicable to Common - Total</t>
  </si>
  <si>
    <t>EPS - Basic - including Extraordinary Items Applicable to Common - Total</t>
  </si>
  <si>
    <t>Shares used to calculate Basic EPS - Total</t>
  </si>
  <si>
    <t>Income available to Common excluding Extraordinary Items</t>
  </si>
  <si>
    <t>Net Income - Basic - including Extraordinary Items Applicable to Common - Total</t>
  </si>
  <si>
    <t>Share/Per Share - Basic</t>
  </si>
  <si>
    <t>Comprehensive Income - Attributable to Parent Company Equity Holders - Total</t>
  </si>
  <si>
    <t>Comprehensive Income before Minority Interest - Total</t>
  </si>
  <si>
    <t>Other Comprehensive Income - Net of Tax - Total</t>
  </si>
  <si>
    <t>Other Comprehensive Income - Pension Related</t>
  </si>
  <si>
    <t>Other Comprehensive Income - Foreign Currency</t>
  </si>
  <si>
    <t>Other Comprehensive Income - Starting Line</t>
  </si>
  <si>
    <t>Other Comprehensive Income</t>
  </si>
  <si>
    <t>Income Available to Common Shares</t>
  </si>
  <si>
    <t>Earnings Adjustments to Net Income - Other Expense/(Income)</t>
  </si>
  <si>
    <t>Net Income after Minority Interest</t>
  </si>
  <si>
    <t>Net Income before Minority Interest</t>
  </si>
  <si>
    <t>Income before Discontinued Operations &amp; Extraordinary Items</t>
  </si>
  <si>
    <t>After Tax Income/Expense</t>
  </si>
  <si>
    <t>Net Income after Tax</t>
  </si>
  <si>
    <t>Net Income After Tax</t>
  </si>
  <si>
    <t>Income Taxes - Foreign - Deferred</t>
  </si>
  <si>
    <t>Income Taxes - Domestic - Deferred</t>
  </si>
  <si>
    <t>Income Taxes - Deferred</t>
  </si>
  <si>
    <t>Income Taxes - Foreign - Current</t>
  </si>
  <si>
    <t>Income Taxes - Domestic - Current</t>
  </si>
  <si>
    <t>Income Taxes for the Year - Current</t>
  </si>
  <si>
    <t>Provision for Income Tax Expense- Unclassified</t>
  </si>
  <si>
    <t>Income Taxes</t>
  </si>
  <si>
    <t>Taxes</t>
  </si>
  <si>
    <t>Income before Taxes</t>
  </si>
  <si>
    <t>Pre-Tax Income</t>
  </si>
  <si>
    <t>Non-Recurring Income/(Expense) - Other - Total</t>
  </si>
  <si>
    <t>Fair Value Adjustments - Other Assets</t>
  </si>
  <si>
    <t>Unrealized Adjustments on Derivatives for Hedging</t>
  </si>
  <si>
    <t>Non-Recurring Income/(Expense) - Total</t>
  </si>
  <si>
    <t>Non-Recurring Income/Expense</t>
  </si>
  <si>
    <t>Normalized Pre-tax Profit</t>
  </si>
  <si>
    <t>Other Non-Operating Income/(Expense) - Total</t>
  </si>
  <si>
    <t>Sale of Tangible &amp; Intangible Fixed Assets - Gain/(Loss)</t>
  </si>
  <si>
    <t>Foreign Exchange Gain/(Loss) - Non-Business</t>
  </si>
  <si>
    <t>Non-Interest Financial Income/(Expense) - Total</t>
  </si>
  <si>
    <t>Interest Expense - Net of Capitalized Interest</t>
  </si>
  <si>
    <t>Interest Income - Non-Bank</t>
  </si>
  <si>
    <t>Interest Expense - Net of (Interest Income)</t>
  </si>
  <si>
    <t>Financing Income/(Expense) - Net - Total</t>
  </si>
  <si>
    <t>Non-Operating Expenses</t>
  </si>
  <si>
    <t>Operating Profit before Non-Recurring Income/Expense</t>
  </si>
  <si>
    <t>Operating Profit</t>
  </si>
  <si>
    <t>Operating Expenses - Total</t>
  </si>
  <si>
    <t>Non-Recurring Adjustments - Operating - Decrease/(Increase)</t>
  </si>
  <si>
    <t>Other Operating Expense/(Income) - Net</t>
  </si>
  <si>
    <t>Rental Expense</t>
  </si>
  <si>
    <t>Advertising Expense</t>
  </si>
  <si>
    <t>Selling, General &amp; Administrative Expenses - Other - Total</t>
  </si>
  <si>
    <t>Labor &amp; Related Expenses including Stock-Based Compensation in Selling, General &amp; Administrative Expenses</t>
  </si>
  <si>
    <t>Selling, General &amp; Administrative Expenses - Unclassified</t>
  </si>
  <si>
    <t>Selling, General &amp; Administrative Expenses - Total</t>
  </si>
  <si>
    <t>Gross Profit - Industrials/Property - Total</t>
  </si>
  <si>
    <t>Ground leases/Rental Expenses in Cost of Revenues</t>
  </si>
  <si>
    <t>Material Expenses</t>
  </si>
  <si>
    <t>Labor &amp; Related Expenses including Stock-Based Compensation in Cost of Revenues</t>
  </si>
  <si>
    <t>Cost of Revenues - Unclassified</t>
  </si>
  <si>
    <t>Cost of Revenues - Total</t>
  </si>
  <si>
    <t>Cost of Operating Revenue</t>
  </si>
  <si>
    <t>Revenue from Business Activities - Total</t>
  </si>
  <si>
    <t>Revenue from Business-Related Activities - Other - Total</t>
  </si>
  <si>
    <t>Sales of Goods &amp; Services - Net - Unclassified</t>
  </si>
  <si>
    <t>Revenue from Goods &amp; Services</t>
  </si>
  <si>
    <t>Revenues</t>
  </si>
  <si>
    <t>Income Statement - Standardized (Currency: As Reported)</t>
  </si>
  <si>
    <t>Company Fundamentals - Income Statement</t>
  </si>
  <si>
    <t>?</t>
  </si>
  <si>
    <t>currently via Google Bard</t>
  </si>
  <si>
    <t>EBIT (operating income)</t>
  </si>
  <si>
    <t>% of revenue (operating margin)</t>
  </si>
  <si>
    <t>EBIAT/NOPAT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</si>
</sst>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dd\-mm\-yyyy"/>
    <numFmt numFmtId="167" formatCode="[&gt;=100]##,##0.0\%;[&lt;=-100]\-##,##0.0\%;##,##0.0\%"/>
    <numFmt numFmtId="168" formatCode="_([$$-409]* #,##0.00_);_([$$-409]* \(#,##0.00\);_([$$-409]* &quot;-&quot;??_);_(@_)"/>
    <numFmt numFmtId="169" formatCode="#,##0.00000"/>
  </numFmts>
  <fonts count="29">
    <font>
      <sz val="11"/>
      <color theme="1"/>
      <name val="Calibri"/>
      <family val="2"/>
      <scheme val="minor"/>
    </font>
    <font>
      <sz val="11"/>
      <color theme="1"/>
      <name val="Calibri"/>
      <family val="2"/>
      <scheme val="minor"/>
    </font>
    <font>
      <b/>
      <sz val="11"/>
      <color theme="1"/>
      <name val="Calibri"/>
      <family val="2"/>
      <scheme val="minor"/>
    </font>
    <font>
      <sz val="10"/>
      <color rgb="FF232A31"/>
      <name val="Arial"/>
      <family val="2"/>
    </font>
    <font>
      <sz val="11"/>
      <name val="Calibri"/>
      <family val="2"/>
      <scheme val="minor"/>
    </font>
    <font>
      <b/>
      <sz val="20"/>
      <color theme="1"/>
      <name val="Calibri"/>
      <family val="2"/>
      <scheme val="minor"/>
    </font>
    <font>
      <i/>
      <sz val="11"/>
      <color theme="1"/>
      <name val="Calibri"/>
      <family val="2"/>
      <scheme val="minor"/>
    </font>
    <font>
      <sz val="11"/>
      <color rgb="FF000000"/>
      <name val="Calibri"/>
      <family val="2"/>
      <scheme val="minor"/>
    </font>
    <font>
      <sz val="11"/>
      <color theme="9" tint="-0.249977111117893"/>
      <name val="Arial"/>
      <family val="2"/>
    </font>
    <font>
      <sz val="10"/>
      <color theme="9" tint="-0.249977111117893"/>
      <name val="Arial"/>
      <family val="2"/>
    </font>
    <font>
      <sz val="11"/>
      <color theme="9" tint="-0.249977111117893"/>
      <name val="Calibri"/>
      <family val="2"/>
      <scheme val="minor"/>
    </font>
    <font>
      <sz val="10"/>
      <color theme="9" tint="-0.249977111117893"/>
      <name val="Verdana"/>
      <family val="2"/>
    </font>
    <font>
      <b/>
      <u/>
      <sz val="11"/>
      <color theme="1"/>
      <name val="Calibri"/>
      <family val="2"/>
      <scheme val="minor"/>
    </font>
    <font>
      <b/>
      <u/>
      <sz val="11"/>
      <color theme="1"/>
      <name val="Calibri (Body)"/>
    </font>
    <font>
      <sz val="11"/>
      <color rgb="FF232A31"/>
      <name val="Helvetica Neue"/>
      <family val="2"/>
    </font>
    <font>
      <sz val="11"/>
      <color rgb="FF000000"/>
      <name val="Calibri"/>
      <family val="2"/>
    </font>
    <font>
      <sz val="10"/>
      <color rgb="FF000000"/>
      <name val="Calibri"/>
      <family val="2"/>
    </font>
    <font>
      <sz val="10"/>
      <color rgb="FFF5475B"/>
      <name val="Calibri"/>
      <family val="2"/>
    </font>
    <font>
      <b/>
      <sz val="10"/>
      <color rgb="FF000000"/>
      <name val="Calibri"/>
      <family val="2"/>
    </font>
    <font>
      <b/>
      <sz val="10"/>
      <color rgb="FFF5475B"/>
      <name val="Calibri"/>
      <family val="2"/>
    </font>
    <font>
      <sz val="10"/>
      <color rgb="FFFFFFFF"/>
      <name val="Calibri"/>
      <family val="2"/>
    </font>
    <font>
      <b/>
      <sz val="10"/>
      <color rgb="FF334BFF"/>
      <name val="Calibri"/>
      <family val="2"/>
    </font>
    <font>
      <b/>
      <sz val="10"/>
      <color rgb="FFFFFFFF"/>
      <name val="Calibri"/>
      <family val="2"/>
    </font>
    <font>
      <sz val="10"/>
      <color rgb="FF333333"/>
      <name val="Calibri"/>
      <family val="2"/>
      <scheme val="minor"/>
    </font>
    <font>
      <sz val="10"/>
      <color theme="9"/>
      <name val="Arial"/>
      <family val="2"/>
    </font>
    <font>
      <sz val="11"/>
      <color theme="9"/>
      <name val="Calibri"/>
      <family val="2"/>
      <scheme val="minor"/>
    </font>
    <font>
      <sz val="10"/>
      <color theme="9"/>
      <name val="Verdana"/>
      <family val="2"/>
    </font>
    <font>
      <sz val="10"/>
      <color theme="9"/>
      <name val="Calibri"/>
      <family val="2"/>
    </font>
    <font>
      <sz val="10"/>
      <color rgb="FFFF0000"/>
      <name val="Verdana"/>
      <family val="2"/>
    </font>
  </fonts>
  <fills count="9">
    <fill>
      <patternFill patternType="none"/>
    </fill>
    <fill>
      <patternFill patternType="gray125"/>
    </fill>
    <fill>
      <patternFill patternType="solid">
        <fgColor theme="7" tint="0.59999389629810485"/>
        <bgColor indexed="64"/>
      </patternFill>
    </fill>
    <fill>
      <patternFill patternType="solid">
        <fgColor theme="8" tint="0.39997558519241921"/>
        <bgColor indexed="64"/>
      </patternFill>
    </fill>
    <fill>
      <patternFill patternType="solid">
        <fgColor rgb="FFFFE699"/>
        <bgColor rgb="FF000000"/>
      </patternFill>
    </fill>
    <fill>
      <patternFill patternType="solid">
        <fgColor theme="2" tint="-9.9978637043366805E-2"/>
        <bgColor indexed="64"/>
      </patternFill>
    </fill>
    <fill>
      <patternFill patternType="solid">
        <fgColor rgb="FFD5D8DB"/>
        <bgColor rgb="FFD5D8DB"/>
      </patternFill>
    </fill>
    <fill>
      <patternFill patternType="solid">
        <fgColor rgb="FF334BFF"/>
        <bgColor rgb="FF334BFF"/>
      </patternFill>
    </fill>
    <fill>
      <patternFill patternType="solid">
        <fgColor rgb="FFFF0000"/>
        <bgColor indexed="64"/>
      </patternFill>
    </fill>
  </fills>
  <borders count="2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D5D8DB"/>
      </left>
      <right style="thin">
        <color rgb="FFD5D8DB"/>
      </right>
      <top style="thin">
        <color rgb="FFD5D8DB"/>
      </top>
      <bottom style="thin">
        <color rgb="FFD5D8DB"/>
      </bottom>
      <diagonal/>
    </border>
    <border>
      <left style="thin">
        <color rgb="FF334BFF"/>
      </left>
      <right style="thin">
        <color rgb="FF334BFF"/>
      </right>
      <top style="thin">
        <color rgb="FF334BFF"/>
      </top>
      <bottom style="thin">
        <color rgb="FF334BFF"/>
      </bottom>
      <diagonal/>
    </border>
    <border>
      <left/>
      <right/>
      <top/>
      <bottom style="thick">
        <color rgb="FF334BFF"/>
      </bottom>
      <diagonal/>
    </border>
  </borders>
  <cellStyleXfs count="3">
    <xf numFmtId="0" fontId="0" fillId="0" borderId="0"/>
    <xf numFmtId="9" fontId="1" fillId="0" borderId="0" applyFont="0" applyFill="0" applyBorder="0" applyAlignment="0" applyProtection="0"/>
    <xf numFmtId="0" fontId="15" fillId="0" borderId="0" applyNumberFormat="0" applyBorder="0" applyAlignment="0"/>
  </cellStyleXfs>
  <cellXfs count="143">
    <xf numFmtId="0" fontId="0" fillId="0" borderId="0" xfId="0"/>
    <xf numFmtId="0" fontId="0" fillId="0" borderId="1" xfId="0" applyBorder="1"/>
    <xf numFmtId="0" fontId="0" fillId="3" borderId="3" xfId="0" applyFill="1" applyBorder="1"/>
    <xf numFmtId="0" fontId="0" fillId="3" borderId="5" xfId="0" applyFill="1" applyBorder="1"/>
    <xf numFmtId="0" fontId="0" fillId="3" borderId="6" xfId="0" applyFill="1" applyBorder="1"/>
    <xf numFmtId="0" fontId="0" fillId="0" borderId="9" xfId="0" applyBorder="1"/>
    <xf numFmtId="0" fontId="0" fillId="0" borderId="10" xfId="0" applyBorder="1"/>
    <xf numFmtId="0" fontId="0" fillId="0" borderId="11" xfId="0" applyBorder="1"/>
    <xf numFmtId="0" fontId="0" fillId="0" borderId="14" xfId="0" applyBorder="1"/>
    <xf numFmtId="0" fontId="0" fillId="0" borderId="9" xfId="0" applyBorder="1" applyAlignment="1">
      <alignment horizontal="left" vertical="center"/>
    </xf>
    <xf numFmtId="9" fontId="0" fillId="0" borderId="0" xfId="1" applyFont="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9" fontId="0" fillId="0" borderId="10" xfId="1" applyFont="1" applyBorder="1" applyAlignment="1">
      <alignment horizontal="center" vertical="center"/>
    </xf>
    <xf numFmtId="0" fontId="0" fillId="0" borderId="10" xfId="0" applyBorder="1" applyAlignment="1">
      <alignment horizontal="center" vertical="center"/>
    </xf>
    <xf numFmtId="3" fontId="0" fillId="0" borderId="4" xfId="0" applyNumberFormat="1" applyBorder="1" applyAlignment="1">
      <alignment horizontal="center" vertical="center"/>
    </xf>
    <xf numFmtId="0" fontId="2" fillId="0" borderId="0" xfId="0" applyFont="1"/>
    <xf numFmtId="0" fontId="5" fillId="0" borderId="1" xfId="0" applyFont="1" applyBorder="1" applyAlignment="1">
      <alignment horizontal="center" vertical="center"/>
    </xf>
    <xf numFmtId="0" fontId="0" fillId="3" borderId="4" xfId="0" applyFill="1" applyBorder="1"/>
    <xf numFmtId="0" fontId="6" fillId="0" borderId="9" xfId="0" applyFont="1" applyBorder="1" applyAlignment="1">
      <alignment horizontal="left" vertical="center"/>
    </xf>
    <xf numFmtId="0" fontId="6" fillId="0" borderId="9" xfId="0" applyFont="1" applyBorder="1"/>
    <xf numFmtId="3" fontId="4" fillId="0" borderId="10" xfId="0" applyNumberFormat="1" applyFont="1" applyBorder="1" applyAlignment="1">
      <alignment horizontal="center" vertical="center"/>
    </xf>
    <xf numFmtId="3" fontId="0" fillId="0" borderId="12" xfId="0" applyNumberFormat="1" applyBorder="1" applyAlignment="1">
      <alignment horizontal="center" vertical="center"/>
    </xf>
    <xf numFmtId="0" fontId="0" fillId="0" borderId="15" xfId="0" applyBorder="1"/>
    <xf numFmtId="9" fontId="0" fillId="2" borderId="2" xfId="1" applyFont="1" applyFill="1" applyBorder="1" applyAlignment="1">
      <alignment horizontal="center" vertical="center"/>
    </xf>
    <xf numFmtId="9" fontId="0" fillId="2" borderId="17" xfId="1"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right" indent="1"/>
    </xf>
    <xf numFmtId="0" fontId="0" fillId="2" borderId="2" xfId="0" applyFill="1" applyBorder="1" applyAlignment="1">
      <alignment horizontal="center" vertical="center"/>
    </xf>
    <xf numFmtId="14" fontId="0" fillId="2" borderId="2" xfId="0" applyNumberFormat="1" applyFill="1" applyBorder="1" applyAlignment="1">
      <alignment horizontal="center" vertical="center"/>
    </xf>
    <xf numFmtId="0" fontId="0" fillId="3" borderId="18" xfId="0" applyFill="1" applyBorder="1"/>
    <xf numFmtId="10" fontId="0" fillId="0" borderId="0" xfId="0" applyNumberFormat="1"/>
    <xf numFmtId="9" fontId="0" fillId="0" borderId="0" xfId="1" applyFont="1" applyFill="1" applyBorder="1"/>
    <xf numFmtId="0" fontId="0" fillId="0" borderId="13" xfId="0" applyBorder="1" applyAlignment="1">
      <alignment horizontal="center"/>
    </xf>
    <xf numFmtId="0" fontId="0" fillId="0" borderId="0" xfId="0" applyAlignment="1">
      <alignment horizontal="center"/>
    </xf>
    <xf numFmtId="2" fontId="0" fillId="0" borderId="0" xfId="0" applyNumberFormat="1" applyAlignment="1">
      <alignment horizontal="center"/>
    </xf>
    <xf numFmtId="9" fontId="0" fillId="0" borderId="0" xfId="1" applyFont="1" applyBorder="1" applyAlignment="1">
      <alignment horizontal="center"/>
    </xf>
    <xf numFmtId="3" fontId="3" fillId="0" borderId="10" xfId="0" applyNumberFormat="1" applyFont="1" applyBorder="1" applyAlignment="1">
      <alignment horizontal="center" vertical="center" wrapText="1"/>
    </xf>
    <xf numFmtId="164" fontId="0" fillId="0" borderId="0" xfId="1" applyNumberFormat="1" applyFont="1" applyBorder="1" applyAlignment="1">
      <alignment horizontal="center"/>
    </xf>
    <xf numFmtId="2" fontId="0" fillId="0" borderId="0" xfId="0" applyNumberFormat="1"/>
    <xf numFmtId="2" fontId="0" fillId="0" borderId="1" xfId="0" applyNumberFormat="1" applyBorder="1" applyAlignment="1">
      <alignment horizontal="center"/>
    </xf>
    <xf numFmtId="2" fontId="0" fillId="0" borderId="1" xfId="0" applyNumberFormat="1" applyBorder="1"/>
    <xf numFmtId="9" fontId="0" fillId="0" borderId="0" xfId="1" applyFont="1"/>
    <xf numFmtId="10" fontId="0" fillId="0" borderId="0" xfId="1" applyNumberFormat="1" applyFont="1"/>
    <xf numFmtId="2" fontId="0" fillId="5" borderId="0" xfId="0" applyNumberFormat="1" applyFill="1" applyAlignment="1">
      <alignment horizontal="center"/>
    </xf>
    <xf numFmtId="0" fontId="0" fillId="5" borderId="0" xfId="0" applyFill="1"/>
    <xf numFmtId="9" fontId="0" fillId="5" borderId="19" xfId="1" applyFont="1" applyFill="1" applyBorder="1" applyAlignment="1">
      <alignment horizontal="center"/>
    </xf>
    <xf numFmtId="10" fontId="0" fillId="5" borderId="1" xfId="1" applyNumberFormat="1" applyFont="1" applyFill="1" applyBorder="1" applyAlignment="1">
      <alignment horizontal="center"/>
    </xf>
    <xf numFmtId="0" fontId="12" fillId="0" borderId="0" xfId="0" applyFont="1"/>
    <xf numFmtId="0" fontId="13" fillId="0" borderId="0" xfId="0" applyFont="1"/>
    <xf numFmtId="9" fontId="0" fillId="0" borderId="0" xfId="0" applyNumberFormat="1"/>
    <xf numFmtId="0" fontId="0" fillId="0" borderId="18" xfId="0" applyBorder="1"/>
    <xf numFmtId="164" fontId="0" fillId="0" borderId="0" xfId="1" applyNumberFormat="1" applyFont="1" applyFill="1" applyBorder="1"/>
    <xf numFmtId="2" fontId="0" fillId="0" borderId="10" xfId="0" applyNumberFormat="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xf>
    <xf numFmtId="164" fontId="0" fillId="2" borderId="2" xfId="1" applyNumberFormat="1" applyFont="1" applyFill="1" applyBorder="1" applyAlignment="1">
      <alignment horizontal="center"/>
    </xf>
    <xf numFmtId="0" fontId="0" fillId="0" borderId="0" xfId="1" applyNumberFormat="1" applyFont="1" applyAlignment="1">
      <alignment horizontal="center"/>
    </xf>
    <xf numFmtId="0" fontId="0" fillId="3" borderId="20" xfId="0" applyFill="1" applyBorder="1" applyAlignment="1">
      <alignment horizontal="left"/>
    </xf>
    <xf numFmtId="0" fontId="0" fillId="3" borderId="14" xfId="0" applyFill="1" applyBorder="1" applyAlignment="1">
      <alignment horizontal="left"/>
    </xf>
    <xf numFmtId="0" fontId="2" fillId="3" borderId="3" xfId="0" applyFont="1" applyFill="1" applyBorder="1"/>
    <xf numFmtId="2" fontId="0" fillId="3" borderId="4" xfId="1" applyNumberFormat="1" applyFont="1" applyFill="1" applyBorder="1"/>
    <xf numFmtId="2" fontId="0" fillId="3" borderId="21" xfId="0" applyNumberFormat="1" applyFill="1" applyBorder="1"/>
    <xf numFmtId="2" fontId="0" fillId="3" borderId="22" xfId="1" applyNumberFormat="1" applyFont="1" applyFill="1" applyBorder="1"/>
    <xf numFmtId="0" fontId="0" fillId="3" borderId="14" xfId="0" applyFill="1" applyBorder="1" applyAlignment="1">
      <alignment horizontal="center"/>
    </xf>
    <xf numFmtId="0" fontId="0" fillId="3" borderId="1" xfId="0" applyFill="1" applyBorder="1" applyAlignment="1">
      <alignment horizontal="center"/>
    </xf>
    <xf numFmtId="0" fontId="0" fillId="3" borderId="22" xfId="0" applyFill="1" applyBorder="1" applyAlignment="1">
      <alignment horizontal="center"/>
    </xf>
    <xf numFmtId="10" fontId="0" fillId="2" borderId="2" xfId="1" applyNumberFormat="1" applyFont="1" applyFill="1" applyBorder="1" applyAlignment="1">
      <alignment horizontal="center"/>
    </xf>
    <xf numFmtId="0" fontId="0" fillId="2" borderId="2" xfId="0" applyFill="1" applyBorder="1" applyAlignment="1">
      <alignment horizontal="center"/>
    </xf>
    <xf numFmtId="2" fontId="0" fillId="2" borderId="2" xfId="0" applyNumberFormat="1" applyFill="1" applyBorder="1" applyAlignment="1">
      <alignment horizontal="center"/>
    </xf>
    <xf numFmtId="10" fontId="0" fillId="2" borderId="2" xfId="1" applyNumberFormat="1" applyFont="1" applyFill="1" applyBorder="1"/>
    <xf numFmtId="0" fontId="14" fillId="0" borderId="0" xfId="0" applyFont="1" applyAlignment="1">
      <alignment horizontal="center"/>
    </xf>
    <xf numFmtId="9" fontId="0" fillId="2" borderId="5" xfId="1" applyFont="1" applyFill="1" applyBorder="1" applyAlignment="1">
      <alignment horizontal="center" vertical="center"/>
    </xf>
    <xf numFmtId="9" fontId="0" fillId="0" borderId="19" xfId="1" applyFont="1" applyFill="1" applyBorder="1" applyAlignment="1">
      <alignment horizontal="center" vertical="center"/>
    </xf>
    <xf numFmtId="9" fontId="7" fillId="4" borderId="5" xfId="1" applyFont="1" applyFill="1" applyBorder="1" applyAlignment="1">
      <alignment horizontal="center" vertical="center"/>
    </xf>
    <xf numFmtId="0" fontId="15" fillId="0" borderId="0" xfId="2"/>
    <xf numFmtId="3" fontId="16" fillId="0" borderId="26" xfId="2" applyNumberFormat="1" applyFont="1" applyBorder="1" applyAlignment="1">
      <alignment horizontal="right" vertical="center" wrapText="1"/>
    </xf>
    <xf numFmtId="0" fontId="16" fillId="0" borderId="26" xfId="2" applyFont="1" applyBorder="1" applyAlignment="1">
      <alignment vertical="center" wrapText="1"/>
    </xf>
    <xf numFmtId="165" fontId="17" fillId="0" borderId="26" xfId="2" applyNumberFormat="1" applyFont="1" applyBorder="1" applyAlignment="1">
      <alignment horizontal="right" vertical="center" wrapText="1"/>
    </xf>
    <xf numFmtId="4" fontId="17" fillId="0" borderId="26" xfId="2" applyNumberFormat="1" applyFont="1" applyBorder="1" applyAlignment="1">
      <alignment horizontal="right" vertical="center" wrapText="1"/>
    </xf>
    <xf numFmtId="4" fontId="16" fillId="0" borderId="26" xfId="2" applyNumberFormat="1" applyFont="1" applyBorder="1" applyAlignment="1">
      <alignment horizontal="right" vertical="center" wrapText="1"/>
    </xf>
    <xf numFmtId="165" fontId="16" fillId="0" borderId="26" xfId="2" applyNumberFormat="1" applyFont="1" applyBorder="1" applyAlignment="1">
      <alignment horizontal="right" vertical="center" wrapText="1"/>
    </xf>
    <xf numFmtId="0" fontId="15" fillId="6" borderId="26" xfId="2" applyFill="1" applyBorder="1" applyAlignment="1">
      <alignment wrapText="1"/>
    </xf>
    <xf numFmtId="0" fontId="18" fillId="6" borderId="26" xfId="2" applyFont="1" applyFill="1" applyBorder="1" applyAlignment="1">
      <alignment horizontal="left" vertical="center" wrapText="1"/>
    </xf>
    <xf numFmtId="0" fontId="16" fillId="0" borderId="26" xfId="2" applyFont="1" applyBorder="1" applyAlignment="1">
      <alignment horizontal="left" vertical="center" wrapText="1" indent="2"/>
    </xf>
    <xf numFmtId="165" fontId="19" fillId="0" borderId="26" xfId="2" applyNumberFormat="1" applyFont="1" applyBorder="1" applyAlignment="1">
      <alignment horizontal="right" vertical="center" wrapText="1"/>
    </xf>
    <xf numFmtId="165" fontId="18" fillId="0" borderId="26" xfId="2" applyNumberFormat="1" applyFont="1" applyBorder="1" applyAlignment="1">
      <alignment horizontal="right" vertical="center" wrapText="1"/>
    </xf>
    <xf numFmtId="4" fontId="18" fillId="0" borderId="26" xfId="2" applyNumberFormat="1" applyFont="1" applyBorder="1" applyAlignment="1">
      <alignment horizontal="right" vertical="center" wrapText="1"/>
    </xf>
    <xf numFmtId="0" fontId="18" fillId="0" borderId="26" xfId="2" applyFont="1" applyBorder="1" applyAlignment="1">
      <alignment vertical="center" wrapText="1"/>
    </xf>
    <xf numFmtId="0" fontId="16" fillId="0" borderId="26" xfId="2" applyFont="1" applyBorder="1" applyAlignment="1">
      <alignment horizontal="left" vertical="center" wrapText="1" indent="4"/>
    </xf>
    <xf numFmtId="0" fontId="16" fillId="0" borderId="26" xfId="2" applyFont="1" applyBorder="1" applyAlignment="1">
      <alignment horizontal="left" vertical="center" wrapText="1" indent="6"/>
    </xf>
    <xf numFmtId="4" fontId="19" fillId="0" borderId="26" xfId="2" applyNumberFormat="1" applyFont="1" applyBorder="1" applyAlignment="1">
      <alignment horizontal="right" vertical="center" wrapText="1"/>
    </xf>
    <xf numFmtId="0" fontId="20" fillId="7" borderId="27" xfId="2" applyFont="1" applyFill="1" applyBorder="1" applyAlignment="1">
      <alignment horizontal="left" vertical="center" wrapText="1"/>
    </xf>
    <xf numFmtId="0" fontId="20" fillId="7" borderId="27" xfId="2" applyFont="1" applyFill="1" applyBorder="1" applyAlignment="1">
      <alignment wrapText="1"/>
    </xf>
    <xf numFmtId="0" fontId="20" fillId="7" borderId="27" xfId="2" applyFont="1" applyFill="1" applyBorder="1"/>
    <xf numFmtId="0" fontId="16" fillId="0" borderId="26" xfId="2" applyFont="1" applyBorder="1" applyAlignment="1">
      <alignment horizontal="left" vertical="center"/>
    </xf>
    <xf numFmtId="166" fontId="16" fillId="0" borderId="0" xfId="2" applyNumberFormat="1" applyFont="1" applyAlignment="1">
      <alignment horizontal="left"/>
    </xf>
    <xf numFmtId="0" fontId="16" fillId="0" borderId="0" xfId="2" applyFont="1"/>
    <xf numFmtId="0" fontId="21" fillId="0" borderId="0" xfId="2" applyFont="1"/>
    <xf numFmtId="0" fontId="20" fillId="7" borderId="28" xfId="2" applyFont="1" applyFill="1" applyBorder="1"/>
    <xf numFmtId="0" fontId="22" fillId="7" borderId="28" xfId="2" applyFont="1" applyFill="1" applyBorder="1"/>
    <xf numFmtId="167" fontId="16" fillId="0" borderId="26" xfId="2" applyNumberFormat="1" applyFont="1" applyBorder="1" applyAlignment="1">
      <alignment horizontal="right" vertical="center" wrapText="1"/>
    </xf>
    <xf numFmtId="3" fontId="18" fillId="0" borderId="26" xfId="2" applyNumberFormat="1" applyFont="1" applyBorder="1" applyAlignment="1">
      <alignment horizontal="right" vertical="center" wrapText="1"/>
    </xf>
    <xf numFmtId="0" fontId="16" fillId="0" borderId="26" xfId="2" applyFont="1" applyBorder="1" applyAlignment="1">
      <alignment horizontal="left" vertical="center" wrapText="1" indent="8"/>
    </xf>
    <xf numFmtId="164" fontId="0" fillId="0" borderId="0" xfId="1" applyNumberFormat="1" applyFont="1" applyBorder="1" applyAlignment="1">
      <alignment horizontal="center" vertical="center"/>
    </xf>
    <xf numFmtId="164" fontId="0" fillId="0" borderId="10" xfId="1" applyNumberFormat="1" applyFont="1" applyBorder="1" applyAlignment="1">
      <alignment horizontal="center" vertical="center"/>
    </xf>
    <xf numFmtId="4" fontId="27" fillId="0" borderId="0" xfId="2" applyNumberFormat="1" applyFont="1" applyBorder="1" applyAlignment="1">
      <alignment horizontal="center" vertical="center" wrapText="1"/>
    </xf>
    <xf numFmtId="165" fontId="27" fillId="0" borderId="0" xfId="2" applyNumberFormat="1" applyFont="1" applyBorder="1" applyAlignment="1">
      <alignment horizontal="center" vertical="center" wrapText="1"/>
    </xf>
    <xf numFmtId="168" fontId="0" fillId="0" borderId="0" xfId="0" applyNumberFormat="1"/>
    <xf numFmtId="168" fontId="0" fillId="2" borderId="2" xfId="0" applyNumberFormat="1" applyFill="1" applyBorder="1" applyAlignment="1">
      <alignment horizontal="center"/>
    </xf>
    <xf numFmtId="3" fontId="0" fillId="0" borderId="0" xfId="0" applyNumberFormat="1"/>
    <xf numFmtId="3" fontId="0" fillId="0" borderId="1" xfId="0" applyNumberFormat="1" applyBorder="1"/>
    <xf numFmtId="10" fontId="0" fillId="3" borderId="5" xfId="1" applyNumberFormat="1" applyFont="1" applyFill="1" applyBorder="1"/>
    <xf numFmtId="0" fontId="0" fillId="8" borderId="9" xfId="0" applyFill="1" applyBorder="1"/>
    <xf numFmtId="169" fontId="0" fillId="0" borderId="13" xfId="0" applyNumberFormat="1" applyBorder="1" applyAlignment="1">
      <alignment horizontal="center"/>
    </xf>
    <xf numFmtId="3" fontId="9" fillId="0" borderId="0" xfId="0" applyNumberFormat="1" applyFont="1" applyAlignment="1">
      <alignment horizontal="center" vertical="center" wrapText="1"/>
    </xf>
    <xf numFmtId="3" fontId="24" fillId="0" borderId="0" xfId="0" applyNumberFormat="1" applyFont="1" applyAlignment="1">
      <alignment horizontal="center" vertical="center" wrapText="1"/>
    </xf>
    <xf numFmtId="3" fontId="3" fillId="0" borderId="0" xfId="0" applyNumberFormat="1" applyFont="1" applyAlignment="1">
      <alignment horizontal="center" vertical="center" wrapText="1"/>
    </xf>
    <xf numFmtId="164" fontId="23" fillId="0" borderId="0" xfId="0" applyNumberFormat="1" applyFont="1" applyAlignment="1">
      <alignment horizontal="center" vertical="center"/>
    </xf>
    <xf numFmtId="3" fontId="10" fillId="0" borderId="0" xfId="0" applyNumberFormat="1" applyFont="1" applyAlignment="1">
      <alignment horizontal="center" vertical="center"/>
    </xf>
    <xf numFmtId="9" fontId="0" fillId="2" borderId="12" xfId="1"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4" fontId="10" fillId="0" borderId="0" xfId="0" applyNumberFormat="1" applyFont="1" applyAlignment="1">
      <alignment horizontal="center" vertical="center"/>
    </xf>
    <xf numFmtId="4" fontId="25" fillId="0" borderId="0" xfId="0" applyNumberFormat="1" applyFont="1" applyAlignment="1">
      <alignment horizontal="center" vertical="center"/>
    </xf>
    <xf numFmtId="3" fontId="4" fillId="0" borderId="0" xfId="0" applyNumberFormat="1" applyFont="1" applyAlignment="1">
      <alignment horizontal="center" vertical="center"/>
    </xf>
    <xf numFmtId="0" fontId="28" fillId="0" borderId="0" xfId="0" applyFont="1" applyAlignment="1">
      <alignment horizontal="center"/>
    </xf>
    <xf numFmtId="4" fontId="11" fillId="0" borderId="0" xfId="0" applyNumberFormat="1" applyFont="1" applyAlignment="1">
      <alignment horizontal="center"/>
    </xf>
    <xf numFmtId="0" fontId="26" fillId="0" borderId="0" xfId="0" applyFont="1" applyAlignment="1">
      <alignment horizontal="center"/>
    </xf>
    <xf numFmtId="2" fontId="25" fillId="0" borderId="0" xfId="0" applyNumberFormat="1" applyFont="1" applyAlignment="1">
      <alignment horizontal="center"/>
    </xf>
    <xf numFmtId="0" fontId="11" fillId="0" borderId="0" xfId="0" applyFont="1" applyAlignment="1">
      <alignment horizontal="center"/>
    </xf>
    <xf numFmtId="169" fontId="0" fillId="0" borderId="16" xfId="0" applyNumberFormat="1" applyBorder="1" applyAlignment="1">
      <alignment horizontal="center"/>
    </xf>
    <xf numFmtId="3" fontId="8" fillId="0" borderId="0" xfId="0" applyNumberFormat="1" applyFont="1" applyAlignment="1">
      <alignment horizontal="center" vertical="center"/>
    </xf>
    <xf numFmtId="0" fontId="0" fillId="5" borderId="0" xfId="0" applyFill="1" applyAlignment="1">
      <alignment horizontal="center" vertic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23" xfId="0" applyFill="1" applyBorder="1" applyAlignment="1">
      <alignment horizontal="center"/>
    </xf>
    <xf numFmtId="0" fontId="0" fillId="3" borderId="24" xfId="0" applyFill="1" applyBorder="1" applyAlignment="1">
      <alignment horizontal="center"/>
    </xf>
    <xf numFmtId="0" fontId="0" fillId="3" borderId="25" xfId="0" applyFill="1" applyBorder="1" applyAlignment="1">
      <alignment horizontal="center"/>
    </xf>
    <xf numFmtId="0" fontId="0" fillId="3" borderId="0" xfId="0" applyFill="1" applyAlignment="1">
      <alignment horizontal="center"/>
    </xf>
    <xf numFmtId="0" fontId="20" fillId="7" borderId="27" xfId="2" applyFont="1" applyFill="1" applyBorder="1" applyAlignment="1">
      <alignment horizontal="center" vertical="center" wrapText="1"/>
    </xf>
    <xf numFmtId="166" fontId="16" fillId="0" borderId="26" xfId="2" applyNumberFormat="1" applyFont="1" applyBorder="1" applyAlignment="1">
      <alignment horizontal="center" vertical="center" wrapText="1"/>
    </xf>
  </cellXfs>
  <cellStyles count="3">
    <cellStyle name="Normal" xfId="0" builtinId="0"/>
    <cellStyle name="Normal 2" xfId="2" xr:uid="{FDA49CE4-7894-4C93-BD1A-59BD1858C21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23" Type="http://schemas.openxmlformats.org/officeDocument/2006/relationships/customXml" Target="../customXml/item3.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https://www.bing.com/financeapi/forcetrigger?t=byhk6h&amp;q=XNYS%3aCPNG&amp;form=skydnc</v>
    <v>Learn more on Bing</v>
  </rv>
  <rv s="1">
    <v>en-US</v>
    <v>byhk6h</v>
    <v>268435456</v>
    <v>1</v>
    <v>Powered by Refinitiv</v>
    <v>0</v>
    <v>COUPANG, INC. (XNYS:CPNG)</v>
    <v>2</v>
    <v>3</v>
    <v>Finance</v>
    <v>4</v>
    <v>21.31</v>
    <v>12.664999999999999</v>
    <v>1.2689999999999999</v>
    <v>5.5E-2</v>
    <v>3.2540000000000004E-3</v>
    <v>USD</v>
    <v>Coupang, Inc. owns and operates an e-commerce business, which primarily serves the Korean retail market. Through its mobile applications and Internet Websites, the Company offers products and services that span a range of categories, including home goods and decor, apparel and beauty products, fresh food and grocery, sporting goods, electronics, everyday consumables, travel, restaurant order and delivery, content streaming, and advertising. It operates through two segments: Product Commerce and Developing Offerings. The Product Commerce segment primarily includes core retail and marketplace offerings, and Rocket Fresh, its fresh grocery offering, as well as advertising products associated with these offerings. The Developing Offerings segment primarily includes Coupang Eats, a restaurant ordering and delivery service; Coupang Play, an online content streaming service, fintech; and certain international initiatives, as well as advertising products associated with these offerings.</v>
    <v>63000</v>
    <v>New York Stock Exchange</v>
    <v>XNYS</v>
    <v>XNYS</v>
    <v>720 Olive Way, Suite 600, SEATTLE, WA, 98101 US</v>
    <v>17.11</v>
    <v>Diversified Retail</v>
    <v>Stock</v>
    <v>45196.606543483591</v>
    <v>0</v>
    <v>16.875</v>
    <v>30243379519</v>
    <v>COUPANG, INC.</v>
    <v>COUPANG, INC.</v>
    <v>16.98</v>
    <v>70.2761</v>
    <v>16.899999999999999</v>
    <v>16.954999999999998</v>
    <v>1783744000</v>
    <v>CPNG</v>
    <v>COUPANG, INC. (XNYS:CPNG)</v>
    <v>691934</v>
    <v>5617650</v>
    <v>2010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1C7C2-3003-4D90-ADC4-FE0DF2EE4505}">
  <dimension ref="A1:P74"/>
  <sheetViews>
    <sheetView showGridLines="0" tabSelected="1" zoomScale="111" zoomScaleNormal="212" workbookViewId="0">
      <selection activeCell="K8" sqref="K8"/>
    </sheetView>
  </sheetViews>
  <sheetFormatPr defaultColWidth="8.85546875" defaultRowHeight="15"/>
  <cols>
    <col min="1" max="1" width="2.28515625" customWidth="1"/>
    <col min="2" max="2" width="35.42578125" customWidth="1"/>
    <col min="3" max="3" width="14.28515625" customWidth="1"/>
    <col min="4" max="4" width="12.42578125" customWidth="1"/>
    <col min="5" max="5" width="15.42578125" customWidth="1"/>
    <col min="6" max="6" width="10.7109375" bestFit="1" customWidth="1"/>
    <col min="7" max="7" width="12.140625" customWidth="1"/>
    <col min="8" max="8" width="14.5703125" customWidth="1"/>
    <col min="9" max="9" width="11.5703125" customWidth="1"/>
    <col min="10" max="10" width="10.85546875" bestFit="1" customWidth="1"/>
    <col min="11" max="11" width="14.28515625" customWidth="1"/>
    <col min="12" max="12" width="12" customWidth="1"/>
    <col min="13" max="14" width="10.85546875" bestFit="1" customWidth="1"/>
    <col min="15" max="15" width="11.7109375" customWidth="1"/>
    <col min="16" max="16" width="15" customWidth="1"/>
  </cols>
  <sheetData>
    <row r="1" spans="1:16" s="1" customFormat="1" ht="26.25">
      <c r="C1" s="17" t="s">
        <v>69</v>
      </c>
    </row>
    <row r="2" spans="1:16" ht="15.75" customHeight="1">
      <c r="C2" s="26"/>
    </row>
    <row r="3" spans="1:16" ht="17.25" customHeight="1">
      <c r="B3" s="27" t="s">
        <v>0</v>
      </c>
      <c r="C3" s="28" t="s">
        <v>68</v>
      </c>
      <c r="D3" s="108"/>
      <c r="E3" t="s">
        <v>1</v>
      </c>
      <c r="F3" s="109">
        <f>'Live Data Pull'!B1</f>
        <v>16.954999999999998</v>
      </c>
      <c r="G3" s="108"/>
      <c r="H3" t="s">
        <v>2</v>
      </c>
      <c r="I3" s="70">
        <f ca="1">(F4-F3)/F4</f>
        <v>-0.67130180413072849</v>
      </c>
    </row>
    <row r="4" spans="1:16" ht="20.25" customHeight="1">
      <c r="B4" s="27" t="s">
        <v>3</v>
      </c>
      <c r="C4" s="29">
        <v>45104</v>
      </c>
      <c r="E4" t="s">
        <v>4</v>
      </c>
      <c r="F4" s="69">
        <f ca="1">P64</f>
        <v>10.144786511984035</v>
      </c>
    </row>
    <row r="6" spans="1:16">
      <c r="A6" t="s">
        <v>5</v>
      </c>
      <c r="B6" s="2" t="s">
        <v>6</v>
      </c>
      <c r="C6" s="18"/>
      <c r="D6" s="18"/>
      <c r="E6" s="18"/>
      <c r="F6" s="30"/>
      <c r="G6" s="18"/>
      <c r="H6" s="18"/>
      <c r="I6" s="30"/>
      <c r="J6" s="18"/>
      <c r="K6" s="18"/>
      <c r="L6" s="30"/>
      <c r="M6" s="18"/>
      <c r="N6" s="18"/>
      <c r="O6" s="18"/>
      <c r="P6" s="3"/>
    </row>
    <row r="7" spans="1:16">
      <c r="B7" s="16" t="s">
        <v>7</v>
      </c>
      <c r="E7" s="16"/>
      <c r="F7" s="51"/>
      <c r="H7" s="16"/>
      <c r="I7" s="51"/>
      <c r="K7" s="16"/>
      <c r="L7" s="51"/>
    </row>
    <row r="8" spans="1:16">
      <c r="B8" t="s">
        <v>8</v>
      </c>
      <c r="C8" s="67">
        <f>WACC!C21</f>
        <v>9.1800000000000007E-2</v>
      </c>
      <c r="I8" s="52"/>
    </row>
    <row r="9" spans="1:16">
      <c r="B9" t="s">
        <v>9</v>
      </c>
      <c r="C9" s="56">
        <v>3.5000000000000003E-2</v>
      </c>
      <c r="I9" s="52"/>
    </row>
    <row r="10" spans="1:16">
      <c r="B10" t="s">
        <v>10</v>
      </c>
      <c r="C10" s="68" t="s">
        <v>16</v>
      </c>
      <c r="F10" s="32"/>
      <c r="I10" s="32"/>
      <c r="L10" s="32"/>
    </row>
    <row r="11" spans="1:16" ht="15.75" thickBot="1">
      <c r="H11" s="34"/>
      <c r="I11" s="34">
        <v>1</v>
      </c>
      <c r="J11" s="34">
        <v>2</v>
      </c>
      <c r="K11" s="34">
        <v>3</v>
      </c>
      <c r="L11" s="34">
        <v>4</v>
      </c>
      <c r="M11" s="34">
        <v>5</v>
      </c>
      <c r="N11" s="34">
        <v>6</v>
      </c>
      <c r="O11" s="34">
        <v>7</v>
      </c>
      <c r="P11" s="34">
        <v>8</v>
      </c>
    </row>
    <row r="12" spans="1:16">
      <c r="A12" t="s">
        <v>5</v>
      </c>
      <c r="B12" s="4" t="s">
        <v>12</v>
      </c>
      <c r="C12" s="11">
        <v>2017</v>
      </c>
      <c r="D12" s="11">
        <v>2018</v>
      </c>
      <c r="E12" s="11">
        <v>2019</v>
      </c>
      <c r="F12" s="11">
        <v>2020</v>
      </c>
      <c r="G12" s="11">
        <v>2021</v>
      </c>
      <c r="H12" s="11">
        <v>2022</v>
      </c>
      <c r="I12" s="11">
        <v>2023</v>
      </c>
      <c r="J12" s="11">
        <v>2024</v>
      </c>
      <c r="K12" s="11">
        <v>2025</v>
      </c>
      <c r="L12" s="11">
        <v>2026</v>
      </c>
      <c r="M12" s="11">
        <v>2027</v>
      </c>
      <c r="N12" s="11">
        <v>2028</v>
      </c>
      <c r="O12" s="11">
        <v>2029</v>
      </c>
      <c r="P12" s="12">
        <v>2030</v>
      </c>
    </row>
    <row r="13" spans="1:16">
      <c r="B13" s="5" t="s">
        <v>13</v>
      </c>
      <c r="C13" s="132" cm="1">
        <f t="array" ref="C13:H13">'Income Statement'!C20:H20</f>
        <v>2403.63</v>
      </c>
      <c r="D13" s="115">
        <v>4053.59</v>
      </c>
      <c r="E13" s="115">
        <v>6273.26</v>
      </c>
      <c r="F13" s="115">
        <v>11967.34</v>
      </c>
      <c r="G13" s="115">
        <v>18406.37</v>
      </c>
      <c r="H13" s="116">
        <v>20582.62</v>
      </c>
      <c r="I13" s="117">
        <f t="shared" ref="I13:P13" ca="1" si="0">H13*(1+I14)</f>
        <v>23052.5344</v>
      </c>
      <c r="J13" s="117">
        <f t="shared" ca="1" si="0"/>
        <v>25357.787840000001</v>
      </c>
      <c r="K13" s="117">
        <f t="shared" ca="1" si="0"/>
        <v>27893.566624000003</v>
      </c>
      <c r="L13" s="117">
        <f t="shared" ca="1" si="0"/>
        <v>30682.923286400004</v>
      </c>
      <c r="M13" s="117">
        <f t="shared" ca="1" si="0"/>
        <v>33444.38638217601</v>
      </c>
      <c r="N13" s="117">
        <f t="shared" ca="1" si="0"/>
        <v>36788.825020393611</v>
      </c>
      <c r="O13" s="117">
        <f t="shared" ca="1" si="0"/>
        <v>39731.931022025106</v>
      </c>
      <c r="P13" s="37">
        <f t="shared" ca="1" si="0"/>
        <v>42513.166193566867</v>
      </c>
    </row>
    <row r="14" spans="1:16">
      <c r="B14" s="19" t="s">
        <v>14</v>
      </c>
      <c r="C14" s="118" t="s">
        <v>493</v>
      </c>
      <c r="D14" s="104">
        <f>(D13-C13)/C13</f>
        <v>0.68644508514205593</v>
      </c>
      <c r="E14" s="104">
        <f t="shared" ref="E14:H14" si="1">(E13-D13)/D13</f>
        <v>0.5475812798038282</v>
      </c>
      <c r="F14" s="104">
        <f t="shared" si="1"/>
        <v>0.90767479747372171</v>
      </c>
      <c r="G14" s="104">
        <f t="shared" si="1"/>
        <v>0.53805022670033598</v>
      </c>
      <c r="H14" s="104">
        <f t="shared" si="1"/>
        <v>0.11823352458958503</v>
      </c>
      <c r="I14" s="104">
        <f ca="1">OFFSET(I14,MATCH($C$10,$B$15:$B$17,0),0)</f>
        <v>0.12</v>
      </c>
      <c r="J14" s="104">
        <f t="shared" ref="J14:P14" ca="1" si="2">OFFSET(J14,MATCH($C$10,$B$15:$B$17,0),0)</f>
        <v>0.1</v>
      </c>
      <c r="K14" s="104">
        <f t="shared" ca="1" si="2"/>
        <v>0.1</v>
      </c>
      <c r="L14" s="104">
        <f t="shared" ca="1" si="2"/>
        <v>0.1</v>
      </c>
      <c r="M14" s="104">
        <f t="shared" ca="1" si="2"/>
        <v>0.09</v>
      </c>
      <c r="N14" s="104">
        <f t="shared" ca="1" si="2"/>
        <v>0.1</v>
      </c>
      <c r="O14" s="104">
        <f t="shared" ca="1" si="2"/>
        <v>0.08</v>
      </c>
      <c r="P14" s="105">
        <f t="shared" ca="1" si="2"/>
        <v>7.0000000000000007E-2</v>
      </c>
    </row>
    <row r="15" spans="1:16">
      <c r="B15" s="9" t="s">
        <v>15</v>
      </c>
      <c r="C15" s="10"/>
      <c r="E15" s="10"/>
      <c r="F15" s="10"/>
      <c r="G15" s="10"/>
      <c r="H15" s="73"/>
      <c r="I15" s="72"/>
      <c r="J15" s="24"/>
      <c r="K15" s="24"/>
      <c r="L15" s="24"/>
      <c r="M15" s="24"/>
      <c r="N15" s="24"/>
      <c r="O15" s="24"/>
      <c r="P15" s="25"/>
    </row>
    <row r="16" spans="1:16">
      <c r="B16" s="9" t="s">
        <v>11</v>
      </c>
      <c r="C16" s="10"/>
      <c r="D16" s="10"/>
      <c r="E16" s="10"/>
      <c r="F16" s="10"/>
      <c r="G16" s="10"/>
      <c r="H16" s="73"/>
      <c r="I16" s="72">
        <v>0.12</v>
      </c>
      <c r="J16" s="24">
        <v>7.0000000000000007E-2</v>
      </c>
      <c r="K16" s="24">
        <v>0.03</v>
      </c>
      <c r="L16" s="24">
        <v>0.08</v>
      </c>
      <c r="M16" s="24">
        <v>0.02</v>
      </c>
      <c r="N16" s="24">
        <v>0.03</v>
      </c>
      <c r="O16" s="24">
        <v>0.1</v>
      </c>
      <c r="P16" s="25">
        <v>0.09</v>
      </c>
    </row>
    <row r="17" spans="2:16">
      <c r="B17" s="9" t="s">
        <v>16</v>
      </c>
      <c r="C17" s="10"/>
      <c r="D17" s="10"/>
      <c r="E17" s="10"/>
      <c r="F17" s="10"/>
      <c r="G17" s="10"/>
      <c r="H17" s="73"/>
      <c r="I17" s="72">
        <v>0.12</v>
      </c>
      <c r="J17" s="24">
        <v>0.1</v>
      </c>
      <c r="K17" s="24">
        <v>0.1</v>
      </c>
      <c r="L17" s="24">
        <v>0.1</v>
      </c>
      <c r="M17" s="24">
        <v>0.09</v>
      </c>
      <c r="N17" s="24">
        <v>0.1</v>
      </c>
      <c r="O17" s="24">
        <v>0.08</v>
      </c>
      <c r="P17" s="25">
        <v>7.0000000000000007E-2</v>
      </c>
    </row>
    <row r="18" spans="2:16">
      <c r="B18" s="9"/>
      <c r="C18" s="10"/>
      <c r="D18" s="10"/>
      <c r="E18" s="10"/>
      <c r="F18" s="10"/>
      <c r="G18" s="10"/>
      <c r="H18" s="10"/>
      <c r="I18" s="10"/>
      <c r="J18" s="10"/>
      <c r="K18" s="10"/>
      <c r="L18" s="10"/>
      <c r="M18" s="10"/>
      <c r="N18" s="10"/>
      <c r="O18" s="10"/>
      <c r="P18" s="13"/>
    </row>
    <row r="19" spans="2:16">
      <c r="B19" s="9"/>
      <c r="C19" s="10"/>
      <c r="D19" s="10"/>
      <c r="E19" s="10"/>
      <c r="F19" s="10"/>
      <c r="G19" s="10"/>
      <c r="H19" s="10"/>
      <c r="I19" s="10"/>
      <c r="J19" s="10"/>
      <c r="K19" s="10"/>
      <c r="L19" s="10"/>
      <c r="M19" s="10"/>
      <c r="N19" s="10"/>
      <c r="O19" s="10"/>
      <c r="P19" s="13"/>
    </row>
    <row r="20" spans="2:16">
      <c r="B20" s="5" t="s">
        <v>495</v>
      </c>
      <c r="C20" s="119" cm="1">
        <f t="array" ref="C20:H20">'Income Statement'!C104:H104</f>
        <v>-586.04</v>
      </c>
      <c r="D20" s="115">
        <v>-1052.4100000000001</v>
      </c>
      <c r="E20" s="115">
        <v>-641.91999999999996</v>
      </c>
      <c r="F20" s="115">
        <v>-515.99</v>
      </c>
      <c r="G20" s="115">
        <v>-1198.46</v>
      </c>
      <c r="H20" s="116">
        <v>-112.02</v>
      </c>
      <c r="I20" s="117">
        <f t="shared" ref="I20:P20" ca="1" si="3">I13*I21</f>
        <v>345.78801599999997</v>
      </c>
      <c r="J20" s="117">
        <f t="shared" ca="1" si="3"/>
        <v>760.73363519999998</v>
      </c>
      <c r="K20" s="117">
        <f t="shared" ca="1" si="3"/>
        <v>1394.6783312000002</v>
      </c>
      <c r="L20" s="117">
        <f t="shared" ca="1" si="3"/>
        <v>1840.9753971840003</v>
      </c>
      <c r="M20" s="117">
        <f t="shared" ca="1" si="3"/>
        <v>2341.1070467523209</v>
      </c>
      <c r="N20" s="117">
        <f t="shared" ca="1" si="3"/>
        <v>2943.1060016314891</v>
      </c>
      <c r="O20" s="117">
        <f t="shared" ca="1" si="3"/>
        <v>3575.8737919822593</v>
      </c>
      <c r="P20" s="37">
        <f t="shared" ca="1" si="3"/>
        <v>4251.3166193566867</v>
      </c>
    </row>
    <row r="21" spans="2:16">
      <c r="B21" s="20" t="s">
        <v>496</v>
      </c>
      <c r="C21" s="104">
        <f t="shared" ref="C21:H21" si="4">C20/C13</f>
        <v>-0.24381456380557737</v>
      </c>
      <c r="D21" s="104">
        <f t="shared" si="4"/>
        <v>-0.25962418498170758</v>
      </c>
      <c r="E21" s="104">
        <f t="shared" si="4"/>
        <v>-0.10232638213624175</v>
      </c>
      <c r="F21" s="104">
        <f t="shared" si="4"/>
        <v>-4.3116515449548524E-2</v>
      </c>
      <c r="G21" s="104">
        <f t="shared" si="4"/>
        <v>-6.5111154453594056E-2</v>
      </c>
      <c r="H21" s="104">
        <f t="shared" si="4"/>
        <v>-5.4424558195215189E-3</v>
      </c>
      <c r="I21" s="10">
        <f ca="1">OFFSET(I21,MATCH($C$10,$B$15:$B$17,0),0)</f>
        <v>1.4999999999999999E-2</v>
      </c>
      <c r="J21" s="10">
        <f t="shared" ref="J21:P21" ca="1" si="5">OFFSET(J21,MATCH($C$10,$B$15:$B$17,0),0)</f>
        <v>0.03</v>
      </c>
      <c r="K21" s="10">
        <f t="shared" ca="1" si="5"/>
        <v>0.05</v>
      </c>
      <c r="L21" s="10">
        <f t="shared" ca="1" si="5"/>
        <v>0.06</v>
      </c>
      <c r="M21" s="10">
        <f t="shared" ca="1" si="5"/>
        <v>7.0000000000000007E-2</v>
      </c>
      <c r="N21" s="10">
        <f t="shared" ca="1" si="5"/>
        <v>0.08</v>
      </c>
      <c r="O21" s="10">
        <f t="shared" ca="1" si="5"/>
        <v>0.09</v>
      </c>
      <c r="P21" s="13">
        <f t="shared" ca="1" si="5"/>
        <v>0.1</v>
      </c>
    </row>
    <row r="22" spans="2:16">
      <c r="B22" s="9" t="s">
        <v>15</v>
      </c>
      <c r="C22" s="10"/>
      <c r="D22" s="10"/>
      <c r="E22" s="10"/>
      <c r="F22" s="10"/>
      <c r="G22" s="10"/>
      <c r="H22" s="73"/>
      <c r="I22" s="72"/>
      <c r="J22" s="24"/>
      <c r="K22" s="24"/>
      <c r="L22" s="24"/>
      <c r="M22" s="24"/>
      <c r="N22" s="24"/>
      <c r="O22" s="24"/>
      <c r="P22" s="25"/>
    </row>
    <row r="23" spans="2:16">
      <c r="B23" s="9" t="s">
        <v>11</v>
      </c>
      <c r="C23" s="10"/>
      <c r="D23" s="10"/>
      <c r="E23" s="10"/>
      <c r="F23" s="10"/>
      <c r="G23" s="10"/>
      <c r="H23" s="73"/>
      <c r="I23" s="72">
        <v>1.4999999999999999E-2</v>
      </c>
      <c r="J23" s="72">
        <v>0.01</v>
      </c>
      <c r="K23" s="72">
        <v>0.03</v>
      </c>
      <c r="L23" s="72">
        <v>0.05</v>
      </c>
      <c r="M23" s="72">
        <v>0.06</v>
      </c>
      <c r="N23" s="72">
        <v>7.0000000000000007E-2</v>
      </c>
      <c r="O23" s="72">
        <v>0.08</v>
      </c>
      <c r="P23" s="120">
        <v>0.1</v>
      </c>
    </row>
    <row r="24" spans="2:16">
      <c r="B24" s="9" t="s">
        <v>16</v>
      </c>
      <c r="C24" s="10"/>
      <c r="D24" s="10"/>
      <c r="E24" s="10"/>
      <c r="F24" s="10"/>
      <c r="G24" s="10"/>
      <c r="H24" s="73"/>
      <c r="I24" s="72">
        <v>1.4999999999999999E-2</v>
      </c>
      <c r="J24" s="72">
        <v>0.03</v>
      </c>
      <c r="K24" s="72">
        <v>0.05</v>
      </c>
      <c r="L24" s="72">
        <v>0.06</v>
      </c>
      <c r="M24" s="72">
        <v>7.0000000000000007E-2</v>
      </c>
      <c r="N24" s="72">
        <v>0.08</v>
      </c>
      <c r="O24" s="72">
        <v>0.09</v>
      </c>
      <c r="P24" s="120">
        <v>0.1</v>
      </c>
    </row>
    <row r="25" spans="2:16">
      <c r="B25" s="20"/>
      <c r="C25" s="10"/>
      <c r="D25" s="10"/>
      <c r="E25" s="10"/>
      <c r="F25" s="10"/>
      <c r="G25" s="10"/>
      <c r="H25" s="10"/>
      <c r="I25" s="10"/>
      <c r="J25" s="10"/>
      <c r="K25" s="10"/>
      <c r="L25" s="10"/>
      <c r="M25" s="10"/>
      <c r="N25" s="10"/>
      <c r="O25" s="10"/>
      <c r="P25" s="13"/>
    </row>
    <row r="26" spans="2:16">
      <c r="B26" s="9"/>
      <c r="C26" s="121"/>
      <c r="D26" s="121"/>
      <c r="E26" s="122"/>
      <c r="F26" s="122"/>
      <c r="G26" s="122"/>
      <c r="H26" s="117"/>
      <c r="I26" s="122"/>
      <c r="J26" s="122"/>
      <c r="K26" s="122"/>
      <c r="L26" s="122"/>
      <c r="M26" s="122"/>
      <c r="N26" s="122"/>
      <c r="O26" s="122"/>
      <c r="P26" s="14"/>
    </row>
    <row r="27" spans="2:16">
      <c r="B27" s="5" t="s">
        <v>18</v>
      </c>
      <c r="C27" s="123" cm="1">
        <f t="array" ref="C27:H27">'Income Statement'!C58:H58</f>
        <v>0.34</v>
      </c>
      <c r="D27" s="123">
        <v>2.2799999999999998</v>
      </c>
      <c r="E27" s="123">
        <v>-0.24</v>
      </c>
      <c r="F27" s="123">
        <v>0.28999999999999998</v>
      </c>
      <c r="G27" s="123">
        <v>1</v>
      </c>
      <c r="H27" s="124">
        <v>-1.06</v>
      </c>
      <c r="I27" s="125">
        <f t="shared" ref="I27:P27" ca="1" si="6">I20*I28</f>
        <v>48.410322239999999</v>
      </c>
      <c r="J27" s="125">
        <f t="shared" ca="1" si="6"/>
        <v>106.502708928</v>
      </c>
      <c r="K27" s="125">
        <f t="shared" ca="1" si="6"/>
        <v>209.20174968000003</v>
      </c>
      <c r="L27" s="125">
        <f t="shared" ca="1" si="6"/>
        <v>276.14630957760005</v>
      </c>
      <c r="M27" s="125">
        <f t="shared" ca="1" si="6"/>
        <v>374.57712748037136</v>
      </c>
      <c r="N27" s="125">
        <f t="shared" ca="1" si="6"/>
        <v>500.32802027735318</v>
      </c>
      <c r="O27" s="125">
        <f t="shared" ca="1" si="6"/>
        <v>643.65728255680665</v>
      </c>
      <c r="P27" s="21">
        <f t="shared" ca="1" si="6"/>
        <v>743.98040838742008</v>
      </c>
    </row>
    <row r="28" spans="2:16">
      <c r="B28" s="20" t="s">
        <v>19</v>
      </c>
      <c r="C28" s="104">
        <v>0.13200000000000001</v>
      </c>
      <c r="D28" s="104">
        <v>0.13200000000000001</v>
      </c>
      <c r="E28" s="104">
        <v>0.13200000000000001</v>
      </c>
      <c r="F28" s="104">
        <v>0.13200000000000001</v>
      </c>
      <c r="G28" s="104">
        <v>0.13200000000000001</v>
      </c>
      <c r="H28" s="104">
        <v>0.13200000000000001</v>
      </c>
      <c r="I28" s="10">
        <f ca="1">OFFSET(I28,MATCH($C$10,$B$15:$B$17,0),0)</f>
        <v>0.14000000000000001</v>
      </c>
      <c r="J28" s="10">
        <f t="shared" ref="J28:P28" ca="1" si="7">OFFSET(J28,MATCH($C$10,$B$15:$B$17,0),0)</f>
        <v>0.14000000000000001</v>
      </c>
      <c r="K28" s="10">
        <f t="shared" ca="1" si="7"/>
        <v>0.15</v>
      </c>
      <c r="L28" s="10">
        <f t="shared" ca="1" si="7"/>
        <v>0.15</v>
      </c>
      <c r="M28" s="10">
        <f t="shared" ca="1" si="7"/>
        <v>0.16</v>
      </c>
      <c r="N28" s="10">
        <f t="shared" ca="1" si="7"/>
        <v>0.17</v>
      </c>
      <c r="O28" s="10">
        <f t="shared" ca="1" si="7"/>
        <v>0.18</v>
      </c>
      <c r="P28" s="13">
        <f t="shared" ca="1" si="7"/>
        <v>0.17499999999999999</v>
      </c>
    </row>
    <row r="29" spans="2:16">
      <c r="B29" s="9" t="s">
        <v>15</v>
      </c>
      <c r="C29" s="10"/>
      <c r="D29" s="10"/>
      <c r="E29" s="10"/>
      <c r="F29" s="10"/>
      <c r="G29" s="10"/>
      <c r="H29" s="73"/>
      <c r="I29" s="72">
        <v>0.2</v>
      </c>
      <c r="J29" s="72">
        <v>0.2</v>
      </c>
      <c r="K29" s="72">
        <v>0.2</v>
      </c>
      <c r="L29" s="72">
        <v>0.2</v>
      </c>
      <c r="M29" s="72">
        <v>0.2</v>
      </c>
      <c r="N29" s="72">
        <v>0.2</v>
      </c>
      <c r="O29" s="72">
        <v>0.2</v>
      </c>
      <c r="P29" s="120">
        <v>0.2</v>
      </c>
    </row>
    <row r="30" spans="2:16">
      <c r="B30" s="9" t="s">
        <v>11</v>
      </c>
      <c r="C30" s="10"/>
      <c r="D30" s="10"/>
      <c r="E30" s="10"/>
      <c r="F30" s="10"/>
      <c r="G30" s="10"/>
      <c r="H30" s="73"/>
      <c r="I30" s="72">
        <v>0.14000000000000001</v>
      </c>
      <c r="J30" s="72">
        <v>0.14000000000000001</v>
      </c>
      <c r="K30" s="72">
        <v>0.15</v>
      </c>
      <c r="L30" s="72">
        <v>0.15</v>
      </c>
      <c r="M30" s="72">
        <v>0.16</v>
      </c>
      <c r="N30" s="72">
        <v>0.17</v>
      </c>
      <c r="O30" s="72">
        <v>0.18</v>
      </c>
      <c r="P30" s="120">
        <v>0.17499999999999999</v>
      </c>
    </row>
    <row r="31" spans="2:16">
      <c r="B31" s="9" t="s">
        <v>16</v>
      </c>
      <c r="C31" s="10"/>
      <c r="D31" s="10"/>
      <c r="E31" s="10"/>
      <c r="F31" s="10"/>
      <c r="G31" s="10"/>
      <c r="H31" s="73"/>
      <c r="I31" s="72">
        <v>0.14000000000000001</v>
      </c>
      <c r="J31" s="72">
        <v>0.14000000000000001</v>
      </c>
      <c r="K31" s="72">
        <v>0.15</v>
      </c>
      <c r="L31" s="72">
        <v>0.15</v>
      </c>
      <c r="M31" s="72">
        <v>0.16</v>
      </c>
      <c r="N31" s="72">
        <v>0.17</v>
      </c>
      <c r="O31" s="72">
        <v>0.18</v>
      </c>
      <c r="P31" s="120">
        <v>0.17499999999999999</v>
      </c>
    </row>
    <row r="32" spans="2:16">
      <c r="B32" s="5"/>
      <c r="P32" s="6"/>
    </row>
    <row r="33" spans="1:16">
      <c r="A33" t="s">
        <v>5</v>
      </c>
      <c r="B33" s="7" t="s">
        <v>497</v>
      </c>
      <c r="C33" s="15">
        <f t="shared" ref="C33:P33" si="8">C20-C27</f>
        <v>-586.38</v>
      </c>
      <c r="D33" s="15">
        <f t="shared" si="8"/>
        <v>-1054.69</v>
      </c>
      <c r="E33" s="15">
        <f t="shared" si="8"/>
        <v>-641.67999999999995</v>
      </c>
      <c r="F33" s="15">
        <f t="shared" si="8"/>
        <v>-516.28</v>
      </c>
      <c r="G33" s="15">
        <f t="shared" si="8"/>
        <v>-1199.46</v>
      </c>
      <c r="H33" s="15">
        <f t="shared" si="8"/>
        <v>-110.96</v>
      </c>
      <c r="I33" s="15">
        <f t="shared" ca="1" si="8"/>
        <v>297.37769375999994</v>
      </c>
      <c r="J33" s="15">
        <f t="shared" ca="1" si="8"/>
        <v>654.23092627200003</v>
      </c>
      <c r="K33" s="15">
        <f t="shared" ca="1" si="8"/>
        <v>1185.4765815200003</v>
      </c>
      <c r="L33" s="15">
        <f t="shared" ca="1" si="8"/>
        <v>1564.8290876064002</v>
      </c>
      <c r="M33" s="15">
        <f t="shared" ca="1" si="8"/>
        <v>1966.5299192719494</v>
      </c>
      <c r="N33" s="15">
        <f t="shared" ca="1" si="8"/>
        <v>2442.777981354136</v>
      </c>
      <c r="O33" s="15">
        <f t="shared" ca="1" si="8"/>
        <v>2932.2165094254524</v>
      </c>
      <c r="P33" s="22">
        <f t="shared" ca="1" si="8"/>
        <v>3507.3362109692666</v>
      </c>
    </row>
    <row r="34" spans="1:16">
      <c r="B34" s="5"/>
      <c r="P34" s="6"/>
    </row>
    <row r="35" spans="1:16">
      <c r="B35" s="5" t="s">
        <v>20</v>
      </c>
      <c r="C35" s="126">
        <v>35</v>
      </c>
      <c r="D35" s="127" cm="1">
        <f t="array" ref="D35:H35">'Income Statement'!D112:H112</f>
        <v>53.62</v>
      </c>
      <c r="E35" s="128">
        <v>71</v>
      </c>
      <c r="F35" s="128">
        <v>128</v>
      </c>
      <c r="G35" s="128">
        <v>201.48</v>
      </c>
      <c r="H35" s="129">
        <v>230.97</v>
      </c>
      <c r="I35" s="35">
        <f t="shared" ref="I35:P35" ca="1" si="9">I36*I13</f>
        <v>230.52534400000002</v>
      </c>
      <c r="J35" s="35">
        <f t="shared" ca="1" si="9"/>
        <v>253.5778784</v>
      </c>
      <c r="K35" s="35">
        <f t="shared" ca="1" si="9"/>
        <v>278.93566624000005</v>
      </c>
      <c r="L35" s="35">
        <f t="shared" ca="1" si="9"/>
        <v>306.82923286400006</v>
      </c>
      <c r="M35" s="35">
        <f t="shared" ca="1" si="9"/>
        <v>334.44386382176009</v>
      </c>
      <c r="N35" s="35">
        <f t="shared" ca="1" si="9"/>
        <v>367.88825020393614</v>
      </c>
      <c r="O35" s="35">
        <f t="shared" ca="1" si="9"/>
        <v>397.31931022025105</v>
      </c>
      <c r="P35" s="53">
        <f t="shared" ca="1" si="9"/>
        <v>425.13166193566866</v>
      </c>
    </row>
    <row r="36" spans="1:16">
      <c r="B36" s="5" t="s">
        <v>17</v>
      </c>
      <c r="C36" s="38">
        <f>C35/C13</f>
        <v>1.4561309352937016E-2</v>
      </c>
      <c r="D36" s="38">
        <f t="shared" ref="D36:H36" si="10">D35/D13</f>
        <v>1.3227780806642999E-2</v>
      </c>
      <c r="E36" s="38">
        <f t="shared" si="10"/>
        <v>1.1317879380099023E-2</v>
      </c>
      <c r="F36" s="38">
        <f t="shared" si="10"/>
        <v>1.0695777006419138E-2</v>
      </c>
      <c r="G36" s="38">
        <f t="shared" si="10"/>
        <v>1.094621046952767E-2</v>
      </c>
      <c r="H36" s="38">
        <f t="shared" si="10"/>
        <v>1.1221603469334809E-2</v>
      </c>
      <c r="I36" s="10">
        <f ca="1">OFFSET(I36,MATCH($C$10,$B$15:$B$17,0),0)</f>
        <v>0.01</v>
      </c>
      <c r="J36" s="10">
        <f t="shared" ref="J36:P36" ca="1" si="11">OFFSET(J36,MATCH($C$10,$B$15:$B$17,0),0)</f>
        <v>0.01</v>
      </c>
      <c r="K36" s="10">
        <f t="shared" ca="1" si="11"/>
        <v>0.01</v>
      </c>
      <c r="L36" s="10">
        <f t="shared" ca="1" si="11"/>
        <v>0.01</v>
      </c>
      <c r="M36" s="10">
        <f t="shared" ca="1" si="11"/>
        <v>0.01</v>
      </c>
      <c r="N36" s="10">
        <f t="shared" ca="1" si="11"/>
        <v>0.01</v>
      </c>
      <c r="O36" s="10">
        <f t="shared" ca="1" si="11"/>
        <v>0.01</v>
      </c>
      <c r="P36" s="13">
        <f t="shared" ca="1" si="11"/>
        <v>0.01</v>
      </c>
    </row>
    <row r="37" spans="1:16">
      <c r="B37" s="9" t="s">
        <v>15</v>
      </c>
      <c r="C37" s="10"/>
      <c r="D37" s="10"/>
      <c r="E37" s="10"/>
      <c r="F37" s="10"/>
      <c r="G37" s="10"/>
      <c r="H37" s="73"/>
      <c r="I37" s="72"/>
      <c r="J37" s="24"/>
      <c r="K37" s="24"/>
      <c r="L37" s="24"/>
      <c r="M37" s="24"/>
      <c r="N37" s="24"/>
      <c r="O37" s="24"/>
      <c r="P37" s="25"/>
    </row>
    <row r="38" spans="1:16">
      <c r="B38" s="9" t="s">
        <v>11</v>
      </c>
      <c r="C38" s="10"/>
      <c r="D38" s="10"/>
      <c r="E38" s="10"/>
      <c r="F38" s="10"/>
      <c r="G38" s="10"/>
      <c r="H38" s="73"/>
      <c r="I38" s="72">
        <v>0.01</v>
      </c>
      <c r="J38" s="72">
        <v>0.01</v>
      </c>
      <c r="K38" s="72">
        <v>0.01</v>
      </c>
      <c r="L38" s="72">
        <v>0.01</v>
      </c>
      <c r="M38" s="72">
        <v>0.01</v>
      </c>
      <c r="N38" s="72">
        <v>0.01</v>
      </c>
      <c r="O38" s="72">
        <v>0.01</v>
      </c>
      <c r="P38" s="120">
        <v>0.01</v>
      </c>
    </row>
    <row r="39" spans="1:16">
      <c r="B39" s="9" t="s">
        <v>16</v>
      </c>
      <c r="C39" s="10"/>
      <c r="D39" s="10"/>
      <c r="E39" s="10"/>
      <c r="F39" s="10"/>
      <c r="G39" s="10"/>
      <c r="H39" s="73"/>
      <c r="I39" s="72">
        <v>0.01</v>
      </c>
      <c r="J39" s="72">
        <v>0.01</v>
      </c>
      <c r="K39" s="72">
        <v>0.01</v>
      </c>
      <c r="L39" s="72">
        <v>0.01</v>
      </c>
      <c r="M39" s="72">
        <v>0.01</v>
      </c>
      <c r="N39" s="72">
        <v>0.01</v>
      </c>
      <c r="O39" s="72">
        <v>0.01</v>
      </c>
      <c r="P39" s="120">
        <v>0.01</v>
      </c>
    </row>
    <row r="40" spans="1:16">
      <c r="B40" s="5"/>
      <c r="P40" s="6"/>
    </row>
    <row r="41" spans="1:16">
      <c r="B41" s="5" t="s">
        <v>21</v>
      </c>
      <c r="C41" s="126">
        <v>65</v>
      </c>
      <c r="D41" s="106" cm="1">
        <f t="array" ref="D41:H41">'Cash Flow'!B39:F39</f>
        <v>93.4</v>
      </c>
      <c r="E41" s="107">
        <v>217.82</v>
      </c>
      <c r="F41" s="107">
        <v>484.63</v>
      </c>
      <c r="G41" s="107">
        <v>673.66</v>
      </c>
      <c r="H41" s="107">
        <v>824.26</v>
      </c>
      <c r="I41" s="35">
        <f t="shared" ref="I41:P41" ca="1" si="12">I13*I42</f>
        <v>922.10137600000007</v>
      </c>
      <c r="J41" s="35">
        <f t="shared" ca="1" si="12"/>
        <v>1014.3115136</v>
      </c>
      <c r="K41" s="35">
        <f t="shared" ca="1" si="12"/>
        <v>1115.7426649600002</v>
      </c>
      <c r="L41" s="35">
        <f t="shared" ca="1" si="12"/>
        <v>1227.3169314560002</v>
      </c>
      <c r="M41" s="35">
        <f t="shared" ca="1" si="12"/>
        <v>1672.2193191088006</v>
      </c>
      <c r="N41" s="35">
        <f t="shared" ca="1" si="12"/>
        <v>1839.4412510196807</v>
      </c>
      <c r="O41" s="35">
        <f t="shared" ca="1" si="12"/>
        <v>1986.5965511012555</v>
      </c>
      <c r="P41" s="53">
        <f t="shared" ca="1" si="12"/>
        <v>2550.7899716140118</v>
      </c>
    </row>
    <row r="42" spans="1:16">
      <c r="B42" s="5" t="s">
        <v>17</v>
      </c>
      <c r="C42" s="36">
        <f>C41/C13</f>
        <v>2.7042431655454457E-2</v>
      </c>
      <c r="D42" s="36">
        <f t="shared" ref="D42:H42" si="13">D41/D13</f>
        <v>2.3041304127945847E-2</v>
      </c>
      <c r="E42" s="36">
        <f t="shared" si="13"/>
        <v>3.4721978684129143E-2</v>
      </c>
      <c r="F42" s="36">
        <f t="shared" si="13"/>
        <v>4.0496050082975833E-2</v>
      </c>
      <c r="G42" s="36">
        <f t="shared" si="13"/>
        <v>3.6599286008050472E-2</v>
      </c>
      <c r="H42" s="36">
        <f t="shared" si="13"/>
        <v>4.0046408086045412E-2</v>
      </c>
      <c r="I42" s="10">
        <f ca="1">OFFSET(I42,MATCH($C$10,$B$15:$B$17,0),0)</f>
        <v>0.04</v>
      </c>
      <c r="J42" s="10">
        <f t="shared" ref="J42:P42" ca="1" si="14">OFFSET(J42,MATCH($C$10,$B$15:$B$17,0),0)</f>
        <v>0.04</v>
      </c>
      <c r="K42" s="10">
        <f t="shared" ca="1" si="14"/>
        <v>0.04</v>
      </c>
      <c r="L42" s="10">
        <f t="shared" ca="1" si="14"/>
        <v>0.04</v>
      </c>
      <c r="M42" s="10">
        <f t="shared" ca="1" si="14"/>
        <v>0.05</v>
      </c>
      <c r="N42" s="10">
        <f t="shared" ca="1" si="14"/>
        <v>0.05</v>
      </c>
      <c r="O42" s="10">
        <f t="shared" ca="1" si="14"/>
        <v>0.05</v>
      </c>
      <c r="P42" s="13">
        <f t="shared" ca="1" si="14"/>
        <v>0.06</v>
      </c>
    </row>
    <row r="43" spans="1:16">
      <c r="B43" s="9" t="s">
        <v>15</v>
      </c>
      <c r="D43" s="10"/>
      <c r="E43" s="10"/>
      <c r="F43" s="10"/>
      <c r="G43" s="10"/>
      <c r="H43" s="73"/>
      <c r="I43" s="72"/>
      <c r="J43" s="24"/>
      <c r="K43" s="24"/>
      <c r="L43" s="24"/>
      <c r="M43" s="24"/>
      <c r="N43" s="24"/>
      <c r="O43" s="24"/>
      <c r="P43" s="25"/>
    </row>
    <row r="44" spans="1:16">
      <c r="B44" s="9" t="s">
        <v>11</v>
      </c>
      <c r="C44" s="10"/>
      <c r="D44" s="10"/>
      <c r="E44" s="10"/>
      <c r="F44" s="10"/>
      <c r="G44" s="10"/>
      <c r="H44" s="73"/>
      <c r="I44" s="72">
        <v>0.04</v>
      </c>
      <c r="J44" s="24">
        <v>0.04</v>
      </c>
      <c r="K44" s="24">
        <v>0.04</v>
      </c>
      <c r="L44" s="24">
        <v>0.04</v>
      </c>
      <c r="M44" s="24">
        <v>0.05</v>
      </c>
      <c r="N44" s="24">
        <v>0.05</v>
      </c>
      <c r="O44" s="24">
        <v>0.05</v>
      </c>
      <c r="P44" s="25">
        <v>0.06</v>
      </c>
    </row>
    <row r="45" spans="1:16">
      <c r="B45" s="9" t="s">
        <v>16</v>
      </c>
      <c r="C45" s="10"/>
      <c r="D45" s="10"/>
      <c r="E45" s="10"/>
      <c r="F45" s="10"/>
      <c r="G45" s="10"/>
      <c r="H45" s="73"/>
      <c r="I45" s="72">
        <v>0.04</v>
      </c>
      <c r="J45" s="24">
        <v>0.04</v>
      </c>
      <c r="K45" s="24">
        <v>0.04</v>
      </c>
      <c r="L45" s="24">
        <v>0.04</v>
      </c>
      <c r="M45" s="24">
        <v>0.05</v>
      </c>
      <c r="N45" s="24">
        <v>0.05</v>
      </c>
      <c r="O45" s="24">
        <v>0.05</v>
      </c>
      <c r="P45" s="25">
        <v>0.06</v>
      </c>
    </row>
    <row r="46" spans="1:16">
      <c r="B46" s="5"/>
      <c r="E46" s="122"/>
      <c r="F46" s="122"/>
      <c r="G46" s="122"/>
      <c r="H46" s="122"/>
      <c r="P46" s="6"/>
    </row>
    <row r="47" spans="1:16">
      <c r="B47" s="113" t="s">
        <v>22</v>
      </c>
      <c r="C47" s="130">
        <v>500</v>
      </c>
      <c r="D47" s="130">
        <v>200</v>
      </c>
      <c r="E47" s="130">
        <f>('Balance Sheet'!E25-'Balance Sheet'!E81)-('Balance Sheet'!D25-'Balance Sheet'!D81)</f>
        <v>580.6400000000001</v>
      </c>
      <c r="F47" s="130">
        <f>('Balance Sheet'!F25-'Balance Sheet'!F81)-('Balance Sheet'!E25-'Balance Sheet'!E81)</f>
        <v>-1165.25</v>
      </c>
      <c r="G47" s="130">
        <f>('Balance Sheet'!G25-'Balance Sheet'!G81)-('Balance Sheet'!F25-'Balance Sheet'!F81)</f>
        <v>1784.5200000000004</v>
      </c>
      <c r="H47" s="130">
        <f>('Balance Sheet'!H25-'Balance Sheet'!H81)-('Balance Sheet'!G25-'Balance Sheet'!G81)</f>
        <v>-124.90000000000055</v>
      </c>
      <c r="I47" s="35">
        <f t="shared" ref="I47:P47" ca="1" si="15">I48*(I13-H13)</f>
        <v>-74.09743200000004</v>
      </c>
      <c r="J47" s="35">
        <f t="shared" ca="1" si="15"/>
        <v>0</v>
      </c>
      <c r="K47" s="35">
        <f t="shared" ca="1" si="15"/>
        <v>0</v>
      </c>
      <c r="L47" s="35">
        <f t="shared" ca="1" si="15"/>
        <v>0</v>
      </c>
      <c r="M47" s="35">
        <f t="shared" ca="1" si="15"/>
        <v>0</v>
      </c>
      <c r="N47" s="35">
        <f t="shared" ca="1" si="15"/>
        <v>0</v>
      </c>
      <c r="O47" s="35">
        <f t="shared" ca="1" si="15"/>
        <v>0</v>
      </c>
      <c r="P47" s="53">
        <f t="shared" ca="1" si="15"/>
        <v>0</v>
      </c>
    </row>
    <row r="48" spans="1:16">
      <c r="B48" s="5" t="s">
        <v>17</v>
      </c>
      <c r="C48" s="36">
        <f>C47/C13</f>
        <v>0.20801870504195735</v>
      </c>
      <c r="D48" s="36">
        <f t="shared" ref="D48:H48" si="16">D47/D13</f>
        <v>4.9338981002025363E-2</v>
      </c>
      <c r="E48" s="36">
        <f t="shared" si="16"/>
        <v>9.2557936383953487E-2</v>
      </c>
      <c r="F48" s="36">
        <f t="shared" si="16"/>
        <v>-9.7369173099452339E-2</v>
      </c>
      <c r="G48" s="36">
        <f t="shared" si="16"/>
        <v>9.6951218518371657E-2</v>
      </c>
      <c r="H48" s="36">
        <f t="shared" si="16"/>
        <v>-6.0682264940032198E-3</v>
      </c>
      <c r="I48" s="10">
        <f ca="1">OFFSET(I48,MATCH($C$10,$B$15:$B$17,0),0)</f>
        <v>-0.03</v>
      </c>
      <c r="J48" s="10">
        <f t="shared" ref="J48:P48" ca="1" si="17">OFFSET(J48,MATCH($C$10,$B$15:$B$17,0),0)</f>
        <v>0</v>
      </c>
      <c r="K48" s="10">
        <f t="shared" ca="1" si="17"/>
        <v>0</v>
      </c>
      <c r="L48" s="10">
        <f t="shared" ca="1" si="17"/>
        <v>0</v>
      </c>
      <c r="M48" s="10">
        <f t="shared" ca="1" si="17"/>
        <v>0</v>
      </c>
      <c r="N48" s="10">
        <f t="shared" ca="1" si="17"/>
        <v>0</v>
      </c>
      <c r="O48" s="10">
        <f t="shared" ca="1" si="17"/>
        <v>0</v>
      </c>
      <c r="P48" s="13">
        <f t="shared" ca="1" si="17"/>
        <v>0</v>
      </c>
    </row>
    <row r="49" spans="2:16">
      <c r="B49" s="9" t="s">
        <v>15</v>
      </c>
      <c r="C49" s="10"/>
      <c r="D49" s="10"/>
      <c r="E49" s="10"/>
      <c r="F49" s="10"/>
      <c r="G49" s="10"/>
      <c r="H49" s="73"/>
      <c r="I49" s="72"/>
      <c r="J49" s="24"/>
      <c r="K49" s="24"/>
      <c r="L49" s="24"/>
      <c r="M49" s="24"/>
      <c r="N49" s="24"/>
      <c r="O49" s="24"/>
      <c r="P49" s="25"/>
    </row>
    <row r="50" spans="2:16">
      <c r="B50" s="9" t="s">
        <v>11</v>
      </c>
      <c r="C50" s="10"/>
      <c r="D50" s="10"/>
      <c r="E50" s="10"/>
      <c r="F50" s="10"/>
      <c r="G50" s="10"/>
      <c r="H50" s="73"/>
      <c r="I50" s="74">
        <v>-0.03</v>
      </c>
      <c r="J50" s="74">
        <v>0</v>
      </c>
      <c r="K50" s="74">
        <v>0</v>
      </c>
      <c r="L50" s="74">
        <v>0</v>
      </c>
      <c r="M50" s="74">
        <v>0</v>
      </c>
      <c r="N50" s="74">
        <v>0</v>
      </c>
      <c r="O50" s="74">
        <v>0</v>
      </c>
      <c r="P50" s="74">
        <v>0</v>
      </c>
    </row>
    <row r="51" spans="2:16">
      <c r="B51" s="9" t="s">
        <v>16</v>
      </c>
      <c r="C51" s="10"/>
      <c r="D51" s="10"/>
      <c r="E51" s="10"/>
      <c r="F51" s="10"/>
      <c r="G51" s="10"/>
      <c r="H51" s="73"/>
      <c r="I51" s="74">
        <v>-0.03</v>
      </c>
      <c r="J51" s="74">
        <v>0</v>
      </c>
      <c r="K51" s="74">
        <v>0</v>
      </c>
      <c r="L51" s="74">
        <v>0</v>
      </c>
      <c r="M51" s="74">
        <v>0</v>
      </c>
      <c r="N51" s="74">
        <v>0</v>
      </c>
      <c r="O51" s="74">
        <v>0</v>
      </c>
      <c r="P51" s="74">
        <v>0</v>
      </c>
    </row>
    <row r="52" spans="2:16">
      <c r="B52" s="20"/>
      <c r="P52" s="6"/>
    </row>
    <row r="53" spans="2:16" ht="15.75" thickBot="1">
      <c r="B53" s="23" t="s">
        <v>23</v>
      </c>
      <c r="C53" s="33"/>
      <c r="D53" s="33"/>
      <c r="E53" s="33"/>
      <c r="F53" s="33"/>
      <c r="G53" s="33"/>
      <c r="H53" s="33"/>
      <c r="I53" s="114">
        <f ca="1">I33+I35-I41-I47</f>
        <v>-320.10090624000009</v>
      </c>
      <c r="J53" s="114">
        <f t="shared" ref="J53:P53" ca="1" si="18">J33+J35-J41-J47</f>
        <v>-106.50270892799995</v>
      </c>
      <c r="K53" s="114">
        <f t="shared" ca="1" si="18"/>
        <v>348.66958280000017</v>
      </c>
      <c r="L53" s="114">
        <f t="shared" ca="1" si="18"/>
        <v>644.34138901439997</v>
      </c>
      <c r="M53" s="114">
        <f t="shared" ca="1" si="18"/>
        <v>628.75446398490908</v>
      </c>
      <c r="N53" s="114">
        <f t="shared" ca="1" si="18"/>
        <v>971.22498053839126</v>
      </c>
      <c r="O53" s="114">
        <f t="shared" ca="1" si="18"/>
        <v>1342.9392685444482</v>
      </c>
      <c r="P53" s="131">
        <f t="shared" ca="1" si="18"/>
        <v>1381.6779012909233</v>
      </c>
    </row>
    <row r="54" spans="2:16">
      <c r="B54" s="8" t="s">
        <v>24</v>
      </c>
      <c r="C54" s="1"/>
      <c r="D54" s="1"/>
      <c r="E54" s="1"/>
      <c r="F54" s="1"/>
      <c r="G54" s="1"/>
      <c r="H54" s="40"/>
      <c r="I54" s="40">
        <f t="shared" ref="I54:P54" ca="1" si="19">I53/(1+$C$8)^I11</f>
        <v>-293.1863951639495</v>
      </c>
      <c r="J54" s="40">
        <f t="shared" ca="1" si="19"/>
        <v>-89.345868411530532</v>
      </c>
      <c r="K54" s="40">
        <f t="shared" ca="1" si="19"/>
        <v>267.90745092388846</v>
      </c>
      <c r="L54" s="40">
        <f t="shared" ca="1" si="19"/>
        <v>453.46489220310087</v>
      </c>
      <c r="M54" s="40">
        <f t="shared" ca="1" si="19"/>
        <v>405.289760510208</v>
      </c>
      <c r="N54" s="40">
        <f t="shared" ca="1" si="19"/>
        <v>573.40477394427887</v>
      </c>
      <c r="O54" s="40">
        <f t="shared" ca="1" si="19"/>
        <v>726.1974896911255</v>
      </c>
      <c r="P54" s="40">
        <f t="shared" ca="1" si="19"/>
        <v>684.32450467251022</v>
      </c>
    </row>
    <row r="56" spans="2:16">
      <c r="B56" t="s">
        <v>25</v>
      </c>
      <c r="P56" s="39">
        <f ca="1">(P53*(1+C9))/(C8-C9)</f>
        <v>25176.701194297631</v>
      </c>
    </row>
    <row r="57" spans="2:16">
      <c r="B57" t="s">
        <v>26</v>
      </c>
      <c r="P57" s="39">
        <f ca="1">P56/(1+C8)^P11</f>
        <v>12469.645463662817</v>
      </c>
    </row>
    <row r="59" spans="2:16">
      <c r="B59" s="1" t="s">
        <v>27</v>
      </c>
      <c r="C59" s="1"/>
      <c r="D59" s="1"/>
      <c r="E59" s="1"/>
      <c r="F59" s="1"/>
      <c r="G59" s="1"/>
      <c r="H59" s="1"/>
      <c r="I59" s="1"/>
      <c r="J59" s="1"/>
      <c r="K59" s="1"/>
      <c r="L59" s="1"/>
      <c r="M59" s="1"/>
      <c r="N59" s="1"/>
      <c r="O59" s="1"/>
      <c r="P59" s="41">
        <f ca="1">SUM(I54:P54)+P57</f>
        <v>15197.702072032449</v>
      </c>
    </row>
    <row r="60" spans="2:16">
      <c r="B60" t="s">
        <v>28</v>
      </c>
      <c r="P60" s="110">
        <v>3792</v>
      </c>
    </row>
    <row r="61" spans="2:16">
      <c r="B61" s="1" t="s">
        <v>29</v>
      </c>
      <c r="C61" s="1"/>
      <c r="D61" s="1"/>
      <c r="E61" s="1"/>
      <c r="F61" s="1"/>
      <c r="G61" s="1"/>
      <c r="H61" s="1"/>
      <c r="I61" s="1"/>
      <c r="J61" s="1"/>
      <c r="K61" s="1"/>
      <c r="L61" s="1"/>
      <c r="M61" s="1"/>
      <c r="N61" s="1"/>
      <c r="O61" s="1"/>
      <c r="P61" s="1">
        <f>372+522</f>
        <v>894</v>
      </c>
    </row>
    <row r="62" spans="2:16">
      <c r="B62" t="s">
        <v>30</v>
      </c>
      <c r="P62" s="39">
        <f ca="1">P59+P60-P61</f>
        <v>18095.702072032451</v>
      </c>
    </row>
    <row r="63" spans="2:16">
      <c r="B63" s="1" t="s">
        <v>31</v>
      </c>
      <c r="C63" s="1"/>
      <c r="D63" s="1"/>
      <c r="E63" s="1"/>
      <c r="F63" s="1"/>
      <c r="G63" s="1"/>
      <c r="H63" s="1"/>
      <c r="I63" s="1"/>
      <c r="J63" s="1"/>
      <c r="K63" s="1"/>
      <c r="L63" s="1"/>
      <c r="M63" s="1"/>
      <c r="N63" s="1"/>
      <c r="O63" s="1"/>
      <c r="P63" s="111">
        <f>'Live Data Pull'!C1/1000000</f>
        <v>1783.7439999999999</v>
      </c>
    </row>
    <row r="64" spans="2:16">
      <c r="B64" t="s">
        <v>32</v>
      </c>
      <c r="P64" s="39">
        <f ca="1">P62/P63</f>
        <v>10.144786511984035</v>
      </c>
    </row>
    <row r="65" spans="1:16" ht="15.75" thickBot="1"/>
    <row r="66" spans="1:16">
      <c r="A66" t="s">
        <v>5</v>
      </c>
      <c r="B66" s="4" t="s">
        <v>33</v>
      </c>
      <c r="C66" s="11"/>
      <c r="D66" s="11"/>
      <c r="E66" s="11"/>
      <c r="F66" s="11"/>
      <c r="G66" s="11"/>
      <c r="H66" s="11"/>
      <c r="I66" s="11"/>
      <c r="J66" s="11"/>
      <c r="K66" s="11"/>
      <c r="L66" s="11"/>
      <c r="M66" s="11"/>
      <c r="N66" s="11"/>
      <c r="O66" s="11"/>
      <c r="P66" s="12"/>
    </row>
    <row r="68" spans="1:16">
      <c r="C68" s="45"/>
      <c r="D68" s="133" t="s">
        <v>34</v>
      </c>
      <c r="E68" s="133"/>
      <c r="F68" s="133"/>
      <c r="G68" s="133"/>
      <c r="H68" s="133"/>
      <c r="I68" s="133"/>
    </row>
    <row r="69" spans="1:16">
      <c r="C69" s="133" t="s">
        <v>8</v>
      </c>
      <c r="D69" s="44">
        <f ca="1">P64</f>
        <v>10.144786511984035</v>
      </c>
      <c r="E69" s="47">
        <v>0.02</v>
      </c>
      <c r="F69" s="47">
        <v>2.2499999999999999E-2</v>
      </c>
      <c r="G69" s="47">
        <v>2.5000000000000001E-2</v>
      </c>
      <c r="H69" s="47">
        <v>2.75E-2</v>
      </c>
      <c r="I69" s="47">
        <v>0.03</v>
      </c>
    </row>
    <row r="70" spans="1:16">
      <c r="C70" s="133"/>
      <c r="D70" s="46">
        <v>0.06</v>
      </c>
      <c r="E70" s="34">
        <f t="dataTable" ref="E70:I74" dt2D="1" dtr="1" r1="C9" r2="C8" ca="1"/>
        <v>15.879170920845656</v>
      </c>
      <c r="F70" s="34">
        <v>16.737753315505714</v>
      </c>
      <c r="G70" s="34">
        <v>17.718990337974354</v>
      </c>
      <c r="H70" s="34">
        <v>18.851186902361249</v>
      </c>
      <c r="I70" s="34">
        <v>20.172082894145955</v>
      </c>
    </row>
    <row r="71" spans="1:16">
      <c r="C71" s="133"/>
      <c r="D71" s="46">
        <v>7.0000000000000007E-2</v>
      </c>
      <c r="E71" s="34">
        <v>12.570507624372997</v>
      </c>
      <c r="F71" s="34">
        <v>13.078274349216075</v>
      </c>
      <c r="G71" s="34">
        <v>13.642459599041716</v>
      </c>
      <c r="H71" s="34">
        <v>14.273019584140963</v>
      </c>
      <c r="I71" s="34">
        <v>14.982399567377614</v>
      </c>
    </row>
    <row r="72" spans="1:16">
      <c r="C72" s="133"/>
      <c r="D72" s="46">
        <v>0.08</v>
      </c>
      <c r="E72" s="34">
        <v>10.383127546179555</v>
      </c>
      <c r="F72" s="34">
        <v>10.710640823881487</v>
      </c>
      <c r="G72" s="34">
        <v>11.067928035919957</v>
      </c>
      <c r="H72" s="34">
        <v>11.459242601485904</v>
      </c>
      <c r="I72" s="34">
        <v>11.889688623608444</v>
      </c>
    </row>
    <row r="73" spans="1:16">
      <c r="C73" s="133"/>
      <c r="D73" s="46">
        <v>0.09</v>
      </c>
      <c r="E73" s="34">
        <v>8.8355085663133668</v>
      </c>
      <c r="F73" s="34">
        <v>9.0597041206014417</v>
      </c>
      <c r="G73" s="34">
        <v>9.3011454867578323</v>
      </c>
      <c r="H73" s="34">
        <v>9.5619021622067351</v>
      </c>
      <c r="I73" s="34">
        <v>9.8443885606097137</v>
      </c>
    </row>
    <row r="74" spans="1:16">
      <c r="C74" s="133"/>
      <c r="D74" s="46">
        <v>0.1</v>
      </c>
      <c r="E74" s="34">
        <v>7.6869515391997512</v>
      </c>
      <c r="F74" s="34">
        <v>7.8472295003552226</v>
      </c>
      <c r="G74" s="34">
        <v>8.0181926589210608</v>
      </c>
      <c r="H74" s="34">
        <v>8.2009463801466111</v>
      </c>
      <c r="I74" s="34">
        <v>8.3967539386025578</v>
      </c>
    </row>
  </sheetData>
  <mergeCells count="2">
    <mergeCell ref="C69:C74"/>
    <mergeCell ref="D68:I68"/>
  </mergeCells>
  <dataValidations count="1">
    <dataValidation type="list" allowBlank="1" showInputMessage="1" showErrorMessage="1" sqref="C10" xr:uid="{4E88C3CD-EB72-114E-8E87-42D5CC893C5F}">
      <formula1>$B$15:$B$17</formula1>
    </dataValidation>
  </dataValidation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C130A-D750-4FFB-956A-6AAEC2385A38}">
  <dimension ref="A1:C1"/>
  <sheetViews>
    <sheetView workbookViewId="0">
      <selection activeCell="C26" sqref="C26"/>
    </sheetView>
  </sheetViews>
  <sheetFormatPr defaultRowHeight="15"/>
  <cols>
    <col min="3" max="3" width="16.7109375" customWidth="1"/>
  </cols>
  <sheetData>
    <row r="1" spans="1:3">
      <c r="A1" t="e" vm="1">
        <v>#VALUE!</v>
      </c>
      <c r="B1" s="108" cm="1">
        <f t="array" ref="B1">_FV(A1,"Price")</f>
        <v>16.954999999999998</v>
      </c>
      <c r="C1" s="110" cm="1">
        <f t="array" ref="C1">_FV(A1,"Shares outstanding",TRUE)</f>
        <v>1783744000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60435-956A-2A40-A723-65BA8E7A4F73}">
  <dimension ref="A2:H23"/>
  <sheetViews>
    <sheetView showGridLines="0" zoomScale="135" workbookViewId="0">
      <selection activeCell="G20" sqref="G20"/>
    </sheetView>
  </sheetViews>
  <sheetFormatPr defaultColWidth="11.42578125" defaultRowHeight="15"/>
  <cols>
    <col min="1" max="1" width="2.28515625" customWidth="1"/>
    <col min="2" max="2" width="24.85546875" customWidth="1"/>
    <col min="3" max="3" width="13.140625" customWidth="1"/>
  </cols>
  <sheetData>
    <row r="2" spans="1:8">
      <c r="A2" t="s">
        <v>5</v>
      </c>
      <c r="B2" s="134" t="s">
        <v>35</v>
      </c>
      <c r="C2" s="135"/>
      <c r="D2" s="135"/>
      <c r="E2" s="135"/>
      <c r="F2" s="135"/>
      <c r="G2" s="135"/>
      <c r="H2" s="136"/>
    </row>
    <row r="3" spans="1:8">
      <c r="B3" t="s">
        <v>30</v>
      </c>
      <c r="C3" s="39">
        <f ca="1">DCF!P62</f>
        <v>18095.702072032451</v>
      </c>
    </row>
    <row r="4" spans="1:8">
      <c r="B4" t="s">
        <v>36</v>
      </c>
      <c r="C4">
        <f>DCF!P61</f>
        <v>894</v>
      </c>
    </row>
    <row r="5" spans="1:8">
      <c r="B5" t="s">
        <v>37</v>
      </c>
      <c r="C5" s="50">
        <v>0.25</v>
      </c>
    </row>
    <row r="7" spans="1:8">
      <c r="B7" t="s">
        <v>38</v>
      </c>
      <c r="C7" s="42">
        <f ca="1">C3/(C3+C4)</f>
        <v>0.95292185224345038</v>
      </c>
    </row>
    <row r="8" spans="1:8">
      <c r="B8" t="s">
        <v>39</v>
      </c>
      <c r="C8" s="42">
        <f ca="1">C4/(C3+C4)</f>
        <v>4.7078147756549608E-2</v>
      </c>
    </row>
    <row r="10" spans="1:8">
      <c r="B10" s="48" t="s">
        <v>40</v>
      </c>
    </row>
    <row r="11" spans="1:8">
      <c r="B11" t="s">
        <v>41</v>
      </c>
      <c r="C11" s="43">
        <v>3.4799999999999998E-2</v>
      </c>
    </row>
    <row r="12" spans="1:8">
      <c r="B12" t="s">
        <v>42</v>
      </c>
      <c r="C12">
        <v>1.17</v>
      </c>
    </row>
    <row r="13" spans="1:8">
      <c r="B13" t="s">
        <v>43</v>
      </c>
      <c r="C13" s="42">
        <v>0.08</v>
      </c>
    </row>
    <row r="14" spans="1:8">
      <c r="B14" t="s">
        <v>40</v>
      </c>
      <c r="C14" s="31">
        <f>C11+C12*(C13-C11)</f>
        <v>8.7683999999999998E-2</v>
      </c>
    </row>
    <row r="16" spans="1:8">
      <c r="B16" t="s">
        <v>44</v>
      </c>
    </row>
    <row r="18" spans="1:4">
      <c r="B18" s="49" t="s">
        <v>45</v>
      </c>
    </row>
    <row r="19" spans="1:4">
      <c r="B19" t="s">
        <v>46</v>
      </c>
      <c r="C19" s="43">
        <v>4.7899999999999998E-2</v>
      </c>
    </row>
    <row r="21" spans="1:4">
      <c r="A21" t="s">
        <v>5</v>
      </c>
      <c r="B21" s="60" t="s">
        <v>8</v>
      </c>
      <c r="C21" s="112">
        <v>9.1800000000000007E-2</v>
      </c>
      <c r="D21" t="s">
        <v>494</v>
      </c>
    </row>
    <row r="23" spans="1:4">
      <c r="B23" t="s">
        <v>47</v>
      </c>
    </row>
  </sheetData>
  <mergeCells count="1">
    <mergeCell ref="B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7E783-9C00-9043-8CB2-EF1D196F765C}">
  <dimension ref="A1:K21"/>
  <sheetViews>
    <sheetView showGridLines="0" zoomScale="150" workbookViewId="0">
      <selection activeCell="B17" sqref="B17"/>
    </sheetView>
  </sheetViews>
  <sheetFormatPr defaultColWidth="11.42578125" defaultRowHeight="15"/>
  <cols>
    <col min="1" max="1" width="2.28515625" customWidth="1"/>
    <col min="2" max="2" width="24" customWidth="1"/>
    <col min="3" max="3" width="10.28515625" customWidth="1"/>
  </cols>
  <sheetData>
    <row r="1" spans="1:11" ht="15.75" thickBot="1"/>
    <row r="2" spans="1:11" ht="15.75" thickBot="1">
      <c r="A2" t="s">
        <v>5</v>
      </c>
      <c r="B2" s="137" t="s">
        <v>48</v>
      </c>
      <c r="C2" s="138"/>
      <c r="D2" s="138"/>
      <c r="E2" s="139"/>
      <c r="F2" s="34"/>
      <c r="G2" s="34"/>
      <c r="H2" s="34"/>
      <c r="I2" s="34"/>
      <c r="J2" s="34"/>
      <c r="K2" s="34"/>
    </row>
    <row r="3" spans="1:11">
      <c r="B3" s="64" t="s">
        <v>49</v>
      </c>
      <c r="C3" s="65" t="s">
        <v>50</v>
      </c>
      <c r="D3" s="65" t="s">
        <v>51</v>
      </c>
      <c r="E3" s="66" t="s">
        <v>52</v>
      </c>
    </row>
    <row r="4" spans="1:11">
      <c r="B4" s="34" t="s">
        <v>53</v>
      </c>
      <c r="C4" s="34">
        <v>98.55</v>
      </c>
      <c r="D4" s="34">
        <v>8</v>
      </c>
      <c r="E4" s="35">
        <f>C4/D4</f>
        <v>12.31875</v>
      </c>
    </row>
    <row r="5" spans="1:11">
      <c r="B5" s="34" t="s">
        <v>54</v>
      </c>
      <c r="C5" s="34">
        <v>84.68</v>
      </c>
      <c r="D5" s="34">
        <v>11.1</v>
      </c>
      <c r="E5" s="35">
        <f t="shared" ref="E5:E8" si="0">C5/D5</f>
        <v>7.62882882882883</v>
      </c>
    </row>
    <row r="6" spans="1:11">
      <c r="B6" s="34" t="s">
        <v>55</v>
      </c>
      <c r="C6" s="34">
        <v>23.79</v>
      </c>
      <c r="D6" s="34">
        <v>2.66</v>
      </c>
      <c r="E6" s="35">
        <f t="shared" si="0"/>
        <v>8.9436090225563909</v>
      </c>
    </row>
    <row r="7" spans="1:11">
      <c r="B7" s="34" t="s">
        <v>56</v>
      </c>
      <c r="C7" s="57">
        <v>51.24</v>
      </c>
      <c r="D7" s="34">
        <v>3.68</v>
      </c>
      <c r="E7" s="35">
        <f t="shared" si="0"/>
        <v>13.923913043478262</v>
      </c>
    </row>
    <row r="8" spans="1:11">
      <c r="B8" s="34" t="s">
        <v>57</v>
      </c>
      <c r="C8" s="57">
        <v>326.39</v>
      </c>
      <c r="D8" s="34">
        <v>11.01</v>
      </c>
      <c r="E8" s="35">
        <f t="shared" si="0"/>
        <v>29.644868301544051</v>
      </c>
    </row>
    <row r="10" spans="1:11">
      <c r="B10" s="58" t="s">
        <v>58</v>
      </c>
      <c r="C10" s="62">
        <f>AVERAGE(E4:E8)</f>
        <v>14.491993839281509</v>
      </c>
    </row>
    <row r="11" spans="1:11">
      <c r="B11" s="59" t="s">
        <v>59</v>
      </c>
      <c r="C11" s="63">
        <f>MEDIAN(E4:E8)</f>
        <v>12.31875</v>
      </c>
    </row>
    <row r="13" spans="1:11">
      <c r="A13" t="s">
        <v>5</v>
      </c>
      <c r="B13" s="54" t="str">
        <f>B4</f>
        <v>Simpson Manufacturing (SSD)</v>
      </c>
      <c r="C13" s="61">
        <f>D13*C10</f>
        <v>115.93595071425207</v>
      </c>
      <c r="D13" s="55">
        <f>D4</f>
        <v>8</v>
      </c>
    </row>
    <row r="14" spans="1:11">
      <c r="C14" s="31"/>
    </row>
    <row r="18" spans="2:3">
      <c r="B18" s="49"/>
    </row>
    <row r="19" spans="2:3">
      <c r="C19" s="43"/>
    </row>
    <row r="21" spans="2:3">
      <c r="B21" s="16"/>
      <c r="C21" s="31"/>
    </row>
  </sheetData>
  <mergeCells count="1">
    <mergeCell ref="B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C882C-3CC9-2C47-B6C0-2F03A6B20351}">
  <dimension ref="A2:J21"/>
  <sheetViews>
    <sheetView showGridLines="0" workbookViewId="0">
      <selection activeCell="D20" sqref="D20"/>
    </sheetView>
  </sheetViews>
  <sheetFormatPr defaultColWidth="11.42578125" defaultRowHeight="15"/>
  <cols>
    <col min="1" max="1" width="3" customWidth="1"/>
  </cols>
  <sheetData>
    <row r="2" spans="1:10">
      <c r="A2" s="34" t="s">
        <v>5</v>
      </c>
      <c r="B2" s="140" t="s">
        <v>60</v>
      </c>
      <c r="C2" s="140"/>
      <c r="D2" s="140"/>
      <c r="E2" s="140"/>
      <c r="F2" s="140"/>
      <c r="G2" s="140"/>
      <c r="H2" s="140"/>
      <c r="I2" s="140"/>
      <c r="J2" s="140"/>
    </row>
    <row r="14" spans="1:10">
      <c r="B14" s="34"/>
      <c r="C14" s="34" t="s">
        <v>61</v>
      </c>
      <c r="D14" s="34" t="s">
        <v>62</v>
      </c>
    </row>
    <row r="15" spans="1:10">
      <c r="B15" s="34" t="s">
        <v>63</v>
      </c>
      <c r="C15" s="71">
        <v>132.72999999999999</v>
      </c>
      <c r="D15" s="34">
        <v>75.25</v>
      </c>
    </row>
    <row r="16" spans="1:10">
      <c r="B16" s="34" t="s">
        <v>64</v>
      </c>
      <c r="C16" s="34">
        <v>129.9</v>
      </c>
      <c r="D16" s="34"/>
    </row>
    <row r="17" spans="2:4">
      <c r="B17" s="34"/>
      <c r="C17" s="34"/>
      <c r="D17" s="34"/>
    </row>
    <row r="18" spans="2:4">
      <c r="B18" s="34"/>
      <c r="C18" s="34"/>
      <c r="D18" s="34"/>
    </row>
    <row r="19" spans="2:4">
      <c r="B19" s="34"/>
      <c r="C19" s="34"/>
      <c r="D19" s="34"/>
    </row>
    <row r="20" spans="2:4">
      <c r="B20" s="34"/>
      <c r="C20" s="34"/>
      <c r="D20" s="34"/>
    </row>
    <row r="21" spans="2:4">
      <c r="B21" s="34"/>
      <c r="C21" s="34"/>
      <c r="D21" s="34"/>
    </row>
  </sheetData>
  <mergeCells count="1">
    <mergeCell ref="B2:J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A83B4-D948-4B30-942A-DDB3CD636879}">
  <sheetPr>
    <pageSetUpPr fitToPage="1"/>
  </sheetPr>
  <dimension ref="A1:H224"/>
  <sheetViews>
    <sheetView topLeftCell="A88" workbookViewId="0">
      <selection activeCell="E25" sqref="E25"/>
    </sheetView>
  </sheetViews>
  <sheetFormatPr defaultRowHeight="15" outlineLevelRow="1"/>
  <cols>
    <col min="1" max="1" width="85.7109375" style="75" customWidth="1"/>
    <col min="2" max="8" width="15.7109375" style="75" customWidth="1"/>
    <col min="9" max="16384" width="9.140625" style="75"/>
  </cols>
  <sheetData>
    <row r="1" spans="1:8" ht="15" customHeight="1" thickBot="1">
      <c r="A1" s="100" t="s">
        <v>369</v>
      </c>
      <c r="B1" s="99"/>
      <c r="C1" s="99"/>
      <c r="D1" s="99"/>
      <c r="E1" s="99"/>
      <c r="F1" s="99"/>
      <c r="G1" s="99"/>
      <c r="H1" s="99"/>
    </row>
    <row r="2" spans="1:8" ht="15" customHeight="1" thickTop="1">
      <c r="A2" s="97" t="s">
        <v>162</v>
      </c>
      <c r="B2" s="98" t="s">
        <v>161</v>
      </c>
    </row>
    <row r="3" spans="1:8">
      <c r="A3" s="97" t="s">
        <v>160</v>
      </c>
      <c r="B3" s="97" t="s">
        <v>158</v>
      </c>
    </row>
    <row r="4" spans="1:8">
      <c r="A4" s="97" t="s">
        <v>159</v>
      </c>
      <c r="B4" s="97" t="s">
        <v>158</v>
      </c>
    </row>
    <row r="5" spans="1:8">
      <c r="A5" s="97" t="s">
        <v>157</v>
      </c>
      <c r="B5" s="97" t="s">
        <v>156</v>
      </c>
    </row>
    <row r="6" spans="1:8">
      <c r="A6" s="97" t="s">
        <v>155</v>
      </c>
      <c r="B6" s="97" t="s">
        <v>154</v>
      </c>
    </row>
    <row r="7" spans="1:8">
      <c r="A7" s="97" t="s">
        <v>153</v>
      </c>
      <c r="B7" s="97" t="s">
        <v>152</v>
      </c>
    </row>
    <row r="8" spans="1:8">
      <c r="A8" s="97" t="s">
        <v>151</v>
      </c>
      <c r="B8" s="97" t="s">
        <v>150</v>
      </c>
    </row>
    <row r="9" spans="1:8">
      <c r="A9" s="97" t="s">
        <v>149</v>
      </c>
      <c r="B9" s="97" t="s">
        <v>148</v>
      </c>
    </row>
    <row r="10" spans="1:8">
      <c r="A10" s="97" t="s">
        <v>147</v>
      </c>
      <c r="B10" s="96">
        <v>45104.939269502298</v>
      </c>
    </row>
    <row r="11" spans="1:8">
      <c r="A11" s="94" t="s">
        <v>146</v>
      </c>
      <c r="B11" s="141" t="s">
        <v>368</v>
      </c>
      <c r="C11" s="141" t="s">
        <v>367</v>
      </c>
      <c r="D11" s="141" t="s">
        <v>145</v>
      </c>
      <c r="E11" s="141" t="s">
        <v>144</v>
      </c>
      <c r="F11" s="141" t="s">
        <v>143</v>
      </c>
      <c r="G11" s="141" t="s">
        <v>142</v>
      </c>
      <c r="H11" s="141" t="s">
        <v>141</v>
      </c>
    </row>
    <row r="12" spans="1:8" ht="15" customHeight="1" outlineLevel="1">
      <c r="A12" s="95" t="s">
        <v>140</v>
      </c>
      <c r="B12" s="142">
        <v>42735</v>
      </c>
      <c r="C12" s="142">
        <v>43100</v>
      </c>
      <c r="D12" s="142">
        <v>43465</v>
      </c>
      <c r="E12" s="142">
        <v>43830</v>
      </c>
      <c r="F12" s="142">
        <v>44196</v>
      </c>
      <c r="G12" s="142">
        <v>44561</v>
      </c>
      <c r="H12" s="142">
        <v>44926</v>
      </c>
    </row>
    <row r="13" spans="1:8" ht="15" customHeight="1" outlineLevel="1">
      <c r="A13" s="95" t="s">
        <v>139</v>
      </c>
      <c r="B13" s="142" t="s">
        <v>138</v>
      </c>
      <c r="C13" s="142" t="s">
        <v>138</v>
      </c>
      <c r="D13" s="142" t="s">
        <v>138</v>
      </c>
      <c r="E13" s="142" t="s">
        <v>138</v>
      </c>
      <c r="F13" s="142" t="s">
        <v>138</v>
      </c>
      <c r="G13" s="142" t="s">
        <v>138</v>
      </c>
      <c r="H13" s="142" t="s">
        <v>138</v>
      </c>
    </row>
    <row r="14" spans="1:8">
      <c r="A14" s="93" t="s">
        <v>366</v>
      </c>
      <c r="B14" s="94"/>
      <c r="C14" s="94"/>
      <c r="D14" s="94"/>
      <c r="E14" s="94"/>
      <c r="F14" s="94"/>
      <c r="G14" s="94"/>
      <c r="H14" s="94"/>
    </row>
    <row r="15" spans="1:8">
      <c r="A15" s="93" t="s">
        <v>136</v>
      </c>
      <c r="B15" s="92" t="s">
        <v>365</v>
      </c>
      <c r="C15" s="92" t="s">
        <v>364</v>
      </c>
      <c r="D15" s="92" t="s">
        <v>135</v>
      </c>
      <c r="E15" s="92" t="s">
        <v>134</v>
      </c>
      <c r="F15" s="92" t="s">
        <v>133</v>
      </c>
      <c r="G15" s="92" t="s">
        <v>132</v>
      </c>
      <c r="H15" s="92" t="s">
        <v>131</v>
      </c>
    </row>
    <row r="16" spans="1:8" ht="15" customHeight="1">
      <c r="A16" s="83" t="s">
        <v>363</v>
      </c>
      <c r="B16" s="82"/>
      <c r="C16" s="82"/>
      <c r="D16" s="82"/>
      <c r="E16" s="82"/>
      <c r="F16" s="82"/>
      <c r="G16" s="82"/>
      <c r="H16" s="82"/>
    </row>
    <row r="17" spans="1:8" ht="15" customHeight="1">
      <c r="A17" s="77" t="s">
        <v>362</v>
      </c>
      <c r="B17" s="81">
        <v>330.12</v>
      </c>
      <c r="C17" s="81">
        <v>173.77</v>
      </c>
      <c r="D17" s="81">
        <v>611.5</v>
      </c>
      <c r="E17" s="81">
        <v>1222.28</v>
      </c>
      <c r="F17" s="81">
        <v>1251.46</v>
      </c>
      <c r="G17" s="81">
        <v>3487.71</v>
      </c>
      <c r="H17" s="81">
        <v>3509.33</v>
      </c>
    </row>
    <row r="18" spans="1:8" ht="15" customHeight="1">
      <c r="A18" s="84" t="s">
        <v>361</v>
      </c>
      <c r="B18" s="81">
        <v>330.12</v>
      </c>
      <c r="C18" s="81">
        <v>173.77</v>
      </c>
      <c r="D18" s="81">
        <v>611.5</v>
      </c>
      <c r="E18" s="81">
        <v>1222.28</v>
      </c>
      <c r="F18" s="81">
        <v>1251.46</v>
      </c>
      <c r="G18" s="81">
        <v>3487.71</v>
      </c>
      <c r="H18" s="81">
        <v>3509.33</v>
      </c>
    </row>
    <row r="19" spans="1:8" ht="15" customHeight="1">
      <c r="A19" s="77" t="s">
        <v>360</v>
      </c>
      <c r="B19" s="76"/>
      <c r="C19" s="76"/>
      <c r="D19" s="80">
        <v>25.92</v>
      </c>
      <c r="E19" s="80">
        <v>63.85</v>
      </c>
      <c r="F19" s="80">
        <v>71.260000000000005</v>
      </c>
      <c r="G19" s="81">
        <v>175.35</v>
      </c>
      <c r="H19" s="81">
        <v>184.46</v>
      </c>
    </row>
    <row r="20" spans="1:8" ht="15" customHeight="1">
      <c r="A20" s="84" t="s">
        <v>359</v>
      </c>
      <c r="B20" s="76"/>
      <c r="C20" s="76"/>
      <c r="D20" s="80">
        <v>25.92</v>
      </c>
      <c r="E20" s="80">
        <v>63.85</v>
      </c>
      <c r="F20" s="80">
        <v>71.260000000000005</v>
      </c>
      <c r="G20" s="81">
        <v>175.35</v>
      </c>
      <c r="H20" s="81">
        <v>184.46</v>
      </c>
    </row>
    <row r="21" spans="1:8" ht="15" customHeight="1">
      <c r="A21" s="77" t="s">
        <v>358</v>
      </c>
      <c r="B21" s="76"/>
      <c r="C21" s="76"/>
      <c r="D21" s="81">
        <v>391.21</v>
      </c>
      <c r="E21" s="81">
        <v>631.74</v>
      </c>
      <c r="F21" s="81">
        <v>1161.21</v>
      </c>
      <c r="G21" s="81">
        <v>1421.5</v>
      </c>
      <c r="H21" s="81">
        <v>1656.85</v>
      </c>
    </row>
    <row r="22" spans="1:8" ht="15" customHeight="1">
      <c r="A22" s="77" t="s">
        <v>357</v>
      </c>
      <c r="B22" s="76"/>
      <c r="C22" s="76"/>
      <c r="D22" s="81">
        <v>205.45</v>
      </c>
      <c r="E22" s="81">
        <v>237.15</v>
      </c>
      <c r="F22" s="81">
        <v>356.8</v>
      </c>
      <c r="G22" s="81">
        <v>552.25</v>
      </c>
      <c r="H22" s="81">
        <v>479.48</v>
      </c>
    </row>
    <row r="23" spans="1:8" ht="15" customHeight="1">
      <c r="A23" s="84" t="s">
        <v>356</v>
      </c>
      <c r="B23" s="76"/>
      <c r="C23" s="76"/>
      <c r="D23" s="81">
        <v>124.1</v>
      </c>
      <c r="E23" s="81">
        <v>144.11000000000001</v>
      </c>
      <c r="F23" s="81">
        <v>144.94999999999999</v>
      </c>
      <c r="G23" s="81">
        <v>319.8</v>
      </c>
      <c r="H23" s="81">
        <v>176.32</v>
      </c>
    </row>
    <row r="24" spans="1:8" ht="15" customHeight="1">
      <c r="A24" s="84" t="s">
        <v>355</v>
      </c>
      <c r="B24" s="76"/>
      <c r="C24" s="76"/>
      <c r="D24" s="80">
        <v>81.349999999999994</v>
      </c>
      <c r="E24" s="80">
        <v>93.04</v>
      </c>
      <c r="F24" s="81">
        <v>211.85</v>
      </c>
      <c r="G24" s="81">
        <v>232.45</v>
      </c>
      <c r="H24" s="81">
        <v>303.17</v>
      </c>
    </row>
    <row r="25" spans="1:8" ht="15" customHeight="1">
      <c r="A25" s="88" t="s">
        <v>354</v>
      </c>
      <c r="B25" s="102"/>
      <c r="C25" s="102"/>
      <c r="D25" s="86">
        <v>1234.0899999999999</v>
      </c>
      <c r="E25" s="86">
        <v>2155.02</v>
      </c>
      <c r="F25" s="86">
        <v>2840.71</v>
      </c>
      <c r="G25" s="86">
        <v>5636.81</v>
      </c>
      <c r="H25" s="86">
        <v>5830.13</v>
      </c>
    </row>
    <row r="26" spans="1:8" ht="15" customHeight="1">
      <c r="A26" s="83" t="s">
        <v>353</v>
      </c>
      <c r="B26" s="82"/>
      <c r="C26" s="82"/>
      <c r="D26" s="82"/>
      <c r="E26" s="82"/>
      <c r="F26" s="82"/>
      <c r="G26" s="82"/>
      <c r="H26" s="82"/>
    </row>
    <row r="27" spans="1:8" ht="15" customHeight="1">
      <c r="A27" s="77" t="s">
        <v>352</v>
      </c>
      <c r="B27" s="76"/>
      <c r="C27" s="76"/>
      <c r="D27" s="81">
        <v>374.04</v>
      </c>
      <c r="E27" s="81">
        <v>1003.33</v>
      </c>
      <c r="F27" s="81">
        <v>2029.2</v>
      </c>
      <c r="G27" s="81">
        <v>2722.16</v>
      </c>
      <c r="H27" s="81">
        <v>3225.19</v>
      </c>
    </row>
    <row r="28" spans="1:8" ht="15" customHeight="1">
      <c r="A28" s="84" t="s">
        <v>351</v>
      </c>
      <c r="B28" s="76"/>
      <c r="C28" s="76"/>
      <c r="D28" s="81">
        <v>374.04</v>
      </c>
      <c r="E28" s="81">
        <v>715.46</v>
      </c>
      <c r="F28" s="81">
        <v>1557.18</v>
      </c>
      <c r="G28" s="81">
        <v>2722.16</v>
      </c>
      <c r="H28" s="81">
        <v>3225.19</v>
      </c>
    </row>
    <row r="29" spans="1:8" ht="15" customHeight="1">
      <c r="A29" s="89" t="s">
        <v>350</v>
      </c>
      <c r="B29" s="76"/>
      <c r="C29" s="76"/>
      <c r="D29" s="76"/>
      <c r="E29" s="81">
        <v>334.26</v>
      </c>
      <c r="F29" s="81">
        <v>495.49</v>
      </c>
      <c r="G29" s="76"/>
      <c r="H29" s="76"/>
    </row>
    <row r="30" spans="1:8" ht="15" customHeight="1">
      <c r="A30" s="90" t="s">
        <v>349</v>
      </c>
      <c r="B30" s="76"/>
      <c r="C30" s="76"/>
      <c r="D30" s="76"/>
      <c r="E30" s="80">
        <v>94.13</v>
      </c>
      <c r="F30" s="81">
        <v>142.4</v>
      </c>
      <c r="G30" s="76"/>
      <c r="H30" s="76"/>
    </row>
    <row r="31" spans="1:8" ht="15" customHeight="1">
      <c r="A31" s="90" t="s">
        <v>348</v>
      </c>
      <c r="B31" s="76"/>
      <c r="C31" s="76"/>
      <c r="D31" s="76"/>
      <c r="E31" s="81">
        <v>169.36</v>
      </c>
      <c r="F31" s="81">
        <v>180.23</v>
      </c>
      <c r="G31" s="76"/>
      <c r="H31" s="76"/>
    </row>
    <row r="32" spans="1:8" ht="15" customHeight="1">
      <c r="A32" s="90" t="s">
        <v>347</v>
      </c>
      <c r="B32" s="76"/>
      <c r="C32" s="76"/>
      <c r="D32" s="76"/>
      <c r="E32" s="80">
        <v>70.77</v>
      </c>
      <c r="F32" s="81">
        <v>172.86</v>
      </c>
      <c r="G32" s="76"/>
      <c r="H32" s="76"/>
    </row>
    <row r="33" spans="1:8" ht="15" customHeight="1">
      <c r="A33" s="89" t="s">
        <v>346</v>
      </c>
      <c r="B33" s="76"/>
      <c r="C33" s="76"/>
      <c r="D33" s="76"/>
      <c r="E33" s="80">
        <v>81.459999999999994</v>
      </c>
      <c r="F33" s="81">
        <v>205.67</v>
      </c>
      <c r="G33" s="76"/>
      <c r="H33" s="76"/>
    </row>
    <row r="34" spans="1:8" ht="15" customHeight="1">
      <c r="A34" s="90" t="s">
        <v>345</v>
      </c>
      <c r="B34" s="76"/>
      <c r="C34" s="76"/>
      <c r="D34" s="76"/>
      <c r="E34" s="80">
        <v>56.32</v>
      </c>
      <c r="F34" s="81">
        <v>156.24</v>
      </c>
      <c r="G34" s="76"/>
      <c r="H34" s="76"/>
    </row>
    <row r="35" spans="1:8" ht="15" customHeight="1">
      <c r="A35" s="90" t="s">
        <v>344</v>
      </c>
      <c r="B35" s="76"/>
      <c r="C35" s="76"/>
      <c r="D35" s="76"/>
      <c r="E35" s="80">
        <v>22.55</v>
      </c>
      <c r="F35" s="80">
        <v>48.14</v>
      </c>
      <c r="G35" s="76"/>
      <c r="H35" s="76"/>
    </row>
    <row r="36" spans="1:8" ht="15" customHeight="1">
      <c r="A36" s="89" t="s">
        <v>343</v>
      </c>
      <c r="B36" s="76"/>
      <c r="C36" s="76"/>
      <c r="D36" s="76"/>
      <c r="E36" s="80">
        <v>30.29</v>
      </c>
      <c r="F36" s="81">
        <v>169.79</v>
      </c>
      <c r="G36" s="76"/>
      <c r="H36" s="76"/>
    </row>
    <row r="37" spans="1:8" ht="15" customHeight="1">
      <c r="A37" s="89" t="s">
        <v>342</v>
      </c>
      <c r="B37" s="76"/>
      <c r="C37" s="76"/>
      <c r="D37" s="76"/>
      <c r="E37" s="81">
        <v>474.31</v>
      </c>
      <c r="F37" s="81">
        <v>1018.24</v>
      </c>
      <c r="G37" s="76"/>
      <c r="H37" s="76"/>
    </row>
    <row r="38" spans="1:8" ht="15" customHeight="1">
      <c r="A38" s="90" t="s">
        <v>341</v>
      </c>
      <c r="B38" s="76"/>
      <c r="C38" s="76"/>
      <c r="D38" s="76"/>
      <c r="E38" s="81">
        <v>467.22</v>
      </c>
      <c r="F38" s="81">
        <v>1011.26</v>
      </c>
      <c r="G38" s="76"/>
      <c r="H38" s="76"/>
    </row>
    <row r="39" spans="1:8" ht="15" customHeight="1">
      <c r="A39" s="90" t="s">
        <v>340</v>
      </c>
      <c r="B39" s="76"/>
      <c r="C39" s="76"/>
      <c r="D39" s="76"/>
      <c r="E39" s="80">
        <v>7.09</v>
      </c>
      <c r="F39" s="80">
        <v>6.98</v>
      </c>
      <c r="G39" s="76"/>
      <c r="H39" s="76"/>
    </row>
    <row r="40" spans="1:8" ht="15" customHeight="1">
      <c r="A40" s="89" t="s">
        <v>339</v>
      </c>
      <c r="B40" s="76"/>
      <c r="C40" s="76"/>
      <c r="D40" s="76"/>
      <c r="E40" s="78">
        <v>-204.84</v>
      </c>
      <c r="F40" s="78">
        <v>-332.02</v>
      </c>
      <c r="G40" s="76"/>
      <c r="H40" s="76"/>
    </row>
    <row r="41" spans="1:8" ht="15" customHeight="1">
      <c r="A41" s="84" t="s">
        <v>338</v>
      </c>
      <c r="B41" s="76"/>
      <c r="C41" s="76"/>
      <c r="D41" s="81">
        <v>522.71</v>
      </c>
      <c r="E41" s="81">
        <v>1210.3399999999999</v>
      </c>
      <c r="F41" s="81">
        <v>2364.8200000000002</v>
      </c>
      <c r="G41" s="81">
        <v>3131.15</v>
      </c>
      <c r="H41" s="81">
        <v>3764.13</v>
      </c>
    </row>
    <row r="42" spans="1:8" ht="15" customHeight="1">
      <c r="A42" s="89" t="s">
        <v>337</v>
      </c>
      <c r="B42" s="76"/>
      <c r="C42" s="76"/>
      <c r="D42" s="81">
        <v>522.71</v>
      </c>
      <c r="E42" s="81">
        <v>1210.3399999999999</v>
      </c>
      <c r="F42" s="81">
        <v>2364.8200000000002</v>
      </c>
      <c r="G42" s="81">
        <v>3131.15</v>
      </c>
      <c r="H42" s="81">
        <v>3764.13</v>
      </c>
    </row>
    <row r="43" spans="1:8" ht="15" customHeight="1">
      <c r="A43" s="90" t="s">
        <v>336</v>
      </c>
      <c r="B43" s="76"/>
      <c r="C43" s="76"/>
      <c r="D43" s="81">
        <v>255.33</v>
      </c>
      <c r="E43" s="81">
        <v>334.26</v>
      </c>
      <c r="F43" s="81">
        <v>495.49</v>
      </c>
      <c r="G43" s="81">
        <v>801.31</v>
      </c>
      <c r="H43" s="81">
        <v>1123.24</v>
      </c>
    </row>
    <row r="44" spans="1:8" ht="15" customHeight="1">
      <c r="A44" s="103" t="s">
        <v>335</v>
      </c>
      <c r="B44" s="76"/>
      <c r="C44" s="76"/>
      <c r="D44" s="80">
        <v>50.98</v>
      </c>
      <c r="E44" s="80">
        <v>94.13</v>
      </c>
      <c r="F44" s="81">
        <v>142.4</v>
      </c>
      <c r="G44" s="81">
        <v>140.79</v>
      </c>
      <c r="H44" s="81">
        <v>295.86</v>
      </c>
    </row>
    <row r="45" spans="1:8" ht="15" customHeight="1">
      <c r="A45" s="103" t="s">
        <v>334</v>
      </c>
      <c r="B45" s="76"/>
      <c r="C45" s="76"/>
      <c r="D45" s="81">
        <v>168.33</v>
      </c>
      <c r="E45" s="81">
        <v>169.36</v>
      </c>
      <c r="F45" s="81">
        <v>180.23</v>
      </c>
      <c r="G45" s="81">
        <v>320.06</v>
      </c>
      <c r="H45" s="81">
        <v>302.52</v>
      </c>
    </row>
    <row r="46" spans="1:8" ht="15" customHeight="1">
      <c r="A46" s="103" t="s">
        <v>333</v>
      </c>
      <c r="B46" s="76"/>
      <c r="C46" s="76"/>
      <c r="D46" s="80">
        <v>36.03</v>
      </c>
      <c r="E46" s="80">
        <v>70.77</v>
      </c>
      <c r="F46" s="81">
        <v>172.86</v>
      </c>
      <c r="G46" s="81">
        <v>340.47</v>
      </c>
      <c r="H46" s="81">
        <v>524.86</v>
      </c>
    </row>
    <row r="47" spans="1:8" ht="15" customHeight="1">
      <c r="A47" s="90" t="s">
        <v>332</v>
      </c>
      <c r="B47" s="76"/>
      <c r="C47" s="76"/>
      <c r="D47" s="80">
        <v>68.36</v>
      </c>
      <c r="E47" s="80">
        <v>81.459999999999994</v>
      </c>
      <c r="F47" s="81">
        <v>205.67</v>
      </c>
      <c r="G47" s="81">
        <v>203.17</v>
      </c>
      <c r="H47" s="81">
        <v>160.22</v>
      </c>
    </row>
    <row r="48" spans="1:8" ht="15" customHeight="1">
      <c r="A48" s="103" t="s">
        <v>331</v>
      </c>
      <c r="B48" s="76"/>
      <c r="C48" s="76"/>
      <c r="D48" s="80">
        <v>46.76</v>
      </c>
      <c r="E48" s="80">
        <v>56.32</v>
      </c>
      <c r="F48" s="81">
        <v>156.24</v>
      </c>
      <c r="G48" s="81">
        <v>168.59</v>
      </c>
      <c r="H48" s="81">
        <v>134.44999999999999</v>
      </c>
    </row>
    <row r="49" spans="1:8" ht="15" customHeight="1">
      <c r="A49" s="103" t="s">
        <v>330</v>
      </c>
      <c r="B49" s="76"/>
      <c r="C49" s="76"/>
      <c r="D49" s="80">
        <v>20.34</v>
      </c>
      <c r="E49" s="80">
        <v>22.55</v>
      </c>
      <c r="F49" s="80">
        <v>48.14</v>
      </c>
      <c r="G49" s="80">
        <v>34.58</v>
      </c>
      <c r="H49" s="80">
        <v>25.77</v>
      </c>
    </row>
    <row r="50" spans="1:8" ht="15" customHeight="1">
      <c r="A50" s="90" t="s">
        <v>329</v>
      </c>
      <c r="B50" s="76"/>
      <c r="C50" s="76"/>
      <c r="D50" s="80">
        <v>28.27</v>
      </c>
      <c r="E50" s="80">
        <v>30.29</v>
      </c>
      <c r="F50" s="81">
        <v>169.79</v>
      </c>
      <c r="G50" s="81">
        <v>200.74</v>
      </c>
      <c r="H50" s="81">
        <v>427.73</v>
      </c>
    </row>
    <row r="51" spans="1:8" ht="15" customHeight="1">
      <c r="A51" s="90" t="s">
        <v>328</v>
      </c>
      <c r="B51" s="76"/>
      <c r="C51" s="76"/>
      <c r="D51" s="76">
        <v>0</v>
      </c>
      <c r="E51" s="81">
        <v>476.47</v>
      </c>
      <c r="F51" s="81">
        <v>1021.84</v>
      </c>
      <c r="G51" s="81">
        <v>1374.63</v>
      </c>
      <c r="H51" s="81">
        <v>1405.25</v>
      </c>
    </row>
    <row r="52" spans="1:8" ht="15" customHeight="1">
      <c r="A52" s="103" t="s">
        <v>327</v>
      </c>
      <c r="B52" s="76"/>
      <c r="C52" s="76"/>
      <c r="D52" s="76">
        <v>0</v>
      </c>
      <c r="E52" s="81">
        <v>467.22</v>
      </c>
      <c r="F52" s="81">
        <v>1011.26</v>
      </c>
      <c r="G52" s="81">
        <v>1374.63</v>
      </c>
      <c r="H52" s="81">
        <v>1405.25</v>
      </c>
    </row>
    <row r="53" spans="1:8" ht="15" customHeight="1">
      <c r="A53" s="103" t="s">
        <v>326</v>
      </c>
      <c r="B53" s="76"/>
      <c r="C53" s="76"/>
      <c r="D53" s="76">
        <v>0</v>
      </c>
      <c r="E53" s="80">
        <v>9.25</v>
      </c>
      <c r="F53" s="80">
        <v>10.59</v>
      </c>
      <c r="G53" s="76"/>
      <c r="H53" s="76"/>
    </row>
    <row r="54" spans="1:8" ht="15" customHeight="1">
      <c r="A54" s="90" t="s">
        <v>325</v>
      </c>
      <c r="B54" s="76"/>
      <c r="C54" s="76"/>
      <c r="D54" s="81">
        <v>170.74</v>
      </c>
      <c r="E54" s="81">
        <v>287.87</v>
      </c>
      <c r="F54" s="81">
        <v>472.02</v>
      </c>
      <c r="G54" s="81">
        <v>551.29999999999995</v>
      </c>
      <c r="H54" s="81">
        <v>647.70000000000005</v>
      </c>
    </row>
    <row r="55" spans="1:8" ht="15" customHeight="1">
      <c r="A55" s="84" t="s">
        <v>324</v>
      </c>
      <c r="B55" s="76"/>
      <c r="C55" s="76"/>
      <c r="D55" s="81">
        <v>148.66999999999999</v>
      </c>
      <c r="E55" s="81">
        <v>207.01</v>
      </c>
      <c r="F55" s="81">
        <v>335.62</v>
      </c>
      <c r="G55" s="81">
        <v>408.99</v>
      </c>
      <c r="H55" s="81">
        <v>538.94000000000005</v>
      </c>
    </row>
    <row r="56" spans="1:8" ht="15" customHeight="1">
      <c r="A56" s="89" t="s">
        <v>323</v>
      </c>
      <c r="B56" s="76"/>
      <c r="C56" s="76"/>
      <c r="D56" s="81">
        <v>148.66999999999999</v>
      </c>
      <c r="E56" s="81">
        <v>207.01</v>
      </c>
      <c r="F56" s="81">
        <v>335.62</v>
      </c>
      <c r="G56" s="81">
        <v>408.99</v>
      </c>
      <c r="H56" s="81">
        <v>538.94000000000005</v>
      </c>
    </row>
    <row r="57" spans="1:8" ht="15" customHeight="1">
      <c r="A57" s="90" t="s">
        <v>322</v>
      </c>
      <c r="B57" s="76"/>
      <c r="C57" s="76"/>
      <c r="D57" s="76"/>
      <c r="E57" s="80">
        <v>2.17</v>
      </c>
      <c r="F57" s="80">
        <v>3.61</v>
      </c>
      <c r="G57" s="76"/>
      <c r="H57" s="76"/>
    </row>
    <row r="58" spans="1:8" ht="15" customHeight="1">
      <c r="A58" s="103" t="s">
        <v>321</v>
      </c>
      <c r="B58" s="76"/>
      <c r="C58" s="76"/>
      <c r="D58" s="76"/>
      <c r="E58" s="80">
        <v>2.17</v>
      </c>
      <c r="F58" s="80">
        <v>3.61</v>
      </c>
      <c r="G58" s="76"/>
      <c r="H58" s="76"/>
    </row>
    <row r="59" spans="1:8" ht="15" customHeight="1">
      <c r="A59" s="90" t="s">
        <v>320</v>
      </c>
      <c r="B59" s="76"/>
      <c r="C59" s="76"/>
      <c r="D59" s="76"/>
      <c r="E59" s="81">
        <v>204.84</v>
      </c>
      <c r="F59" s="81">
        <v>332.02</v>
      </c>
      <c r="G59" s="76"/>
      <c r="H59" s="76"/>
    </row>
    <row r="60" spans="1:8" ht="15" customHeight="1">
      <c r="A60" s="77" t="s">
        <v>319</v>
      </c>
      <c r="B60" s="76"/>
      <c r="C60" s="76"/>
      <c r="D60" s="80">
        <v>39.71</v>
      </c>
      <c r="E60" s="80">
        <v>67.510000000000005</v>
      </c>
      <c r="F60" s="81">
        <v>193.17</v>
      </c>
      <c r="G60" s="81">
        <v>273.13</v>
      </c>
      <c r="H60" s="81">
        <v>457.58</v>
      </c>
    </row>
    <row r="61" spans="1:8" ht="15" customHeight="1">
      <c r="A61" s="84" t="s">
        <v>318</v>
      </c>
      <c r="B61" s="76"/>
      <c r="C61" s="76"/>
      <c r="D61" s="80">
        <v>4.3</v>
      </c>
      <c r="E61" s="80">
        <v>5.15</v>
      </c>
      <c r="F61" s="80">
        <v>4.9000000000000004</v>
      </c>
      <c r="G61" s="80">
        <v>2.84</v>
      </c>
      <c r="H61" s="80">
        <v>1.62</v>
      </c>
    </row>
    <row r="62" spans="1:8" ht="15" customHeight="1">
      <c r="A62" s="84" t="s">
        <v>317</v>
      </c>
      <c r="B62" s="76"/>
      <c r="C62" s="76"/>
      <c r="D62" s="80">
        <v>35.409999999999997</v>
      </c>
      <c r="E62" s="80">
        <v>62.37</v>
      </c>
      <c r="F62" s="81">
        <v>188.27</v>
      </c>
      <c r="G62" s="81">
        <v>270.29000000000002</v>
      </c>
      <c r="H62" s="81">
        <v>455.96</v>
      </c>
    </row>
    <row r="63" spans="1:8" ht="15" customHeight="1">
      <c r="A63" s="77" t="s">
        <v>316</v>
      </c>
      <c r="B63" s="76"/>
      <c r="C63" s="76"/>
      <c r="D63" s="80">
        <v>4.3099999999999996</v>
      </c>
      <c r="E63" s="80">
        <v>3.99</v>
      </c>
      <c r="F63" s="80">
        <v>4.25</v>
      </c>
      <c r="G63" s="80">
        <v>9.74</v>
      </c>
      <c r="H63" s="76"/>
    </row>
    <row r="64" spans="1:8" ht="15" customHeight="1">
      <c r="A64" s="84" t="s">
        <v>315</v>
      </c>
      <c r="B64" s="76"/>
      <c r="C64" s="76"/>
      <c r="D64" s="80">
        <v>4.3099999999999996</v>
      </c>
      <c r="E64" s="80">
        <v>3.99</v>
      </c>
      <c r="F64" s="80">
        <v>4.25</v>
      </c>
      <c r="G64" s="80">
        <v>9.74</v>
      </c>
      <c r="H64" s="76"/>
    </row>
    <row r="65" spans="1:8" ht="15" customHeight="1">
      <c r="A65" s="88" t="s">
        <v>314</v>
      </c>
      <c r="B65" s="102"/>
      <c r="C65" s="102"/>
      <c r="D65" s="86">
        <v>418.06</v>
      </c>
      <c r="E65" s="86">
        <v>1074.8399999999999</v>
      </c>
      <c r="F65" s="86">
        <v>2226.62</v>
      </c>
      <c r="G65" s="86">
        <v>3005.03</v>
      </c>
      <c r="H65" s="86">
        <v>3682.77</v>
      </c>
    </row>
    <row r="66" spans="1:8" ht="15" customHeight="1">
      <c r="A66" s="83" t="s">
        <v>313</v>
      </c>
      <c r="B66" s="82"/>
      <c r="C66" s="82"/>
      <c r="D66" s="82"/>
      <c r="E66" s="82"/>
      <c r="F66" s="82"/>
      <c r="G66" s="82"/>
      <c r="H66" s="82"/>
    </row>
    <row r="67" spans="1:8" ht="15" customHeight="1">
      <c r="A67" s="88" t="s">
        <v>313</v>
      </c>
      <c r="B67" s="86">
        <v>880.9</v>
      </c>
      <c r="C67" s="86">
        <v>1028.73</v>
      </c>
      <c r="D67" s="86">
        <v>1652.14</v>
      </c>
      <c r="E67" s="86">
        <v>3229.85</v>
      </c>
      <c r="F67" s="86">
        <v>5067.33</v>
      </c>
      <c r="G67" s="86">
        <v>8641.83</v>
      </c>
      <c r="H67" s="86">
        <v>9512.9</v>
      </c>
    </row>
    <row r="68" spans="1:8" ht="15" customHeight="1">
      <c r="A68" s="83" t="s">
        <v>312</v>
      </c>
      <c r="B68" s="82"/>
      <c r="C68" s="82"/>
      <c r="D68" s="82"/>
      <c r="E68" s="82"/>
      <c r="F68" s="82"/>
      <c r="G68" s="82"/>
      <c r="H68" s="82"/>
    </row>
    <row r="69" spans="1:8" ht="15" customHeight="1">
      <c r="A69" s="77" t="s">
        <v>311</v>
      </c>
      <c r="B69" s="76"/>
      <c r="C69" s="76"/>
      <c r="D69" s="81">
        <v>1217.1400000000001</v>
      </c>
      <c r="E69" s="81">
        <v>1628.31</v>
      </c>
      <c r="F69" s="81">
        <v>2994.62</v>
      </c>
      <c r="G69" s="81">
        <v>3747.01</v>
      </c>
      <c r="H69" s="81">
        <v>3921.2</v>
      </c>
    </row>
    <row r="70" spans="1:8" ht="15" customHeight="1">
      <c r="A70" s="84" t="s">
        <v>310</v>
      </c>
      <c r="B70" s="76"/>
      <c r="C70" s="76"/>
      <c r="D70" s="81">
        <v>1184.8900000000001</v>
      </c>
      <c r="E70" s="81">
        <v>1590.51</v>
      </c>
      <c r="F70" s="81">
        <v>2907.92</v>
      </c>
      <c r="G70" s="81">
        <v>3442.72</v>
      </c>
      <c r="H70" s="81">
        <v>3622.33</v>
      </c>
    </row>
    <row r="71" spans="1:8" ht="15" customHeight="1">
      <c r="A71" s="84" t="s">
        <v>309</v>
      </c>
      <c r="B71" s="76"/>
      <c r="C71" s="76"/>
      <c r="D71" s="80">
        <v>32.25</v>
      </c>
      <c r="E71" s="80">
        <v>37.799999999999997</v>
      </c>
      <c r="F71" s="80">
        <v>86.71</v>
      </c>
      <c r="G71" s="81">
        <v>304.29000000000002</v>
      </c>
      <c r="H71" s="81">
        <v>298.87</v>
      </c>
    </row>
    <row r="72" spans="1:8" ht="15" customHeight="1">
      <c r="A72" s="77" t="s">
        <v>308</v>
      </c>
      <c r="B72" s="76"/>
      <c r="C72" s="76"/>
      <c r="D72" s="81">
        <v>243.88</v>
      </c>
      <c r="E72" s="80">
        <v>16.829999999999998</v>
      </c>
      <c r="F72" s="81">
        <v>226.61</v>
      </c>
      <c r="G72" s="81">
        <v>349.53</v>
      </c>
      <c r="H72" s="81">
        <v>304.33999999999997</v>
      </c>
    </row>
    <row r="73" spans="1:8" ht="15" customHeight="1">
      <c r="A73" s="84" t="s">
        <v>307</v>
      </c>
      <c r="B73" s="76"/>
      <c r="C73" s="76"/>
      <c r="D73" s="81">
        <v>243.88</v>
      </c>
      <c r="E73" s="80">
        <v>0.32</v>
      </c>
      <c r="F73" s="81">
        <v>156.68</v>
      </c>
      <c r="G73" s="80">
        <v>7.81</v>
      </c>
      <c r="H73" s="81">
        <v>175.4</v>
      </c>
    </row>
    <row r="74" spans="1:8" ht="15" customHeight="1">
      <c r="A74" s="84" t="s">
        <v>306</v>
      </c>
      <c r="B74" s="76"/>
      <c r="C74" s="76"/>
      <c r="D74" s="76">
        <v>0</v>
      </c>
      <c r="E74" s="80">
        <v>16.510000000000002</v>
      </c>
      <c r="F74" s="80">
        <v>69.930000000000007</v>
      </c>
      <c r="G74" s="81">
        <v>341.72</v>
      </c>
      <c r="H74" s="81">
        <v>128.94</v>
      </c>
    </row>
    <row r="75" spans="1:8" ht="15" customHeight="1">
      <c r="A75" s="89" t="s">
        <v>305</v>
      </c>
      <c r="B75" s="76"/>
      <c r="C75" s="76"/>
      <c r="D75" s="76">
        <v>0</v>
      </c>
      <c r="E75" s="80">
        <v>14.38</v>
      </c>
      <c r="F75" s="80">
        <v>67.58</v>
      </c>
      <c r="G75" s="81">
        <v>341.72</v>
      </c>
      <c r="H75" s="81">
        <v>128.94</v>
      </c>
    </row>
    <row r="76" spans="1:8" ht="15" customHeight="1">
      <c r="A76" s="89" t="s">
        <v>304</v>
      </c>
      <c r="B76" s="76"/>
      <c r="C76" s="76"/>
      <c r="D76" s="76">
        <v>0</v>
      </c>
      <c r="E76" s="80">
        <v>2.13</v>
      </c>
      <c r="F76" s="80">
        <v>2.36</v>
      </c>
      <c r="G76" s="76"/>
      <c r="H76" s="76"/>
    </row>
    <row r="77" spans="1:8" ht="15" customHeight="1">
      <c r="A77" s="77" t="s">
        <v>303</v>
      </c>
      <c r="B77" s="76"/>
      <c r="C77" s="76"/>
      <c r="D77" s="76">
        <v>0</v>
      </c>
      <c r="E77" s="80">
        <v>94.7</v>
      </c>
      <c r="F77" s="81">
        <v>207.2</v>
      </c>
      <c r="G77" s="81">
        <v>287.07</v>
      </c>
      <c r="H77" s="81">
        <v>325.92</v>
      </c>
    </row>
    <row r="78" spans="1:8" ht="15" customHeight="1">
      <c r="A78" s="77" t="s">
        <v>302</v>
      </c>
      <c r="B78" s="76"/>
      <c r="C78" s="76"/>
      <c r="D78" s="80">
        <v>80.47</v>
      </c>
      <c r="E78" s="81">
        <v>141.93</v>
      </c>
      <c r="F78" s="81">
        <v>304.27999999999997</v>
      </c>
      <c r="G78" s="81">
        <v>360.68</v>
      </c>
      <c r="H78" s="81">
        <v>511.04</v>
      </c>
    </row>
    <row r="79" spans="1:8" ht="15" customHeight="1">
      <c r="A79" s="84" t="s">
        <v>301</v>
      </c>
      <c r="B79" s="76"/>
      <c r="C79" s="76"/>
      <c r="D79" s="80">
        <v>37.450000000000003</v>
      </c>
      <c r="E79" s="80">
        <v>51.61</v>
      </c>
      <c r="F79" s="80">
        <v>94.16</v>
      </c>
      <c r="G79" s="80">
        <v>93.97</v>
      </c>
      <c r="H79" s="80">
        <v>92.36</v>
      </c>
    </row>
    <row r="80" spans="1:8" ht="15" customHeight="1">
      <c r="A80" s="84" t="s">
        <v>300</v>
      </c>
      <c r="B80" s="76"/>
      <c r="C80" s="76"/>
      <c r="D80" s="80">
        <v>43.02</v>
      </c>
      <c r="E80" s="80">
        <v>90.33</v>
      </c>
      <c r="F80" s="81">
        <v>210.12</v>
      </c>
      <c r="G80" s="81">
        <v>266.70999999999998</v>
      </c>
      <c r="H80" s="81">
        <v>418.68</v>
      </c>
    </row>
    <row r="81" spans="1:8" ht="15" customHeight="1">
      <c r="A81" s="88" t="s">
        <v>299</v>
      </c>
      <c r="B81" s="102"/>
      <c r="C81" s="102"/>
      <c r="D81" s="86">
        <v>1541.48</v>
      </c>
      <c r="E81" s="86">
        <v>1881.77</v>
      </c>
      <c r="F81" s="86">
        <v>3732.71</v>
      </c>
      <c r="G81" s="86">
        <v>4744.29</v>
      </c>
      <c r="H81" s="86">
        <v>5062.51</v>
      </c>
    </row>
    <row r="82" spans="1:8" ht="15" customHeight="1">
      <c r="A82" s="83" t="s">
        <v>298</v>
      </c>
      <c r="B82" s="82"/>
      <c r="C82" s="82"/>
      <c r="D82" s="82"/>
      <c r="E82" s="82"/>
      <c r="F82" s="82"/>
      <c r="G82" s="82"/>
      <c r="H82" s="82"/>
    </row>
    <row r="83" spans="1:8" ht="15" customHeight="1">
      <c r="A83" s="77" t="s">
        <v>297</v>
      </c>
      <c r="B83" s="80">
        <v>34.74</v>
      </c>
      <c r="C83" s="81">
        <v>276.37</v>
      </c>
      <c r="D83" s="81">
        <v>688.45</v>
      </c>
      <c r="E83" s="81">
        <v>773.72</v>
      </c>
      <c r="F83" s="81">
        <v>948.39</v>
      </c>
      <c r="G83" s="81">
        <v>283.19</v>
      </c>
      <c r="H83" s="81">
        <v>537.88</v>
      </c>
    </row>
    <row r="84" spans="1:8" ht="15" customHeight="1">
      <c r="A84" s="84" t="s">
        <v>296</v>
      </c>
      <c r="B84" s="80">
        <v>34.74</v>
      </c>
      <c r="C84" s="81">
        <v>276.37</v>
      </c>
      <c r="D84" s="81">
        <v>688.45</v>
      </c>
      <c r="E84" s="81">
        <v>768.77</v>
      </c>
      <c r="F84" s="81">
        <v>943.19</v>
      </c>
      <c r="G84" s="81">
        <v>283.19</v>
      </c>
      <c r="H84" s="81">
        <v>537.88</v>
      </c>
    </row>
    <row r="85" spans="1:8" ht="15" customHeight="1">
      <c r="A85" s="89" t="s">
        <v>295</v>
      </c>
      <c r="B85" s="80">
        <v>34.74</v>
      </c>
      <c r="C85" s="81">
        <v>276.37</v>
      </c>
      <c r="D85" s="81">
        <v>265.57</v>
      </c>
      <c r="E85" s="81">
        <v>269.95</v>
      </c>
      <c r="F85" s="81">
        <v>353.34</v>
      </c>
      <c r="G85" s="81">
        <v>283.19</v>
      </c>
      <c r="H85" s="81">
        <v>537.88</v>
      </c>
    </row>
    <row r="86" spans="1:8" ht="15" customHeight="1">
      <c r="A86" s="89" t="s">
        <v>294</v>
      </c>
      <c r="B86" s="76">
        <v>0</v>
      </c>
      <c r="C86" s="76">
        <v>0</v>
      </c>
      <c r="D86" s="81">
        <v>422.87</v>
      </c>
      <c r="E86" s="81">
        <v>498.82</v>
      </c>
      <c r="F86" s="81">
        <v>589.85</v>
      </c>
      <c r="G86" s="76">
        <v>0</v>
      </c>
      <c r="H86" s="76"/>
    </row>
    <row r="87" spans="1:8" ht="15" customHeight="1">
      <c r="A87" s="84" t="s">
        <v>293</v>
      </c>
      <c r="B87" s="76"/>
      <c r="C87" s="76"/>
      <c r="D87" s="76">
        <v>0</v>
      </c>
      <c r="E87" s="80">
        <v>4.96</v>
      </c>
      <c r="F87" s="80">
        <v>5.2</v>
      </c>
      <c r="G87" s="76"/>
      <c r="H87" s="76"/>
    </row>
    <row r="88" spans="1:8" ht="15" customHeight="1">
      <c r="A88" s="77" t="s">
        <v>292</v>
      </c>
      <c r="B88" s="76">
        <v>0</v>
      </c>
      <c r="C88" s="76">
        <v>0</v>
      </c>
      <c r="D88" s="81">
        <v>113.05</v>
      </c>
      <c r="E88" s="81">
        <v>149.83000000000001</v>
      </c>
      <c r="F88" s="76">
        <v>0</v>
      </c>
      <c r="G88" s="76"/>
      <c r="H88" s="76"/>
    </row>
    <row r="89" spans="1:8" ht="15" customHeight="1">
      <c r="A89" s="77" t="s">
        <v>291</v>
      </c>
      <c r="B89" s="76"/>
      <c r="C89" s="76"/>
      <c r="D89" s="76">
        <v>0</v>
      </c>
      <c r="E89" s="81">
        <v>391.19</v>
      </c>
      <c r="F89" s="81">
        <v>859.48</v>
      </c>
      <c r="G89" s="81">
        <v>1201.28</v>
      </c>
      <c r="H89" s="81">
        <v>1233.68</v>
      </c>
    </row>
    <row r="90" spans="1:8" ht="15" customHeight="1">
      <c r="A90" s="77" t="s">
        <v>290</v>
      </c>
      <c r="B90" s="76"/>
      <c r="C90" s="76"/>
      <c r="D90" s="80">
        <v>61.78</v>
      </c>
      <c r="E90" s="80">
        <v>97.7</v>
      </c>
      <c r="F90" s="81">
        <v>130.01</v>
      </c>
      <c r="G90" s="81">
        <v>237.12</v>
      </c>
      <c r="H90" s="81">
        <v>264.92</v>
      </c>
    </row>
    <row r="91" spans="1:8" ht="15" customHeight="1">
      <c r="A91" s="84" t="s">
        <v>289</v>
      </c>
      <c r="B91" s="76"/>
      <c r="C91" s="76"/>
      <c r="D91" s="80">
        <v>61.78</v>
      </c>
      <c r="E91" s="80">
        <v>97.7</v>
      </c>
      <c r="F91" s="81">
        <v>130.01</v>
      </c>
      <c r="G91" s="81">
        <v>237.12</v>
      </c>
      <c r="H91" s="81">
        <v>264.92</v>
      </c>
    </row>
    <row r="92" spans="1:8" ht="15" customHeight="1">
      <c r="A92" s="89" t="s">
        <v>288</v>
      </c>
      <c r="B92" s="76"/>
      <c r="C92" s="76"/>
      <c r="D92" s="80">
        <v>61.78</v>
      </c>
      <c r="E92" s="80">
        <v>97.7</v>
      </c>
      <c r="F92" s="81">
        <v>130.01</v>
      </c>
      <c r="G92" s="81">
        <v>237.12</v>
      </c>
      <c r="H92" s="81">
        <v>264.92</v>
      </c>
    </row>
    <row r="93" spans="1:8" ht="15" customHeight="1">
      <c r="A93" s="77" t="s">
        <v>287</v>
      </c>
      <c r="B93" s="76"/>
      <c r="C93" s="76"/>
      <c r="D93" s="81">
        <v>863.27</v>
      </c>
      <c r="E93" s="81">
        <v>1412.44</v>
      </c>
      <c r="F93" s="81">
        <v>1937.87</v>
      </c>
      <c r="G93" s="81">
        <v>1721.59</v>
      </c>
      <c r="H93" s="81">
        <v>2036.48</v>
      </c>
    </row>
    <row r="94" spans="1:8" ht="15" customHeight="1">
      <c r="A94" s="83" t="s">
        <v>286</v>
      </c>
      <c r="B94" s="82"/>
      <c r="C94" s="82"/>
      <c r="D94" s="82"/>
      <c r="E94" s="82"/>
      <c r="F94" s="82"/>
      <c r="G94" s="82"/>
      <c r="H94" s="82"/>
    </row>
    <row r="95" spans="1:8" ht="15" customHeight="1">
      <c r="A95" s="88" t="s">
        <v>286</v>
      </c>
      <c r="B95" s="86">
        <v>583.1</v>
      </c>
      <c r="C95" s="86">
        <v>1264.21</v>
      </c>
      <c r="D95" s="86">
        <v>2404.75</v>
      </c>
      <c r="E95" s="86">
        <v>3294.21</v>
      </c>
      <c r="F95" s="86">
        <v>5670.58</v>
      </c>
      <c r="G95" s="86">
        <v>6465.88</v>
      </c>
      <c r="H95" s="86">
        <v>7098.99</v>
      </c>
    </row>
    <row r="96" spans="1:8" ht="15" customHeight="1">
      <c r="A96" s="83" t="s">
        <v>285</v>
      </c>
      <c r="B96" s="82"/>
      <c r="C96" s="82"/>
      <c r="D96" s="82"/>
      <c r="E96" s="82"/>
      <c r="F96" s="82"/>
      <c r="G96" s="82"/>
      <c r="H96" s="82"/>
    </row>
    <row r="97" spans="1:8" ht="15" customHeight="1">
      <c r="A97" s="77" t="s">
        <v>284</v>
      </c>
      <c r="B97" s="81">
        <v>282.14999999999998</v>
      </c>
      <c r="C97" s="78">
        <v>-264.87</v>
      </c>
      <c r="D97" s="78">
        <v>-752.61</v>
      </c>
      <c r="E97" s="79">
        <v>-64.36</v>
      </c>
      <c r="F97" s="78">
        <v>-603.25</v>
      </c>
      <c r="G97" s="81">
        <v>2175.96</v>
      </c>
      <c r="H97" s="81">
        <v>2413.91</v>
      </c>
    </row>
    <row r="98" spans="1:8" ht="15" customHeight="1">
      <c r="A98" s="84" t="s">
        <v>283</v>
      </c>
      <c r="B98" s="81">
        <v>1407.67</v>
      </c>
      <c r="C98" s="81">
        <v>1477.65</v>
      </c>
      <c r="D98" s="81">
        <v>2019.72</v>
      </c>
      <c r="E98" s="81">
        <v>3468.55</v>
      </c>
      <c r="F98" s="81">
        <v>3465.61</v>
      </c>
      <c r="G98" s="76">
        <v>0</v>
      </c>
      <c r="H98" s="76"/>
    </row>
    <row r="99" spans="1:8" ht="15" customHeight="1">
      <c r="A99" s="89" t="s">
        <v>282</v>
      </c>
      <c r="B99" s="81">
        <v>1407.67</v>
      </c>
      <c r="C99" s="81">
        <v>1477.65</v>
      </c>
      <c r="D99" s="76"/>
      <c r="E99" s="76"/>
      <c r="F99" s="76"/>
      <c r="G99" s="76">
        <v>0</v>
      </c>
      <c r="H99" s="76"/>
    </row>
    <row r="100" spans="1:8" ht="15" customHeight="1">
      <c r="A100" s="90" t="s">
        <v>281</v>
      </c>
      <c r="B100" s="81">
        <v>1407.67</v>
      </c>
      <c r="C100" s="81">
        <v>1477.65</v>
      </c>
      <c r="D100" s="76"/>
      <c r="E100" s="76"/>
      <c r="F100" s="76"/>
      <c r="G100" s="76">
        <v>0</v>
      </c>
      <c r="H100" s="76"/>
    </row>
    <row r="101" spans="1:8" ht="15" customHeight="1">
      <c r="A101" s="89" t="s">
        <v>280</v>
      </c>
      <c r="B101" s="76"/>
      <c r="C101" s="76"/>
      <c r="D101" s="81">
        <v>2019.72</v>
      </c>
      <c r="E101" s="81">
        <v>3468.55</v>
      </c>
      <c r="F101" s="81">
        <v>3465.61</v>
      </c>
      <c r="G101" s="76"/>
      <c r="H101" s="76"/>
    </row>
    <row r="102" spans="1:8" ht="15" customHeight="1">
      <c r="A102" s="84" t="s">
        <v>279</v>
      </c>
      <c r="B102" s="78">
        <v>-1125.52</v>
      </c>
      <c r="C102" s="78">
        <v>-1742.52</v>
      </c>
      <c r="D102" s="78">
        <v>-2772.33</v>
      </c>
      <c r="E102" s="78">
        <v>-3532.91</v>
      </c>
      <c r="F102" s="78">
        <v>-4068.86</v>
      </c>
      <c r="G102" s="81">
        <v>2175.96</v>
      </c>
      <c r="H102" s="81">
        <v>2413.91</v>
      </c>
    </row>
    <row r="103" spans="1:8" ht="15" customHeight="1">
      <c r="A103" s="89" t="s">
        <v>278</v>
      </c>
      <c r="B103" s="80">
        <v>25.04</v>
      </c>
      <c r="C103" s="80">
        <v>25.04</v>
      </c>
      <c r="D103" s="80">
        <v>79.41</v>
      </c>
      <c r="E103" s="80">
        <v>25.04</v>
      </c>
      <c r="F103" s="80">
        <v>79.989999999999995</v>
      </c>
      <c r="G103" s="81">
        <v>7874.21</v>
      </c>
      <c r="H103" s="81">
        <v>8154.25</v>
      </c>
    </row>
    <row r="104" spans="1:8" ht="15" customHeight="1">
      <c r="A104" s="90" t="s">
        <v>277</v>
      </c>
      <c r="B104" s="76"/>
      <c r="C104" s="76"/>
      <c r="D104" s="80">
        <v>54.38</v>
      </c>
      <c r="E104" s="76">
        <v>0</v>
      </c>
      <c r="F104" s="80">
        <v>54.95</v>
      </c>
      <c r="G104" s="80">
        <v>0.18</v>
      </c>
      <c r="H104" s="80">
        <v>0.18</v>
      </c>
    </row>
    <row r="105" spans="1:8" ht="15" customHeight="1">
      <c r="A105" s="90" t="s">
        <v>276</v>
      </c>
      <c r="B105" s="80">
        <v>25.04</v>
      </c>
      <c r="C105" s="80">
        <v>25.04</v>
      </c>
      <c r="D105" s="80">
        <v>25.04</v>
      </c>
      <c r="E105" s="80">
        <v>25.04</v>
      </c>
      <c r="F105" s="80">
        <v>25.04</v>
      </c>
      <c r="G105" s="81">
        <v>7874.04</v>
      </c>
      <c r="H105" s="81">
        <v>8154.08</v>
      </c>
    </row>
    <row r="106" spans="1:8" ht="15" customHeight="1">
      <c r="A106" s="89" t="s">
        <v>275</v>
      </c>
      <c r="B106" s="78">
        <v>-1150.56</v>
      </c>
      <c r="C106" s="78">
        <v>-1767.56</v>
      </c>
      <c r="D106" s="78">
        <v>-2851.74</v>
      </c>
      <c r="E106" s="78">
        <v>-3557.95</v>
      </c>
      <c r="F106" s="78">
        <v>-4148.8500000000004</v>
      </c>
      <c r="G106" s="78">
        <v>-5698.26</v>
      </c>
      <c r="H106" s="78">
        <v>-5740.34</v>
      </c>
    </row>
    <row r="107" spans="1:8" ht="15" customHeight="1">
      <c r="A107" s="90" t="s">
        <v>274</v>
      </c>
      <c r="B107" s="78">
        <v>-1150.56</v>
      </c>
      <c r="C107" s="78">
        <v>-1767.56</v>
      </c>
      <c r="D107" s="78">
        <v>-2865.09</v>
      </c>
      <c r="E107" s="78">
        <v>-3565.59</v>
      </c>
      <c r="F107" s="78">
        <v>-4117.75</v>
      </c>
      <c r="G107" s="78">
        <v>-5650.52</v>
      </c>
      <c r="H107" s="78">
        <v>-5742.56</v>
      </c>
    </row>
    <row r="108" spans="1:8" ht="15" customHeight="1">
      <c r="A108" s="90" t="s">
        <v>273</v>
      </c>
      <c r="B108" s="76"/>
      <c r="C108" s="76"/>
      <c r="D108" s="80">
        <v>13.35</v>
      </c>
      <c r="E108" s="80">
        <v>7.64</v>
      </c>
      <c r="F108" s="79">
        <v>-31.09</v>
      </c>
      <c r="G108" s="79">
        <v>-47.74</v>
      </c>
      <c r="H108" s="80">
        <v>2.2200000000000002</v>
      </c>
    </row>
    <row r="109" spans="1:8" ht="15" customHeight="1">
      <c r="A109" s="103" t="s">
        <v>272</v>
      </c>
      <c r="B109" s="76"/>
      <c r="C109" s="76"/>
      <c r="D109" s="80">
        <v>13.05</v>
      </c>
      <c r="E109" s="80">
        <v>16.399999999999999</v>
      </c>
      <c r="F109" s="79">
        <v>-4.4000000000000004</v>
      </c>
      <c r="G109" s="76"/>
      <c r="H109" s="76"/>
    </row>
    <row r="110" spans="1:8" ht="15" customHeight="1">
      <c r="A110" s="103" t="s">
        <v>271</v>
      </c>
      <c r="B110" s="76"/>
      <c r="C110" s="76"/>
      <c r="D110" s="80">
        <v>0.3</v>
      </c>
      <c r="E110" s="79">
        <v>-8.76</v>
      </c>
      <c r="F110" s="79">
        <v>-26.69</v>
      </c>
      <c r="G110" s="76"/>
      <c r="H110" s="76"/>
    </row>
    <row r="111" spans="1:8" ht="15" customHeight="1">
      <c r="A111" s="84" t="s">
        <v>270</v>
      </c>
      <c r="B111" s="78">
        <v>-1125.52</v>
      </c>
      <c r="C111" s="78">
        <v>-1742.52</v>
      </c>
      <c r="D111" s="78">
        <v>-2772.33</v>
      </c>
      <c r="E111" s="78">
        <v>-3532.91</v>
      </c>
      <c r="F111" s="78">
        <v>-4068.86</v>
      </c>
      <c r="G111" s="81">
        <v>2175.96</v>
      </c>
      <c r="H111" s="81">
        <v>2413.91</v>
      </c>
    </row>
    <row r="112" spans="1:8" ht="15" customHeight="1">
      <c r="A112" s="83" t="s">
        <v>269</v>
      </c>
      <c r="B112" s="82"/>
      <c r="C112" s="82"/>
      <c r="D112" s="82"/>
      <c r="E112" s="82"/>
      <c r="F112" s="82"/>
      <c r="G112" s="82"/>
      <c r="H112" s="82"/>
    </row>
    <row r="113" spans="1:8" ht="15" customHeight="1">
      <c r="A113" s="88" t="s">
        <v>268</v>
      </c>
      <c r="B113" s="102"/>
      <c r="C113" s="102"/>
      <c r="D113" s="85">
        <v>-752.61</v>
      </c>
      <c r="E113" s="91">
        <v>-64.36</v>
      </c>
      <c r="F113" s="85">
        <v>-603.25</v>
      </c>
      <c r="G113" s="86">
        <v>2175.96</v>
      </c>
      <c r="H113" s="86">
        <v>2413.91</v>
      </c>
    </row>
    <row r="114" spans="1:8" ht="15" customHeight="1">
      <c r="A114" s="83" t="s">
        <v>267</v>
      </c>
      <c r="B114" s="82"/>
      <c r="C114" s="82"/>
      <c r="D114" s="82"/>
      <c r="E114" s="82"/>
      <c r="F114" s="82"/>
      <c r="G114" s="82"/>
      <c r="H114" s="82"/>
    </row>
    <row r="115" spans="1:8" ht="15" customHeight="1">
      <c r="A115" s="88" t="s">
        <v>266</v>
      </c>
      <c r="B115" s="102"/>
      <c r="C115" s="102"/>
      <c r="D115" s="86">
        <v>1652.14</v>
      </c>
      <c r="E115" s="86">
        <v>3229.85</v>
      </c>
      <c r="F115" s="86">
        <v>5067.33</v>
      </c>
      <c r="G115" s="86">
        <v>8641.83</v>
      </c>
      <c r="H115" s="86">
        <v>9512.9</v>
      </c>
    </row>
    <row r="116" spans="1:8" ht="15" customHeight="1">
      <c r="A116" s="83" t="s">
        <v>265</v>
      </c>
      <c r="B116" s="82"/>
      <c r="C116" s="82"/>
      <c r="D116" s="82"/>
      <c r="E116" s="82"/>
      <c r="F116" s="82"/>
      <c r="G116" s="82"/>
      <c r="H116" s="82"/>
    </row>
    <row r="117" spans="1:8" ht="15" customHeight="1">
      <c r="A117" s="77" t="s">
        <v>264</v>
      </c>
      <c r="B117" s="81">
        <v>1715.14</v>
      </c>
      <c r="C117" s="81">
        <v>1715.14</v>
      </c>
      <c r="D117" s="81">
        <v>1715.14</v>
      </c>
      <c r="E117" s="81">
        <v>1715.14</v>
      </c>
      <c r="F117" s="81">
        <v>1715.14</v>
      </c>
      <c r="G117" s="81">
        <v>1754.2</v>
      </c>
      <c r="H117" s="81">
        <v>1772.61</v>
      </c>
    </row>
    <row r="118" spans="1:8" ht="15" customHeight="1">
      <c r="A118" s="84" t="s">
        <v>263</v>
      </c>
      <c r="B118" s="81">
        <v>1715.14</v>
      </c>
      <c r="C118" s="81">
        <v>1715.14</v>
      </c>
      <c r="D118" s="81">
        <v>1715.14</v>
      </c>
      <c r="E118" s="81">
        <v>1715.14</v>
      </c>
      <c r="F118" s="81">
        <v>1715.14</v>
      </c>
      <c r="G118" s="81">
        <v>1754.2</v>
      </c>
      <c r="H118" s="81">
        <v>1772.61</v>
      </c>
    </row>
    <row r="119" spans="1:8" ht="15" customHeight="1">
      <c r="A119" s="84" t="s">
        <v>262</v>
      </c>
      <c r="B119" s="76"/>
      <c r="C119" s="76"/>
      <c r="D119" s="76">
        <v>0</v>
      </c>
      <c r="E119" s="76">
        <v>0</v>
      </c>
      <c r="F119" s="76">
        <v>0</v>
      </c>
      <c r="G119" s="76">
        <v>0</v>
      </c>
      <c r="H119" s="76">
        <v>0</v>
      </c>
    </row>
    <row r="120" spans="1:8" ht="15" customHeight="1">
      <c r="A120" s="77" t="s">
        <v>261</v>
      </c>
      <c r="B120" s="81">
        <v>250</v>
      </c>
      <c r="C120" s="81">
        <v>250</v>
      </c>
      <c r="D120" s="81">
        <v>250</v>
      </c>
      <c r="E120" s="81">
        <v>250</v>
      </c>
      <c r="F120" s="81">
        <v>250</v>
      </c>
      <c r="G120" s="81">
        <v>250</v>
      </c>
      <c r="H120" s="81">
        <v>250</v>
      </c>
    </row>
    <row r="121" spans="1:8" ht="15" customHeight="1">
      <c r="A121" s="77" t="s">
        <v>261</v>
      </c>
      <c r="B121" s="80">
        <v>10000</v>
      </c>
      <c r="C121" s="80">
        <v>10000</v>
      </c>
      <c r="D121" s="80">
        <v>10000</v>
      </c>
      <c r="E121" s="80">
        <v>10000</v>
      </c>
      <c r="F121" s="80">
        <v>10000</v>
      </c>
      <c r="G121" s="80">
        <v>10000</v>
      </c>
      <c r="H121" s="80">
        <v>10000</v>
      </c>
    </row>
    <row r="122" spans="1:8" ht="15" customHeight="1">
      <c r="A122" s="77" t="s">
        <v>260</v>
      </c>
      <c r="B122" s="81">
        <v>174.8</v>
      </c>
      <c r="C122" s="81">
        <v>174.8</v>
      </c>
      <c r="D122" s="81">
        <v>174.8</v>
      </c>
      <c r="E122" s="81">
        <v>174.8</v>
      </c>
      <c r="F122" s="81">
        <v>174.8</v>
      </c>
      <c r="G122" s="81">
        <v>174.8</v>
      </c>
      <c r="H122" s="81">
        <v>174.8</v>
      </c>
    </row>
    <row r="123" spans="1:8" ht="15" customHeight="1">
      <c r="A123" s="84" t="s">
        <v>259</v>
      </c>
      <c r="B123" s="81">
        <v>174.8</v>
      </c>
      <c r="C123" s="81">
        <v>174.8</v>
      </c>
      <c r="D123" s="81">
        <v>174.8</v>
      </c>
      <c r="E123" s="81">
        <v>174.8</v>
      </c>
      <c r="F123" s="81">
        <v>174.8</v>
      </c>
      <c r="G123" s="81">
        <v>174.8</v>
      </c>
      <c r="H123" s="81">
        <v>174.8</v>
      </c>
    </row>
    <row r="124" spans="1:8" ht="15" customHeight="1">
      <c r="A124" s="84" t="s">
        <v>258</v>
      </c>
      <c r="B124" s="76"/>
      <c r="C124" s="76"/>
      <c r="D124" s="76">
        <v>0</v>
      </c>
      <c r="E124" s="76">
        <v>0</v>
      </c>
      <c r="F124" s="76">
        <v>0</v>
      </c>
      <c r="G124" s="76">
        <v>0</v>
      </c>
      <c r="H124" s="76">
        <v>0</v>
      </c>
    </row>
    <row r="125" spans="1:8" ht="15" customHeight="1">
      <c r="A125" s="77" t="s">
        <v>260</v>
      </c>
      <c r="B125" s="81">
        <v>1540.34</v>
      </c>
      <c r="C125" s="81">
        <v>1540.34</v>
      </c>
      <c r="D125" s="81">
        <v>1540.34</v>
      </c>
      <c r="E125" s="81">
        <v>1540.34</v>
      </c>
      <c r="F125" s="81">
        <v>1540.34</v>
      </c>
      <c r="G125" s="81">
        <v>1579.4</v>
      </c>
      <c r="H125" s="81">
        <v>1597.8</v>
      </c>
    </row>
    <row r="126" spans="1:8" ht="15" customHeight="1">
      <c r="A126" s="84" t="s">
        <v>259</v>
      </c>
      <c r="B126" s="81">
        <v>1540.34</v>
      </c>
      <c r="C126" s="81">
        <v>1540.34</v>
      </c>
      <c r="D126" s="81">
        <v>1540.34</v>
      </c>
      <c r="E126" s="81">
        <v>1540.34</v>
      </c>
      <c r="F126" s="81">
        <v>1540.34</v>
      </c>
      <c r="G126" s="81">
        <v>1579.4</v>
      </c>
      <c r="H126" s="81">
        <v>1597.8</v>
      </c>
    </row>
    <row r="127" spans="1:8" ht="15" customHeight="1">
      <c r="A127" s="84" t="s">
        <v>258</v>
      </c>
      <c r="B127" s="76"/>
      <c r="C127" s="76"/>
      <c r="D127" s="76">
        <v>0</v>
      </c>
      <c r="E127" s="76">
        <v>0</v>
      </c>
      <c r="F127" s="76">
        <v>0</v>
      </c>
      <c r="G127" s="76">
        <v>0</v>
      </c>
      <c r="H127" s="76">
        <v>0</v>
      </c>
    </row>
    <row r="128" spans="1:8" ht="15" customHeight="1">
      <c r="A128" s="77" t="s">
        <v>257</v>
      </c>
      <c r="B128" s="76"/>
      <c r="C128" s="76"/>
      <c r="D128" s="76"/>
      <c r="E128" s="76"/>
      <c r="F128" s="81">
        <v>174.8</v>
      </c>
      <c r="G128" s="81">
        <v>174.8</v>
      </c>
      <c r="H128" s="81">
        <v>174.8</v>
      </c>
    </row>
    <row r="129" spans="1:8" ht="15" customHeight="1">
      <c r="A129" s="84" t="s">
        <v>256</v>
      </c>
      <c r="B129" s="76"/>
      <c r="C129" s="76"/>
      <c r="D129" s="76"/>
      <c r="E129" s="76"/>
      <c r="F129" s="81">
        <v>174.8</v>
      </c>
      <c r="G129" s="81">
        <v>174.8</v>
      </c>
      <c r="H129" s="81">
        <v>174.8</v>
      </c>
    </row>
    <row r="130" spans="1:8" ht="15" customHeight="1">
      <c r="A130" s="77" t="s">
        <v>257</v>
      </c>
      <c r="B130" s="76"/>
      <c r="C130" s="76"/>
      <c r="D130" s="76"/>
      <c r="E130" s="76"/>
      <c r="F130" s="81">
        <v>1540.34</v>
      </c>
      <c r="G130" s="81">
        <v>1580.86</v>
      </c>
      <c r="H130" s="81">
        <v>1599.44</v>
      </c>
    </row>
    <row r="131" spans="1:8" ht="15" customHeight="1">
      <c r="A131" s="84" t="s">
        <v>256</v>
      </c>
      <c r="B131" s="76"/>
      <c r="C131" s="76"/>
      <c r="D131" s="76"/>
      <c r="E131" s="76"/>
      <c r="F131" s="81">
        <v>1540.34</v>
      </c>
      <c r="G131" s="81">
        <v>1580.86</v>
      </c>
      <c r="H131" s="81">
        <v>1599.44</v>
      </c>
    </row>
    <row r="132" spans="1:8" ht="15" customHeight="1">
      <c r="A132" s="83" t="s">
        <v>255</v>
      </c>
      <c r="B132" s="82"/>
      <c r="C132" s="82"/>
      <c r="D132" s="82"/>
      <c r="E132" s="82"/>
      <c r="F132" s="82"/>
      <c r="G132" s="82"/>
      <c r="H132" s="82"/>
    </row>
    <row r="133" spans="1:8" ht="15" customHeight="1">
      <c r="A133" s="77" t="s">
        <v>254</v>
      </c>
      <c r="B133" s="76"/>
      <c r="C133" s="76"/>
      <c r="D133" s="80">
        <v>0.1</v>
      </c>
      <c r="E133" s="80">
        <v>0.1</v>
      </c>
      <c r="F133" s="80">
        <v>0.1</v>
      </c>
      <c r="G133" s="80">
        <v>0.1</v>
      </c>
      <c r="H133" s="80">
        <v>0.1</v>
      </c>
    </row>
    <row r="134" spans="1:8" ht="15" customHeight="1">
      <c r="A134" s="77" t="s">
        <v>254</v>
      </c>
      <c r="B134" s="76"/>
      <c r="C134" s="76"/>
      <c r="D134" s="80">
        <v>0.9</v>
      </c>
      <c r="E134" s="80">
        <v>0.9</v>
      </c>
      <c r="F134" s="80">
        <v>0.9</v>
      </c>
      <c r="G134" s="80">
        <v>0.9</v>
      </c>
      <c r="H134" s="80">
        <v>0.9</v>
      </c>
    </row>
    <row r="135" spans="1:8" ht="15" customHeight="1">
      <c r="A135" s="83" t="s">
        <v>253</v>
      </c>
      <c r="B135" s="82"/>
      <c r="C135" s="82"/>
      <c r="D135" s="82"/>
      <c r="E135" s="82"/>
      <c r="F135" s="82"/>
      <c r="G135" s="82"/>
      <c r="H135" s="82"/>
    </row>
    <row r="136" spans="1:8" ht="15" customHeight="1">
      <c r="A136" s="77" t="s">
        <v>252</v>
      </c>
      <c r="B136" s="76"/>
      <c r="C136" s="76"/>
      <c r="D136" s="76">
        <v>0</v>
      </c>
      <c r="E136" s="81">
        <v>474.31</v>
      </c>
      <c r="F136" s="81">
        <v>1018.24</v>
      </c>
      <c r="G136" s="81">
        <v>1374.63</v>
      </c>
      <c r="H136" s="81">
        <v>1405.25</v>
      </c>
    </row>
    <row r="137" spans="1:8" ht="15" customHeight="1">
      <c r="A137" s="84" t="s">
        <v>251</v>
      </c>
      <c r="B137" s="76"/>
      <c r="C137" s="76"/>
      <c r="D137" s="76">
        <v>0</v>
      </c>
      <c r="E137" s="81">
        <v>467.22</v>
      </c>
      <c r="F137" s="81">
        <v>1011.26</v>
      </c>
      <c r="G137" s="81">
        <v>1374.63</v>
      </c>
      <c r="H137" s="81">
        <v>1405.25</v>
      </c>
    </row>
    <row r="138" spans="1:8" ht="15" customHeight="1">
      <c r="A138" s="84" t="s">
        <v>250</v>
      </c>
      <c r="B138" s="76"/>
      <c r="C138" s="76"/>
      <c r="D138" s="76">
        <v>0</v>
      </c>
      <c r="E138" s="80">
        <v>7.09</v>
      </c>
      <c r="F138" s="80">
        <v>6.98</v>
      </c>
      <c r="G138" s="76"/>
      <c r="H138" s="76"/>
    </row>
    <row r="139" spans="1:8" ht="15" customHeight="1">
      <c r="A139" s="77" t="s">
        <v>249</v>
      </c>
      <c r="B139" s="76"/>
      <c r="C139" s="76"/>
      <c r="D139" s="81">
        <v>374.04</v>
      </c>
      <c r="E139" s="81">
        <v>529.02</v>
      </c>
      <c r="F139" s="81">
        <v>1010.96</v>
      </c>
      <c r="G139" s="81">
        <v>1347.53</v>
      </c>
      <c r="H139" s="81">
        <v>1819.95</v>
      </c>
    </row>
    <row r="140" spans="1:8" ht="15" customHeight="1">
      <c r="A140" s="83" t="s">
        <v>248</v>
      </c>
      <c r="B140" s="82"/>
      <c r="C140" s="82"/>
      <c r="D140" s="82"/>
      <c r="E140" s="82"/>
      <c r="F140" s="82"/>
      <c r="G140" s="82"/>
      <c r="H140" s="82"/>
    </row>
    <row r="141" spans="1:8" ht="15" customHeight="1">
      <c r="A141" s="77" t="s">
        <v>247</v>
      </c>
      <c r="B141" s="76"/>
      <c r="C141" s="76"/>
      <c r="D141" s="76">
        <v>0</v>
      </c>
      <c r="E141" s="81">
        <v>485.89</v>
      </c>
      <c r="F141" s="81">
        <v>1066.67</v>
      </c>
      <c r="G141" s="81">
        <v>1488.34</v>
      </c>
      <c r="H141" s="81">
        <v>1559.6</v>
      </c>
    </row>
    <row r="142" spans="1:8" ht="15" customHeight="1">
      <c r="A142" s="84" t="s">
        <v>246</v>
      </c>
      <c r="B142" s="76"/>
      <c r="C142" s="76"/>
      <c r="D142" s="76">
        <v>0</v>
      </c>
      <c r="E142" s="80">
        <v>94.7</v>
      </c>
      <c r="F142" s="81">
        <v>207.2</v>
      </c>
      <c r="G142" s="81">
        <v>287.07</v>
      </c>
      <c r="H142" s="81">
        <v>325.92</v>
      </c>
    </row>
    <row r="143" spans="1:8" ht="15" customHeight="1">
      <c r="A143" s="84" t="s">
        <v>245</v>
      </c>
      <c r="B143" s="76"/>
      <c r="C143" s="76"/>
      <c r="D143" s="76">
        <v>0</v>
      </c>
      <c r="E143" s="81">
        <v>391.19</v>
      </c>
      <c r="F143" s="81">
        <v>859.48</v>
      </c>
      <c r="G143" s="81">
        <v>1201.28</v>
      </c>
      <c r="H143" s="81">
        <v>1233.68</v>
      </c>
    </row>
    <row r="144" spans="1:8" ht="15" customHeight="1">
      <c r="A144" s="77" t="s">
        <v>244</v>
      </c>
      <c r="B144" s="76"/>
      <c r="C144" s="76"/>
      <c r="D144" s="76">
        <v>0</v>
      </c>
      <c r="E144" s="81">
        <v>492.97</v>
      </c>
      <c r="F144" s="81">
        <v>1074.23</v>
      </c>
      <c r="G144" s="81">
        <v>1488.34</v>
      </c>
      <c r="H144" s="81">
        <v>1559.6</v>
      </c>
    </row>
    <row r="145" spans="1:8" ht="15" customHeight="1">
      <c r="A145" s="77" t="s">
        <v>243</v>
      </c>
      <c r="B145" s="80">
        <v>34.74</v>
      </c>
      <c r="C145" s="81">
        <v>276.37</v>
      </c>
      <c r="D145" s="81">
        <v>932.32</v>
      </c>
      <c r="E145" s="81">
        <v>1276.44</v>
      </c>
      <c r="F145" s="81">
        <v>2241.67</v>
      </c>
      <c r="G145" s="81">
        <v>2121.06</v>
      </c>
      <c r="H145" s="81">
        <v>2401.8200000000002</v>
      </c>
    </row>
    <row r="146" spans="1:8" ht="15" customHeight="1">
      <c r="A146" s="83" t="s">
        <v>242</v>
      </c>
      <c r="B146" s="82"/>
      <c r="C146" s="82"/>
      <c r="D146" s="82"/>
      <c r="E146" s="82"/>
      <c r="F146" s="82"/>
      <c r="G146" s="82"/>
      <c r="H146" s="82"/>
    </row>
    <row r="147" spans="1:8" ht="15" customHeight="1">
      <c r="A147" s="77" t="s">
        <v>241</v>
      </c>
      <c r="B147" s="76"/>
      <c r="C147" s="76"/>
      <c r="D147" s="80">
        <v>25.92</v>
      </c>
      <c r="E147" s="80">
        <v>63.85</v>
      </c>
      <c r="F147" s="80">
        <v>71.260000000000005</v>
      </c>
      <c r="G147" s="81">
        <v>175.35</v>
      </c>
      <c r="H147" s="81">
        <v>184.46</v>
      </c>
    </row>
    <row r="148" spans="1:8" ht="15" customHeight="1">
      <c r="A148" s="77" t="s">
        <v>240</v>
      </c>
      <c r="B148" s="76"/>
      <c r="C148" s="76"/>
      <c r="D148" s="81">
        <v>245.16</v>
      </c>
      <c r="E148" s="81">
        <v>304.66000000000003</v>
      </c>
      <c r="F148" s="81">
        <v>549.97</v>
      </c>
      <c r="G148" s="81">
        <v>825.38</v>
      </c>
      <c r="H148" s="81">
        <v>937.06</v>
      </c>
    </row>
    <row r="149" spans="1:8" ht="15" customHeight="1">
      <c r="A149" s="77" t="s">
        <v>239</v>
      </c>
      <c r="B149" s="76"/>
      <c r="C149" s="76"/>
      <c r="D149" s="81">
        <v>1217.1400000000001</v>
      </c>
      <c r="E149" s="81">
        <v>1628.31</v>
      </c>
      <c r="F149" s="81">
        <v>2994.62</v>
      </c>
      <c r="G149" s="81">
        <v>3747.01</v>
      </c>
      <c r="H149" s="81">
        <v>3921.2</v>
      </c>
    </row>
    <row r="150" spans="1:8" ht="15" customHeight="1">
      <c r="A150" s="84" t="s">
        <v>238</v>
      </c>
      <c r="B150" s="76"/>
      <c r="C150" s="76"/>
      <c r="D150" s="81">
        <v>1184.8900000000001</v>
      </c>
      <c r="E150" s="81">
        <v>1590.51</v>
      </c>
      <c r="F150" s="81">
        <v>2907.92</v>
      </c>
      <c r="G150" s="81">
        <v>3442.72</v>
      </c>
      <c r="H150" s="81">
        <v>3622.33</v>
      </c>
    </row>
    <row r="151" spans="1:8" ht="15" customHeight="1">
      <c r="A151" s="84" t="s">
        <v>237</v>
      </c>
      <c r="B151" s="76"/>
      <c r="C151" s="76"/>
      <c r="D151" s="80">
        <v>32.25</v>
      </c>
      <c r="E151" s="80">
        <v>37.799999999999997</v>
      </c>
      <c r="F151" s="80">
        <v>86.71</v>
      </c>
      <c r="G151" s="81">
        <v>304.29000000000002</v>
      </c>
      <c r="H151" s="81">
        <v>298.87</v>
      </c>
    </row>
    <row r="152" spans="1:8" ht="15" customHeight="1">
      <c r="A152" s="77" t="s">
        <v>236</v>
      </c>
      <c r="B152" s="76">
        <v>0</v>
      </c>
      <c r="C152" s="76">
        <v>0</v>
      </c>
      <c r="D152" s="81">
        <v>113.05</v>
      </c>
      <c r="E152" s="81">
        <v>149.83000000000001</v>
      </c>
      <c r="F152" s="76">
        <v>0</v>
      </c>
      <c r="G152" s="76"/>
      <c r="H152" s="76"/>
    </row>
    <row r="153" spans="1:8" ht="15" customHeight="1">
      <c r="A153" s="83" t="s">
        <v>235</v>
      </c>
      <c r="B153" s="82"/>
      <c r="C153" s="82"/>
      <c r="D153" s="82"/>
      <c r="E153" s="82"/>
      <c r="F153" s="82"/>
      <c r="G153" s="82"/>
      <c r="H153" s="82"/>
    </row>
    <row r="154" spans="1:8" ht="15" customHeight="1">
      <c r="A154" s="77" t="s">
        <v>234</v>
      </c>
      <c r="B154" s="78">
        <v>-295.37</v>
      </c>
      <c r="C154" s="81">
        <v>102.6</v>
      </c>
      <c r="D154" s="81">
        <v>320.82</v>
      </c>
      <c r="E154" s="78">
        <v>-431.72</v>
      </c>
      <c r="F154" s="79">
        <v>-76.45</v>
      </c>
      <c r="G154" s="78">
        <v>-2854.99</v>
      </c>
      <c r="H154" s="78">
        <v>-2667.11</v>
      </c>
    </row>
    <row r="155" spans="1:8" ht="15" customHeight="1">
      <c r="A155" s="77" t="s">
        <v>233</v>
      </c>
      <c r="B155" s="80">
        <v>34.74</v>
      </c>
      <c r="C155" s="81">
        <v>276.37</v>
      </c>
      <c r="D155" s="81">
        <v>932.32</v>
      </c>
      <c r="E155" s="81">
        <v>790.55</v>
      </c>
      <c r="F155" s="81">
        <v>1175</v>
      </c>
      <c r="G155" s="81">
        <v>632.72</v>
      </c>
      <c r="H155" s="81">
        <v>842.22</v>
      </c>
    </row>
    <row r="156" spans="1:8" ht="15" customHeight="1">
      <c r="A156" s="77" t="s">
        <v>232</v>
      </c>
      <c r="B156" s="76"/>
      <c r="C156" s="76"/>
      <c r="D156" s="76"/>
      <c r="E156" s="76"/>
      <c r="F156" s="76"/>
      <c r="G156" s="76">
        <v>0</v>
      </c>
      <c r="H156" s="76">
        <v>0</v>
      </c>
    </row>
    <row r="157" spans="1:8" ht="15" customHeight="1">
      <c r="A157" s="77" t="s">
        <v>231</v>
      </c>
      <c r="B157" s="76"/>
      <c r="C157" s="76"/>
      <c r="D157" s="76"/>
      <c r="E157" s="76"/>
      <c r="F157" s="76"/>
      <c r="G157" s="81">
        <v>1000</v>
      </c>
      <c r="H157" s="81">
        <v>1000</v>
      </c>
    </row>
    <row r="158" spans="1:8" ht="15" customHeight="1">
      <c r="A158" s="83" t="s">
        <v>230</v>
      </c>
      <c r="B158" s="82"/>
      <c r="C158" s="82"/>
      <c r="D158" s="82"/>
      <c r="E158" s="82"/>
      <c r="F158" s="82"/>
      <c r="G158" s="82"/>
      <c r="H158" s="82"/>
    </row>
    <row r="159" spans="1:8" ht="15" customHeight="1">
      <c r="A159" s="77" t="s">
        <v>229</v>
      </c>
      <c r="B159" s="76"/>
      <c r="C159" s="76"/>
      <c r="D159" s="76"/>
      <c r="E159" s="81">
        <v>1036.78</v>
      </c>
      <c r="F159" s="81">
        <v>1166.56</v>
      </c>
      <c r="G159" s="81">
        <v>626.17999999999995</v>
      </c>
      <c r="H159" s="81">
        <v>670.17</v>
      </c>
    </row>
    <row r="160" spans="1:8" ht="15" customHeight="1">
      <c r="A160" s="84" t="s">
        <v>228</v>
      </c>
      <c r="B160" s="76"/>
      <c r="C160" s="76"/>
      <c r="D160" s="76"/>
      <c r="E160" s="80">
        <v>29.91</v>
      </c>
      <c r="F160" s="80">
        <v>87.76</v>
      </c>
      <c r="G160" s="81">
        <v>342.2</v>
      </c>
      <c r="H160" s="81">
        <v>129.88</v>
      </c>
    </row>
    <row r="161" spans="1:8" ht="15" customHeight="1">
      <c r="A161" s="84" t="s">
        <v>227</v>
      </c>
      <c r="B161" s="76"/>
      <c r="C161" s="76"/>
      <c r="D161" s="76"/>
      <c r="E161" s="80">
        <v>27.35</v>
      </c>
      <c r="F161" s="81">
        <v>1078.8</v>
      </c>
      <c r="G161" s="80">
        <v>44.59</v>
      </c>
      <c r="H161" s="81">
        <v>180.05</v>
      </c>
    </row>
    <row r="162" spans="1:8" ht="15" customHeight="1">
      <c r="A162" s="84" t="s">
        <v>226</v>
      </c>
      <c r="B162" s="76"/>
      <c r="C162" s="76"/>
      <c r="D162" s="76"/>
      <c r="E162" s="81">
        <v>979.52</v>
      </c>
      <c r="F162" s="76">
        <v>0</v>
      </c>
      <c r="G162" s="81">
        <v>191.9</v>
      </c>
      <c r="H162" s="80">
        <v>0.18</v>
      </c>
    </row>
    <row r="163" spans="1:8" ht="15" customHeight="1">
      <c r="A163" s="84" t="s">
        <v>225</v>
      </c>
      <c r="B163" s="76"/>
      <c r="C163" s="76"/>
      <c r="D163" s="76"/>
      <c r="E163" s="76">
        <v>0</v>
      </c>
      <c r="F163" s="76">
        <v>0</v>
      </c>
      <c r="G163" s="76">
        <v>0</v>
      </c>
      <c r="H163" s="80">
        <v>44.43</v>
      </c>
    </row>
    <row r="164" spans="1:8" ht="15" customHeight="1">
      <c r="A164" s="84" t="s">
        <v>224</v>
      </c>
      <c r="B164" s="76"/>
      <c r="C164" s="76"/>
      <c r="D164" s="76"/>
      <c r="E164" s="76">
        <v>0</v>
      </c>
      <c r="F164" s="76">
        <v>0</v>
      </c>
      <c r="G164" s="80">
        <v>47.49</v>
      </c>
      <c r="H164" s="81">
        <v>315.63</v>
      </c>
    </row>
    <row r="165" spans="1:8" ht="15" customHeight="1">
      <c r="A165" s="84" t="s">
        <v>223</v>
      </c>
      <c r="B165" s="76"/>
      <c r="C165" s="76"/>
      <c r="D165" s="76"/>
      <c r="E165" s="76">
        <v>0</v>
      </c>
      <c r="F165" s="76">
        <v>0</v>
      </c>
      <c r="G165" s="76">
        <v>0</v>
      </c>
      <c r="H165" s="76">
        <v>0</v>
      </c>
    </row>
    <row r="166" spans="1:8" ht="15" customHeight="1">
      <c r="A166" s="77" t="s">
        <v>222</v>
      </c>
      <c r="B166" s="76"/>
      <c r="C166" s="76"/>
      <c r="D166" s="76"/>
      <c r="E166" s="81">
        <v>1006.87</v>
      </c>
      <c r="F166" s="81">
        <v>1078.8</v>
      </c>
      <c r="G166" s="81">
        <v>236.49</v>
      </c>
      <c r="H166" s="81">
        <v>180.23</v>
      </c>
    </row>
    <row r="167" spans="1:8" ht="15" customHeight="1">
      <c r="A167" s="77" t="s">
        <v>221</v>
      </c>
      <c r="B167" s="76"/>
      <c r="C167" s="76"/>
      <c r="D167" s="76"/>
      <c r="E167" s="76">
        <v>0</v>
      </c>
      <c r="F167" s="76">
        <v>0</v>
      </c>
      <c r="G167" s="80">
        <v>47.49</v>
      </c>
      <c r="H167" s="81">
        <v>360.06</v>
      </c>
    </row>
    <row r="168" spans="1:8" ht="15" customHeight="1">
      <c r="A168" s="77" t="s">
        <v>220</v>
      </c>
      <c r="B168" s="76"/>
      <c r="C168" s="76"/>
      <c r="D168" s="76"/>
      <c r="E168" s="76">
        <v>0</v>
      </c>
      <c r="F168" s="76">
        <v>0</v>
      </c>
      <c r="G168" s="76">
        <v>0</v>
      </c>
      <c r="H168" s="76">
        <v>0</v>
      </c>
    </row>
    <row r="169" spans="1:8" ht="15" customHeight="1">
      <c r="A169" s="83" t="s">
        <v>219</v>
      </c>
      <c r="B169" s="82"/>
      <c r="C169" s="82"/>
      <c r="D169" s="82"/>
      <c r="E169" s="82"/>
      <c r="F169" s="82"/>
      <c r="G169" s="82"/>
      <c r="H169" s="82"/>
    </row>
    <row r="170" spans="1:8" ht="15" customHeight="1">
      <c r="A170" s="77" t="s">
        <v>218</v>
      </c>
      <c r="B170" s="76"/>
      <c r="C170" s="76"/>
      <c r="D170" s="76"/>
      <c r="E170" s="80">
        <v>7.08</v>
      </c>
      <c r="F170" s="80">
        <v>7.55</v>
      </c>
      <c r="G170" s="76"/>
      <c r="H170" s="76"/>
    </row>
    <row r="171" spans="1:8" ht="15" customHeight="1">
      <c r="A171" s="84" t="s">
        <v>217</v>
      </c>
      <c r="B171" s="76"/>
      <c r="C171" s="76"/>
      <c r="D171" s="76"/>
      <c r="E171" s="80">
        <v>6.49</v>
      </c>
      <c r="F171" s="80">
        <v>2.65</v>
      </c>
      <c r="G171" s="76"/>
      <c r="H171" s="76"/>
    </row>
    <row r="172" spans="1:8" ht="15" customHeight="1">
      <c r="A172" s="84" t="s">
        <v>216</v>
      </c>
      <c r="B172" s="76"/>
      <c r="C172" s="76"/>
      <c r="D172" s="76"/>
      <c r="E172" s="80">
        <v>4.0599999999999996</v>
      </c>
      <c r="F172" s="80">
        <v>5.35</v>
      </c>
      <c r="G172" s="76"/>
      <c r="H172" s="76"/>
    </row>
    <row r="173" spans="1:8" ht="15" customHeight="1">
      <c r="A173" s="84" t="s">
        <v>215</v>
      </c>
      <c r="B173" s="76"/>
      <c r="C173" s="76"/>
      <c r="D173" s="76"/>
      <c r="E173" s="80">
        <v>1.34</v>
      </c>
      <c r="F173" s="80">
        <v>0.73</v>
      </c>
      <c r="G173" s="76"/>
      <c r="H173" s="76"/>
    </row>
    <row r="174" spans="1:8" ht="15" customHeight="1">
      <c r="A174" s="84" t="s">
        <v>214</v>
      </c>
      <c r="B174" s="76"/>
      <c r="C174" s="76"/>
      <c r="D174" s="76"/>
      <c r="E174" s="80">
        <v>0.13</v>
      </c>
      <c r="F174" s="80">
        <v>0.35</v>
      </c>
      <c r="G174" s="76"/>
      <c r="H174" s="76"/>
    </row>
    <row r="175" spans="1:8" ht="15" customHeight="1">
      <c r="A175" s="84" t="s">
        <v>213</v>
      </c>
      <c r="B175" s="76"/>
      <c r="C175" s="76"/>
      <c r="D175" s="76"/>
      <c r="E175" s="80">
        <v>0.12</v>
      </c>
      <c r="F175" s="80">
        <v>0.35</v>
      </c>
      <c r="G175" s="76"/>
      <c r="H175" s="76"/>
    </row>
    <row r="176" spans="1:8" ht="15" customHeight="1">
      <c r="A176" s="84" t="s">
        <v>212</v>
      </c>
      <c r="B176" s="76"/>
      <c r="C176" s="76"/>
      <c r="D176" s="76"/>
      <c r="E176" s="76">
        <v>0</v>
      </c>
      <c r="F176" s="80">
        <v>1.06</v>
      </c>
      <c r="G176" s="76"/>
      <c r="H176" s="76"/>
    </row>
    <row r="177" spans="1:8" ht="15" customHeight="1">
      <c r="A177" s="84" t="s">
        <v>211</v>
      </c>
      <c r="B177" s="76"/>
      <c r="C177" s="76"/>
      <c r="D177" s="76"/>
      <c r="E177" s="80">
        <v>5.0599999999999996</v>
      </c>
      <c r="F177" s="80">
        <v>2.94</v>
      </c>
      <c r="G177" s="76"/>
      <c r="H177" s="76"/>
    </row>
    <row r="178" spans="1:8" ht="15" customHeight="1">
      <c r="A178" s="77" t="s">
        <v>210</v>
      </c>
      <c r="B178" s="76"/>
      <c r="C178" s="76"/>
      <c r="D178" s="76"/>
      <c r="E178" s="80">
        <v>5.4</v>
      </c>
      <c r="F178" s="80">
        <v>6.08</v>
      </c>
      <c r="G178" s="76"/>
      <c r="H178" s="76"/>
    </row>
    <row r="179" spans="1:8" ht="15" customHeight="1">
      <c r="A179" s="77" t="s">
        <v>209</v>
      </c>
      <c r="B179" s="76"/>
      <c r="C179" s="76"/>
      <c r="D179" s="76"/>
      <c r="E179" s="80">
        <v>0.25</v>
      </c>
      <c r="F179" s="80">
        <v>0.71</v>
      </c>
      <c r="G179" s="76"/>
      <c r="H179" s="76"/>
    </row>
    <row r="180" spans="1:8" ht="15" customHeight="1">
      <c r="A180" s="77" t="s">
        <v>208</v>
      </c>
      <c r="B180" s="76"/>
      <c r="C180" s="76"/>
      <c r="D180" s="76"/>
      <c r="E180" s="76">
        <v>0</v>
      </c>
      <c r="F180" s="80">
        <v>1.06</v>
      </c>
      <c r="G180" s="76"/>
      <c r="H180" s="76"/>
    </row>
    <row r="181" spans="1:8" ht="15" customHeight="1">
      <c r="A181" s="83" t="s">
        <v>207</v>
      </c>
      <c r="B181" s="82"/>
      <c r="C181" s="82"/>
      <c r="D181" s="82"/>
      <c r="E181" s="82"/>
      <c r="F181" s="82"/>
      <c r="G181" s="82"/>
      <c r="H181" s="82"/>
    </row>
    <row r="182" spans="1:8" ht="15" customHeight="1">
      <c r="A182" s="77" t="s">
        <v>206</v>
      </c>
      <c r="B182" s="76"/>
      <c r="C182" s="76"/>
      <c r="D182" s="76"/>
      <c r="E182" s="80">
        <v>6.3</v>
      </c>
      <c r="F182" s="80">
        <v>6.2</v>
      </c>
      <c r="G182" s="80">
        <v>5.8</v>
      </c>
      <c r="H182" s="80">
        <v>5.7</v>
      </c>
    </row>
    <row r="183" spans="1:8" ht="15" customHeight="1">
      <c r="A183" s="77" t="s">
        <v>205</v>
      </c>
      <c r="B183" s="76"/>
      <c r="C183" s="76"/>
      <c r="D183" s="76"/>
      <c r="E183" s="80">
        <v>2.4</v>
      </c>
      <c r="F183" s="80">
        <v>1.2</v>
      </c>
      <c r="G183" s="76"/>
      <c r="H183" s="76"/>
    </row>
    <row r="184" spans="1:8" ht="15" customHeight="1">
      <c r="A184" s="77" t="s">
        <v>204</v>
      </c>
      <c r="B184" s="101"/>
      <c r="C184" s="101"/>
      <c r="D184" s="101"/>
      <c r="E184" s="101">
        <v>0</v>
      </c>
      <c r="F184" s="101">
        <v>0</v>
      </c>
      <c r="G184" s="101">
        <v>0</v>
      </c>
      <c r="H184" s="101">
        <v>0</v>
      </c>
    </row>
    <row r="185" spans="1:8" ht="15" customHeight="1">
      <c r="A185" s="77" t="s">
        <v>203</v>
      </c>
      <c r="B185" s="101"/>
      <c r="C185" s="101"/>
      <c r="D185" s="101"/>
      <c r="E185" s="101">
        <v>0</v>
      </c>
      <c r="F185" s="101">
        <v>0</v>
      </c>
      <c r="G185" s="101"/>
      <c r="H185" s="101"/>
    </row>
    <row r="186" spans="1:8" ht="15" customHeight="1">
      <c r="A186" s="83" t="s">
        <v>202</v>
      </c>
      <c r="B186" s="82"/>
      <c r="C186" s="82"/>
      <c r="D186" s="82"/>
      <c r="E186" s="82"/>
      <c r="F186" s="82"/>
      <c r="G186" s="82"/>
      <c r="H186" s="82"/>
    </row>
    <row r="187" spans="1:8" ht="15" customHeight="1">
      <c r="A187" s="77" t="s">
        <v>201</v>
      </c>
      <c r="B187" s="76"/>
      <c r="C187" s="76"/>
      <c r="D187" s="80">
        <v>14.8</v>
      </c>
      <c r="E187" s="80">
        <v>22.7</v>
      </c>
      <c r="F187" s="80">
        <v>28.9</v>
      </c>
      <c r="G187" s="76"/>
      <c r="H187" s="76"/>
    </row>
    <row r="188" spans="1:8" ht="15" customHeight="1">
      <c r="A188" s="77" t="s">
        <v>200</v>
      </c>
      <c r="B188" s="76"/>
      <c r="C188" s="76"/>
      <c r="D188" s="78">
        <v>-918.9</v>
      </c>
      <c r="E188" s="78">
        <v>-949.03</v>
      </c>
      <c r="F188" s="78">
        <v>-2143.4499999999998</v>
      </c>
      <c r="G188" s="78">
        <v>-2595.19</v>
      </c>
      <c r="H188" s="78">
        <v>-2741.71</v>
      </c>
    </row>
    <row r="189" spans="1:8" ht="15" customHeight="1">
      <c r="A189" s="77" t="s">
        <v>199</v>
      </c>
      <c r="B189" s="78">
        <v>-330.11</v>
      </c>
      <c r="C189" s="78">
        <v>-173.77</v>
      </c>
      <c r="D189" s="81">
        <v>1036.33</v>
      </c>
      <c r="E189" s="81">
        <v>2003.59</v>
      </c>
      <c r="F189" s="81">
        <v>3811.63</v>
      </c>
      <c r="G189" s="81">
        <v>5144.3900000000003</v>
      </c>
      <c r="H189" s="81">
        <v>6003.57</v>
      </c>
    </row>
    <row r="190" spans="1:8" ht="15" customHeight="1">
      <c r="A190" s="77" t="s">
        <v>198</v>
      </c>
      <c r="B190" s="81">
        <v>330.12</v>
      </c>
      <c r="C190" s="81">
        <v>173.77</v>
      </c>
      <c r="D190" s="81">
        <v>611.5</v>
      </c>
      <c r="E190" s="81">
        <v>1222.28</v>
      </c>
      <c r="F190" s="81">
        <v>1251.46</v>
      </c>
      <c r="G190" s="81">
        <v>3487.71</v>
      </c>
      <c r="H190" s="81">
        <v>3509.33</v>
      </c>
    </row>
    <row r="191" spans="1:8" ht="15" customHeight="1">
      <c r="A191" s="77" t="s">
        <v>197</v>
      </c>
      <c r="B191" s="81">
        <v>330.12</v>
      </c>
      <c r="C191" s="81">
        <v>173.77</v>
      </c>
      <c r="D191" s="81">
        <v>611.5</v>
      </c>
      <c r="E191" s="81">
        <v>1222.28</v>
      </c>
      <c r="F191" s="81">
        <v>1251.46</v>
      </c>
      <c r="G191" s="81">
        <v>3487.71</v>
      </c>
      <c r="H191" s="81">
        <v>3509.33</v>
      </c>
    </row>
    <row r="192" spans="1:8" ht="15" customHeight="1">
      <c r="A192" s="77" t="s">
        <v>196</v>
      </c>
      <c r="B192" s="81">
        <v>1442.41</v>
      </c>
      <c r="C192" s="81">
        <v>1754.02</v>
      </c>
      <c r="D192" s="81">
        <v>2952.04</v>
      </c>
      <c r="E192" s="81">
        <v>4259.1099999999997</v>
      </c>
      <c r="F192" s="81">
        <v>4640.6099999999997</v>
      </c>
      <c r="G192" s="81">
        <v>632.72</v>
      </c>
      <c r="H192" s="81">
        <v>842.22</v>
      </c>
    </row>
    <row r="193" spans="1:8" ht="15" customHeight="1">
      <c r="A193" s="77" t="s">
        <v>195</v>
      </c>
      <c r="B193" s="76"/>
      <c r="C193" s="76"/>
      <c r="D193" s="78">
        <v>-431.79</v>
      </c>
      <c r="E193" s="78">
        <v>-496.08</v>
      </c>
      <c r="F193" s="78">
        <v>-679.71</v>
      </c>
      <c r="G193" s="78">
        <v>-679.03</v>
      </c>
      <c r="H193" s="78">
        <v>-253.2</v>
      </c>
    </row>
    <row r="194" spans="1:8" ht="15" customHeight="1">
      <c r="A194" s="77" t="s">
        <v>194</v>
      </c>
      <c r="B194" s="76"/>
      <c r="C194" s="76"/>
      <c r="D194" s="78">
        <v>-431.79</v>
      </c>
      <c r="E194" s="78">
        <v>-496.08</v>
      </c>
      <c r="F194" s="78">
        <v>-679.71</v>
      </c>
      <c r="G194" s="78">
        <v>-679.03</v>
      </c>
      <c r="H194" s="78">
        <v>-253.2</v>
      </c>
    </row>
    <row r="195" spans="1:8" ht="15" customHeight="1">
      <c r="A195" s="77" t="s">
        <v>193</v>
      </c>
      <c r="B195" s="76"/>
      <c r="C195" s="76"/>
      <c r="D195" s="80">
        <v>61.78</v>
      </c>
      <c r="E195" s="80">
        <v>97.7</v>
      </c>
      <c r="F195" s="81">
        <v>130.01</v>
      </c>
      <c r="G195" s="81">
        <v>237.12</v>
      </c>
      <c r="H195" s="81">
        <v>264.92</v>
      </c>
    </row>
    <row r="196" spans="1:8" ht="15" customHeight="1">
      <c r="A196" s="77" t="s">
        <v>192</v>
      </c>
      <c r="B196" s="76"/>
      <c r="C196" s="76"/>
      <c r="D196" s="78">
        <v>-2772.33</v>
      </c>
      <c r="E196" s="78">
        <v>-3532.91</v>
      </c>
      <c r="F196" s="78">
        <v>-4068.86</v>
      </c>
      <c r="G196" s="81">
        <v>2175.96</v>
      </c>
      <c r="H196" s="81">
        <v>2413.91</v>
      </c>
    </row>
    <row r="197" spans="1:8" ht="15" customHeight="1">
      <c r="A197" s="77" t="s">
        <v>191</v>
      </c>
      <c r="B197" s="76"/>
      <c r="C197" s="76"/>
      <c r="D197" s="78">
        <v>-756.92</v>
      </c>
      <c r="E197" s="79">
        <v>-68.349999999999994</v>
      </c>
      <c r="F197" s="78">
        <v>-607.5</v>
      </c>
      <c r="G197" s="81">
        <v>2166.2199999999998</v>
      </c>
      <c r="H197" s="81">
        <v>2413.91</v>
      </c>
    </row>
    <row r="198" spans="1:8" ht="15" customHeight="1">
      <c r="A198" s="77" t="s">
        <v>190</v>
      </c>
      <c r="B198" s="76"/>
      <c r="C198" s="76"/>
      <c r="D198" s="78">
        <v>-2776.64</v>
      </c>
      <c r="E198" s="78">
        <v>-3536.9</v>
      </c>
      <c r="F198" s="78">
        <v>-4073.11</v>
      </c>
      <c r="G198" s="81">
        <v>2166.2199999999998</v>
      </c>
      <c r="H198" s="81">
        <v>2413.91</v>
      </c>
    </row>
    <row r="199" spans="1:8" ht="15" customHeight="1">
      <c r="A199" s="77" t="s">
        <v>189</v>
      </c>
      <c r="B199" s="76"/>
      <c r="C199" s="76"/>
      <c r="D199" s="78">
        <v>-1840.01</v>
      </c>
      <c r="E199" s="78">
        <v>-2742.36</v>
      </c>
      <c r="F199" s="78">
        <v>-2893.86</v>
      </c>
      <c r="G199" s="81">
        <v>2808.68</v>
      </c>
      <c r="H199" s="81">
        <v>3256.13</v>
      </c>
    </row>
    <row r="200" spans="1:8" ht="15" customHeight="1">
      <c r="A200" s="77" t="s">
        <v>188</v>
      </c>
      <c r="B200" s="76"/>
      <c r="C200" s="76"/>
      <c r="D200" s="81">
        <v>179.71</v>
      </c>
      <c r="E200" s="81">
        <v>726.2</v>
      </c>
      <c r="F200" s="81">
        <v>571.75</v>
      </c>
      <c r="G200" s="81">
        <v>2808.68</v>
      </c>
      <c r="H200" s="81">
        <v>3256.13</v>
      </c>
    </row>
    <row r="201" spans="1:8" ht="15" customHeight="1">
      <c r="A201" s="77" t="s">
        <v>187</v>
      </c>
      <c r="B201" s="76"/>
      <c r="C201" s="76"/>
      <c r="D201" s="81">
        <v>110.66</v>
      </c>
      <c r="E201" s="81">
        <v>1348.09</v>
      </c>
      <c r="F201" s="81">
        <v>1334.62</v>
      </c>
      <c r="G201" s="81">
        <v>3897.55</v>
      </c>
      <c r="H201" s="81">
        <v>4450.3999999999996</v>
      </c>
    </row>
    <row r="202" spans="1:8" ht="15" customHeight="1">
      <c r="A202" s="77" t="s">
        <v>186</v>
      </c>
      <c r="B202" s="76"/>
      <c r="C202" s="76"/>
      <c r="D202" s="81">
        <v>413.75</v>
      </c>
      <c r="E202" s="81">
        <v>1070.8399999999999</v>
      </c>
      <c r="F202" s="81">
        <v>2222.37</v>
      </c>
      <c r="G202" s="81">
        <v>2995.29</v>
      </c>
      <c r="H202" s="81">
        <v>3682.77</v>
      </c>
    </row>
    <row r="203" spans="1:8" ht="15" customHeight="1">
      <c r="A203" s="77" t="s">
        <v>185</v>
      </c>
      <c r="B203" s="76"/>
      <c r="C203" s="76"/>
      <c r="D203" s="80">
        <v>37.450000000000003</v>
      </c>
      <c r="E203" s="80">
        <v>51.61</v>
      </c>
      <c r="F203" s="80">
        <v>94.16</v>
      </c>
      <c r="G203" s="80">
        <v>93.97</v>
      </c>
      <c r="H203" s="80">
        <v>92.36</v>
      </c>
    </row>
    <row r="204" spans="1:8" ht="15" customHeight="1">
      <c r="A204" s="77" t="s">
        <v>184</v>
      </c>
      <c r="B204" s="76"/>
      <c r="C204" s="76"/>
      <c r="D204" s="78">
        <v>-307.39999999999998</v>
      </c>
      <c r="E204" s="81">
        <v>273.25</v>
      </c>
      <c r="F204" s="78">
        <v>-892</v>
      </c>
      <c r="G204" s="81">
        <v>892.52</v>
      </c>
      <c r="H204" s="81">
        <v>767.62</v>
      </c>
    </row>
    <row r="205" spans="1:8" ht="15" customHeight="1">
      <c r="A205" s="77" t="s">
        <v>183</v>
      </c>
      <c r="B205" s="76"/>
      <c r="C205" s="76"/>
      <c r="D205" s="78">
        <v>-918.9</v>
      </c>
      <c r="E205" s="78">
        <v>-949.03</v>
      </c>
      <c r="F205" s="78">
        <v>-2143.4499999999998</v>
      </c>
      <c r="G205" s="78">
        <v>-2595.19</v>
      </c>
      <c r="H205" s="78">
        <v>-2741.71</v>
      </c>
    </row>
    <row r="206" spans="1:8" ht="15" customHeight="1">
      <c r="A206" s="77" t="s">
        <v>182</v>
      </c>
      <c r="B206" s="76"/>
      <c r="C206" s="76"/>
      <c r="D206" s="78">
        <v>-432.38</v>
      </c>
      <c r="E206" s="81">
        <v>178.03</v>
      </c>
      <c r="F206" s="78">
        <v>-944.51</v>
      </c>
      <c r="G206" s="81">
        <v>700.95</v>
      </c>
      <c r="H206" s="81">
        <v>799.18</v>
      </c>
    </row>
    <row r="207" spans="1:8" ht="15" customHeight="1">
      <c r="A207" s="77" t="s">
        <v>181</v>
      </c>
      <c r="B207" s="76"/>
      <c r="C207" s="76"/>
      <c r="D207" s="78">
        <v>-2772.33</v>
      </c>
      <c r="E207" s="78">
        <v>-3532.91</v>
      </c>
      <c r="F207" s="78">
        <v>-4068.86</v>
      </c>
      <c r="G207" s="81">
        <v>2175.96</v>
      </c>
      <c r="H207" s="81">
        <v>2413.91</v>
      </c>
    </row>
    <row r="208" spans="1:8" ht="15" customHeight="1">
      <c r="A208" s="83" t="s">
        <v>180</v>
      </c>
      <c r="B208" s="82"/>
      <c r="C208" s="82"/>
      <c r="D208" s="82"/>
      <c r="E208" s="82"/>
      <c r="F208" s="82"/>
      <c r="G208" s="82"/>
      <c r="H208" s="82"/>
    </row>
    <row r="209" spans="1:8" ht="15" customHeight="1">
      <c r="A209" s="77" t="s">
        <v>179</v>
      </c>
      <c r="B209" s="76"/>
      <c r="C209" s="76"/>
      <c r="D209" s="76"/>
      <c r="E209" s="76"/>
      <c r="F209" s="81">
        <v>1403</v>
      </c>
      <c r="G209" s="81">
        <v>458</v>
      </c>
      <c r="H209" s="80">
        <v>47</v>
      </c>
    </row>
    <row r="210" spans="1:8" ht="15" customHeight="1">
      <c r="A210" s="83" t="s">
        <v>178</v>
      </c>
      <c r="B210" s="82"/>
      <c r="C210" s="82"/>
      <c r="D210" s="82"/>
      <c r="E210" s="82"/>
      <c r="F210" s="82"/>
      <c r="G210" s="82"/>
      <c r="H210" s="82"/>
    </row>
    <row r="211" spans="1:8" ht="15" customHeight="1">
      <c r="A211" s="77" t="s">
        <v>177</v>
      </c>
      <c r="B211" s="76"/>
      <c r="C211" s="76"/>
      <c r="D211" s="81">
        <v>182.92</v>
      </c>
      <c r="E211" s="81">
        <v>485.89</v>
      </c>
      <c r="F211" s="81">
        <v>1066.67</v>
      </c>
      <c r="G211" s="81">
        <v>1488.34</v>
      </c>
      <c r="H211" s="81">
        <v>1559.6</v>
      </c>
    </row>
    <row r="212" spans="1:8" ht="15" customHeight="1">
      <c r="A212" s="84" t="s">
        <v>176</v>
      </c>
      <c r="B212" s="76"/>
      <c r="C212" s="76"/>
      <c r="D212" s="80">
        <v>68.44</v>
      </c>
      <c r="E212" s="81">
        <v>119.83</v>
      </c>
      <c r="F212" s="81">
        <v>252.17</v>
      </c>
      <c r="G212" s="81">
        <v>368.63</v>
      </c>
      <c r="H212" s="81">
        <v>409.63</v>
      </c>
    </row>
    <row r="213" spans="1:8" ht="15" customHeight="1">
      <c r="A213" s="84" t="s">
        <v>175</v>
      </c>
      <c r="B213" s="76"/>
      <c r="C213" s="76"/>
      <c r="D213" s="80">
        <v>46.46</v>
      </c>
      <c r="E213" s="81">
        <v>108.53</v>
      </c>
      <c r="F213" s="81">
        <v>223.49</v>
      </c>
      <c r="G213" s="81">
        <v>347.39</v>
      </c>
      <c r="H213" s="81">
        <v>375.35</v>
      </c>
    </row>
    <row r="214" spans="1:8" ht="15" customHeight="1">
      <c r="A214" s="84" t="s">
        <v>174</v>
      </c>
      <c r="B214" s="76"/>
      <c r="C214" s="76"/>
      <c r="D214" s="80">
        <v>36.19</v>
      </c>
      <c r="E214" s="80">
        <v>80.88</v>
      </c>
      <c r="F214" s="81">
        <v>192.48</v>
      </c>
      <c r="G214" s="81">
        <v>297.99</v>
      </c>
      <c r="H214" s="81">
        <v>311.75</v>
      </c>
    </row>
    <row r="215" spans="1:8" ht="15" customHeight="1">
      <c r="A215" s="84" t="s">
        <v>173</v>
      </c>
      <c r="B215" s="76"/>
      <c r="C215" s="76"/>
      <c r="D215" s="80">
        <v>19.52</v>
      </c>
      <c r="E215" s="80">
        <v>67.02</v>
      </c>
      <c r="F215" s="81">
        <v>160.61000000000001</v>
      </c>
      <c r="G215" s="81">
        <v>241.23</v>
      </c>
      <c r="H215" s="81">
        <v>237.65</v>
      </c>
    </row>
    <row r="216" spans="1:8" ht="15" customHeight="1">
      <c r="A216" s="84" t="s">
        <v>172</v>
      </c>
      <c r="B216" s="76"/>
      <c r="C216" s="76"/>
      <c r="D216" s="76"/>
      <c r="E216" s="80">
        <v>49.88</v>
      </c>
      <c r="F216" s="81">
        <v>120.19</v>
      </c>
      <c r="G216" s="81">
        <v>173.35</v>
      </c>
      <c r="H216" s="81">
        <v>170.95</v>
      </c>
    </row>
    <row r="217" spans="1:8" ht="15" customHeight="1">
      <c r="A217" s="84" t="s">
        <v>171</v>
      </c>
      <c r="B217" s="76"/>
      <c r="C217" s="76"/>
      <c r="D217" s="80">
        <v>12.31</v>
      </c>
      <c r="E217" s="81">
        <v>162.68</v>
      </c>
      <c r="F217" s="81">
        <v>330.34</v>
      </c>
      <c r="G217" s="81">
        <v>366.43</v>
      </c>
      <c r="H217" s="81">
        <v>408.63</v>
      </c>
    </row>
    <row r="218" spans="1:8" ht="15" customHeight="1">
      <c r="A218" s="84" t="s">
        <v>170</v>
      </c>
      <c r="B218" s="76"/>
      <c r="C218" s="76"/>
      <c r="D218" s="76"/>
      <c r="E218" s="81">
        <v>102.93</v>
      </c>
      <c r="F218" s="81">
        <v>212.61</v>
      </c>
      <c r="G218" s="81">
        <v>306.67</v>
      </c>
      <c r="H218" s="81">
        <v>354.36</v>
      </c>
    </row>
    <row r="219" spans="1:8" ht="15" customHeight="1">
      <c r="A219" s="77" t="s">
        <v>169</v>
      </c>
      <c r="B219" s="76"/>
      <c r="C219" s="76"/>
      <c r="D219" s="80">
        <v>82.65</v>
      </c>
      <c r="E219" s="81">
        <v>189.41</v>
      </c>
      <c r="F219" s="81">
        <v>415.97</v>
      </c>
      <c r="G219" s="81">
        <v>645.38</v>
      </c>
      <c r="H219" s="81">
        <v>687.11</v>
      </c>
    </row>
    <row r="220" spans="1:8" ht="15" customHeight="1">
      <c r="A220" s="77" t="s">
        <v>168</v>
      </c>
      <c r="B220" s="76"/>
      <c r="C220" s="76"/>
      <c r="D220" s="76"/>
      <c r="E220" s="81">
        <v>116.9</v>
      </c>
      <c r="F220" s="81">
        <v>280.8</v>
      </c>
      <c r="G220" s="81">
        <v>414.58</v>
      </c>
      <c r="H220" s="81">
        <v>408.6</v>
      </c>
    </row>
    <row r="221" spans="1:8" ht="15" customHeight="1">
      <c r="A221" s="77" t="s">
        <v>167</v>
      </c>
      <c r="B221" s="76"/>
      <c r="C221" s="76"/>
      <c r="D221" s="76"/>
      <c r="E221" s="81">
        <v>162.68</v>
      </c>
      <c r="F221" s="81">
        <v>330.34</v>
      </c>
      <c r="G221" s="81">
        <v>366.43</v>
      </c>
      <c r="H221" s="81">
        <v>408.63</v>
      </c>
    </row>
    <row r="222" spans="1:8" ht="15" customHeight="1">
      <c r="A222" s="83" t="s">
        <v>166</v>
      </c>
      <c r="B222" s="82"/>
      <c r="C222" s="82"/>
      <c r="D222" s="82"/>
      <c r="E222" s="82"/>
      <c r="F222" s="82"/>
      <c r="G222" s="82"/>
      <c r="H222" s="82"/>
    </row>
    <row r="223" spans="1:8" ht="15" customHeight="1">
      <c r="A223" s="77" t="s">
        <v>165</v>
      </c>
      <c r="B223" s="76"/>
      <c r="C223" s="76"/>
      <c r="D223" s="76"/>
      <c r="E223" s="76">
        <v>47000</v>
      </c>
      <c r="F223" s="76">
        <v>50000</v>
      </c>
      <c r="G223" s="76">
        <v>68000</v>
      </c>
      <c r="H223" s="76">
        <v>63000</v>
      </c>
    </row>
    <row r="224" spans="1:8" ht="15" customHeight="1">
      <c r="A224" s="77" t="s">
        <v>164</v>
      </c>
      <c r="B224" s="76"/>
      <c r="C224" s="76"/>
      <c r="D224" s="76"/>
      <c r="E224" s="76">
        <v>47000</v>
      </c>
      <c r="F224" s="76">
        <v>50000</v>
      </c>
      <c r="G224" s="76">
        <v>68000</v>
      </c>
      <c r="H224" s="76">
        <v>63000</v>
      </c>
    </row>
  </sheetData>
  <mergeCells count="21">
    <mergeCell ref="B11"/>
    <mergeCell ref="C11"/>
    <mergeCell ref="D11"/>
    <mergeCell ref="E11"/>
    <mergeCell ref="F11"/>
    <mergeCell ref="G11"/>
    <mergeCell ref="H11"/>
    <mergeCell ref="B12"/>
    <mergeCell ref="B13"/>
    <mergeCell ref="C12"/>
    <mergeCell ref="C13"/>
    <mergeCell ref="D12"/>
    <mergeCell ref="D13"/>
    <mergeCell ref="E12"/>
    <mergeCell ref="E13"/>
    <mergeCell ref="F12"/>
    <mergeCell ref="F13"/>
    <mergeCell ref="G12"/>
    <mergeCell ref="G13"/>
    <mergeCell ref="H12"/>
    <mergeCell ref="H13"/>
  </mergeCells>
  <pageMargins left="0.5" right="0.5" top="1" bottom="1" header="0.5" footer="0.75"/>
  <pageSetup fitToHeight="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6AF03-6766-48D9-80B4-A01196538DCE}">
  <sheetPr>
    <pageSetUpPr fitToPage="1"/>
  </sheetPr>
  <dimension ref="A1:H144"/>
  <sheetViews>
    <sheetView workbookViewId="0"/>
  </sheetViews>
  <sheetFormatPr defaultRowHeight="15" outlineLevelRow="1"/>
  <cols>
    <col min="1" max="1" width="85.7109375" style="75" customWidth="1"/>
    <col min="2" max="8" width="15.7109375" style="75" customWidth="1"/>
    <col min="9" max="16384" width="9.140625" style="75"/>
  </cols>
  <sheetData>
    <row r="1" spans="1:8" ht="15" customHeight="1" thickBot="1">
      <c r="A1" s="100" t="s">
        <v>492</v>
      </c>
      <c r="B1" s="99"/>
      <c r="C1" s="99"/>
      <c r="D1" s="99"/>
      <c r="E1" s="99"/>
      <c r="F1" s="99"/>
      <c r="G1" s="99"/>
      <c r="H1" s="99"/>
    </row>
    <row r="2" spans="1:8" ht="15" customHeight="1" thickTop="1">
      <c r="A2" s="97" t="s">
        <v>162</v>
      </c>
      <c r="B2" s="98" t="s">
        <v>161</v>
      </c>
    </row>
    <row r="3" spans="1:8">
      <c r="A3" s="97" t="s">
        <v>160</v>
      </c>
      <c r="B3" s="97" t="s">
        <v>158</v>
      </c>
    </row>
    <row r="4" spans="1:8">
      <c r="A4" s="97" t="s">
        <v>159</v>
      </c>
      <c r="B4" s="97" t="s">
        <v>158</v>
      </c>
    </row>
    <row r="5" spans="1:8">
      <c r="A5" s="97" t="s">
        <v>157</v>
      </c>
      <c r="B5" s="97" t="s">
        <v>156</v>
      </c>
    </row>
    <row r="6" spans="1:8">
      <c r="A6" s="97" t="s">
        <v>155</v>
      </c>
      <c r="B6" s="97" t="s">
        <v>154</v>
      </c>
    </row>
    <row r="7" spans="1:8">
      <c r="A7" s="97" t="s">
        <v>153</v>
      </c>
      <c r="B7" s="97" t="s">
        <v>152</v>
      </c>
    </row>
    <row r="8" spans="1:8">
      <c r="A8" s="97" t="s">
        <v>151</v>
      </c>
      <c r="B8" s="97" t="s">
        <v>150</v>
      </c>
    </row>
    <row r="9" spans="1:8">
      <c r="A9" s="97" t="s">
        <v>149</v>
      </c>
      <c r="B9" s="97" t="s">
        <v>148</v>
      </c>
    </row>
    <row r="10" spans="1:8">
      <c r="A10" s="97" t="s">
        <v>147</v>
      </c>
      <c r="B10" s="96">
        <v>45104.9392693056</v>
      </c>
    </row>
    <row r="11" spans="1:8">
      <c r="A11" s="94" t="s">
        <v>146</v>
      </c>
      <c r="B11" s="141" t="s">
        <v>368</v>
      </c>
      <c r="C11" s="141" t="s">
        <v>367</v>
      </c>
      <c r="D11" s="141" t="s">
        <v>145</v>
      </c>
      <c r="E11" s="141" t="s">
        <v>144</v>
      </c>
      <c r="F11" s="141" t="s">
        <v>143</v>
      </c>
      <c r="G11" s="141" t="s">
        <v>142</v>
      </c>
      <c r="H11" s="141" t="s">
        <v>141</v>
      </c>
    </row>
    <row r="12" spans="1:8" ht="15" customHeight="1" outlineLevel="1">
      <c r="A12" s="95" t="s">
        <v>140</v>
      </c>
      <c r="B12" s="142">
        <v>42735</v>
      </c>
      <c r="C12" s="142">
        <v>43100</v>
      </c>
      <c r="D12" s="142">
        <v>43465</v>
      </c>
      <c r="E12" s="142">
        <v>43830</v>
      </c>
      <c r="F12" s="142">
        <v>44196</v>
      </c>
      <c r="G12" s="142">
        <v>44561</v>
      </c>
      <c r="H12" s="142">
        <v>44926</v>
      </c>
    </row>
    <row r="13" spans="1:8" ht="15" customHeight="1" outlineLevel="1">
      <c r="A13" s="95" t="s">
        <v>139</v>
      </c>
      <c r="B13" s="142" t="s">
        <v>138</v>
      </c>
      <c r="C13" s="142" t="s">
        <v>138</v>
      </c>
      <c r="D13" s="142" t="s">
        <v>138</v>
      </c>
      <c r="E13" s="142" t="s">
        <v>138</v>
      </c>
      <c r="F13" s="142" t="s">
        <v>138</v>
      </c>
      <c r="G13" s="142" t="s">
        <v>138</v>
      </c>
      <c r="H13" s="142" t="s">
        <v>138</v>
      </c>
    </row>
    <row r="14" spans="1:8">
      <c r="A14" s="93" t="s">
        <v>491</v>
      </c>
      <c r="B14" s="94"/>
      <c r="C14" s="94"/>
      <c r="D14" s="94"/>
      <c r="E14" s="94"/>
      <c r="F14" s="94"/>
      <c r="G14" s="94"/>
      <c r="H14" s="94"/>
    </row>
    <row r="15" spans="1:8">
      <c r="A15" s="93" t="s">
        <v>136</v>
      </c>
      <c r="B15" s="92" t="s">
        <v>365</v>
      </c>
      <c r="C15" s="92" t="s">
        <v>364</v>
      </c>
      <c r="D15" s="92" t="s">
        <v>135</v>
      </c>
      <c r="E15" s="92" t="s">
        <v>134</v>
      </c>
      <c r="F15" s="92" t="s">
        <v>133</v>
      </c>
      <c r="G15" s="92" t="s">
        <v>132</v>
      </c>
      <c r="H15" s="92" t="s">
        <v>131</v>
      </c>
    </row>
    <row r="16" spans="1:8" ht="15" customHeight="1">
      <c r="A16" s="83" t="s">
        <v>490</v>
      </c>
      <c r="B16" s="82"/>
      <c r="C16" s="82"/>
      <c r="D16" s="82"/>
      <c r="E16" s="82"/>
      <c r="F16" s="82"/>
      <c r="G16" s="82"/>
      <c r="H16" s="82"/>
    </row>
    <row r="17" spans="1:8" ht="15" customHeight="1">
      <c r="A17" s="77" t="s">
        <v>489</v>
      </c>
      <c r="B17" s="81">
        <v>1489.86</v>
      </c>
      <c r="C17" s="81">
        <v>2232.09</v>
      </c>
      <c r="D17" s="81">
        <v>3799.13</v>
      </c>
      <c r="E17" s="81">
        <v>5787.09</v>
      </c>
      <c r="F17" s="76">
        <v>11045.1</v>
      </c>
      <c r="G17" s="76">
        <v>16487.97</v>
      </c>
      <c r="H17" s="76">
        <v>18338.18</v>
      </c>
    </row>
    <row r="18" spans="1:8" ht="15" customHeight="1">
      <c r="A18" s="84" t="s">
        <v>488</v>
      </c>
      <c r="B18" s="81">
        <v>1489.86</v>
      </c>
      <c r="C18" s="81">
        <v>2232.09</v>
      </c>
      <c r="D18" s="81">
        <v>3799.13</v>
      </c>
      <c r="E18" s="81">
        <v>5787.09</v>
      </c>
      <c r="F18" s="76">
        <v>11045.1</v>
      </c>
      <c r="G18" s="76">
        <v>16487.97</v>
      </c>
      <c r="H18" s="76">
        <v>18338.18</v>
      </c>
    </row>
    <row r="19" spans="1:8" ht="15" customHeight="1">
      <c r="A19" s="77" t="s">
        <v>487</v>
      </c>
      <c r="B19" s="81">
        <v>184.69</v>
      </c>
      <c r="C19" s="81">
        <v>171.54</v>
      </c>
      <c r="D19" s="81">
        <v>254.46</v>
      </c>
      <c r="E19" s="81">
        <v>486.17</v>
      </c>
      <c r="F19" s="81">
        <v>922.24</v>
      </c>
      <c r="G19" s="81">
        <v>1918.4</v>
      </c>
      <c r="H19" s="81">
        <v>2244.44</v>
      </c>
    </row>
    <row r="20" spans="1:8" ht="15" customHeight="1">
      <c r="A20" s="88" t="s">
        <v>486</v>
      </c>
      <c r="B20" s="86">
        <v>1674.55</v>
      </c>
      <c r="C20" s="86">
        <v>2403.63</v>
      </c>
      <c r="D20" s="86">
        <v>4053.59</v>
      </c>
      <c r="E20" s="86">
        <v>6273.26</v>
      </c>
      <c r="F20" s="102">
        <v>11967.34</v>
      </c>
      <c r="G20" s="102">
        <v>18406.37</v>
      </c>
      <c r="H20" s="102">
        <v>20582.62</v>
      </c>
    </row>
    <row r="21" spans="1:8" ht="15" customHeight="1">
      <c r="A21" s="83" t="s">
        <v>67</v>
      </c>
      <c r="B21" s="82"/>
      <c r="C21" s="82"/>
      <c r="D21" s="82"/>
      <c r="E21" s="82"/>
      <c r="F21" s="82"/>
      <c r="G21" s="82"/>
      <c r="H21" s="82"/>
    </row>
    <row r="22" spans="1:8" ht="15" customHeight="1">
      <c r="A22" s="77" t="s">
        <v>485</v>
      </c>
      <c r="B22" s="81">
        <v>1544.04</v>
      </c>
      <c r="C22" s="81">
        <v>2206.1799999999998</v>
      </c>
      <c r="D22" s="81">
        <v>3864.21</v>
      </c>
      <c r="E22" s="81">
        <v>5240.04</v>
      </c>
      <c r="F22" s="81">
        <v>9981.1</v>
      </c>
      <c r="G22" s="76">
        <v>15455.24</v>
      </c>
      <c r="H22" s="76">
        <v>15872.74</v>
      </c>
    </row>
    <row r="23" spans="1:8" ht="15" customHeight="1">
      <c r="A23" s="84" t="s">
        <v>484</v>
      </c>
      <c r="B23" s="81">
        <v>1544.04</v>
      </c>
      <c r="C23" s="81">
        <v>2206.1799999999998</v>
      </c>
      <c r="D23" s="81">
        <v>3864.21</v>
      </c>
      <c r="E23" s="81">
        <v>5240.04</v>
      </c>
      <c r="F23" s="81">
        <v>9981.1</v>
      </c>
      <c r="G23" s="76">
        <v>15455.24</v>
      </c>
      <c r="H23" s="76">
        <v>15872.74</v>
      </c>
    </row>
    <row r="24" spans="1:8" ht="15" customHeight="1">
      <c r="A24" s="89" t="s">
        <v>483</v>
      </c>
      <c r="B24" s="76"/>
      <c r="C24" s="76"/>
      <c r="D24" s="81">
        <v>3847.35</v>
      </c>
      <c r="E24" s="81">
        <v>5239.68</v>
      </c>
      <c r="F24" s="81">
        <v>9980.48</v>
      </c>
      <c r="G24" s="76">
        <v>15444.26</v>
      </c>
      <c r="H24" s="76">
        <v>15856.82</v>
      </c>
    </row>
    <row r="25" spans="1:8" ht="15" customHeight="1">
      <c r="A25" s="89" t="s">
        <v>482</v>
      </c>
      <c r="B25" s="76"/>
      <c r="C25" s="76"/>
      <c r="D25" s="80">
        <v>0.39</v>
      </c>
      <c r="E25" s="80">
        <v>0.37</v>
      </c>
      <c r="F25" s="80">
        <v>0.62</v>
      </c>
      <c r="G25" s="80">
        <v>10.98</v>
      </c>
      <c r="H25" s="80">
        <v>15.93</v>
      </c>
    </row>
    <row r="26" spans="1:8" ht="15" customHeight="1">
      <c r="A26" s="89" t="s">
        <v>481</v>
      </c>
      <c r="B26" s="76"/>
      <c r="C26" s="76"/>
      <c r="D26" s="80">
        <v>16.47</v>
      </c>
      <c r="E26" s="76"/>
      <c r="F26" s="76"/>
      <c r="G26" s="76"/>
      <c r="H26" s="76"/>
    </row>
    <row r="27" spans="1:8" ht="15" customHeight="1">
      <c r="A27" s="90" t="s">
        <v>480</v>
      </c>
      <c r="B27" s="76"/>
      <c r="C27" s="76"/>
      <c r="D27" s="80">
        <v>16.47</v>
      </c>
      <c r="E27" s="76"/>
      <c r="F27" s="76"/>
      <c r="G27" s="76"/>
      <c r="H27" s="76"/>
    </row>
    <row r="28" spans="1:8" ht="15" customHeight="1">
      <c r="A28" s="88" t="s">
        <v>479</v>
      </c>
      <c r="B28" s="86">
        <v>130.51</v>
      </c>
      <c r="C28" s="86">
        <v>197.44</v>
      </c>
      <c r="D28" s="86">
        <v>189.38</v>
      </c>
      <c r="E28" s="86">
        <v>1033.22</v>
      </c>
      <c r="F28" s="86">
        <v>1986.24</v>
      </c>
      <c r="G28" s="86">
        <v>2951.13</v>
      </c>
      <c r="H28" s="86">
        <v>4709.87</v>
      </c>
    </row>
    <row r="29" spans="1:8" ht="15" customHeight="1">
      <c r="A29" s="77" t="s">
        <v>478</v>
      </c>
      <c r="B29" s="81">
        <v>629.22</v>
      </c>
      <c r="C29" s="81">
        <v>783.48</v>
      </c>
      <c r="D29" s="81">
        <v>1241.79</v>
      </c>
      <c r="E29" s="81">
        <v>1675.15</v>
      </c>
      <c r="F29" s="81">
        <v>2502.23</v>
      </c>
      <c r="G29" s="81">
        <v>4445.09</v>
      </c>
      <c r="H29" s="81">
        <v>4821.8900000000003</v>
      </c>
    </row>
    <row r="30" spans="1:8" ht="15" customHeight="1">
      <c r="A30" s="84" t="s">
        <v>477</v>
      </c>
      <c r="B30" s="76"/>
      <c r="C30" s="76"/>
      <c r="D30" s="81">
        <v>1010.83</v>
      </c>
      <c r="E30" s="81">
        <v>1402.69</v>
      </c>
      <c r="F30" s="81">
        <v>2343.52</v>
      </c>
      <c r="G30" s="81">
        <v>3773.73</v>
      </c>
      <c r="H30" s="81">
        <v>3970.55</v>
      </c>
    </row>
    <row r="31" spans="1:8" ht="15" customHeight="1">
      <c r="A31" s="84" t="s">
        <v>476</v>
      </c>
      <c r="B31" s="76"/>
      <c r="C31" s="76"/>
      <c r="D31" s="80">
        <v>26.94</v>
      </c>
      <c r="E31" s="80">
        <v>20.46</v>
      </c>
      <c r="F31" s="80">
        <v>30.71</v>
      </c>
      <c r="G31" s="81">
        <v>238.36</v>
      </c>
      <c r="H31" s="81">
        <v>246.34</v>
      </c>
    </row>
    <row r="32" spans="1:8" ht="15" customHeight="1">
      <c r="A32" s="84" t="s">
        <v>475</v>
      </c>
      <c r="B32" s="76"/>
      <c r="C32" s="76"/>
      <c r="D32" s="81">
        <v>204.02</v>
      </c>
      <c r="E32" s="81">
        <v>252</v>
      </c>
      <c r="F32" s="81">
        <v>128</v>
      </c>
      <c r="G32" s="81">
        <v>433</v>
      </c>
      <c r="H32" s="81">
        <v>605</v>
      </c>
    </row>
    <row r="33" spans="1:8" ht="15" customHeight="1">
      <c r="A33" s="89" t="s">
        <v>474</v>
      </c>
      <c r="B33" s="76"/>
      <c r="C33" s="76"/>
      <c r="D33" s="81">
        <v>138.4</v>
      </c>
      <c r="E33" s="81">
        <v>252</v>
      </c>
      <c r="F33" s="81">
        <v>128</v>
      </c>
      <c r="G33" s="81">
        <v>433</v>
      </c>
      <c r="H33" s="81">
        <v>605</v>
      </c>
    </row>
    <row r="34" spans="1:8" ht="15" customHeight="1">
      <c r="A34" s="89" t="s">
        <v>473</v>
      </c>
      <c r="B34" s="76"/>
      <c r="C34" s="76"/>
      <c r="D34" s="80">
        <v>65.62</v>
      </c>
      <c r="E34" s="76"/>
      <c r="F34" s="76"/>
      <c r="G34" s="76"/>
      <c r="H34" s="76"/>
    </row>
    <row r="35" spans="1:8" ht="15" customHeight="1">
      <c r="A35" s="77" t="s">
        <v>472</v>
      </c>
      <c r="B35" s="76"/>
      <c r="C35" s="76"/>
      <c r="D35" s="76"/>
      <c r="E35" s="76">
        <v>0</v>
      </c>
      <c r="F35" s="76">
        <v>0</v>
      </c>
      <c r="G35" s="78">
        <v>-295.5</v>
      </c>
      <c r="H35" s="76">
        <v>0</v>
      </c>
    </row>
    <row r="36" spans="1:8" ht="15" customHeight="1">
      <c r="A36" s="84" t="s">
        <v>471</v>
      </c>
      <c r="B36" s="76"/>
      <c r="C36" s="76"/>
      <c r="D36" s="76"/>
      <c r="E36" s="76">
        <v>0</v>
      </c>
      <c r="F36" s="76">
        <v>0</v>
      </c>
      <c r="G36" s="81">
        <v>295.5</v>
      </c>
      <c r="H36" s="76">
        <v>0</v>
      </c>
    </row>
    <row r="37" spans="1:8" ht="15" customHeight="1">
      <c r="A37" s="77" t="s">
        <v>470</v>
      </c>
      <c r="B37" s="81">
        <v>2173.2600000000002</v>
      </c>
      <c r="C37" s="81">
        <v>2989.66</v>
      </c>
      <c r="D37" s="81">
        <v>5106</v>
      </c>
      <c r="E37" s="81">
        <v>6915.19</v>
      </c>
      <c r="F37" s="76">
        <v>12483.33</v>
      </c>
      <c r="G37" s="76">
        <v>19604.830000000002</v>
      </c>
      <c r="H37" s="76">
        <v>20694.63</v>
      </c>
    </row>
    <row r="38" spans="1:8" ht="15" customHeight="1">
      <c r="A38" s="83" t="s">
        <v>469</v>
      </c>
      <c r="B38" s="82"/>
      <c r="C38" s="82"/>
      <c r="D38" s="82"/>
      <c r="E38" s="82"/>
      <c r="F38" s="82"/>
      <c r="G38" s="82"/>
      <c r="H38" s="82"/>
    </row>
    <row r="39" spans="1:8" ht="15" customHeight="1">
      <c r="A39" s="88" t="s">
        <v>468</v>
      </c>
      <c r="B39" s="85">
        <v>-498.7</v>
      </c>
      <c r="C39" s="85">
        <v>-586.04</v>
      </c>
      <c r="D39" s="85">
        <v>-1052.4100000000001</v>
      </c>
      <c r="E39" s="85">
        <v>-641.91999999999996</v>
      </c>
      <c r="F39" s="85">
        <v>-515.99</v>
      </c>
      <c r="G39" s="85">
        <v>-1198.46</v>
      </c>
      <c r="H39" s="85">
        <v>-112.02</v>
      </c>
    </row>
    <row r="40" spans="1:8" ht="15" customHeight="1">
      <c r="A40" s="83" t="s">
        <v>467</v>
      </c>
      <c r="B40" s="82"/>
      <c r="C40" s="82"/>
      <c r="D40" s="82"/>
      <c r="E40" s="82"/>
      <c r="F40" s="82"/>
      <c r="G40" s="82"/>
      <c r="H40" s="82"/>
    </row>
    <row r="41" spans="1:8" ht="15" customHeight="1">
      <c r="A41" s="77" t="s">
        <v>466</v>
      </c>
      <c r="B41" s="80">
        <v>1.21</v>
      </c>
      <c r="C41" s="79">
        <v>-10.81</v>
      </c>
      <c r="D41" s="79">
        <v>-64.84</v>
      </c>
      <c r="E41" s="79">
        <v>-54.49</v>
      </c>
      <c r="F41" s="79">
        <v>-94.33</v>
      </c>
      <c r="G41" s="79">
        <v>-39.65</v>
      </c>
      <c r="H41" s="80">
        <v>34.86</v>
      </c>
    </row>
    <row r="42" spans="1:8" ht="15" customHeight="1">
      <c r="A42" s="84" t="s">
        <v>465</v>
      </c>
      <c r="B42" s="79">
        <v>-1.21</v>
      </c>
      <c r="C42" s="80">
        <v>10.81</v>
      </c>
      <c r="D42" s="80">
        <v>67.02</v>
      </c>
      <c r="E42" s="80">
        <v>77.77</v>
      </c>
      <c r="F42" s="80">
        <v>96.77</v>
      </c>
      <c r="G42" s="80">
        <v>36.71</v>
      </c>
      <c r="H42" s="79">
        <v>-25.63</v>
      </c>
    </row>
    <row r="43" spans="1:8" ht="15" customHeight="1">
      <c r="A43" s="89" t="s">
        <v>464</v>
      </c>
      <c r="B43" s="80">
        <v>3.3</v>
      </c>
      <c r="C43" s="80">
        <v>3.24</v>
      </c>
      <c r="D43" s="80">
        <v>3.93</v>
      </c>
      <c r="E43" s="80">
        <v>19.14</v>
      </c>
      <c r="F43" s="80">
        <v>10.99</v>
      </c>
      <c r="G43" s="80">
        <v>8.65</v>
      </c>
      <c r="H43" s="80">
        <v>52.8</v>
      </c>
    </row>
    <row r="44" spans="1:8" ht="15" customHeight="1">
      <c r="A44" s="89" t="s">
        <v>463</v>
      </c>
      <c r="B44" s="80">
        <v>2.09</v>
      </c>
      <c r="C44" s="80">
        <v>14.05</v>
      </c>
      <c r="D44" s="80">
        <v>70.95</v>
      </c>
      <c r="E44" s="80">
        <v>96.91</v>
      </c>
      <c r="F44" s="81">
        <v>107.76</v>
      </c>
      <c r="G44" s="80">
        <v>45.36</v>
      </c>
      <c r="H44" s="80">
        <v>27.17</v>
      </c>
    </row>
    <row r="45" spans="1:8" ht="15" customHeight="1">
      <c r="A45" s="84" t="s">
        <v>462</v>
      </c>
      <c r="B45" s="76"/>
      <c r="C45" s="76"/>
      <c r="D45" s="80">
        <v>2.1800000000000002</v>
      </c>
      <c r="E45" s="80">
        <v>23.28</v>
      </c>
      <c r="F45" s="80">
        <v>2.44</v>
      </c>
      <c r="G45" s="79">
        <v>-2.93</v>
      </c>
      <c r="H45" s="80">
        <v>9.23</v>
      </c>
    </row>
    <row r="46" spans="1:8" ht="15" customHeight="1">
      <c r="A46" s="89" t="s">
        <v>461</v>
      </c>
      <c r="B46" s="76"/>
      <c r="C46" s="76"/>
      <c r="D46" s="80">
        <v>2.1800000000000002</v>
      </c>
      <c r="E46" s="80">
        <v>23.28</v>
      </c>
      <c r="F46" s="80">
        <v>2.44</v>
      </c>
      <c r="G46" s="79">
        <v>-2.93</v>
      </c>
      <c r="H46" s="80">
        <v>9.23</v>
      </c>
    </row>
    <row r="47" spans="1:8" ht="15" customHeight="1">
      <c r="A47" s="77" t="s">
        <v>460</v>
      </c>
      <c r="B47" s="76"/>
      <c r="C47" s="76"/>
      <c r="D47" s="79">
        <v>-0.14000000000000001</v>
      </c>
      <c r="E47" s="80">
        <v>0.4</v>
      </c>
      <c r="F47" s="79">
        <v>-2.37</v>
      </c>
      <c r="G47" s="79">
        <v>-7.98</v>
      </c>
      <c r="H47" s="79">
        <v>-15.94</v>
      </c>
    </row>
    <row r="48" spans="1:8" ht="15" customHeight="1">
      <c r="A48" s="77" t="s">
        <v>459</v>
      </c>
      <c r="B48" s="80">
        <v>3.14</v>
      </c>
      <c r="C48" s="79">
        <v>-19.82</v>
      </c>
      <c r="D48" s="76"/>
      <c r="E48" s="76"/>
      <c r="F48" s="76"/>
      <c r="G48" s="76"/>
      <c r="H48" s="76"/>
    </row>
    <row r="49" spans="1:8" ht="15" customHeight="1">
      <c r="A49" s="77" t="s">
        <v>458</v>
      </c>
      <c r="B49" s="78">
        <v>-494.36</v>
      </c>
      <c r="C49" s="78">
        <v>-616.66</v>
      </c>
      <c r="D49" s="78">
        <v>-1117.3800000000001</v>
      </c>
      <c r="E49" s="78">
        <v>-696.01</v>
      </c>
      <c r="F49" s="78">
        <v>-612.70000000000005</v>
      </c>
      <c r="G49" s="78">
        <v>-1246.0899999999999</v>
      </c>
      <c r="H49" s="79">
        <v>-93.1</v>
      </c>
    </row>
    <row r="50" spans="1:8" ht="15" customHeight="1">
      <c r="A50" s="83" t="s">
        <v>457</v>
      </c>
      <c r="B50" s="82"/>
      <c r="C50" s="82"/>
      <c r="D50" s="82"/>
      <c r="E50" s="82"/>
      <c r="F50" s="82"/>
      <c r="G50" s="82"/>
      <c r="H50" s="82"/>
    </row>
    <row r="51" spans="1:8" ht="15" customHeight="1">
      <c r="A51" s="77" t="s">
        <v>456</v>
      </c>
      <c r="B51" s="76"/>
      <c r="C51" s="76"/>
      <c r="D51" s="80">
        <v>22.13</v>
      </c>
      <c r="E51" s="79">
        <v>-1.1100000000000001</v>
      </c>
      <c r="F51" s="81">
        <v>149.83000000000001</v>
      </c>
      <c r="G51" s="78">
        <v>-295.5</v>
      </c>
      <c r="H51" s="76">
        <v>0</v>
      </c>
    </row>
    <row r="52" spans="1:8" ht="15" customHeight="1">
      <c r="A52" s="84" t="s">
        <v>455</v>
      </c>
      <c r="B52" s="76"/>
      <c r="C52" s="76"/>
      <c r="D52" s="80">
        <v>22.13</v>
      </c>
      <c r="E52" s="79">
        <v>-36.78</v>
      </c>
      <c r="F52" s="81">
        <v>149.83000000000001</v>
      </c>
      <c r="G52" s="76">
        <v>0</v>
      </c>
      <c r="H52" s="76">
        <v>0</v>
      </c>
    </row>
    <row r="53" spans="1:8" ht="15" customHeight="1">
      <c r="A53" s="84" t="s">
        <v>454</v>
      </c>
      <c r="B53" s="76"/>
      <c r="C53" s="76"/>
      <c r="D53" s="76">
        <v>0</v>
      </c>
      <c r="E53" s="80">
        <v>35.67</v>
      </c>
      <c r="F53" s="76">
        <v>0</v>
      </c>
      <c r="G53" s="76">
        <v>0</v>
      </c>
      <c r="H53" s="76"/>
    </row>
    <row r="54" spans="1:8" ht="15" customHeight="1">
      <c r="A54" s="84" t="s">
        <v>453</v>
      </c>
      <c r="B54" s="76"/>
      <c r="C54" s="76"/>
      <c r="D54" s="76"/>
      <c r="E54" s="76">
        <v>0</v>
      </c>
      <c r="F54" s="76">
        <v>0</v>
      </c>
      <c r="G54" s="78">
        <v>-295.5</v>
      </c>
      <c r="H54" s="76">
        <v>0</v>
      </c>
    </row>
    <row r="55" spans="1:8" ht="15" customHeight="1">
      <c r="A55" s="83" t="s">
        <v>452</v>
      </c>
      <c r="B55" s="82"/>
      <c r="C55" s="82"/>
      <c r="D55" s="82"/>
      <c r="E55" s="82"/>
      <c r="F55" s="82"/>
      <c r="G55" s="82"/>
      <c r="H55" s="82"/>
    </row>
    <row r="56" spans="1:8" ht="15" customHeight="1">
      <c r="A56" s="88" t="s">
        <v>451</v>
      </c>
      <c r="B56" s="85">
        <v>-494.36</v>
      </c>
      <c r="C56" s="85">
        <v>-616.66</v>
      </c>
      <c r="D56" s="85">
        <v>-1095.25</v>
      </c>
      <c r="E56" s="85">
        <v>-697.13</v>
      </c>
      <c r="F56" s="85">
        <v>-462.86</v>
      </c>
      <c r="G56" s="85">
        <v>-1541.59</v>
      </c>
      <c r="H56" s="91">
        <v>-93.1</v>
      </c>
    </row>
    <row r="57" spans="1:8" ht="15" customHeight="1">
      <c r="A57" s="83" t="s">
        <v>450</v>
      </c>
      <c r="B57" s="82"/>
      <c r="C57" s="82"/>
      <c r="D57" s="82"/>
      <c r="E57" s="82"/>
      <c r="F57" s="82"/>
      <c r="G57" s="82"/>
      <c r="H57" s="82"/>
    </row>
    <row r="58" spans="1:8" ht="15" customHeight="1">
      <c r="A58" s="77" t="s">
        <v>449</v>
      </c>
      <c r="B58" s="80">
        <v>0.19</v>
      </c>
      <c r="C58" s="80">
        <v>0.34</v>
      </c>
      <c r="D58" s="80">
        <v>2.2799999999999998</v>
      </c>
      <c r="E58" s="79">
        <v>-0.24</v>
      </c>
      <c r="F58" s="80">
        <v>0.28999999999999998</v>
      </c>
      <c r="G58" s="80">
        <v>1</v>
      </c>
      <c r="H58" s="79">
        <v>-1.06</v>
      </c>
    </row>
    <row r="59" spans="1:8" ht="15" customHeight="1">
      <c r="A59" s="84" t="s">
        <v>448</v>
      </c>
      <c r="B59" s="80">
        <v>0.19</v>
      </c>
      <c r="C59" s="80">
        <v>0.34</v>
      </c>
      <c r="D59" s="76"/>
      <c r="E59" s="76"/>
      <c r="F59" s="76"/>
      <c r="G59" s="76"/>
      <c r="H59" s="76"/>
    </row>
    <row r="60" spans="1:8" ht="15" customHeight="1">
      <c r="A60" s="84" t="s">
        <v>447</v>
      </c>
      <c r="B60" s="76"/>
      <c r="C60" s="76"/>
      <c r="D60" s="80">
        <v>2.2799999999999998</v>
      </c>
      <c r="E60" s="79">
        <v>-0.24</v>
      </c>
      <c r="F60" s="80">
        <v>0.28999999999999998</v>
      </c>
      <c r="G60" s="80">
        <v>1</v>
      </c>
      <c r="H60" s="80">
        <v>39.4</v>
      </c>
    </row>
    <row r="61" spans="1:8" ht="15" customHeight="1">
      <c r="A61" s="89" t="s">
        <v>446</v>
      </c>
      <c r="B61" s="76"/>
      <c r="C61" s="76"/>
      <c r="D61" s="80">
        <v>0.05</v>
      </c>
      <c r="E61" s="80">
        <v>0.14000000000000001</v>
      </c>
      <c r="F61" s="76">
        <v>0</v>
      </c>
      <c r="G61" s="76">
        <v>0</v>
      </c>
      <c r="H61" s="76">
        <v>0</v>
      </c>
    </row>
    <row r="62" spans="1:8" ht="15" customHeight="1">
      <c r="A62" s="89" t="s">
        <v>445</v>
      </c>
      <c r="B62" s="76"/>
      <c r="C62" s="76"/>
      <c r="D62" s="80">
        <v>2.23</v>
      </c>
      <c r="E62" s="79">
        <v>-0.38</v>
      </c>
      <c r="F62" s="80">
        <v>0.28999999999999998</v>
      </c>
      <c r="G62" s="80">
        <v>1</v>
      </c>
      <c r="H62" s="80">
        <v>39.4</v>
      </c>
    </row>
    <row r="63" spans="1:8" ht="15" customHeight="1">
      <c r="A63" s="84" t="s">
        <v>444</v>
      </c>
      <c r="B63" s="76"/>
      <c r="C63" s="76"/>
      <c r="D63" s="76">
        <v>0</v>
      </c>
      <c r="E63" s="76">
        <v>0</v>
      </c>
      <c r="F63" s="76">
        <v>0</v>
      </c>
      <c r="G63" s="76">
        <v>0</v>
      </c>
      <c r="H63" s="79">
        <v>-40.46</v>
      </c>
    </row>
    <row r="64" spans="1:8" ht="15" customHeight="1">
      <c r="A64" s="89" t="s">
        <v>443</v>
      </c>
      <c r="B64" s="76"/>
      <c r="C64" s="76"/>
      <c r="D64" s="76">
        <v>0</v>
      </c>
      <c r="E64" s="76">
        <v>0</v>
      </c>
      <c r="F64" s="76">
        <v>0</v>
      </c>
      <c r="G64" s="76">
        <v>0</v>
      </c>
      <c r="H64" s="79">
        <v>-40.46</v>
      </c>
    </row>
    <row r="65" spans="1:8" ht="15" customHeight="1">
      <c r="A65" s="89" t="s">
        <v>442</v>
      </c>
      <c r="B65" s="76"/>
      <c r="C65" s="76"/>
      <c r="D65" s="76">
        <v>0</v>
      </c>
      <c r="E65" s="76">
        <v>0</v>
      </c>
      <c r="F65" s="76">
        <v>0</v>
      </c>
      <c r="G65" s="76">
        <v>0</v>
      </c>
      <c r="H65" s="76"/>
    </row>
    <row r="66" spans="1:8" ht="15" customHeight="1">
      <c r="A66" s="83" t="s">
        <v>441</v>
      </c>
      <c r="B66" s="82"/>
      <c r="C66" s="82"/>
      <c r="D66" s="82"/>
      <c r="E66" s="82"/>
      <c r="F66" s="82"/>
      <c r="G66" s="82"/>
      <c r="H66" s="82"/>
    </row>
    <row r="67" spans="1:8" ht="15" customHeight="1">
      <c r="A67" s="77" t="s">
        <v>440</v>
      </c>
      <c r="B67" s="78">
        <v>-494.55</v>
      </c>
      <c r="C67" s="78">
        <v>-617</v>
      </c>
      <c r="D67" s="78">
        <v>-1097.53</v>
      </c>
      <c r="E67" s="78">
        <v>-696.88</v>
      </c>
      <c r="F67" s="78">
        <v>-463.16</v>
      </c>
      <c r="G67" s="78">
        <v>-1542.59</v>
      </c>
      <c r="H67" s="79">
        <v>-92.04</v>
      </c>
    </row>
    <row r="68" spans="1:8" ht="15" customHeight="1">
      <c r="A68" s="83" t="s">
        <v>439</v>
      </c>
      <c r="B68" s="82"/>
      <c r="C68" s="82"/>
      <c r="D68" s="82"/>
      <c r="E68" s="82"/>
      <c r="F68" s="82"/>
      <c r="G68" s="82"/>
      <c r="H68" s="82"/>
    </row>
    <row r="69" spans="1:8" ht="15" customHeight="1">
      <c r="A69" s="88" t="s">
        <v>438</v>
      </c>
      <c r="B69" s="85">
        <v>-494.55</v>
      </c>
      <c r="C69" s="85">
        <v>-617</v>
      </c>
      <c r="D69" s="85">
        <v>-1097.53</v>
      </c>
      <c r="E69" s="85">
        <v>-696.88</v>
      </c>
      <c r="F69" s="85">
        <v>-463.16</v>
      </c>
      <c r="G69" s="85">
        <v>-1542.59</v>
      </c>
      <c r="H69" s="91">
        <v>-92.04</v>
      </c>
    </row>
    <row r="70" spans="1:8" ht="15" customHeight="1">
      <c r="A70" s="77" t="s">
        <v>437</v>
      </c>
      <c r="B70" s="78">
        <v>-494.55</v>
      </c>
      <c r="C70" s="78">
        <v>-617</v>
      </c>
      <c r="D70" s="78">
        <v>-1097.53</v>
      </c>
      <c r="E70" s="78">
        <v>-696.88</v>
      </c>
      <c r="F70" s="78">
        <v>-463.16</v>
      </c>
      <c r="G70" s="78">
        <v>-1542.59</v>
      </c>
      <c r="H70" s="79">
        <v>-92.04</v>
      </c>
    </row>
    <row r="71" spans="1:8" ht="15" customHeight="1">
      <c r="A71" s="77" t="s">
        <v>436</v>
      </c>
      <c r="B71" s="78">
        <v>-494.55</v>
      </c>
      <c r="C71" s="78">
        <v>-617</v>
      </c>
      <c r="D71" s="78">
        <v>-1097.53</v>
      </c>
      <c r="E71" s="78">
        <v>-696.88</v>
      </c>
      <c r="F71" s="78">
        <v>-463.16</v>
      </c>
      <c r="G71" s="78">
        <v>-1542.59</v>
      </c>
      <c r="H71" s="79">
        <v>-92.04</v>
      </c>
    </row>
    <row r="72" spans="1:8" ht="15" customHeight="1">
      <c r="A72" s="83" t="s">
        <v>65</v>
      </c>
      <c r="B72" s="82"/>
      <c r="C72" s="82"/>
      <c r="D72" s="82"/>
      <c r="E72" s="82"/>
      <c r="F72" s="82"/>
      <c r="G72" s="82"/>
      <c r="H72" s="82"/>
    </row>
    <row r="73" spans="1:8" ht="15" customHeight="1">
      <c r="A73" s="77" t="s">
        <v>435</v>
      </c>
      <c r="B73" s="76"/>
      <c r="C73" s="76"/>
      <c r="D73" s="76">
        <v>0</v>
      </c>
      <c r="E73" s="80">
        <v>71.42</v>
      </c>
      <c r="F73" s="80">
        <v>92.73</v>
      </c>
      <c r="G73" s="76">
        <v>0</v>
      </c>
      <c r="H73" s="76"/>
    </row>
    <row r="74" spans="1:8" ht="15" customHeight="1">
      <c r="A74" s="88" t="s">
        <v>434</v>
      </c>
      <c r="B74" s="85">
        <v>-494.55</v>
      </c>
      <c r="C74" s="85">
        <v>-617</v>
      </c>
      <c r="D74" s="85">
        <v>-1097.53</v>
      </c>
      <c r="E74" s="85">
        <v>-768.3</v>
      </c>
      <c r="F74" s="85">
        <v>-555.89</v>
      </c>
      <c r="G74" s="85">
        <v>-1542.59</v>
      </c>
      <c r="H74" s="91">
        <v>-92.04</v>
      </c>
    </row>
    <row r="75" spans="1:8" ht="15" customHeight="1">
      <c r="A75" s="83" t="s">
        <v>433</v>
      </c>
      <c r="B75" s="82"/>
      <c r="C75" s="82"/>
      <c r="D75" s="82"/>
      <c r="E75" s="82"/>
      <c r="F75" s="82"/>
      <c r="G75" s="82"/>
      <c r="H75" s="82"/>
    </row>
    <row r="76" spans="1:8" ht="15" customHeight="1">
      <c r="A76" s="77" t="s">
        <v>432</v>
      </c>
      <c r="B76" s="76"/>
      <c r="C76" s="76"/>
      <c r="D76" s="78">
        <v>-1097.53</v>
      </c>
      <c r="E76" s="78">
        <v>-696.88</v>
      </c>
      <c r="F76" s="78">
        <v>-463.16</v>
      </c>
      <c r="G76" s="78">
        <v>-1542.59</v>
      </c>
      <c r="H76" s="79">
        <v>-92.04</v>
      </c>
    </row>
    <row r="77" spans="1:8" ht="15" customHeight="1">
      <c r="A77" s="77" t="s">
        <v>431</v>
      </c>
      <c r="B77" s="76"/>
      <c r="C77" s="76"/>
      <c r="D77" s="80">
        <v>12.35</v>
      </c>
      <c r="E77" s="80">
        <v>3.3</v>
      </c>
      <c r="F77" s="79">
        <v>-20.73</v>
      </c>
      <c r="G77" s="80">
        <v>40.840000000000003</v>
      </c>
      <c r="H77" s="80">
        <v>8.74</v>
      </c>
    </row>
    <row r="78" spans="1:8" ht="15" customHeight="1">
      <c r="A78" s="77" t="s">
        <v>430</v>
      </c>
      <c r="B78" s="76"/>
      <c r="C78" s="76"/>
      <c r="D78" s="79">
        <v>-2.57</v>
      </c>
      <c r="E78" s="79">
        <v>-9.01</v>
      </c>
      <c r="F78" s="79">
        <v>-18</v>
      </c>
      <c r="G78" s="79">
        <v>-57.49</v>
      </c>
      <c r="H78" s="80">
        <v>41.22</v>
      </c>
    </row>
    <row r="79" spans="1:8" ht="15" customHeight="1">
      <c r="A79" s="77" t="s">
        <v>429</v>
      </c>
      <c r="B79" s="76"/>
      <c r="C79" s="76"/>
      <c r="D79" s="80">
        <v>9.7899999999999991</v>
      </c>
      <c r="E79" s="79">
        <v>-5.71</v>
      </c>
      <c r="F79" s="79">
        <v>-38.729999999999997</v>
      </c>
      <c r="G79" s="79">
        <v>-16.649999999999999</v>
      </c>
      <c r="H79" s="80">
        <v>49.96</v>
      </c>
    </row>
    <row r="80" spans="1:8" ht="15" customHeight="1">
      <c r="A80" s="88" t="s">
        <v>428</v>
      </c>
      <c r="B80" s="102"/>
      <c r="C80" s="102"/>
      <c r="D80" s="85">
        <v>-1087.75</v>
      </c>
      <c r="E80" s="85">
        <v>-702.6</v>
      </c>
      <c r="F80" s="85">
        <v>-501.89</v>
      </c>
      <c r="G80" s="85">
        <v>-1559.24</v>
      </c>
      <c r="H80" s="91">
        <v>-42.08</v>
      </c>
    </row>
    <row r="81" spans="1:8" ht="15" customHeight="1">
      <c r="A81" s="77" t="s">
        <v>427</v>
      </c>
      <c r="B81" s="76"/>
      <c r="C81" s="76"/>
      <c r="D81" s="78">
        <v>-1087.75</v>
      </c>
      <c r="E81" s="78">
        <v>-702.6</v>
      </c>
      <c r="F81" s="78">
        <v>-501.89</v>
      </c>
      <c r="G81" s="78">
        <v>-1559.24</v>
      </c>
      <c r="H81" s="79">
        <v>-42.08</v>
      </c>
    </row>
    <row r="82" spans="1:8" ht="15" customHeight="1">
      <c r="A82" s="83" t="s">
        <v>426</v>
      </c>
      <c r="B82" s="82"/>
      <c r="C82" s="82"/>
      <c r="D82" s="82"/>
      <c r="E82" s="82"/>
      <c r="F82" s="82"/>
      <c r="G82" s="82"/>
      <c r="H82" s="82"/>
    </row>
    <row r="83" spans="1:8" ht="15" customHeight="1">
      <c r="A83" s="77" t="s">
        <v>425</v>
      </c>
      <c r="B83" s="78">
        <v>-494.55</v>
      </c>
      <c r="C83" s="78">
        <v>-617</v>
      </c>
      <c r="D83" s="78">
        <v>-1097.53</v>
      </c>
      <c r="E83" s="78">
        <v>-768.3</v>
      </c>
      <c r="F83" s="78">
        <v>-555.89</v>
      </c>
      <c r="G83" s="78">
        <v>-1542.59</v>
      </c>
      <c r="H83" s="79">
        <v>-92.04</v>
      </c>
    </row>
    <row r="84" spans="1:8" ht="15" customHeight="1">
      <c r="A84" s="84" t="s">
        <v>424</v>
      </c>
      <c r="B84" s="78">
        <v>-494.55</v>
      </c>
      <c r="C84" s="78">
        <v>-617</v>
      </c>
      <c r="D84" s="78">
        <v>-1097.53</v>
      </c>
      <c r="E84" s="78">
        <v>-768.3</v>
      </c>
      <c r="F84" s="78">
        <v>-555.89</v>
      </c>
      <c r="G84" s="78">
        <v>-1542.59</v>
      </c>
      <c r="H84" s="79">
        <v>-92.04</v>
      </c>
    </row>
    <row r="85" spans="1:8" ht="15" customHeight="1">
      <c r="A85" s="84" t="s">
        <v>423</v>
      </c>
      <c r="B85" s="81">
        <v>1715.14</v>
      </c>
      <c r="C85" s="81">
        <v>1715.14</v>
      </c>
      <c r="D85" s="81">
        <v>1715.14</v>
      </c>
      <c r="E85" s="81">
        <v>1715.14</v>
      </c>
      <c r="F85" s="81">
        <v>1715.14</v>
      </c>
      <c r="G85" s="81">
        <v>1423.89</v>
      </c>
      <c r="H85" s="81">
        <v>1764.6</v>
      </c>
    </row>
    <row r="86" spans="1:8" ht="15" customHeight="1">
      <c r="A86" s="89" t="s">
        <v>422</v>
      </c>
      <c r="B86" s="79">
        <v>-0.28999999999999998</v>
      </c>
      <c r="C86" s="79">
        <v>-0.36</v>
      </c>
      <c r="D86" s="79">
        <v>-0.64</v>
      </c>
      <c r="E86" s="79">
        <v>-0.45</v>
      </c>
      <c r="F86" s="79">
        <v>-0.32</v>
      </c>
      <c r="G86" s="79">
        <v>-1.08</v>
      </c>
      <c r="H86" s="79">
        <v>-0.05</v>
      </c>
    </row>
    <row r="87" spans="1:8" ht="15" customHeight="1">
      <c r="A87" s="89" t="s">
        <v>421</v>
      </c>
      <c r="B87" s="79">
        <v>-0.28999999999999998</v>
      </c>
      <c r="C87" s="79">
        <v>-0.36</v>
      </c>
      <c r="D87" s="79">
        <v>-0.64</v>
      </c>
      <c r="E87" s="79">
        <v>-0.45</v>
      </c>
      <c r="F87" s="79">
        <v>-0.32</v>
      </c>
      <c r="G87" s="79">
        <v>-1.08</v>
      </c>
      <c r="H87" s="79">
        <v>-0.05</v>
      </c>
    </row>
    <row r="88" spans="1:8" ht="15" customHeight="1">
      <c r="A88" s="89" t="s">
        <v>420</v>
      </c>
      <c r="B88" s="79">
        <v>-0.28999999999999998</v>
      </c>
      <c r="C88" s="79">
        <v>-0.36</v>
      </c>
      <c r="D88" s="79">
        <v>-0.65</v>
      </c>
      <c r="E88" s="79">
        <v>-0.45</v>
      </c>
      <c r="F88" s="79">
        <v>-0.41</v>
      </c>
      <c r="G88" s="79">
        <v>-0.88</v>
      </c>
      <c r="H88" s="79">
        <v>-0.05</v>
      </c>
    </row>
    <row r="89" spans="1:8" ht="15" customHeight="1">
      <c r="A89" s="77" t="s">
        <v>419</v>
      </c>
      <c r="B89" s="76">
        <v>0</v>
      </c>
      <c r="C89" s="76">
        <v>0</v>
      </c>
      <c r="D89" s="76">
        <v>0</v>
      </c>
      <c r="E89" s="76">
        <v>0</v>
      </c>
      <c r="F89" s="76">
        <v>0</v>
      </c>
      <c r="G89" s="76">
        <v>0</v>
      </c>
      <c r="H89" s="76">
        <v>0</v>
      </c>
    </row>
    <row r="90" spans="1:8" ht="15" customHeight="1">
      <c r="A90" s="83" t="s">
        <v>418</v>
      </c>
      <c r="B90" s="82"/>
      <c r="C90" s="82"/>
      <c r="D90" s="82"/>
      <c r="E90" s="82"/>
      <c r="F90" s="82"/>
      <c r="G90" s="82"/>
      <c r="H90" s="82"/>
    </row>
    <row r="91" spans="1:8" ht="15" customHeight="1">
      <c r="A91" s="77" t="s">
        <v>417</v>
      </c>
      <c r="B91" s="78">
        <v>-494.55</v>
      </c>
      <c r="C91" s="78">
        <v>-617</v>
      </c>
      <c r="D91" s="78">
        <v>-1097.53</v>
      </c>
      <c r="E91" s="78">
        <v>-768.3</v>
      </c>
      <c r="F91" s="78">
        <v>-555.89</v>
      </c>
      <c r="G91" s="78">
        <v>-1542.59</v>
      </c>
      <c r="H91" s="79">
        <v>-92.04</v>
      </c>
    </row>
    <row r="92" spans="1:8" ht="15" customHeight="1">
      <c r="A92" s="84" t="s">
        <v>416</v>
      </c>
      <c r="B92" s="78">
        <v>-494.55</v>
      </c>
      <c r="C92" s="78">
        <v>-617</v>
      </c>
      <c r="D92" s="78">
        <v>-1097.53</v>
      </c>
      <c r="E92" s="78">
        <v>-768.3</v>
      </c>
      <c r="F92" s="78">
        <v>-555.89</v>
      </c>
      <c r="G92" s="78">
        <v>-1542.59</v>
      </c>
      <c r="H92" s="79">
        <v>-92.04</v>
      </c>
    </row>
    <row r="93" spans="1:8" ht="15" customHeight="1">
      <c r="A93" s="84" t="s">
        <v>415</v>
      </c>
      <c r="B93" s="81">
        <v>1715.14</v>
      </c>
      <c r="C93" s="81">
        <v>1715.14</v>
      </c>
      <c r="D93" s="81">
        <v>1715.14</v>
      </c>
      <c r="E93" s="81">
        <v>1715.14</v>
      </c>
      <c r="F93" s="81">
        <v>1715.14</v>
      </c>
      <c r="G93" s="81">
        <v>1423.89</v>
      </c>
      <c r="H93" s="81">
        <v>1764.6</v>
      </c>
    </row>
    <row r="94" spans="1:8" ht="15" customHeight="1">
      <c r="A94" s="89" t="s">
        <v>414</v>
      </c>
      <c r="B94" s="79">
        <v>-0.28999999999999998</v>
      </c>
      <c r="C94" s="79">
        <v>-0.36</v>
      </c>
      <c r="D94" s="79">
        <v>-0.64</v>
      </c>
      <c r="E94" s="79">
        <v>-0.45</v>
      </c>
      <c r="F94" s="79">
        <v>-0.32</v>
      </c>
      <c r="G94" s="79">
        <v>-1.08</v>
      </c>
      <c r="H94" s="79">
        <v>-0.05</v>
      </c>
    </row>
    <row r="95" spans="1:8" ht="15" customHeight="1">
      <c r="A95" s="89" t="s">
        <v>413</v>
      </c>
      <c r="B95" s="79">
        <v>-0.28999999999999998</v>
      </c>
      <c r="C95" s="79">
        <v>-0.36</v>
      </c>
      <c r="D95" s="79">
        <v>-0.64</v>
      </c>
      <c r="E95" s="79">
        <v>-0.45</v>
      </c>
      <c r="F95" s="79">
        <v>-0.32</v>
      </c>
      <c r="G95" s="79">
        <v>-1.08</v>
      </c>
      <c r="H95" s="79">
        <v>-0.05</v>
      </c>
    </row>
    <row r="96" spans="1:8" ht="15" customHeight="1">
      <c r="A96" s="89" t="s">
        <v>412</v>
      </c>
      <c r="B96" s="79">
        <v>-0.28999999999999998</v>
      </c>
      <c r="C96" s="79">
        <v>-0.36</v>
      </c>
      <c r="D96" s="79">
        <v>-0.65</v>
      </c>
      <c r="E96" s="79">
        <v>-0.45</v>
      </c>
      <c r="F96" s="79">
        <v>-0.41</v>
      </c>
      <c r="G96" s="79">
        <v>-0.88</v>
      </c>
      <c r="H96" s="79">
        <v>-0.05</v>
      </c>
    </row>
    <row r="97" spans="1:8" ht="15" customHeight="1">
      <c r="A97" s="77" t="s">
        <v>411</v>
      </c>
      <c r="B97" s="76">
        <v>0</v>
      </c>
      <c r="C97" s="76">
        <v>0</v>
      </c>
      <c r="D97" s="76">
        <v>0</v>
      </c>
      <c r="E97" s="76">
        <v>0</v>
      </c>
      <c r="F97" s="76">
        <v>0</v>
      </c>
      <c r="G97" s="76">
        <v>0</v>
      </c>
      <c r="H97" s="76">
        <v>0</v>
      </c>
    </row>
    <row r="98" spans="1:8" ht="15" customHeight="1">
      <c r="A98" s="83" t="s">
        <v>410</v>
      </c>
      <c r="B98" s="82"/>
      <c r="C98" s="82"/>
      <c r="D98" s="82"/>
      <c r="E98" s="82"/>
      <c r="F98" s="82"/>
      <c r="G98" s="82"/>
      <c r="H98" s="82"/>
    </row>
    <row r="99" spans="1:8" ht="15" customHeight="1">
      <c r="A99" s="77" t="s">
        <v>409</v>
      </c>
      <c r="B99" s="76">
        <v>0</v>
      </c>
      <c r="C99" s="76">
        <v>0</v>
      </c>
      <c r="D99" s="76">
        <v>0</v>
      </c>
      <c r="E99" s="76">
        <v>0</v>
      </c>
      <c r="F99" s="76">
        <v>0</v>
      </c>
      <c r="G99" s="76">
        <v>0</v>
      </c>
      <c r="H99" s="76">
        <v>0</v>
      </c>
    </row>
    <row r="100" spans="1:8" ht="15" customHeight="1">
      <c r="A100" s="77" t="s">
        <v>409</v>
      </c>
      <c r="B100" s="76">
        <v>0</v>
      </c>
      <c r="C100" s="76">
        <v>0</v>
      </c>
      <c r="D100" s="76">
        <v>0</v>
      </c>
      <c r="E100" s="76">
        <v>0</v>
      </c>
      <c r="F100" s="76">
        <v>0</v>
      </c>
      <c r="G100" s="76">
        <v>0</v>
      </c>
      <c r="H100" s="76">
        <v>0</v>
      </c>
    </row>
    <row r="101" spans="1:8" ht="15" customHeight="1">
      <c r="A101" s="77" t="s">
        <v>408</v>
      </c>
      <c r="B101" s="76">
        <v>0</v>
      </c>
      <c r="C101" s="76">
        <v>0</v>
      </c>
      <c r="D101" s="76">
        <v>0</v>
      </c>
      <c r="E101" s="76">
        <v>0</v>
      </c>
      <c r="F101" s="76">
        <v>0</v>
      </c>
      <c r="G101" s="76">
        <v>0</v>
      </c>
      <c r="H101" s="76">
        <v>0</v>
      </c>
    </row>
    <row r="102" spans="1:8" ht="15" customHeight="1">
      <c r="A102" s="77" t="s">
        <v>408</v>
      </c>
      <c r="B102" s="76">
        <v>0</v>
      </c>
      <c r="C102" s="76">
        <v>0</v>
      </c>
      <c r="D102" s="76">
        <v>0</v>
      </c>
      <c r="E102" s="76">
        <v>0</v>
      </c>
      <c r="F102" s="76">
        <v>0</v>
      </c>
      <c r="G102" s="76">
        <v>0</v>
      </c>
      <c r="H102" s="76">
        <v>0</v>
      </c>
    </row>
    <row r="103" spans="1:8" ht="15" customHeight="1">
      <c r="A103" s="83" t="s">
        <v>407</v>
      </c>
      <c r="B103" s="82"/>
      <c r="C103" s="82"/>
      <c r="D103" s="82"/>
      <c r="E103" s="82"/>
      <c r="F103" s="82"/>
      <c r="G103" s="82"/>
      <c r="H103" s="82"/>
    </row>
    <row r="104" spans="1:8" ht="15" customHeight="1">
      <c r="A104" s="77" t="s">
        <v>406</v>
      </c>
      <c r="B104" s="78">
        <v>-498.7</v>
      </c>
      <c r="C104" s="78">
        <v>-586.04</v>
      </c>
      <c r="D104" s="78">
        <v>-1052.4100000000001</v>
      </c>
      <c r="E104" s="78">
        <v>-641.91999999999996</v>
      </c>
      <c r="F104" s="78">
        <v>-515.99</v>
      </c>
      <c r="G104" s="78">
        <v>-1198.46</v>
      </c>
      <c r="H104" s="78">
        <v>-112.02</v>
      </c>
    </row>
    <row r="105" spans="1:8" ht="15" customHeight="1">
      <c r="A105" s="77" t="s">
        <v>405</v>
      </c>
      <c r="B105" s="78">
        <v>-498.7</v>
      </c>
      <c r="C105" s="78">
        <v>-586.04</v>
      </c>
      <c r="D105" s="78">
        <v>-998.79</v>
      </c>
      <c r="E105" s="78">
        <v>-570.91999999999996</v>
      </c>
      <c r="F105" s="78">
        <v>-387.99</v>
      </c>
      <c r="G105" s="78">
        <v>-996.98</v>
      </c>
      <c r="H105" s="81">
        <v>118.95</v>
      </c>
    </row>
    <row r="106" spans="1:8" ht="15" customHeight="1">
      <c r="A106" s="77" t="s">
        <v>404</v>
      </c>
      <c r="B106" s="76"/>
      <c r="C106" s="76"/>
      <c r="D106" s="78">
        <v>-916.7</v>
      </c>
      <c r="E106" s="78">
        <v>-467.51</v>
      </c>
      <c r="F106" s="78">
        <v>-191.06</v>
      </c>
      <c r="G106" s="78">
        <v>-656.42</v>
      </c>
      <c r="H106" s="81">
        <v>529.27</v>
      </c>
    </row>
    <row r="107" spans="1:8" ht="15" customHeight="1">
      <c r="A107" s="83" t="s">
        <v>403</v>
      </c>
      <c r="B107" s="82"/>
      <c r="C107" s="82"/>
      <c r="D107" s="82"/>
      <c r="E107" s="82"/>
      <c r="F107" s="82"/>
      <c r="G107" s="82"/>
      <c r="H107" s="82"/>
    </row>
    <row r="108" spans="1:8" ht="15" customHeight="1">
      <c r="A108" s="77" t="s">
        <v>402</v>
      </c>
      <c r="B108" s="76"/>
      <c r="C108" s="76"/>
      <c r="D108" s="80">
        <v>53.4</v>
      </c>
      <c r="E108" s="80">
        <v>71</v>
      </c>
      <c r="F108" s="81">
        <v>128</v>
      </c>
      <c r="G108" s="81">
        <v>200</v>
      </c>
      <c r="H108" s="81">
        <v>229</v>
      </c>
    </row>
    <row r="109" spans="1:8" ht="15" customHeight="1">
      <c r="A109" s="84" t="s">
        <v>401</v>
      </c>
      <c r="B109" s="76"/>
      <c r="C109" s="76"/>
      <c r="D109" s="80">
        <v>53.4</v>
      </c>
      <c r="E109" s="80">
        <v>71</v>
      </c>
      <c r="F109" s="81">
        <v>128</v>
      </c>
      <c r="G109" s="81">
        <v>200</v>
      </c>
      <c r="H109" s="81">
        <v>229</v>
      </c>
    </row>
    <row r="110" spans="1:8" ht="15" customHeight="1">
      <c r="A110" s="83" t="s">
        <v>400</v>
      </c>
      <c r="B110" s="82"/>
      <c r="C110" s="82"/>
      <c r="D110" s="82"/>
      <c r="E110" s="82"/>
      <c r="F110" s="82"/>
      <c r="G110" s="82"/>
      <c r="H110" s="82"/>
    </row>
    <row r="111" spans="1:8" ht="15" customHeight="1">
      <c r="A111" s="77" t="s">
        <v>399</v>
      </c>
      <c r="B111" s="76"/>
      <c r="C111" s="76"/>
      <c r="D111" s="80">
        <v>53.62</v>
      </c>
      <c r="E111" s="80">
        <v>71</v>
      </c>
      <c r="F111" s="81">
        <v>128</v>
      </c>
      <c r="G111" s="81">
        <v>201.48</v>
      </c>
      <c r="H111" s="81">
        <v>230.97</v>
      </c>
    </row>
    <row r="112" spans="1:8" ht="15" customHeight="1">
      <c r="A112" s="84" t="s">
        <v>398</v>
      </c>
      <c r="B112" s="76"/>
      <c r="C112" s="76"/>
      <c r="D112" s="80">
        <v>53.62</v>
      </c>
      <c r="E112" s="80">
        <v>71</v>
      </c>
      <c r="F112" s="81">
        <v>128</v>
      </c>
      <c r="G112" s="81">
        <v>201.48</v>
      </c>
      <c r="H112" s="81">
        <v>230.97</v>
      </c>
    </row>
    <row r="113" spans="1:8" ht="15" customHeight="1">
      <c r="A113" s="83" t="s">
        <v>397</v>
      </c>
      <c r="B113" s="82"/>
      <c r="C113" s="82"/>
      <c r="D113" s="82"/>
      <c r="E113" s="82"/>
      <c r="F113" s="82"/>
      <c r="G113" s="82"/>
      <c r="H113" s="82"/>
    </row>
    <row r="114" spans="1:8" ht="15" customHeight="1">
      <c r="A114" s="77" t="s">
        <v>396</v>
      </c>
      <c r="B114" s="76"/>
      <c r="C114" s="76"/>
      <c r="D114" s="76"/>
      <c r="E114" s="76"/>
      <c r="F114" s="76"/>
      <c r="G114" s="76"/>
      <c r="H114" s="76"/>
    </row>
    <row r="115" spans="1:8" ht="15" customHeight="1">
      <c r="A115" s="84" t="s">
        <v>395</v>
      </c>
      <c r="B115" s="76"/>
      <c r="C115" s="76"/>
      <c r="D115" s="80">
        <v>20.5</v>
      </c>
      <c r="E115" s="80">
        <v>15.62</v>
      </c>
      <c r="F115" s="80">
        <v>22.87</v>
      </c>
      <c r="G115" s="81">
        <v>182.02</v>
      </c>
      <c r="H115" s="81">
        <v>191.45</v>
      </c>
    </row>
    <row r="116" spans="1:8" ht="15" customHeight="1">
      <c r="A116" s="89" t="s">
        <v>394</v>
      </c>
      <c r="B116" s="76"/>
      <c r="C116" s="76"/>
      <c r="D116" s="80">
        <v>27.33</v>
      </c>
      <c r="E116" s="80">
        <v>20.82</v>
      </c>
      <c r="F116" s="80">
        <v>31.33</v>
      </c>
      <c r="G116" s="81">
        <v>249.35</v>
      </c>
      <c r="H116" s="81">
        <v>262.27</v>
      </c>
    </row>
    <row r="117" spans="1:8" ht="15" customHeight="1">
      <c r="A117" s="89" t="s">
        <v>393</v>
      </c>
      <c r="B117" s="76"/>
      <c r="C117" s="76"/>
      <c r="D117" s="80">
        <v>6.83</v>
      </c>
      <c r="E117" s="80">
        <v>5.21</v>
      </c>
      <c r="F117" s="80">
        <v>8.4600000000000009</v>
      </c>
      <c r="G117" s="80">
        <v>67.319999999999993</v>
      </c>
      <c r="H117" s="80">
        <v>70.81</v>
      </c>
    </row>
    <row r="118" spans="1:8" ht="15" customHeight="1">
      <c r="A118" s="83" t="s">
        <v>392</v>
      </c>
      <c r="B118" s="82"/>
      <c r="C118" s="82"/>
      <c r="D118" s="82"/>
      <c r="E118" s="82"/>
      <c r="F118" s="82"/>
      <c r="G118" s="82"/>
      <c r="H118" s="82"/>
    </row>
    <row r="119" spans="1:8" ht="15" customHeight="1">
      <c r="A119" s="77" t="s">
        <v>392</v>
      </c>
      <c r="B119" s="76"/>
      <c r="C119" s="76"/>
      <c r="D119" s="76"/>
      <c r="E119" s="76"/>
      <c r="F119" s="80">
        <v>3.04</v>
      </c>
      <c r="G119" s="80">
        <v>4.25</v>
      </c>
      <c r="H119" s="80">
        <v>6.89</v>
      </c>
    </row>
    <row r="120" spans="1:8" ht="15" customHeight="1">
      <c r="A120" s="84" t="s">
        <v>391</v>
      </c>
      <c r="B120" s="76"/>
      <c r="C120" s="76"/>
      <c r="D120" s="76"/>
      <c r="E120" s="76"/>
      <c r="F120" s="80">
        <v>3.04</v>
      </c>
      <c r="G120" s="80">
        <v>4.25</v>
      </c>
      <c r="H120" s="80">
        <v>6.88</v>
      </c>
    </row>
    <row r="121" spans="1:8" ht="15" customHeight="1">
      <c r="A121" s="84" t="s">
        <v>390</v>
      </c>
      <c r="B121" s="76"/>
      <c r="C121" s="76"/>
      <c r="D121" s="76"/>
      <c r="E121" s="76"/>
      <c r="F121" s="76"/>
      <c r="G121" s="80">
        <v>0.01</v>
      </c>
      <c r="H121" s="80">
        <v>0.01</v>
      </c>
    </row>
    <row r="122" spans="1:8" ht="15" customHeight="1">
      <c r="A122" s="83" t="s">
        <v>389</v>
      </c>
      <c r="B122" s="82"/>
      <c r="C122" s="82"/>
      <c r="D122" s="82"/>
      <c r="E122" s="82"/>
      <c r="F122" s="82"/>
      <c r="G122" s="82"/>
      <c r="H122" s="82"/>
    </row>
    <row r="123" spans="1:8" ht="15" customHeight="1">
      <c r="A123" s="77" t="s">
        <v>388</v>
      </c>
      <c r="B123" s="76"/>
      <c r="C123" s="76"/>
      <c r="D123" s="78">
        <v>-974.62</v>
      </c>
      <c r="E123" s="78">
        <v>-550.19000000000005</v>
      </c>
      <c r="F123" s="78">
        <v>-357.14</v>
      </c>
      <c r="G123" s="78">
        <v>-747.64</v>
      </c>
      <c r="H123" s="81">
        <v>381.21</v>
      </c>
    </row>
    <row r="124" spans="1:8" ht="15" customHeight="1">
      <c r="A124" s="83" t="s">
        <v>387</v>
      </c>
      <c r="B124" s="82"/>
      <c r="C124" s="82"/>
      <c r="D124" s="82"/>
      <c r="E124" s="82"/>
      <c r="F124" s="82"/>
      <c r="G124" s="82"/>
      <c r="H124" s="82"/>
    </row>
    <row r="125" spans="1:8" ht="15" customHeight="1">
      <c r="A125" s="77" t="s">
        <v>386</v>
      </c>
      <c r="B125" s="78">
        <v>-494.55</v>
      </c>
      <c r="C125" s="78">
        <v>-617</v>
      </c>
      <c r="D125" s="78">
        <v>-1119.6600000000001</v>
      </c>
      <c r="E125" s="78">
        <v>-695.77</v>
      </c>
      <c r="F125" s="78">
        <v>-612.99</v>
      </c>
      <c r="G125" s="78">
        <v>-1247.0899999999999</v>
      </c>
      <c r="H125" s="79">
        <v>-92.04</v>
      </c>
    </row>
    <row r="126" spans="1:8" ht="15" customHeight="1">
      <c r="A126" s="77" t="s">
        <v>385</v>
      </c>
      <c r="B126" s="78">
        <v>-494.55</v>
      </c>
      <c r="C126" s="78">
        <v>-617</v>
      </c>
      <c r="D126" s="78">
        <v>-1119.6600000000001</v>
      </c>
      <c r="E126" s="78">
        <v>-695.77</v>
      </c>
      <c r="F126" s="78">
        <v>-612.99</v>
      </c>
      <c r="G126" s="78">
        <v>-1247.0899999999999</v>
      </c>
      <c r="H126" s="79">
        <v>-92.04</v>
      </c>
    </row>
    <row r="127" spans="1:8" ht="15" customHeight="1">
      <c r="A127" s="77" t="s">
        <v>384</v>
      </c>
      <c r="B127" s="78">
        <v>-494.55</v>
      </c>
      <c r="C127" s="78">
        <v>-617</v>
      </c>
      <c r="D127" s="78">
        <v>-1119.6600000000001</v>
      </c>
      <c r="E127" s="78">
        <v>-767.19</v>
      </c>
      <c r="F127" s="78">
        <v>-705.72</v>
      </c>
      <c r="G127" s="78">
        <v>-1247.0899999999999</v>
      </c>
      <c r="H127" s="79">
        <v>-92.04</v>
      </c>
    </row>
    <row r="128" spans="1:8" ht="15" customHeight="1">
      <c r="A128" s="77" t="s">
        <v>383</v>
      </c>
      <c r="B128" s="78">
        <v>-495.56</v>
      </c>
      <c r="C128" s="78">
        <v>-605.85</v>
      </c>
      <c r="D128" s="78">
        <v>-1050.3599999999999</v>
      </c>
      <c r="E128" s="78">
        <v>-618.24</v>
      </c>
      <c r="F128" s="78">
        <v>-515.91999999999996</v>
      </c>
      <c r="G128" s="78">
        <v>-1209.3699999999999</v>
      </c>
      <c r="H128" s="78">
        <v>-118.73</v>
      </c>
    </row>
    <row r="129" spans="1:8" ht="15" customHeight="1">
      <c r="A129" s="77" t="s">
        <v>382</v>
      </c>
      <c r="B129" s="76"/>
      <c r="C129" s="76"/>
      <c r="D129" s="78">
        <v>-996.74</v>
      </c>
      <c r="E129" s="78">
        <v>-547.24</v>
      </c>
      <c r="F129" s="78">
        <v>-387.92</v>
      </c>
      <c r="G129" s="78">
        <v>-1007.89</v>
      </c>
      <c r="H129" s="81">
        <v>112.23</v>
      </c>
    </row>
    <row r="130" spans="1:8" ht="15" customHeight="1">
      <c r="A130" s="83" t="s">
        <v>381</v>
      </c>
      <c r="B130" s="82"/>
      <c r="C130" s="82"/>
      <c r="D130" s="82"/>
      <c r="E130" s="82"/>
      <c r="F130" s="82"/>
      <c r="G130" s="82"/>
      <c r="H130" s="82"/>
    </row>
    <row r="131" spans="1:8" ht="15" customHeight="1">
      <c r="A131" s="77" t="s">
        <v>380</v>
      </c>
      <c r="B131" s="76"/>
      <c r="C131" s="76"/>
      <c r="D131" s="80">
        <v>22.13</v>
      </c>
      <c r="E131" s="79">
        <v>-36.78</v>
      </c>
      <c r="F131" s="81">
        <v>149.83000000000001</v>
      </c>
      <c r="G131" s="76">
        <v>0</v>
      </c>
      <c r="H131" s="76">
        <v>0</v>
      </c>
    </row>
    <row r="132" spans="1:8" ht="15" customHeight="1">
      <c r="A132" s="84" t="s">
        <v>379</v>
      </c>
      <c r="B132" s="76"/>
      <c r="C132" s="76"/>
      <c r="D132" s="80">
        <v>22.13</v>
      </c>
      <c r="E132" s="79">
        <v>-36.78</v>
      </c>
      <c r="F132" s="81">
        <v>149.83000000000001</v>
      </c>
      <c r="G132" s="76">
        <v>0</v>
      </c>
      <c r="H132" s="76">
        <v>0</v>
      </c>
    </row>
    <row r="133" spans="1:8" ht="15" customHeight="1">
      <c r="A133" s="83" t="s">
        <v>378</v>
      </c>
      <c r="B133" s="82"/>
      <c r="C133" s="82"/>
      <c r="D133" s="82"/>
      <c r="E133" s="82"/>
      <c r="F133" s="82"/>
      <c r="G133" s="82"/>
      <c r="H133" s="82"/>
    </row>
    <row r="134" spans="1:8" ht="15" customHeight="1">
      <c r="A134" s="77" t="s">
        <v>377</v>
      </c>
      <c r="B134" s="76"/>
      <c r="C134" s="76"/>
      <c r="D134" s="76"/>
      <c r="E134" s="81">
        <v>131.69</v>
      </c>
      <c r="F134" s="81">
        <v>221.09</v>
      </c>
      <c r="G134" s="81">
        <v>378.65</v>
      </c>
      <c r="H134" s="81">
        <v>449.5</v>
      </c>
    </row>
    <row r="135" spans="1:8" ht="15" customHeight="1">
      <c r="A135" s="84" t="s">
        <v>376</v>
      </c>
      <c r="B135" s="76"/>
      <c r="C135" s="76"/>
      <c r="D135" s="76"/>
      <c r="E135" s="81">
        <v>103.41</v>
      </c>
      <c r="F135" s="81">
        <v>196.94</v>
      </c>
      <c r="G135" s="81">
        <v>340.57</v>
      </c>
      <c r="H135" s="81">
        <v>410.32</v>
      </c>
    </row>
    <row r="136" spans="1:8" ht="15" customHeight="1">
      <c r="A136" s="84" t="s">
        <v>375</v>
      </c>
      <c r="B136" s="76"/>
      <c r="C136" s="76"/>
      <c r="D136" s="76"/>
      <c r="E136" s="80">
        <v>28.28</v>
      </c>
      <c r="F136" s="80">
        <v>24.16</v>
      </c>
      <c r="G136" s="80">
        <v>38.090000000000003</v>
      </c>
      <c r="H136" s="80">
        <v>39.18</v>
      </c>
    </row>
    <row r="137" spans="1:8" ht="15" customHeight="1">
      <c r="A137" s="83" t="s">
        <v>202</v>
      </c>
      <c r="B137" s="82"/>
      <c r="C137" s="82"/>
      <c r="D137" s="82"/>
      <c r="E137" s="82"/>
      <c r="F137" s="82"/>
      <c r="G137" s="82"/>
      <c r="H137" s="82"/>
    </row>
    <row r="138" spans="1:8" ht="15" customHeight="1">
      <c r="A138" s="77" t="s">
        <v>374</v>
      </c>
      <c r="B138" s="76"/>
      <c r="C138" s="76"/>
      <c r="D138" s="80">
        <v>82.09</v>
      </c>
      <c r="E138" s="81">
        <v>103.41</v>
      </c>
      <c r="F138" s="81">
        <v>196.94</v>
      </c>
      <c r="G138" s="81">
        <v>340.57</v>
      </c>
      <c r="H138" s="81">
        <v>410.32</v>
      </c>
    </row>
    <row r="139" spans="1:8" ht="15" customHeight="1">
      <c r="A139" s="77" t="s">
        <v>373</v>
      </c>
      <c r="B139" s="76"/>
      <c r="C139" s="76"/>
      <c r="D139" s="81">
        <v>138.4</v>
      </c>
      <c r="E139" s="81">
        <v>252</v>
      </c>
      <c r="F139" s="81">
        <v>128</v>
      </c>
      <c r="G139" s="81">
        <v>433</v>
      </c>
      <c r="H139" s="81">
        <v>605</v>
      </c>
    </row>
    <row r="140" spans="1:8" ht="15" customHeight="1">
      <c r="A140" s="77" t="s">
        <v>372</v>
      </c>
      <c r="B140" s="81">
        <v>1544.04</v>
      </c>
      <c r="C140" s="81">
        <v>2206.1799999999998</v>
      </c>
      <c r="D140" s="81">
        <v>3864.21</v>
      </c>
      <c r="E140" s="81">
        <v>5240.04</v>
      </c>
      <c r="F140" s="81">
        <v>9981.1</v>
      </c>
      <c r="G140" s="76">
        <v>15455.24</v>
      </c>
      <c r="H140" s="76">
        <v>15872.74</v>
      </c>
    </row>
    <row r="141" spans="1:8" ht="15" customHeight="1">
      <c r="A141" s="77" t="s">
        <v>371</v>
      </c>
      <c r="B141" s="81">
        <v>1544.04</v>
      </c>
      <c r="C141" s="81">
        <v>2206.1799999999998</v>
      </c>
      <c r="D141" s="81">
        <v>3864.21</v>
      </c>
      <c r="E141" s="81">
        <v>5240.04</v>
      </c>
      <c r="F141" s="81">
        <v>9981.1</v>
      </c>
      <c r="G141" s="76">
        <v>15455.24</v>
      </c>
      <c r="H141" s="76">
        <v>15872.74</v>
      </c>
    </row>
    <row r="142" spans="1:8" ht="15" customHeight="1">
      <c r="A142" s="77" t="s">
        <v>66</v>
      </c>
      <c r="B142" s="80">
        <v>2.09</v>
      </c>
      <c r="C142" s="80">
        <v>14.05</v>
      </c>
      <c r="D142" s="80">
        <v>70.95</v>
      </c>
      <c r="E142" s="80">
        <v>96.91</v>
      </c>
      <c r="F142" s="81">
        <v>107.76</v>
      </c>
      <c r="G142" s="80">
        <v>45.36</v>
      </c>
      <c r="H142" s="80">
        <v>27.17</v>
      </c>
    </row>
    <row r="143" spans="1:8" ht="15" customHeight="1">
      <c r="A143" s="77" t="s">
        <v>67</v>
      </c>
      <c r="B143" s="81">
        <v>2173.2600000000002</v>
      </c>
      <c r="C143" s="81">
        <v>2989.66</v>
      </c>
      <c r="D143" s="81">
        <v>5106</v>
      </c>
      <c r="E143" s="81">
        <v>6915.19</v>
      </c>
      <c r="F143" s="76">
        <v>12483.33</v>
      </c>
      <c r="G143" s="76">
        <v>19604.830000000002</v>
      </c>
      <c r="H143" s="76">
        <v>20694.63</v>
      </c>
    </row>
    <row r="144" spans="1:8" ht="15" customHeight="1">
      <c r="A144" s="77" t="s">
        <v>370</v>
      </c>
      <c r="B144" s="81">
        <v>629.22</v>
      </c>
      <c r="C144" s="81">
        <v>783.48</v>
      </c>
      <c r="D144" s="81">
        <v>1241.79</v>
      </c>
      <c r="E144" s="81">
        <v>1675.15</v>
      </c>
      <c r="F144" s="81">
        <v>2502.23</v>
      </c>
      <c r="G144" s="81">
        <v>4445.09</v>
      </c>
      <c r="H144" s="81">
        <v>4821.8900000000003</v>
      </c>
    </row>
  </sheetData>
  <mergeCells count="21">
    <mergeCell ref="B11"/>
    <mergeCell ref="C11"/>
    <mergeCell ref="D11"/>
    <mergeCell ref="E11"/>
    <mergeCell ref="F11"/>
    <mergeCell ref="G11"/>
    <mergeCell ref="H11"/>
    <mergeCell ref="B12"/>
    <mergeCell ref="B13"/>
    <mergeCell ref="C12"/>
    <mergeCell ref="C13"/>
    <mergeCell ref="D12"/>
    <mergeCell ref="D13"/>
    <mergeCell ref="E12"/>
    <mergeCell ref="E13"/>
    <mergeCell ref="F12"/>
    <mergeCell ref="F13"/>
    <mergeCell ref="G12"/>
    <mergeCell ref="G13"/>
    <mergeCell ref="H12"/>
    <mergeCell ref="H13"/>
  </mergeCells>
  <pageMargins left="0.5" right="0.5" top="1" bottom="1" header="0.5" footer="0.75"/>
  <pageSetup fitToHeight="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0DBC6-1C62-42D8-BF2D-C8202BA88F00}">
  <sheetPr>
    <pageSetUpPr fitToPage="1"/>
  </sheetPr>
  <dimension ref="A1:F76"/>
  <sheetViews>
    <sheetView topLeftCell="A25" workbookViewId="0">
      <selection activeCell="G39" sqref="G39"/>
    </sheetView>
  </sheetViews>
  <sheetFormatPr defaultRowHeight="15" outlineLevelRow="1"/>
  <cols>
    <col min="1" max="1" width="85.7109375" style="75" customWidth="1"/>
    <col min="2" max="6" width="15.7109375" style="75" customWidth="1"/>
    <col min="7" max="16384" width="9.140625" style="75"/>
  </cols>
  <sheetData>
    <row r="1" spans="1:6" ht="15" customHeight="1" thickBot="1">
      <c r="A1" s="100" t="s">
        <v>163</v>
      </c>
      <c r="B1" s="99"/>
      <c r="C1" s="99"/>
      <c r="D1" s="99"/>
      <c r="E1" s="99"/>
      <c r="F1" s="99"/>
    </row>
    <row r="2" spans="1:6" ht="15" customHeight="1" thickTop="1">
      <c r="A2" s="97" t="s">
        <v>162</v>
      </c>
      <c r="B2" s="98" t="s">
        <v>161</v>
      </c>
    </row>
    <row r="3" spans="1:6">
      <c r="A3" s="97" t="s">
        <v>160</v>
      </c>
      <c r="B3" s="97" t="s">
        <v>158</v>
      </c>
    </row>
    <row r="4" spans="1:6">
      <c r="A4" s="97" t="s">
        <v>159</v>
      </c>
      <c r="B4" s="97" t="s">
        <v>158</v>
      </c>
    </row>
    <row r="5" spans="1:6">
      <c r="A5" s="97" t="s">
        <v>157</v>
      </c>
      <c r="B5" s="97" t="s">
        <v>156</v>
      </c>
    </row>
    <row r="6" spans="1:6">
      <c r="A6" s="97" t="s">
        <v>155</v>
      </c>
      <c r="B6" s="97" t="s">
        <v>154</v>
      </c>
    </row>
    <row r="7" spans="1:6">
      <c r="A7" s="97" t="s">
        <v>153</v>
      </c>
      <c r="B7" s="97" t="s">
        <v>152</v>
      </c>
    </row>
    <row r="8" spans="1:6">
      <c r="A8" s="97" t="s">
        <v>151</v>
      </c>
      <c r="B8" s="97" t="s">
        <v>150</v>
      </c>
    </row>
    <row r="9" spans="1:6">
      <c r="A9" s="97" t="s">
        <v>149</v>
      </c>
      <c r="B9" s="97" t="s">
        <v>148</v>
      </c>
    </row>
    <row r="10" spans="1:6">
      <c r="A10" s="97" t="s">
        <v>147</v>
      </c>
      <c r="B10" s="96">
        <v>45104.939269756898</v>
      </c>
    </row>
    <row r="11" spans="1:6">
      <c r="A11" s="94" t="s">
        <v>146</v>
      </c>
      <c r="B11" s="141" t="s">
        <v>145</v>
      </c>
      <c r="C11" s="141" t="s">
        <v>144</v>
      </c>
      <c r="D11" s="141" t="s">
        <v>143</v>
      </c>
      <c r="E11" s="141" t="s">
        <v>142</v>
      </c>
      <c r="F11" s="141" t="s">
        <v>141</v>
      </c>
    </row>
    <row r="12" spans="1:6" ht="15" customHeight="1" outlineLevel="1">
      <c r="A12" s="95" t="s">
        <v>140</v>
      </c>
      <c r="B12" s="142">
        <v>43465</v>
      </c>
      <c r="C12" s="142">
        <v>43830</v>
      </c>
      <c r="D12" s="142">
        <v>44196</v>
      </c>
      <c r="E12" s="142">
        <v>44561</v>
      </c>
      <c r="F12" s="142">
        <v>44926</v>
      </c>
    </row>
    <row r="13" spans="1:6" ht="15" customHeight="1" outlineLevel="1">
      <c r="A13" s="95" t="s">
        <v>139</v>
      </c>
      <c r="B13" s="142" t="s">
        <v>138</v>
      </c>
      <c r="C13" s="142" t="s">
        <v>138</v>
      </c>
      <c r="D13" s="142" t="s">
        <v>138</v>
      </c>
      <c r="E13" s="142" t="s">
        <v>138</v>
      </c>
      <c r="F13" s="142" t="s">
        <v>138</v>
      </c>
    </row>
    <row r="14" spans="1:6">
      <c r="A14" s="93" t="s">
        <v>137</v>
      </c>
      <c r="B14" s="94"/>
      <c r="C14" s="94"/>
      <c r="D14" s="94"/>
      <c r="E14" s="94"/>
      <c r="F14" s="94"/>
    </row>
    <row r="15" spans="1:6">
      <c r="A15" s="93" t="s">
        <v>136</v>
      </c>
      <c r="B15" s="92" t="s">
        <v>135</v>
      </c>
      <c r="C15" s="92" t="s">
        <v>134</v>
      </c>
      <c r="D15" s="92" t="s">
        <v>133</v>
      </c>
      <c r="E15" s="92" t="s">
        <v>132</v>
      </c>
      <c r="F15" s="92" t="s">
        <v>131</v>
      </c>
    </row>
    <row r="16" spans="1:6" ht="15" customHeight="1">
      <c r="A16" s="83" t="s">
        <v>130</v>
      </c>
      <c r="B16" s="82"/>
      <c r="C16" s="82"/>
      <c r="D16" s="82"/>
      <c r="E16" s="82"/>
      <c r="F16" s="82"/>
    </row>
    <row r="17" spans="1:6" ht="15" customHeight="1">
      <c r="A17" s="77" t="s">
        <v>129</v>
      </c>
      <c r="B17" s="78">
        <v>-1097.53</v>
      </c>
      <c r="C17" s="78">
        <v>-698.8</v>
      </c>
      <c r="D17" s="78">
        <v>-474.89</v>
      </c>
      <c r="E17" s="78">
        <v>-1542.59</v>
      </c>
      <c r="F17" s="79">
        <v>-92.04</v>
      </c>
    </row>
    <row r="18" spans="1:6" ht="15" customHeight="1">
      <c r="A18" s="77" t="s">
        <v>128</v>
      </c>
      <c r="B18" s="81">
        <v>177.33</v>
      </c>
      <c r="C18" s="81">
        <v>329.65</v>
      </c>
      <c r="D18" s="81">
        <v>393.04</v>
      </c>
      <c r="E18" s="81">
        <v>1200.96</v>
      </c>
      <c r="F18" s="81">
        <v>1075.8900000000001</v>
      </c>
    </row>
    <row r="19" spans="1:6" ht="15" customHeight="1">
      <c r="A19" s="84" t="s">
        <v>127</v>
      </c>
      <c r="B19" s="80">
        <v>51.26</v>
      </c>
      <c r="C19" s="80">
        <v>75.95</v>
      </c>
      <c r="D19" s="80">
        <v>91.04</v>
      </c>
      <c r="E19" s="80">
        <v>20.149999999999999</v>
      </c>
      <c r="F19" s="76">
        <v>0</v>
      </c>
    </row>
    <row r="20" spans="1:6" ht="15" customHeight="1">
      <c r="A20" s="84" t="s">
        <v>126</v>
      </c>
      <c r="B20" s="80">
        <v>67.27</v>
      </c>
      <c r="C20" s="81">
        <v>123.28</v>
      </c>
      <c r="D20" s="81">
        <v>281.24</v>
      </c>
      <c r="E20" s="81">
        <v>729.98</v>
      </c>
      <c r="F20" s="81">
        <v>582.66</v>
      </c>
    </row>
    <row r="21" spans="1:6" ht="15" customHeight="1">
      <c r="A21" s="84" t="s">
        <v>125</v>
      </c>
      <c r="B21" s="80">
        <v>53.62</v>
      </c>
      <c r="C21" s="80">
        <v>70.91</v>
      </c>
      <c r="D21" s="81">
        <v>127.52</v>
      </c>
      <c r="E21" s="81">
        <v>201.48</v>
      </c>
      <c r="F21" s="81">
        <v>230.97</v>
      </c>
    </row>
    <row r="22" spans="1:6" ht="15" customHeight="1">
      <c r="A22" s="89" t="s">
        <v>124</v>
      </c>
      <c r="B22" s="80">
        <v>53.62</v>
      </c>
      <c r="C22" s="80">
        <v>70.91</v>
      </c>
      <c r="D22" s="81">
        <v>127.52</v>
      </c>
      <c r="E22" s="81">
        <v>201.48</v>
      </c>
      <c r="F22" s="81">
        <v>230.97</v>
      </c>
    </row>
    <row r="23" spans="1:6" ht="15" customHeight="1">
      <c r="A23" s="84" t="s">
        <v>123</v>
      </c>
      <c r="B23" s="79">
        <v>-22.13</v>
      </c>
      <c r="C23" s="80">
        <v>36.78</v>
      </c>
      <c r="D23" s="78">
        <v>-149.83000000000001</v>
      </c>
      <c r="E23" s="76">
        <v>0</v>
      </c>
      <c r="F23" s="76">
        <v>0</v>
      </c>
    </row>
    <row r="24" spans="1:6" ht="15" customHeight="1">
      <c r="A24" s="84" t="s">
        <v>122</v>
      </c>
      <c r="B24" s="80">
        <v>27.33</v>
      </c>
      <c r="C24" s="80">
        <v>22.74</v>
      </c>
      <c r="D24" s="80">
        <v>43.07</v>
      </c>
      <c r="E24" s="81">
        <v>249.35</v>
      </c>
      <c r="F24" s="81">
        <v>262.27</v>
      </c>
    </row>
    <row r="25" spans="1:6" ht="15" customHeight="1">
      <c r="A25" s="77" t="s">
        <v>121</v>
      </c>
      <c r="B25" s="78">
        <v>-920.2</v>
      </c>
      <c r="C25" s="78">
        <v>-369.14</v>
      </c>
      <c r="D25" s="79">
        <v>-81.86</v>
      </c>
      <c r="E25" s="78">
        <v>-341.63</v>
      </c>
      <c r="F25" s="81">
        <v>983.85</v>
      </c>
    </row>
    <row r="26" spans="1:6" ht="15" customHeight="1">
      <c r="A26" s="77" t="s">
        <v>120</v>
      </c>
      <c r="B26" s="81">
        <v>225.73</v>
      </c>
      <c r="C26" s="80">
        <v>57.3</v>
      </c>
      <c r="D26" s="81">
        <v>383.41</v>
      </c>
      <c r="E26" s="79">
        <v>-68.94</v>
      </c>
      <c r="F26" s="78">
        <v>-418.41</v>
      </c>
    </row>
    <row r="27" spans="1:6" ht="15" customHeight="1">
      <c r="A27" s="84" t="s">
        <v>119</v>
      </c>
      <c r="B27" s="80">
        <v>19.97</v>
      </c>
      <c r="C27" s="79">
        <v>-39.979999999999997</v>
      </c>
      <c r="D27" s="79">
        <v>-4.3099999999999996</v>
      </c>
      <c r="E27" s="78">
        <v>-120.21</v>
      </c>
      <c r="F27" s="79">
        <v>-33.83</v>
      </c>
    </row>
    <row r="28" spans="1:6" ht="15" customHeight="1">
      <c r="A28" s="84" t="s">
        <v>118</v>
      </c>
      <c r="B28" s="78">
        <v>-159.66999999999999</v>
      </c>
      <c r="C28" s="78">
        <v>-279.01</v>
      </c>
      <c r="D28" s="78">
        <v>-504.29</v>
      </c>
      <c r="E28" s="78">
        <v>-527.96</v>
      </c>
      <c r="F28" s="78">
        <v>-367.03</v>
      </c>
    </row>
    <row r="29" spans="1:6" ht="15" customHeight="1">
      <c r="A29" s="84" t="s">
        <v>117</v>
      </c>
      <c r="B29" s="79">
        <v>-54.25</v>
      </c>
      <c r="C29" s="79">
        <v>-40.36</v>
      </c>
      <c r="D29" s="78">
        <v>-172.58</v>
      </c>
      <c r="E29" s="78">
        <v>-178.38</v>
      </c>
      <c r="F29" s="78">
        <v>-289.37</v>
      </c>
    </row>
    <row r="30" spans="1:6" ht="15" customHeight="1">
      <c r="A30" s="84" t="s">
        <v>116</v>
      </c>
      <c r="B30" s="81">
        <v>400.38</v>
      </c>
      <c r="C30" s="81">
        <v>416.51</v>
      </c>
      <c r="D30" s="81">
        <v>1065.8499999999999</v>
      </c>
      <c r="E30" s="81">
        <v>728.49</v>
      </c>
      <c r="F30" s="81">
        <v>444.4</v>
      </c>
    </row>
    <row r="31" spans="1:6" ht="15" customHeight="1">
      <c r="A31" s="84" t="s">
        <v>115</v>
      </c>
      <c r="B31" s="80">
        <v>12.08</v>
      </c>
      <c r="C31" s="80">
        <v>18.2</v>
      </c>
      <c r="D31" s="80">
        <v>50.84</v>
      </c>
      <c r="E31" s="81">
        <v>206.6</v>
      </c>
      <c r="F31" s="80">
        <v>7.2</v>
      </c>
    </row>
    <row r="32" spans="1:6" ht="15" customHeight="1">
      <c r="A32" s="84" t="s">
        <v>114</v>
      </c>
      <c r="B32" s="80">
        <v>7.22</v>
      </c>
      <c r="C32" s="79">
        <v>-18.05</v>
      </c>
      <c r="D32" s="79">
        <v>-52.09</v>
      </c>
      <c r="E32" s="78">
        <v>-177.48</v>
      </c>
      <c r="F32" s="78">
        <v>-179.78</v>
      </c>
    </row>
    <row r="33" spans="1:6" ht="15" customHeight="1">
      <c r="A33" s="88" t="s">
        <v>113</v>
      </c>
      <c r="B33" s="85">
        <v>-694.46</v>
      </c>
      <c r="C33" s="85">
        <v>-311.83999999999997</v>
      </c>
      <c r="D33" s="86">
        <v>301.55</v>
      </c>
      <c r="E33" s="85">
        <v>-410.58</v>
      </c>
      <c r="F33" s="86">
        <v>565.44000000000005</v>
      </c>
    </row>
    <row r="34" spans="1:6" ht="15" customHeight="1">
      <c r="A34" s="83" t="s">
        <v>112</v>
      </c>
      <c r="B34" s="82"/>
      <c r="C34" s="82"/>
      <c r="D34" s="82"/>
      <c r="E34" s="82"/>
      <c r="F34" s="82"/>
    </row>
    <row r="35" spans="1:6" ht="15" customHeight="1">
      <c r="A35" s="77" t="s">
        <v>111</v>
      </c>
      <c r="B35" s="80">
        <v>93.14</v>
      </c>
      <c r="C35" s="81">
        <v>214.28</v>
      </c>
      <c r="D35" s="81">
        <v>484.12</v>
      </c>
      <c r="E35" s="81">
        <v>671.8</v>
      </c>
      <c r="F35" s="81">
        <v>811.08</v>
      </c>
    </row>
    <row r="36" spans="1:6" ht="15" customHeight="1">
      <c r="A36" s="84" t="s">
        <v>110</v>
      </c>
      <c r="B36" s="80">
        <v>93.14</v>
      </c>
      <c r="C36" s="81">
        <v>214.28</v>
      </c>
      <c r="D36" s="81">
        <v>484.12</v>
      </c>
      <c r="E36" s="81">
        <v>671.8</v>
      </c>
      <c r="F36" s="81">
        <v>811.08</v>
      </c>
    </row>
    <row r="37" spans="1:6" ht="15" customHeight="1">
      <c r="A37" s="89" t="s">
        <v>109</v>
      </c>
      <c r="B37" s="80">
        <v>93.4</v>
      </c>
      <c r="C37" s="81">
        <v>217.82</v>
      </c>
      <c r="D37" s="81">
        <v>484.63</v>
      </c>
      <c r="E37" s="81">
        <v>673.66</v>
      </c>
      <c r="F37" s="81">
        <v>824.26</v>
      </c>
    </row>
    <row r="38" spans="1:6" ht="15" customHeight="1">
      <c r="A38" s="89" t="s">
        <v>108</v>
      </c>
      <c r="B38" s="80">
        <v>0.27</v>
      </c>
      <c r="C38" s="80">
        <v>3.54</v>
      </c>
      <c r="D38" s="80">
        <v>0.51</v>
      </c>
      <c r="E38" s="80">
        <v>1.86</v>
      </c>
      <c r="F38" s="80">
        <v>13.18</v>
      </c>
    </row>
    <row r="39" spans="1:6" ht="15" customHeight="1">
      <c r="A39" s="84" t="s">
        <v>107</v>
      </c>
      <c r="B39" s="80">
        <v>93.4</v>
      </c>
      <c r="C39" s="81">
        <v>217.82</v>
      </c>
      <c r="D39" s="81">
        <v>484.63</v>
      </c>
      <c r="E39" s="81">
        <v>673.66</v>
      </c>
      <c r="F39" s="81">
        <v>824.26</v>
      </c>
    </row>
    <row r="40" spans="1:6" ht="15" customHeight="1">
      <c r="A40" s="77" t="s">
        <v>106</v>
      </c>
      <c r="B40" s="80">
        <v>1.3</v>
      </c>
      <c r="C40" s="79">
        <v>-3.94</v>
      </c>
      <c r="D40" s="79">
        <v>-36.53</v>
      </c>
      <c r="E40" s="79">
        <v>-3.73</v>
      </c>
      <c r="F40" s="79">
        <v>-37.17</v>
      </c>
    </row>
    <row r="41" spans="1:6" ht="15" customHeight="1">
      <c r="A41" s="88" t="s">
        <v>105</v>
      </c>
      <c r="B41" s="91">
        <v>-91.83</v>
      </c>
      <c r="C41" s="85">
        <v>-218.22</v>
      </c>
      <c r="D41" s="85">
        <v>-520.65</v>
      </c>
      <c r="E41" s="85">
        <v>-675.52</v>
      </c>
      <c r="F41" s="85">
        <v>-848.25</v>
      </c>
    </row>
    <row r="42" spans="1:6" ht="15" customHeight="1">
      <c r="A42" s="83" t="s">
        <v>104</v>
      </c>
      <c r="B42" s="82"/>
      <c r="C42" s="82"/>
      <c r="D42" s="82"/>
      <c r="E42" s="82"/>
      <c r="F42" s="82"/>
    </row>
    <row r="43" spans="1:6" ht="15" customHeight="1">
      <c r="A43" s="77" t="s">
        <v>103</v>
      </c>
      <c r="B43" s="81">
        <v>548.20000000000005</v>
      </c>
      <c r="C43" s="81">
        <v>1401.77</v>
      </c>
      <c r="D43" s="79">
        <v>-68.430000000000007</v>
      </c>
      <c r="E43" s="81">
        <v>3493.56</v>
      </c>
      <c r="F43" s="80">
        <v>17.77</v>
      </c>
    </row>
    <row r="44" spans="1:6" ht="15" customHeight="1">
      <c r="A44" s="84" t="s">
        <v>102</v>
      </c>
      <c r="B44" s="81">
        <v>548.20000000000005</v>
      </c>
      <c r="C44" s="81">
        <v>1401.77</v>
      </c>
      <c r="D44" s="79">
        <v>-68.430000000000007</v>
      </c>
      <c r="E44" s="81">
        <v>3493.56</v>
      </c>
      <c r="F44" s="80">
        <v>17.77</v>
      </c>
    </row>
    <row r="45" spans="1:6" ht="15" customHeight="1">
      <c r="A45" s="89" t="s">
        <v>101</v>
      </c>
      <c r="B45" s="81">
        <v>548.20000000000005</v>
      </c>
      <c r="C45" s="81">
        <v>1401.77</v>
      </c>
      <c r="D45" s="79">
        <v>-68.430000000000007</v>
      </c>
      <c r="E45" s="76">
        <v>0</v>
      </c>
      <c r="F45" s="76">
        <v>0</v>
      </c>
    </row>
    <row r="46" spans="1:6" ht="15" customHeight="1">
      <c r="A46" s="90" t="s">
        <v>100</v>
      </c>
      <c r="B46" s="81">
        <v>548.20000000000005</v>
      </c>
      <c r="C46" s="81">
        <v>1516.38</v>
      </c>
      <c r="D46" s="80">
        <v>28.61</v>
      </c>
      <c r="E46" s="76"/>
      <c r="F46" s="76"/>
    </row>
    <row r="47" spans="1:6" ht="15" customHeight="1">
      <c r="A47" s="90" t="s">
        <v>99</v>
      </c>
      <c r="B47" s="76">
        <v>0</v>
      </c>
      <c r="C47" s="81">
        <v>114.61</v>
      </c>
      <c r="D47" s="80">
        <v>97.04</v>
      </c>
      <c r="E47" s="76">
        <v>0</v>
      </c>
      <c r="F47" s="76">
        <v>0</v>
      </c>
    </row>
    <row r="48" spans="1:6" ht="15" customHeight="1">
      <c r="A48" s="89" t="s">
        <v>98</v>
      </c>
      <c r="B48" s="76"/>
      <c r="C48" s="76"/>
      <c r="D48" s="76"/>
      <c r="E48" s="81">
        <v>3493.56</v>
      </c>
      <c r="F48" s="80">
        <v>17.77</v>
      </c>
    </row>
    <row r="49" spans="1:6" ht="15" customHeight="1">
      <c r="A49" s="90" t="s">
        <v>97</v>
      </c>
      <c r="B49" s="76"/>
      <c r="C49" s="76"/>
      <c r="D49" s="76"/>
      <c r="E49" s="81">
        <v>3493.56</v>
      </c>
      <c r="F49" s="80">
        <v>17.77</v>
      </c>
    </row>
    <row r="50" spans="1:6" ht="15" customHeight="1">
      <c r="A50" s="77" t="s">
        <v>96</v>
      </c>
      <c r="B50" s="81">
        <v>694.76</v>
      </c>
      <c r="C50" s="78">
        <v>-217.66</v>
      </c>
      <c r="D50" s="81">
        <v>246.93</v>
      </c>
      <c r="E50" s="80">
        <v>98.06</v>
      </c>
      <c r="F50" s="81">
        <v>233.35</v>
      </c>
    </row>
    <row r="51" spans="1:6" ht="15" customHeight="1">
      <c r="A51" s="84" t="s">
        <v>95</v>
      </c>
      <c r="B51" s="81">
        <v>192.5</v>
      </c>
      <c r="C51" s="78">
        <v>-242.72</v>
      </c>
      <c r="D51" s="81">
        <v>141.76</v>
      </c>
      <c r="E51" s="78">
        <v>-141.30000000000001</v>
      </c>
      <c r="F51" s="81">
        <v>156.19999999999999</v>
      </c>
    </row>
    <row r="52" spans="1:6" ht="15" customHeight="1">
      <c r="A52" s="89" t="s">
        <v>94</v>
      </c>
      <c r="B52" s="81">
        <v>1076.1099999999999</v>
      </c>
      <c r="C52" s="81">
        <v>103.63</v>
      </c>
      <c r="D52" s="81">
        <v>144.74</v>
      </c>
      <c r="E52" s="80">
        <v>24.72</v>
      </c>
      <c r="F52" s="81">
        <v>177.25</v>
      </c>
    </row>
    <row r="53" spans="1:6" ht="15" customHeight="1">
      <c r="A53" s="89" t="s">
        <v>93</v>
      </c>
      <c r="B53" s="81">
        <v>883.61</v>
      </c>
      <c r="C53" s="81">
        <v>346.35</v>
      </c>
      <c r="D53" s="80">
        <v>2.98</v>
      </c>
      <c r="E53" s="81">
        <v>166.02</v>
      </c>
      <c r="F53" s="80">
        <v>21.05</v>
      </c>
    </row>
    <row r="54" spans="1:6" ht="15" customHeight="1">
      <c r="A54" s="84" t="s">
        <v>92</v>
      </c>
      <c r="B54" s="81">
        <v>502.25</v>
      </c>
      <c r="C54" s="80">
        <v>25.06</v>
      </c>
      <c r="D54" s="81">
        <v>105.18</v>
      </c>
      <c r="E54" s="81">
        <v>239.36</v>
      </c>
      <c r="F54" s="80">
        <v>77.150000000000006</v>
      </c>
    </row>
    <row r="55" spans="1:6" ht="15" customHeight="1">
      <c r="A55" s="89" t="s">
        <v>91</v>
      </c>
      <c r="B55" s="81">
        <v>506.79</v>
      </c>
      <c r="C55" s="80">
        <v>28.77</v>
      </c>
      <c r="D55" s="81">
        <v>142.16999999999999</v>
      </c>
      <c r="E55" s="81">
        <v>408.93</v>
      </c>
      <c r="F55" s="81">
        <v>523.53</v>
      </c>
    </row>
    <row r="56" spans="1:6" ht="15" customHeight="1">
      <c r="A56" s="89" t="s">
        <v>90</v>
      </c>
      <c r="B56" s="80">
        <v>4.54</v>
      </c>
      <c r="C56" s="80">
        <v>3.71</v>
      </c>
      <c r="D56" s="80">
        <v>36.99</v>
      </c>
      <c r="E56" s="81">
        <v>169.58</v>
      </c>
      <c r="F56" s="81">
        <v>446.38</v>
      </c>
    </row>
    <row r="57" spans="1:6" ht="15" customHeight="1">
      <c r="A57" s="77" t="s">
        <v>89</v>
      </c>
      <c r="B57" s="76"/>
      <c r="C57" s="76"/>
      <c r="D57" s="76"/>
      <c r="E57" s="79">
        <v>-14.76</v>
      </c>
      <c r="F57" s="79">
        <v>-3.77</v>
      </c>
    </row>
    <row r="58" spans="1:6" ht="15" customHeight="1">
      <c r="A58" s="88" t="s">
        <v>88</v>
      </c>
      <c r="B58" s="86">
        <v>1242.95</v>
      </c>
      <c r="C58" s="86">
        <v>1184.0999999999999</v>
      </c>
      <c r="D58" s="86">
        <v>178.5</v>
      </c>
      <c r="E58" s="86">
        <v>3576.85</v>
      </c>
      <c r="F58" s="86">
        <v>247.35</v>
      </c>
    </row>
    <row r="59" spans="1:6" ht="15" customHeight="1">
      <c r="A59" s="83" t="s">
        <v>87</v>
      </c>
      <c r="B59" s="82"/>
      <c r="C59" s="82"/>
      <c r="D59" s="82"/>
      <c r="E59" s="82"/>
      <c r="F59" s="82"/>
    </row>
    <row r="60" spans="1:6" ht="15" customHeight="1">
      <c r="A60" s="77" t="s">
        <v>86</v>
      </c>
      <c r="B60" s="79">
        <v>-17.12</v>
      </c>
      <c r="C60" s="79">
        <v>-22.41</v>
      </c>
      <c r="D60" s="80">
        <v>70.36</v>
      </c>
      <c r="E60" s="79">
        <v>-81.7</v>
      </c>
      <c r="F60" s="79">
        <v>-87.61</v>
      </c>
    </row>
    <row r="61" spans="1:6" ht="15" customHeight="1">
      <c r="A61" s="83" t="s">
        <v>85</v>
      </c>
      <c r="B61" s="82"/>
      <c r="C61" s="82"/>
      <c r="D61" s="82"/>
      <c r="E61" s="82"/>
      <c r="F61" s="82"/>
    </row>
    <row r="62" spans="1:6" ht="15" customHeight="1">
      <c r="A62" s="88" t="s">
        <v>84</v>
      </c>
      <c r="B62" s="86">
        <v>439.53</v>
      </c>
      <c r="C62" s="86">
        <v>631.63</v>
      </c>
      <c r="D62" s="87">
        <v>29.77</v>
      </c>
      <c r="E62" s="86">
        <v>2409.0500000000002</v>
      </c>
      <c r="F62" s="85">
        <v>-123.07</v>
      </c>
    </row>
    <row r="63" spans="1:6" ht="15" customHeight="1">
      <c r="A63" s="84" t="s">
        <v>83</v>
      </c>
      <c r="B63" s="81">
        <v>439.53</v>
      </c>
      <c r="C63" s="81">
        <v>631.63</v>
      </c>
      <c r="D63" s="80">
        <v>29.77</v>
      </c>
      <c r="E63" s="81">
        <v>2409.0500000000002</v>
      </c>
      <c r="F63" s="78">
        <v>-123.07</v>
      </c>
    </row>
    <row r="64" spans="1:6" ht="15" customHeight="1">
      <c r="A64" s="77" t="s">
        <v>82</v>
      </c>
      <c r="B64" s="81">
        <v>300.38</v>
      </c>
      <c r="C64" s="81">
        <v>739.91</v>
      </c>
      <c r="D64" s="81">
        <v>1371.54</v>
      </c>
      <c r="E64" s="81">
        <v>1401.3</v>
      </c>
      <c r="F64" s="81">
        <v>3810.35</v>
      </c>
    </row>
    <row r="65" spans="1:6" ht="15" customHeight="1">
      <c r="A65" s="77" t="s">
        <v>81</v>
      </c>
      <c r="B65" s="81">
        <v>739.91</v>
      </c>
      <c r="C65" s="81">
        <v>1371.54</v>
      </c>
      <c r="D65" s="81">
        <v>1401.3</v>
      </c>
      <c r="E65" s="81">
        <v>3810.35</v>
      </c>
      <c r="F65" s="81">
        <v>3687.27</v>
      </c>
    </row>
    <row r="66" spans="1:6" ht="15" customHeight="1">
      <c r="A66" s="83" t="s">
        <v>80</v>
      </c>
      <c r="B66" s="82"/>
      <c r="C66" s="82"/>
      <c r="D66" s="82"/>
      <c r="E66" s="82"/>
      <c r="F66" s="82"/>
    </row>
    <row r="67" spans="1:6" ht="15" customHeight="1">
      <c r="A67" s="77" t="s">
        <v>79</v>
      </c>
      <c r="B67" s="80">
        <v>0.64</v>
      </c>
      <c r="C67" s="80">
        <v>2.54</v>
      </c>
      <c r="D67" s="80">
        <v>0.86</v>
      </c>
      <c r="E67" s="80">
        <v>2.59</v>
      </c>
      <c r="F67" s="80">
        <v>5.91</v>
      </c>
    </row>
    <row r="68" spans="1:6" ht="15" customHeight="1">
      <c r="A68" s="77" t="s">
        <v>78</v>
      </c>
      <c r="B68" s="80">
        <v>18.079999999999998</v>
      </c>
      <c r="C68" s="80">
        <v>2.54</v>
      </c>
      <c r="D68" s="80">
        <v>23.66</v>
      </c>
      <c r="E68" s="80">
        <v>21.47</v>
      </c>
      <c r="F68" s="80">
        <v>19.34</v>
      </c>
    </row>
    <row r="69" spans="1:6" ht="15" customHeight="1">
      <c r="A69" s="77" t="s">
        <v>77</v>
      </c>
      <c r="B69" s="78">
        <v>-920.2</v>
      </c>
      <c r="C69" s="78">
        <v>-369.14</v>
      </c>
      <c r="D69" s="79">
        <v>-81.86</v>
      </c>
      <c r="E69" s="78">
        <v>-341.63</v>
      </c>
      <c r="F69" s="81">
        <v>983.85</v>
      </c>
    </row>
    <row r="70" spans="1:6" ht="15" customHeight="1">
      <c r="A70" s="77" t="s">
        <v>76</v>
      </c>
      <c r="B70" s="78">
        <v>-787.6</v>
      </c>
      <c r="C70" s="78">
        <v>-526.12</v>
      </c>
      <c r="D70" s="78">
        <v>-182.57</v>
      </c>
      <c r="E70" s="76"/>
      <c r="F70" s="78">
        <v>-245.64</v>
      </c>
    </row>
    <row r="71" spans="1:6" ht="15" customHeight="1">
      <c r="A71" s="77" t="s">
        <v>75</v>
      </c>
      <c r="B71" s="76"/>
      <c r="C71" s="76"/>
      <c r="D71" s="76"/>
      <c r="E71" s="78">
        <v>-3493.56</v>
      </c>
      <c r="F71" s="79">
        <v>-17.77</v>
      </c>
    </row>
    <row r="72" spans="1:6" ht="15" customHeight="1">
      <c r="A72" s="77" t="s">
        <v>74</v>
      </c>
      <c r="B72" s="80">
        <v>53.62</v>
      </c>
      <c r="C72" s="80">
        <v>70.91</v>
      </c>
      <c r="D72" s="81">
        <v>127.52</v>
      </c>
      <c r="E72" s="81">
        <v>201.48</v>
      </c>
      <c r="F72" s="81">
        <v>230.97</v>
      </c>
    </row>
    <row r="73" spans="1:6" ht="15" customHeight="1">
      <c r="A73" s="77" t="s">
        <v>73</v>
      </c>
      <c r="B73" s="79">
        <v>-92.85</v>
      </c>
      <c r="C73" s="78">
        <v>-743.79</v>
      </c>
      <c r="D73" s="80">
        <v>64.36</v>
      </c>
      <c r="E73" s="78">
        <v>-984.32</v>
      </c>
      <c r="F73" s="79">
        <v>-12.29</v>
      </c>
    </row>
    <row r="74" spans="1:6" ht="15" customHeight="1">
      <c r="A74" s="77" t="s">
        <v>72</v>
      </c>
      <c r="B74" s="78">
        <v>-787.87</v>
      </c>
      <c r="C74" s="78">
        <v>-529.66999999999996</v>
      </c>
      <c r="D74" s="78">
        <v>-183.08</v>
      </c>
      <c r="E74" s="78">
        <v>-1084.24</v>
      </c>
      <c r="F74" s="78">
        <v>-258.82</v>
      </c>
    </row>
    <row r="75" spans="1:6" ht="15" customHeight="1">
      <c r="A75" s="77" t="s">
        <v>71</v>
      </c>
      <c r="B75" s="78">
        <v>-787.87</v>
      </c>
      <c r="C75" s="78">
        <v>-529.66999999999996</v>
      </c>
      <c r="D75" s="78">
        <v>-183.08</v>
      </c>
      <c r="E75" s="78">
        <v>-1084.24</v>
      </c>
      <c r="F75" s="78">
        <v>-258.82</v>
      </c>
    </row>
    <row r="76" spans="1:6" ht="15" customHeight="1">
      <c r="A76" s="77" t="s">
        <v>70</v>
      </c>
      <c r="B76" s="76">
        <v>0</v>
      </c>
      <c r="C76" s="76">
        <v>0</v>
      </c>
      <c r="D76" s="76">
        <v>0</v>
      </c>
      <c r="E76" s="76">
        <v>0</v>
      </c>
      <c r="F76" s="76">
        <v>0</v>
      </c>
    </row>
  </sheetData>
  <mergeCells count="15">
    <mergeCell ref="B11"/>
    <mergeCell ref="C11"/>
    <mergeCell ref="D11"/>
    <mergeCell ref="E11"/>
    <mergeCell ref="F11"/>
    <mergeCell ref="E12"/>
    <mergeCell ref="E13"/>
    <mergeCell ref="F12"/>
    <mergeCell ref="F13"/>
    <mergeCell ref="B12"/>
    <mergeCell ref="B13"/>
    <mergeCell ref="C12"/>
    <mergeCell ref="C13"/>
    <mergeCell ref="D12"/>
    <mergeCell ref="D13"/>
  </mergeCells>
  <pageMargins left="0.5" right="0.5" top="1" bottom="1" header="0.5" footer="0.75"/>
  <pageSetup fitToHeight="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05B04289C0E0E40AA16150958076076" ma:contentTypeVersion="9" ma:contentTypeDescription="Create a new document." ma:contentTypeScope="" ma:versionID="6b00119f603d13f5c617e928144abf73">
  <xsd:schema xmlns:xsd="http://www.w3.org/2001/XMLSchema" xmlns:xs="http://www.w3.org/2001/XMLSchema" xmlns:p="http://schemas.microsoft.com/office/2006/metadata/properties" xmlns:ns3="298cdb9e-f375-427e-9b2c-8046af134f2d" xmlns:ns4="68de0f0d-6b43-4531-a4e0-01a293e88da6" targetNamespace="http://schemas.microsoft.com/office/2006/metadata/properties" ma:root="true" ma:fieldsID="6ebe2036744111063c7c2b4ea54c1a95" ns3:_="" ns4:_="">
    <xsd:import namespace="298cdb9e-f375-427e-9b2c-8046af134f2d"/>
    <xsd:import namespace="68de0f0d-6b43-4531-a4e0-01a293e88da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8cdb9e-f375-427e-9b2c-8046af134f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8de0f0d-6b43-4531-a4e0-01a293e88da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A08E4B-54BF-477C-9505-FDDA76318247}">
  <ds:schemaRefs>
    <ds:schemaRef ds:uri="http://schemas.microsoft.com/sharepoint/v3/contenttype/forms"/>
  </ds:schemaRefs>
</ds:datastoreItem>
</file>

<file path=customXml/itemProps2.xml><?xml version="1.0" encoding="utf-8"?>
<ds:datastoreItem xmlns:ds="http://schemas.openxmlformats.org/officeDocument/2006/customXml" ds:itemID="{883D8E76-0B5F-4B51-9A84-8F17C774C35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3EEE3CE-3F1B-4552-ADF9-EF9A5FF2EA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8cdb9e-f375-427e-9b2c-8046af134f2d"/>
    <ds:schemaRef ds:uri="68de0f0d-6b43-4531-a4e0-01a293e88d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DCF</vt:lpstr>
      <vt:lpstr>Live Data Pull</vt:lpstr>
      <vt:lpstr>WACC</vt:lpstr>
      <vt:lpstr>Multiples Approach</vt:lpstr>
      <vt:lpstr>Valuation Comparison</vt:lpstr>
      <vt:lpstr>Balance Sheet</vt:lpstr>
      <vt:lpstr>Income Statement</vt:lpstr>
      <vt:lpstr>Cash 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Tapia</dc:creator>
  <cp:keywords/>
  <dc:description/>
  <cp:lastModifiedBy>Kyle Tapia</cp:lastModifiedBy>
  <cp:revision/>
  <cp:lastPrinted>2023-06-28T01:57:46Z</cp:lastPrinted>
  <dcterms:created xsi:type="dcterms:W3CDTF">2022-11-15T02:43:52Z</dcterms:created>
  <dcterms:modified xsi:type="dcterms:W3CDTF">2023-09-27T14:33:31Z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0x010100D05B04289C0E0E40AA16150958076076</vt:lpwstr>
  </property>
</Properties>
</file>