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5fd79cd42d6c39/Desktop/Personal Projects/DCF's/Stock Valuation/Marsh McLennan/"/>
    </mc:Choice>
  </mc:AlternateContent>
  <xr:revisionPtr revIDLastSave="1" documentId="13_ncr:1_{805D0793-9DD6-4019-85B9-B8CFE9715DA8}" xr6:coauthVersionLast="47" xr6:coauthVersionMax="47" xr10:uidLastSave="{A4865830-3500-4A36-8A12-9747AFC240EF}"/>
  <bookViews>
    <workbookView xWindow="-28920" yWindow="1965" windowWidth="29040" windowHeight="15840" xr2:uid="{35F60D55-4670-4787-8D72-983AD4D3713C}"/>
  </bookViews>
  <sheets>
    <sheet name="DCF" sheetId="1" r:id="rId1"/>
    <sheet name="WACC" sheetId="2" r:id="rId2"/>
    <sheet name="Multiples Approach" sheetId="4" r:id="rId3"/>
    <sheet name="Valuation Comparison" sheetId="3" r:id="rId4"/>
    <sheet name="Balance Sheet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36" i="1"/>
  <c r="H14" i="1"/>
  <c r="H13" i="1" s="1"/>
  <c r="H42" i="1"/>
  <c r="H48" i="1"/>
  <c r="I36" i="1"/>
  <c r="I14" i="1"/>
  <c r="I42" i="1"/>
  <c r="I48" i="1"/>
  <c r="J36" i="1"/>
  <c r="J14" i="1"/>
  <c r="J42" i="1"/>
  <c r="J48" i="1"/>
  <c r="K36" i="1"/>
  <c r="K14" i="1"/>
  <c r="K42" i="1"/>
  <c r="K48" i="1"/>
  <c r="L36" i="1"/>
  <c r="L14" i="1"/>
  <c r="L42" i="1"/>
  <c r="L48" i="1"/>
  <c r="M36" i="1"/>
  <c r="M14" i="1"/>
  <c r="M42" i="1"/>
  <c r="M48" i="1"/>
  <c r="N36" i="1"/>
  <c r="N14" i="1"/>
  <c r="N42" i="1"/>
  <c r="N48" i="1"/>
  <c r="O36" i="1"/>
  <c r="O14" i="1"/>
  <c r="O42" i="1"/>
  <c r="O48" i="1"/>
  <c r="P36" i="1"/>
  <c r="P14" i="1"/>
  <c r="P42" i="1"/>
  <c r="P48" i="1"/>
  <c r="I21" i="1"/>
  <c r="J21" i="1"/>
  <c r="K21" i="1"/>
  <c r="L21" i="1"/>
  <c r="M21" i="1"/>
  <c r="N21" i="1"/>
  <c r="O21" i="1"/>
  <c r="P21" i="1"/>
  <c r="H21" i="1"/>
  <c r="I28" i="1"/>
  <c r="J28" i="1"/>
  <c r="K28" i="1"/>
  <c r="L28" i="1"/>
  <c r="M28" i="1"/>
  <c r="N28" i="1"/>
  <c r="O28" i="1"/>
  <c r="P28" i="1"/>
  <c r="H28" i="1"/>
  <c r="D48" i="1"/>
  <c r="E48" i="1"/>
  <c r="F48" i="1"/>
  <c r="G48" i="1"/>
  <c r="C48" i="1"/>
  <c r="C13" i="4"/>
  <c r="D13" i="4"/>
  <c r="B13" i="4"/>
  <c r="C11" i="4"/>
  <c r="C10" i="4"/>
  <c r="E8" i="4"/>
  <c r="E5" i="4"/>
  <c r="E6" i="4"/>
  <c r="E7" i="4"/>
  <c r="E4" i="4"/>
  <c r="C4" i="2"/>
  <c r="C14" i="2"/>
  <c r="D42" i="1"/>
  <c r="E42" i="1"/>
  <c r="F42" i="1"/>
  <c r="G42" i="1"/>
  <c r="C42" i="1"/>
  <c r="D36" i="1"/>
  <c r="E36" i="1"/>
  <c r="F36" i="1"/>
  <c r="G36" i="1"/>
  <c r="C36" i="1"/>
  <c r="E21" i="1"/>
  <c r="F21" i="1"/>
  <c r="G21" i="1"/>
  <c r="E27" i="1"/>
  <c r="F27" i="1"/>
  <c r="G27" i="1"/>
  <c r="E33" i="1"/>
  <c r="F33" i="1"/>
  <c r="G33" i="1"/>
  <c r="D21" i="1"/>
  <c r="C21" i="1"/>
  <c r="D27" i="1"/>
  <c r="D33" i="1"/>
  <c r="C27" i="1"/>
  <c r="C33" i="1"/>
  <c r="H47" i="1" l="1"/>
  <c r="I13" i="1"/>
  <c r="I47" i="1" s="1"/>
  <c r="H20" i="1"/>
  <c r="H41" i="1"/>
  <c r="H35" i="1"/>
  <c r="H53" i="1" l="1"/>
  <c r="H54" i="1" s="1"/>
  <c r="H27" i="1"/>
  <c r="H33" i="1" s="1"/>
  <c r="J13" i="1"/>
  <c r="I20" i="1"/>
  <c r="I41" i="1"/>
  <c r="I35" i="1"/>
  <c r="I53" i="1" l="1"/>
  <c r="I54" i="1" s="1"/>
  <c r="K13" i="1"/>
  <c r="J35" i="1"/>
  <c r="J41" i="1"/>
  <c r="J20" i="1"/>
  <c r="J47" i="1"/>
  <c r="I27" i="1"/>
  <c r="I33" i="1" s="1"/>
  <c r="J27" i="1" l="1"/>
  <c r="J33" i="1" s="1"/>
  <c r="J53" i="1"/>
  <c r="J54" i="1" s="1"/>
  <c r="K41" i="1"/>
  <c r="K47" i="1"/>
  <c r="L13" i="1"/>
  <c r="K20" i="1"/>
  <c r="K35" i="1"/>
  <c r="K53" i="1" s="1"/>
  <c r="K54" i="1" s="1"/>
  <c r="K27" i="1" l="1"/>
  <c r="K33" i="1" s="1"/>
  <c r="L20" i="1"/>
  <c r="L41" i="1"/>
  <c r="L47" i="1"/>
  <c r="M13" i="1"/>
  <c r="L35" i="1"/>
  <c r="L53" i="1" l="1"/>
  <c r="L54" i="1" s="1"/>
  <c r="M47" i="1"/>
  <c r="M20" i="1"/>
  <c r="N13" i="1"/>
  <c r="M35" i="1"/>
  <c r="M41" i="1"/>
  <c r="L27" i="1"/>
  <c r="L33" i="1" s="1"/>
  <c r="O13" i="1" l="1"/>
  <c r="N20" i="1"/>
  <c r="N47" i="1"/>
  <c r="N35" i="1"/>
  <c r="N41" i="1"/>
  <c r="M53" i="1"/>
  <c r="M54" i="1" s="1"/>
  <c r="M27" i="1"/>
  <c r="M33" i="1" s="1"/>
  <c r="P13" i="1" l="1"/>
  <c r="O20" i="1"/>
  <c r="O41" i="1"/>
  <c r="O47" i="1"/>
  <c r="O35" i="1"/>
  <c r="O53" i="1" s="1"/>
  <c r="O54" i="1" s="1"/>
  <c r="N53" i="1"/>
  <c r="N54" i="1" s="1"/>
  <c r="N27" i="1"/>
  <c r="N33" i="1" s="1"/>
  <c r="O27" i="1" l="1"/>
  <c r="O33" i="1" s="1"/>
  <c r="P35" i="1"/>
  <c r="P41" i="1"/>
  <c r="P47" i="1"/>
  <c r="P20" i="1"/>
  <c r="P27" i="1" l="1"/>
  <c r="P33" i="1" s="1"/>
  <c r="P53" i="1"/>
  <c r="P56" i="1" l="1"/>
  <c r="P57" i="1" s="1"/>
  <c r="P54" i="1"/>
  <c r="P59" i="1" l="1"/>
  <c r="P62" i="1" s="1"/>
  <c r="P64" i="1" s="1"/>
  <c r="C3" i="2"/>
  <c r="C8" i="2" l="1"/>
  <c r="C7" i="2"/>
  <c r="D69" i="1"/>
  <c r="F4" i="1"/>
  <c r="I3" i="1" s="1"/>
  <c r="C21" i="2" l="1"/>
</calcChain>
</file>

<file path=xl/sharedStrings.xml><?xml version="1.0" encoding="utf-8"?>
<sst xmlns="http://schemas.openxmlformats.org/spreadsheetml/2006/main" count="1100" uniqueCount="721">
  <si>
    <t>Ticker</t>
  </si>
  <si>
    <t>Current Price</t>
  </si>
  <si>
    <t>Margin of Safety</t>
  </si>
  <si>
    <t>Date</t>
  </si>
  <si>
    <t>Implied Share Price</t>
  </si>
  <si>
    <t>x</t>
  </si>
  <si>
    <t>Assumptions</t>
  </si>
  <si>
    <t>Switches</t>
  </si>
  <si>
    <t>WACC</t>
  </si>
  <si>
    <t>TGR (Terminal Growth Rate)</t>
  </si>
  <si>
    <t>Case</t>
  </si>
  <si>
    <t>Base Case</t>
  </si>
  <si>
    <t>DCF (millions)</t>
  </si>
  <si>
    <t xml:space="preserve">Revenue </t>
  </si>
  <si>
    <t>% growth</t>
  </si>
  <si>
    <t>Conservative Case</t>
  </si>
  <si>
    <t>Optimistic Case</t>
  </si>
  <si>
    <t>EBIT</t>
  </si>
  <si>
    <t>% of revenue</t>
  </si>
  <si>
    <t>(-) Taxes</t>
  </si>
  <si>
    <t>% tax rate</t>
  </si>
  <si>
    <t>EBIAT</t>
  </si>
  <si>
    <t xml:space="preserve">(+) D&amp;A </t>
  </si>
  <si>
    <t>(-) Capital Expenditures (PP&amp;E Spending)</t>
  </si>
  <si>
    <t xml:space="preserve">(-) Change in Net Working Capital </t>
  </si>
  <si>
    <t>Unlevered FCF</t>
  </si>
  <si>
    <t>Present Value of FCF</t>
  </si>
  <si>
    <t xml:space="preserve">Terminal Value </t>
  </si>
  <si>
    <t>Present Value  of Terminal Value</t>
  </si>
  <si>
    <t>Enterprise Value</t>
  </si>
  <si>
    <t>(+) Cash</t>
  </si>
  <si>
    <t>(-) Debt</t>
  </si>
  <si>
    <t>Equity Value</t>
  </si>
  <si>
    <t>Share Outstanding</t>
  </si>
  <si>
    <t>Share Price</t>
  </si>
  <si>
    <t>Sensitivity Table</t>
  </si>
  <si>
    <t>Terminal Growth Rate</t>
  </si>
  <si>
    <t>Calculating WACC</t>
  </si>
  <si>
    <t>Debt</t>
  </si>
  <si>
    <t>Tax Rate</t>
  </si>
  <si>
    <t>% Equity</t>
  </si>
  <si>
    <t>% Debt</t>
  </si>
  <si>
    <t>Cost of Equity</t>
  </si>
  <si>
    <t>Risk Free Rate</t>
  </si>
  <si>
    <t>Beta</t>
  </si>
  <si>
    <t>Equity Market Return</t>
  </si>
  <si>
    <t>Cost of Equity = Risk Free Rate + Beta * (Equity Market Return - Risk Free Rate)</t>
  </si>
  <si>
    <t>Cost of Debt</t>
  </si>
  <si>
    <t>Interest Rate</t>
  </si>
  <si>
    <t>WACC = (Cost of Equity)*(% of Equity) + (Cost of Debt)*(% of Debt)*(1- Tax Rate)</t>
  </si>
  <si>
    <t>Multiples Approach</t>
  </si>
  <si>
    <t>Name</t>
  </si>
  <si>
    <t>Price</t>
  </si>
  <si>
    <t>Earnings</t>
  </si>
  <si>
    <t>P/E Multiple</t>
  </si>
  <si>
    <t>Simpson Manufacturing (SSD)</t>
  </si>
  <si>
    <t>UFP Industries (UFPI)</t>
  </si>
  <si>
    <t>Quanex Building Products (NX)</t>
  </si>
  <si>
    <t>Masco Corporation (MAS)</t>
  </si>
  <si>
    <t>Valmont Industries (VI)</t>
  </si>
  <si>
    <t>Average</t>
  </si>
  <si>
    <t>Median</t>
  </si>
  <si>
    <t>Valuation Comparison</t>
  </si>
  <si>
    <t>Hi</t>
  </si>
  <si>
    <t>Lo</t>
  </si>
  <si>
    <t>52-week</t>
  </si>
  <si>
    <t>DCF</t>
  </si>
  <si>
    <t>Marsh &amp; McLennan Companies, Inc. (MMC)</t>
  </si>
  <si>
    <t>MMC</t>
  </si>
  <si>
    <t>434.40</t>
  </si>
  <si>
    <t>442.18</t>
  </si>
  <si>
    <t>447.56</t>
  </si>
  <si>
    <t>432.55</t>
  </si>
  <si>
    <t>430.51</t>
  </si>
  <si>
    <t>437.55</t>
  </si>
  <si>
    <t>439.57</t>
  </si>
  <si>
    <t>432.30</t>
  </si>
  <si>
    <t>440.26</t>
  </si>
  <si>
    <t>441.60</t>
  </si>
  <si>
    <t>437.40</t>
  </si>
  <si>
    <t>442.82</t>
  </si>
  <si>
    <t>501.60</t>
  </si>
  <si>
    <t>528.00</t>
  </si>
  <si>
    <t>544.00</t>
  </si>
  <si>
    <t>568.00</t>
  </si>
  <si>
    <t>572.00</t>
  </si>
  <si>
    <t>557.00</t>
  </si>
  <si>
    <t>548.00</t>
  </si>
  <si>
    <t>535.00</t>
  </si>
  <si>
    <t>543.00</t>
  </si>
  <si>
    <t>546.00</t>
  </si>
  <si>
    <t>514.00</t>
  </si>
  <si>
    <t>524.00</t>
  </si>
  <si>
    <t>551.00</t>
  </si>
  <si>
    <t>552.00</t>
  </si>
  <si>
    <t>558.00</t>
  </si>
  <si>
    <t>553.00</t>
  </si>
  <si>
    <t>536.00</t>
  </si>
  <si>
    <t>519.00</t>
  </si>
  <si>
    <t>511.00</t>
  </si>
  <si>
    <t>512.00</t>
  </si>
  <si>
    <t>513.00</t>
  </si>
  <si>
    <t>513</t>
  </si>
  <si>
    <t>Diluted Weighted Average Shares Outstanding</t>
  </si>
  <si>
    <t>489.00</t>
  </si>
  <si>
    <t>526.00</t>
  </si>
  <si>
    <t>550.00</t>
  </si>
  <si>
    <t>541.00</t>
  </si>
  <si>
    <t>533.00</t>
  </si>
  <si>
    <t>538.00</t>
  </si>
  <si>
    <t>549.00</t>
  </si>
  <si>
    <t>539.00</t>
  </si>
  <si>
    <t>522.00</t>
  </si>
  <si>
    <t>540.00</t>
  </si>
  <si>
    <t>542.00</t>
  </si>
  <si>
    <t>545.00</t>
  </si>
  <si>
    <t>531.00</t>
  </si>
  <si>
    <t>506.00</t>
  </si>
  <si>
    <t>507.00</t>
  </si>
  <si>
    <t>507</t>
  </si>
  <si>
    <t>Weighted Average Shares Outstanding</t>
  </si>
  <si>
    <t>0.38</t>
  </si>
  <si>
    <t>0.55</t>
  </si>
  <si>
    <t>0.68</t>
  </si>
  <si>
    <t>0.69</t>
  </si>
  <si>
    <t>0.61</t>
  </si>
  <si>
    <t>0.76</t>
  </si>
  <si>
    <t>0.84</t>
  </si>
  <si>
    <t>0.92</t>
  </si>
  <si>
    <t>1.06</t>
  </si>
  <si>
    <t>0.80</t>
  </si>
  <si>
    <t>1.49</t>
  </si>
  <si>
    <t>1.31</t>
  </si>
  <si>
    <t>2.05</t>
  </si>
  <si>
    <t>1.70</t>
  </si>
  <si>
    <t>2.45</t>
  </si>
  <si>
    <t>2.81</t>
  </si>
  <si>
    <t>0.33</t>
  </si>
  <si>
    <t>0.74</t>
  </si>
  <si>
    <t>1.76</t>
  </si>
  <si>
    <t>4.53</t>
  </si>
  <si>
    <t>-0.14</t>
  </si>
  <si>
    <t>0.45</t>
  </si>
  <si>
    <t>1.55</t>
  </si>
  <si>
    <t>1.79</t>
  </si>
  <si>
    <t>2.13</t>
  </si>
  <si>
    <t>2.43</t>
  </si>
  <si>
    <t>2.65</t>
  </si>
  <si>
    <t>2.98</t>
  </si>
  <si>
    <t>3.38</t>
  </si>
  <si>
    <t>2.87</t>
  </si>
  <si>
    <t>3.23</t>
  </si>
  <si>
    <t>3.41</t>
  </si>
  <si>
    <t>3.94</t>
  </si>
  <si>
    <t>6.13</t>
  </si>
  <si>
    <t>5.95</t>
  </si>
  <si>
    <t>Diluted Earnings Per Share</t>
  </si>
  <si>
    <t>0.82</t>
  </si>
  <si>
    <t>1.38</t>
  </si>
  <si>
    <t>2.17</t>
  </si>
  <si>
    <t>1.77</t>
  </si>
  <si>
    <t>2.52</t>
  </si>
  <si>
    <t>2.89</t>
  </si>
  <si>
    <t>0.75</t>
  </si>
  <si>
    <t>1.80</t>
  </si>
  <si>
    <t>4.60</t>
  </si>
  <si>
    <t>1.56</t>
  </si>
  <si>
    <t>1.82</t>
  </si>
  <si>
    <t>2.16</t>
  </si>
  <si>
    <t>2.47</t>
  </si>
  <si>
    <t>2.69</t>
  </si>
  <si>
    <t>3.01</t>
  </si>
  <si>
    <t>2.91</t>
  </si>
  <si>
    <t>3.26</t>
  </si>
  <si>
    <t>3.44</t>
  </si>
  <si>
    <t>3.98</t>
  </si>
  <si>
    <t>6.20</t>
  </si>
  <si>
    <t>6.02</t>
  </si>
  <si>
    <t>Earnings Per Share (EPS)</t>
  </si>
  <si>
    <t>352.20</t>
  </si>
  <si>
    <t>620.30</t>
  </si>
  <si>
    <t>596.30</t>
  </si>
  <si>
    <t>598.80</t>
  </si>
  <si>
    <t>632.30</t>
  </si>
  <si>
    <t>611.20</t>
  </si>
  <si>
    <t>653.00</t>
  </si>
  <si>
    <t>712.70</t>
  </si>
  <si>
    <t>790.90</t>
  </si>
  <si>
    <t>830.00</t>
  </si>
  <si>
    <t>855.20</t>
  </si>
  <si>
    <t>943.90</t>
  </si>
  <si>
    <t>1,671.00</t>
  </si>
  <si>
    <t>1,859.00</t>
  </si>
  <si>
    <t>2,667.00</t>
  </si>
  <si>
    <t>2,283.00</t>
  </si>
  <si>
    <t>2,633.00</t>
  </si>
  <si>
    <t>2,887.00</t>
  </si>
  <si>
    <t>1,104.00</t>
  </si>
  <si>
    <t>1,346.00</t>
  </si>
  <si>
    <t>1,946.00</t>
  </si>
  <si>
    <t>1,461.00</t>
  </si>
  <si>
    <t>667.00</t>
  </si>
  <si>
    <t>874.00</t>
  </si>
  <si>
    <t>1,296.00</t>
  </si>
  <si>
    <t>1,970.00</t>
  </si>
  <si>
    <t>2,178.00</t>
  </si>
  <si>
    <t>2,435.00</t>
  </si>
  <si>
    <t>2,689.00</t>
  </si>
  <si>
    <t>2,842.00</t>
  </si>
  <si>
    <t>3,102.00</t>
  </si>
  <si>
    <t>3,337.00</t>
  </si>
  <si>
    <t>3,255.00</t>
  </si>
  <si>
    <t>3,628.00</t>
  </si>
  <si>
    <t>4,071.00</t>
  </si>
  <si>
    <t>5,368.00</t>
  </si>
  <si>
    <t>5,233.00</t>
  </si>
  <si>
    <t>5,233</t>
  </si>
  <si>
    <t>EBITDA</t>
  </si>
  <si>
    <t>38.80</t>
  </si>
  <si>
    <t>55.50</t>
  </si>
  <si>
    <t>70.10</t>
  </si>
  <si>
    <t>80.90</t>
  </si>
  <si>
    <t>89.30</t>
  </si>
  <si>
    <t>105.00</t>
  </si>
  <si>
    <t>113.10</t>
  </si>
  <si>
    <t>112.00</t>
  </si>
  <si>
    <t>119.90</t>
  </si>
  <si>
    <t>120.60</t>
  </si>
  <si>
    <t>135.10</t>
  </si>
  <si>
    <t>139.90</t>
  </si>
  <si>
    <t>199.10</t>
  </si>
  <si>
    <t>251.00</t>
  </si>
  <si>
    <t>400.00</t>
  </si>
  <si>
    <t>488.00</t>
  </si>
  <si>
    <t>520.00</t>
  </si>
  <si>
    <t>359.00</t>
  </si>
  <si>
    <t>391.00</t>
  </si>
  <si>
    <t>456.00</t>
  </si>
  <si>
    <t>490.00</t>
  </si>
  <si>
    <t>442.00</t>
  </si>
  <si>
    <t>404.00</t>
  </si>
  <si>
    <t>365.00</t>
  </si>
  <si>
    <t>357.00</t>
  </si>
  <si>
    <t>332.00</t>
  </si>
  <si>
    <t>349.00</t>
  </si>
  <si>
    <t>358.00</t>
  </si>
  <si>
    <t>388.00</t>
  </si>
  <si>
    <t>423.00</t>
  </si>
  <si>
    <t>438.00</t>
  </si>
  <si>
    <t>481.00</t>
  </si>
  <si>
    <t>494.00</t>
  </si>
  <si>
    <t>951.00</t>
  </si>
  <si>
    <t>1,005.00</t>
  </si>
  <si>
    <t>1,056.00</t>
  </si>
  <si>
    <t>953.00</t>
  </si>
  <si>
    <t>953</t>
  </si>
  <si>
    <t>Depreciation and Amortization</t>
  </si>
  <si>
    <t>162.90</t>
  </si>
  <si>
    <t>243.20</t>
  </si>
  <si>
    <t>302.10</t>
  </si>
  <si>
    <t>296.30</t>
  </si>
  <si>
    <t>294.90</t>
  </si>
  <si>
    <t>304.10</t>
  </si>
  <si>
    <t>305.50</t>
  </si>
  <si>
    <t>263.70</t>
  </si>
  <si>
    <t>332.40</t>
  </si>
  <si>
    <t>371.50</t>
  </si>
  <si>
    <t>402.90</t>
  </si>
  <si>
    <t>459.30</t>
  </si>
  <si>
    <t>399.40</t>
  </si>
  <si>
    <t>796.00</t>
  </si>
  <si>
    <t>726.00</t>
  </si>
  <si>
    <t>1,181.00</t>
  </si>
  <si>
    <t>974.00</t>
  </si>
  <si>
    <t>1,365.00</t>
  </si>
  <si>
    <t>1,540.00</t>
  </si>
  <si>
    <t>176.00</t>
  </si>
  <si>
    <t>990.00</t>
  </si>
  <si>
    <t>2,475.00</t>
  </si>
  <si>
    <t>-73.00</t>
  </si>
  <si>
    <t>227.00</t>
  </si>
  <si>
    <t>855.00</t>
  </si>
  <si>
    <t>993.00</t>
  </si>
  <si>
    <t>1,176.00</t>
  </si>
  <si>
    <t>1,357.00</t>
  </si>
  <si>
    <t>1,465.00</t>
  </si>
  <si>
    <t>1,599.00</t>
  </si>
  <si>
    <t>1,768.00</t>
  </si>
  <si>
    <t>1,492.00</t>
  </si>
  <si>
    <t>1,650.00</t>
  </si>
  <si>
    <t>1,742.00</t>
  </si>
  <si>
    <t>2,016.00</t>
  </si>
  <si>
    <t>3,143.00</t>
  </si>
  <si>
    <t>3,050.00</t>
  </si>
  <si>
    <t>3,050</t>
  </si>
  <si>
    <t>Net Income</t>
  </si>
  <si>
    <t>0.00</t>
  </si>
  <si>
    <t>40.10</t>
  </si>
  <si>
    <t>10.50</t>
  </si>
  <si>
    <t>17.00</t>
  </si>
  <si>
    <t>21.00</t>
  </si>
  <si>
    <t>25.00</t>
  </si>
  <si>
    <t>19.00</t>
  </si>
  <si>
    <t>-25.00</t>
  </si>
  <si>
    <t>-159.00</t>
  </si>
  <si>
    <t>-1,923.00</t>
  </si>
  <si>
    <t>15.00</t>
  </si>
  <si>
    <t>-290.00</t>
  </si>
  <si>
    <t>-11.00</t>
  </si>
  <si>
    <t>28.00</t>
  </si>
  <si>
    <t>22.00</t>
  </si>
  <si>
    <t>6.00</t>
  </si>
  <si>
    <t>37.00</t>
  </si>
  <si>
    <t>27.00</t>
  </si>
  <si>
    <t>18.00</t>
  </si>
  <si>
    <t>20.00</t>
  </si>
  <si>
    <t>31.00</t>
  </si>
  <si>
    <t>30.00</t>
  </si>
  <si>
    <t>37</t>
  </si>
  <si>
    <t>Income(Loss) Attributable to Non-Controlling Interest</t>
  </si>
  <si>
    <t>166.80</t>
  </si>
  <si>
    <t>258.20</t>
  </si>
  <si>
    <t>265.20</t>
  </si>
  <si>
    <t>220.10</t>
  </si>
  <si>
    <t>222.40</t>
  </si>
  <si>
    <t>224.70</t>
  </si>
  <si>
    <t>221.30</t>
  </si>
  <si>
    <t>215.50</t>
  </si>
  <si>
    <t>226.20</t>
  </si>
  <si>
    <t>249.50</t>
  </si>
  <si>
    <t>246.90</t>
  </si>
  <si>
    <t>208.70</t>
  </si>
  <si>
    <t>263.00</t>
  </si>
  <si>
    <t>509.00</t>
  </si>
  <si>
    <t>521.00</t>
  </si>
  <si>
    <t>753.00</t>
  </si>
  <si>
    <t>599.00</t>
  </si>
  <si>
    <t>747.00</t>
  </si>
  <si>
    <t>770.00</t>
  </si>
  <si>
    <t>259.00</t>
  </si>
  <si>
    <t>192.00</t>
  </si>
  <si>
    <t>295.00</t>
  </si>
  <si>
    <t>137.00</t>
  </si>
  <si>
    <t>41.00</t>
  </si>
  <si>
    <t>204.00</t>
  </si>
  <si>
    <t>422.00</t>
  </si>
  <si>
    <t>492.00</t>
  </si>
  <si>
    <t>594.00</t>
  </si>
  <si>
    <t>586.00</t>
  </si>
  <si>
    <t>671.00</t>
  </si>
  <si>
    <t>685.00</t>
  </si>
  <si>
    <t>1,133.00</t>
  </si>
  <si>
    <t>574.00</t>
  </si>
  <si>
    <t>666.00</t>
  </si>
  <si>
    <t>1,034.00</t>
  </si>
  <si>
    <t>995.00</t>
  </si>
  <si>
    <t>995</t>
  </si>
  <si>
    <t>Income Tax Expense</t>
  </si>
  <si>
    <t>329.70</t>
  </si>
  <si>
    <t>501.40</t>
  </si>
  <si>
    <t>567.30</t>
  </si>
  <si>
    <t>516.40</t>
  </si>
  <si>
    <t>517.30</t>
  </si>
  <si>
    <t>528.80</t>
  </si>
  <si>
    <t>526.80</t>
  </si>
  <si>
    <t>519.30</t>
  </si>
  <si>
    <t>558.60</t>
  </si>
  <si>
    <t>631.50</t>
  </si>
  <si>
    <t>649.80</t>
  </si>
  <si>
    <t>668.00</t>
  </si>
  <si>
    <t>662.40</t>
  </si>
  <si>
    <t>1,305.00</t>
  </si>
  <si>
    <t>1,247.00</t>
  </si>
  <si>
    <t>1,934.00</t>
  </si>
  <si>
    <t>1,590.00</t>
  </si>
  <si>
    <t>2,133.00</t>
  </si>
  <si>
    <t>2,335.00</t>
  </si>
  <si>
    <t>454.00</t>
  </si>
  <si>
    <t>571.00</t>
  </si>
  <si>
    <t>1,219.00</t>
  </si>
  <si>
    <t>847.00</t>
  </si>
  <si>
    <t>79.00</t>
  </si>
  <si>
    <t>283.00</t>
  </si>
  <si>
    <t>769.00</t>
  </si>
  <si>
    <t>1,404.00</t>
  </si>
  <si>
    <t>1,696.00</t>
  </si>
  <si>
    <t>1,973.00</t>
  </si>
  <si>
    <t>2,057.00</t>
  </si>
  <si>
    <t>2,307.00</t>
  </si>
  <si>
    <t>2,480.00</t>
  </si>
  <si>
    <t>2,643.00</t>
  </si>
  <si>
    <t>2,244.00</t>
  </si>
  <si>
    <t>2,439.00</t>
  </si>
  <si>
    <t>2,793.00</t>
  </si>
  <si>
    <t>4,208.00</t>
  </si>
  <si>
    <t>4,082.00</t>
  </si>
  <si>
    <t>4,082</t>
  </si>
  <si>
    <t>Income Before Tax</t>
  </si>
  <si>
    <t>16.30</t>
  </si>
  <si>
    <t>20.90</t>
  </si>
  <si>
    <t>17.10</t>
  </si>
  <si>
    <t>1.00</t>
  </si>
  <si>
    <t>7.80</t>
  </si>
  <si>
    <t>1.50</t>
  </si>
  <si>
    <t>28.70</t>
  </si>
  <si>
    <t>-21.70</t>
  </si>
  <si>
    <t>-34.20</t>
  </si>
  <si>
    <t>-38.80</t>
  </si>
  <si>
    <t>-45.10</t>
  </si>
  <si>
    <t>-47.30</t>
  </si>
  <si>
    <t>-82.40</t>
  </si>
  <si>
    <t>-115.00</t>
  </si>
  <si>
    <t>-212.00</t>
  </si>
  <si>
    <t>-245.00</t>
  </si>
  <si>
    <t>-173.00</t>
  </si>
  <si>
    <t>-141.00</t>
  </si>
  <si>
    <t>-161.00</t>
  </si>
  <si>
    <t>-194.00</t>
  </si>
  <si>
    <t>-285.00</t>
  </si>
  <si>
    <t>-239.00</t>
  </si>
  <si>
    <t>-172.00</t>
  </si>
  <si>
    <t>-184.00</t>
  </si>
  <si>
    <t>-2.00</t>
  </si>
  <si>
    <t>43.00</t>
  </si>
  <si>
    <t>-63.00</t>
  </si>
  <si>
    <t>24.00</t>
  </si>
  <si>
    <t>45.00</t>
  </si>
  <si>
    <t>-100.00</t>
  </si>
  <si>
    <t>38.00</t>
  </si>
  <si>
    <t>-238.00</t>
  </si>
  <si>
    <t>247.00</t>
  </si>
  <si>
    <t>235.00</t>
  </si>
  <si>
    <t>338.00</t>
  </si>
  <si>
    <t>256.00</t>
  </si>
  <si>
    <t>256</t>
  </si>
  <si>
    <t>Equity &amp; Other Income/(Expense)</t>
  </si>
  <si>
    <t>241.00</t>
  </si>
  <si>
    <t>233.00</t>
  </si>
  <si>
    <t>199.00</t>
  </si>
  <si>
    <t>181.00</t>
  </si>
  <si>
    <t>167.00</t>
  </si>
  <si>
    <t>165.00</t>
  </si>
  <si>
    <t>163.00</t>
  </si>
  <si>
    <t>189.00</t>
  </si>
  <si>
    <t>237.00</t>
  </si>
  <si>
    <t>290.00</t>
  </si>
  <si>
    <t>515.00</t>
  </si>
  <si>
    <t>444.00</t>
  </si>
  <si>
    <t>469.00</t>
  </si>
  <si>
    <t>469</t>
  </si>
  <si>
    <t>Interest Expense</t>
  </si>
  <si>
    <t>13.00</t>
  </si>
  <si>
    <t>5.00</t>
  </si>
  <si>
    <t>9.00</t>
  </si>
  <si>
    <t>11.00</t>
  </si>
  <si>
    <t>39.00</t>
  </si>
  <si>
    <t>7.00</t>
  </si>
  <si>
    <t>2.00</t>
  </si>
  <si>
    <t>15</t>
  </si>
  <si>
    <t>Interest Income</t>
  </si>
  <si>
    <t>-224.00</t>
  </si>
  <si>
    <t>-213.00</t>
  </si>
  <si>
    <t>-171.00</t>
  </si>
  <si>
    <t>-157.00</t>
  </si>
  <si>
    <t>-149.00</t>
  </si>
  <si>
    <t>-144.00</t>
  </si>
  <si>
    <t>-150.00</t>
  </si>
  <si>
    <t>-228.00</t>
  </si>
  <si>
    <t>-279.00</t>
  </si>
  <si>
    <t>-485.00</t>
  </si>
  <si>
    <t>-508.00</t>
  </si>
  <si>
    <t>-442.00</t>
  </si>
  <si>
    <t>-454.00</t>
  </si>
  <si>
    <t>-454</t>
  </si>
  <si>
    <t>Net Interest(Non Operating)</t>
  </si>
  <si>
    <t>313.40</t>
  </si>
  <si>
    <t>480.50</t>
  </si>
  <si>
    <t>550.20</t>
  </si>
  <si>
    <t>515.40</t>
  </si>
  <si>
    <t>509.50</t>
  </si>
  <si>
    <t>527.30</t>
  </si>
  <si>
    <t>498.10</t>
  </si>
  <si>
    <t>592.80</t>
  </si>
  <si>
    <t>670.30</t>
  </si>
  <si>
    <t>694.90</t>
  </si>
  <si>
    <t>715.30</t>
  </si>
  <si>
    <t>744.80</t>
  </si>
  <si>
    <t>1,420.00</t>
  </si>
  <si>
    <t>1,459.00</t>
  </si>
  <si>
    <t>2,179.00</t>
  </si>
  <si>
    <t>1,763.00</t>
  </si>
  <si>
    <t>2,274.00</t>
  </si>
  <si>
    <t>2,496.00</t>
  </si>
  <si>
    <t>648.00</t>
  </si>
  <si>
    <t>856.00</t>
  </si>
  <si>
    <t>1,458.00</t>
  </si>
  <si>
    <t>1,019.00</t>
  </si>
  <si>
    <t>939.00</t>
  </si>
  <si>
    <t>1,638.00</t>
  </si>
  <si>
    <t>1,829.00</t>
  </si>
  <si>
    <t>2,077.00</t>
  </si>
  <si>
    <t>2,301.00</t>
  </si>
  <si>
    <t>2,419.00</t>
  </si>
  <si>
    <t>2,664.00</t>
  </si>
  <si>
    <t>2,856.00</t>
  </si>
  <si>
    <t>2,761.00</t>
  </si>
  <si>
    <t>2,677.00</t>
  </si>
  <si>
    <t>3,066.00</t>
  </si>
  <si>
    <t>4,312.00</t>
  </si>
  <si>
    <t>4,280.00</t>
  </si>
  <si>
    <t>4,280</t>
  </si>
  <si>
    <t>Operating Income</t>
  </si>
  <si>
    <t>-648.00</t>
  </si>
  <si>
    <t>6,985.00</t>
  </si>
  <si>
    <t>3,350.00</t>
  </si>
  <si>
    <t>-1,019.00</t>
  </si>
  <si>
    <t>-263.00</t>
  </si>
  <si>
    <t>3,500.00</t>
  </si>
  <si>
    <t>3,146.00</t>
  </si>
  <si>
    <t>2,919.00</t>
  </si>
  <si>
    <t>-4,173.00</t>
  </si>
  <si>
    <t>-4,268.00</t>
  </si>
  <si>
    <t>-4,380.00</t>
  </si>
  <si>
    <t>-4,194.00</t>
  </si>
  <si>
    <t>-4,375.00</t>
  </si>
  <si>
    <t>-4,600.00</t>
  </si>
  <si>
    <t>-5,021.00</t>
  </si>
  <si>
    <t>-5,493.00</t>
  </si>
  <si>
    <t>4,029.00</t>
  </si>
  <si>
    <t>4,083.00</t>
  </si>
  <si>
    <t>4,369.00</t>
  </si>
  <si>
    <t>4,369</t>
  </si>
  <si>
    <t>Other Operating Expenses</t>
  </si>
  <si>
    <t>0</t>
  </si>
  <si>
    <t>Selling and Marketing</t>
  </si>
  <si>
    <t>6,484.00</t>
  </si>
  <si>
    <t>6,465.00</t>
  </si>
  <si>
    <t>6,969.00</t>
  </si>
  <si>
    <t>7,134.00</t>
  </si>
  <si>
    <t>7,226.00</t>
  </si>
  <si>
    <t>7,515.00</t>
  </si>
  <si>
    <t>7,334.00</t>
  </si>
  <si>
    <t>7,461.00</t>
  </si>
  <si>
    <t>7,884.00</t>
  </si>
  <si>
    <t>8,605.00</t>
  </si>
  <si>
    <t>9,734.00</t>
  </si>
  <si>
    <t>General and Administrative</t>
  </si>
  <si>
    <t>Research &amp; Development</t>
  </si>
  <si>
    <t>9,984.00</t>
  </si>
  <si>
    <t>9,611.00</t>
  </si>
  <si>
    <t>9,888.00</t>
  </si>
  <si>
    <t>2,961.00</t>
  </si>
  <si>
    <t>2,958.00</t>
  </si>
  <si>
    <t>3,135.00</t>
  </si>
  <si>
    <t>3,140.00</t>
  </si>
  <si>
    <t>3,086.00</t>
  </si>
  <si>
    <t>3,284.00</t>
  </si>
  <si>
    <t>3,584.00</t>
  </si>
  <si>
    <t>4,241.00</t>
  </si>
  <si>
    <t>Operating Expenses</t>
  </si>
  <si>
    <t>7,841.00</t>
  </si>
  <si>
    <t>4,808.00</t>
  </si>
  <si>
    <t>10,493.00</t>
  </si>
  <si>
    <t>10,550.00</t>
  </si>
  <si>
    <t>11,526.00</t>
  </si>
  <si>
    <t>4,790.00</t>
  </si>
  <si>
    <t>5,035.00</t>
  </si>
  <si>
    <t>5,436.00</t>
  </si>
  <si>
    <t>5,559.00</t>
  </si>
  <si>
    <t>5,750.00</t>
  </si>
  <si>
    <t>6,140.00</t>
  </si>
  <si>
    <t>6,345.00</t>
  </si>
  <si>
    <t>6,918.00</t>
  </si>
  <si>
    <t>7,095.00</t>
  </si>
  <si>
    <t>8,395.00</t>
  </si>
  <si>
    <t>8,649.00</t>
  </si>
  <si>
    <t>8,649</t>
  </si>
  <si>
    <t>Gross Profit</t>
  </si>
  <si>
    <t>1,015.40</t>
  </si>
  <si>
    <t>1,268.10</t>
  </si>
  <si>
    <t>1,526.80</t>
  </si>
  <si>
    <t>1,676.10</t>
  </si>
  <si>
    <t>1,828.90</t>
  </si>
  <si>
    <t>2,090.70</t>
  </si>
  <si>
    <t>2,168.00</t>
  </si>
  <si>
    <t>2,284.00</t>
  </si>
  <si>
    <t>2,450.70</t>
  </si>
  <si>
    <t>2,644.10</t>
  </si>
  <si>
    <t>2,940.30</t>
  </si>
  <si>
    <t>3,293.80</t>
  </si>
  <si>
    <t>5,064.70</t>
  </si>
  <si>
    <t>5,519.00</t>
  </si>
  <si>
    <t>7,298.00</t>
  </si>
  <si>
    <t>7,490.00</t>
  </si>
  <si>
    <t>8,180.00</t>
  </si>
  <si>
    <t>8,166.00</t>
  </si>
  <si>
    <t>9,092.00</t>
  </si>
  <si>
    <t>3,811.00</t>
  </si>
  <si>
    <t>7,113.00</t>
  </si>
  <si>
    <t>10,129.00</t>
  </si>
  <si>
    <t>11,425.00</t>
  </si>
  <si>
    <t>12,071.00</t>
  </si>
  <si>
    <t>12,071</t>
  </si>
  <si>
    <t>Cost of Revenue</t>
  </si>
  <si>
    <t>1,367.60</t>
  </si>
  <si>
    <t>1,804.10</t>
  </si>
  <si>
    <t>2,147.10</t>
  </si>
  <si>
    <t>2,272.40</t>
  </si>
  <si>
    <t>2,427.70</t>
  </si>
  <si>
    <t>2,723.00</t>
  </si>
  <si>
    <t>2,779.20</t>
  </si>
  <si>
    <t>2,937.00</t>
  </si>
  <si>
    <t>3,163.40</t>
  </si>
  <si>
    <t>3,435.00</t>
  </si>
  <si>
    <t>3,770.30</t>
  </si>
  <si>
    <t>4,149.00</t>
  </si>
  <si>
    <t>6,008.60</t>
  </si>
  <si>
    <t>7,190.00</t>
  </si>
  <si>
    <t>9,157.00</t>
  </si>
  <si>
    <t>10,157.00</t>
  </si>
  <si>
    <t>9,943.00</t>
  </si>
  <si>
    <t>10,440.00</t>
  </si>
  <si>
    <t>11,588.00</t>
  </si>
  <si>
    <t>12,159.00</t>
  </si>
  <si>
    <t>11,652.00</t>
  </si>
  <si>
    <t>11,921.00</t>
  </si>
  <si>
    <t>11,350.00</t>
  </si>
  <si>
    <t>11,587.00</t>
  </si>
  <si>
    <t>11,924.00</t>
  </si>
  <si>
    <t>12,261.00</t>
  </si>
  <si>
    <t>12,951.00</t>
  </si>
  <si>
    <t>12,893.00</t>
  </si>
  <si>
    <t>13,211.00</t>
  </si>
  <si>
    <t>14,024.00</t>
  </si>
  <si>
    <t>14,950.00</t>
  </si>
  <si>
    <t>16,652.00</t>
  </si>
  <si>
    <t>17,224.00</t>
  </si>
  <si>
    <t>19,820.00</t>
  </si>
  <si>
    <t>20,720.00</t>
  </si>
  <si>
    <t>20,720</t>
  </si>
  <si>
    <t>Revenue</t>
  </si>
  <si>
    <t xml:space="preserve"> 1985-12-31 </t>
  </si>
  <si>
    <t xml:space="preserve"> 1986-12-31 </t>
  </si>
  <si>
    <t xml:space="preserve"> 1987-12-31 </t>
  </si>
  <si>
    <t xml:space="preserve"> 1988-12-31 </t>
  </si>
  <si>
    <t xml:space="preserve"> 1989-12-31 </t>
  </si>
  <si>
    <t xml:space="preserve"> 1990-12-31 </t>
  </si>
  <si>
    <t xml:space="preserve"> 1991-12-31 </t>
  </si>
  <si>
    <t xml:space="preserve"> 1992-12-31 </t>
  </si>
  <si>
    <t xml:space="preserve"> 1993-12-31 </t>
  </si>
  <si>
    <t xml:space="preserve"> 1995-03-28 </t>
  </si>
  <si>
    <t xml:space="preserve"> 1995-12-31 </t>
  </si>
  <si>
    <t xml:space="preserve"> 1997-03-31 </t>
  </si>
  <si>
    <t xml:space="preserve"> 1997-12-31 </t>
  </si>
  <si>
    <t xml:space="preserve"> 1998-12-31 </t>
  </si>
  <si>
    <t xml:space="preserve"> 1999-12-31 </t>
  </si>
  <si>
    <t xml:space="preserve"> 2001-03-29 </t>
  </si>
  <si>
    <t xml:space="preserve"> 2002-03-29 </t>
  </si>
  <si>
    <t xml:space="preserve"> 2002-12-31 </t>
  </si>
  <si>
    <t xml:space="preserve"> 2003-12-31 </t>
  </si>
  <si>
    <t xml:space="preserve"> 2004-12-31 </t>
  </si>
  <si>
    <t xml:space="preserve"> 2006-03-02 </t>
  </si>
  <si>
    <t xml:space="preserve"> 2007-03-01 </t>
  </si>
  <si>
    <t xml:space="preserve"> 2008-02-29 </t>
  </si>
  <si>
    <t xml:space="preserve"> 2009-02-27 </t>
  </si>
  <si>
    <t xml:space="preserve"> 2010-02-26 </t>
  </si>
  <si>
    <t xml:space="preserve"> 2011-02-28 </t>
  </si>
  <si>
    <t xml:space="preserve"> 2012-02-28 </t>
  </si>
  <si>
    <t xml:space="preserve"> 2012-12-31 </t>
  </si>
  <si>
    <t xml:space="preserve"> 2014-02-27 </t>
  </si>
  <si>
    <t xml:space="preserve"> 2015-02-26 </t>
  </si>
  <si>
    <t xml:space="preserve"> 2016-02-24 </t>
  </si>
  <si>
    <t xml:space="preserve"> 2017-02-24 </t>
  </si>
  <si>
    <t xml:space="preserve"> 2018-02-22 </t>
  </si>
  <si>
    <t xml:space="preserve"> 2019-02-21 </t>
  </si>
  <si>
    <t xml:space="preserve"> 2020-02-20 </t>
  </si>
  <si>
    <t xml:space="preserve"> 2021-02-17 </t>
  </si>
  <si>
    <t xml:space="preserve"> 2022-02-16 </t>
  </si>
  <si>
    <t xml:space="preserve"> 2023-02-13 </t>
  </si>
  <si>
    <t/>
  </si>
  <si>
    <t>Report Filing:</t>
  </si>
  <si>
    <t xml:space="preserve">1985
  12-31 </t>
  </si>
  <si>
    <t xml:space="preserve">1986
  12-31 </t>
  </si>
  <si>
    <t xml:space="preserve">1987
  12-31 </t>
  </si>
  <si>
    <t xml:space="preserve">1988
  12-31 </t>
  </si>
  <si>
    <t xml:space="preserve">1989
  12-31 </t>
  </si>
  <si>
    <t xml:space="preserve">1990
  12-31 </t>
  </si>
  <si>
    <t xml:space="preserve">1991
  12-31 </t>
  </si>
  <si>
    <t xml:space="preserve">1992
  12-31 </t>
  </si>
  <si>
    <t xml:space="preserve">1993
  12-31 </t>
  </si>
  <si>
    <t xml:space="preserve">1994
  12-31 </t>
  </si>
  <si>
    <t xml:space="preserve">1995
  12-31 </t>
  </si>
  <si>
    <t xml:space="preserve">1996
  12-31 </t>
  </si>
  <si>
    <t xml:space="preserve">1997
  12-31 </t>
  </si>
  <si>
    <t xml:space="preserve">1998
  12-31 </t>
  </si>
  <si>
    <t xml:space="preserve">1999
  12-31 </t>
  </si>
  <si>
    <t xml:space="preserve">2000
  12-31 </t>
  </si>
  <si>
    <t xml:space="preserve">2001
  12-31 </t>
  </si>
  <si>
    <t xml:space="preserve">2002
  12-31 </t>
  </si>
  <si>
    <t xml:space="preserve">2003
  12-31 </t>
  </si>
  <si>
    <t xml:space="preserve">2004
  12-31 </t>
  </si>
  <si>
    <t xml:space="preserve">2005
  12-31 </t>
  </si>
  <si>
    <t xml:space="preserve">2006
  12-31 </t>
  </si>
  <si>
    <t xml:space="preserve">2007
  12-31 </t>
  </si>
  <si>
    <t xml:space="preserve">2008
  12-31 </t>
  </si>
  <si>
    <t xml:space="preserve">2009
  12-31 </t>
  </si>
  <si>
    <t xml:space="preserve">2010
  12-31 </t>
  </si>
  <si>
    <t xml:space="preserve">2011
  12-31 </t>
  </si>
  <si>
    <t xml:space="preserve">2012
  12-31 </t>
  </si>
  <si>
    <t xml:space="preserve">2013
  12-31 </t>
  </si>
  <si>
    <t xml:space="preserve">2014
  12-31 </t>
  </si>
  <si>
    <t xml:space="preserve">2015
  12-31 </t>
  </si>
  <si>
    <t xml:space="preserve">2016
  12-31 </t>
  </si>
  <si>
    <t xml:space="preserve">2017
  12-31 </t>
  </si>
  <si>
    <t xml:space="preserve">2018
  12-31 </t>
  </si>
  <si>
    <t xml:space="preserve">2019
  12-31 </t>
  </si>
  <si>
    <t xml:space="preserve">2020
  12-31 </t>
  </si>
  <si>
    <t xml:space="preserve">2021
  12-31 </t>
  </si>
  <si>
    <t xml:space="preserve">2022
  12-31 </t>
  </si>
  <si>
    <t xml:space="preserve">LTM 
  (Last Twelve Months) </t>
  </si>
  <si>
    <t>Period 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</si>
</sst>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2A31"/>
      <name val="Arial"/>
      <family val="2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rgb="FF333333"/>
      <name val="Verdana"/>
      <family val="2"/>
    </font>
    <font>
      <sz val="11"/>
      <color rgb="FF000000"/>
      <name val="Calibri"/>
      <family val="2"/>
      <scheme val="minor"/>
    </font>
    <font>
      <sz val="11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  <font>
      <sz val="10"/>
      <color theme="9" tint="-0.249977111117893"/>
      <name val="Verdana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11"/>
      <color rgb="FF232A31"/>
      <name val="Helvetica Neue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1" xfId="0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9" xfId="0" applyBorder="1" applyAlignment="1">
      <alignment horizontal="left" vertical="center"/>
    </xf>
    <xf numFmtId="9" fontId="0" fillId="0" borderId="0" xfId="1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0" fillId="3" borderId="4" xfId="0" applyFill="1" applyBorder="1"/>
    <xf numFmtId="0" fontId="6" fillId="0" borderId="9" xfId="0" applyFont="1" applyBorder="1" applyAlignment="1">
      <alignment horizontal="left" vertical="center"/>
    </xf>
    <xf numFmtId="0" fontId="6" fillId="0" borderId="9" xfId="0" applyFont="1" applyBorder="1"/>
    <xf numFmtId="3" fontId="4" fillId="0" borderId="10" xfId="0" applyNumberFormat="1" applyFon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0" fillId="0" borderId="15" xfId="0" applyBorder="1"/>
    <xf numFmtId="9" fontId="0" fillId="2" borderId="2" xfId="1" applyFont="1" applyFill="1" applyBorder="1" applyAlignment="1">
      <alignment horizontal="center" vertical="center"/>
    </xf>
    <xf numFmtId="9" fontId="0" fillId="2" borderId="17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right" indent="1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3" borderId="18" xfId="0" applyFill="1" applyBorder="1"/>
    <xf numFmtId="10" fontId="0" fillId="0" borderId="0" xfId="0" applyNumberFormat="1"/>
    <xf numFmtId="9" fontId="0" fillId="0" borderId="0" xfId="1" applyFont="1" applyFill="1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 applyBorder="1" applyAlignment="1">
      <alignment horizontal="center"/>
    </xf>
    <xf numFmtId="3" fontId="3" fillId="0" borderId="10" xfId="0" applyNumberFormat="1" applyFont="1" applyBorder="1" applyAlignment="1">
      <alignment horizontal="center" vertical="center" wrapText="1"/>
    </xf>
    <xf numFmtId="164" fontId="0" fillId="0" borderId="0" xfId="1" applyNumberFormat="1" applyFont="1" applyBorder="1" applyAlignment="1">
      <alignment horizontal="center"/>
    </xf>
    <xf numFmtId="2" fontId="0" fillId="0" borderId="0" xfId="0" applyNumberFormat="1"/>
    <xf numFmtId="2" fontId="0" fillId="0" borderId="13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9" fontId="0" fillId="0" borderId="0" xfId="1" applyFont="1"/>
    <xf numFmtId="10" fontId="0" fillId="0" borderId="0" xfId="1" applyNumberFormat="1" applyFont="1"/>
    <xf numFmtId="2" fontId="0" fillId="5" borderId="0" xfId="0" applyNumberFormat="1" applyFill="1" applyAlignment="1">
      <alignment horizontal="center"/>
    </xf>
    <xf numFmtId="0" fontId="0" fillId="5" borderId="0" xfId="0" applyFill="1"/>
    <xf numFmtId="9" fontId="0" fillId="5" borderId="19" xfId="1" applyFont="1" applyFill="1" applyBorder="1" applyAlignment="1">
      <alignment horizontal="center"/>
    </xf>
    <xf numFmtId="10" fontId="0" fillId="5" borderId="1" xfId="1" applyNumberFormat="1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9" fontId="0" fillId="0" borderId="0" xfId="0" applyNumberFormat="1"/>
    <xf numFmtId="0" fontId="0" fillId="0" borderId="18" xfId="0" applyBorder="1"/>
    <xf numFmtId="164" fontId="0" fillId="0" borderId="0" xfId="1" applyNumberFormat="1" applyFont="1" applyFill="1" applyBorder="1"/>
    <xf numFmtId="2" fontId="0" fillId="0" borderId="10" xfId="0" applyNumberForma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3" borderId="20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2" fillId="3" borderId="3" xfId="0" applyFont="1" applyFill="1" applyBorder="1"/>
    <xf numFmtId="2" fontId="0" fillId="3" borderId="4" xfId="1" applyNumberFormat="1" applyFont="1" applyFill="1" applyBorder="1"/>
    <xf numFmtId="2" fontId="0" fillId="3" borderId="21" xfId="0" applyNumberFormat="1" applyFill="1" applyBorder="1"/>
    <xf numFmtId="2" fontId="0" fillId="3" borderId="22" xfId="1" applyNumberFormat="1" applyFont="1" applyFill="1" applyBorder="1"/>
    <xf numFmtId="10" fontId="0" fillId="3" borderId="5" xfId="0" applyNumberFormat="1" applyFill="1" applyBorder="1"/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9" fillId="0" borderId="0" xfId="0" applyFont="1"/>
    <xf numFmtId="3" fontId="10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10" fontId="7" fillId="0" borderId="0" xfId="0" applyNumberFormat="1" applyFont="1"/>
    <xf numFmtId="10" fontId="7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9" fontId="8" fillId="4" borderId="2" xfId="1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/>
    </xf>
    <xf numFmtId="10" fontId="0" fillId="2" borderId="2" xfId="1" applyNumberFormat="1" applyFont="1" applyFill="1" applyBorder="1"/>
    <xf numFmtId="0" fontId="15" fillId="0" borderId="0" xfId="0" applyFont="1" applyAlignment="1">
      <alignment horizontal="center"/>
    </xf>
    <xf numFmtId="0" fontId="16" fillId="0" borderId="0" xfId="0" applyFont="1"/>
    <xf numFmtId="0" fontId="0" fillId="5" borderId="0" xfId="0" applyFill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C7C2-3003-4D90-ADC4-FE0DF2EE4505}">
  <dimension ref="A1:P74"/>
  <sheetViews>
    <sheetView showGridLines="0" tabSelected="1" topLeftCell="A47" zoomScale="111" zoomScaleNormal="212" workbookViewId="0">
      <selection activeCell="E70" sqref="E70"/>
    </sheetView>
  </sheetViews>
  <sheetFormatPr defaultColWidth="8.85546875" defaultRowHeight="15"/>
  <cols>
    <col min="1" max="1" width="2.28515625" customWidth="1"/>
    <col min="2" max="2" width="31.42578125" bestFit="1" customWidth="1"/>
    <col min="3" max="3" width="14.28515625" customWidth="1"/>
    <col min="4" max="4" width="10.7109375" bestFit="1" customWidth="1"/>
    <col min="5" max="5" width="15.42578125" customWidth="1"/>
    <col min="6" max="6" width="10.7109375" bestFit="1" customWidth="1"/>
    <col min="7" max="7" width="10.42578125" customWidth="1"/>
    <col min="8" max="8" width="13.42578125" customWidth="1"/>
    <col min="9" max="9" width="10.7109375" bestFit="1" customWidth="1"/>
    <col min="10" max="10" width="10.85546875" bestFit="1" customWidth="1"/>
    <col min="11" max="11" width="14.28515625" customWidth="1"/>
    <col min="12" max="12" width="12" customWidth="1"/>
    <col min="13" max="15" width="10.85546875" bestFit="1" customWidth="1"/>
    <col min="16" max="16" width="15" customWidth="1"/>
  </cols>
  <sheetData>
    <row r="1" spans="1:16" s="1" customFormat="1" ht="26.25">
      <c r="C1" s="17" t="s">
        <v>67</v>
      </c>
    </row>
    <row r="2" spans="1:16" ht="15.75" customHeight="1">
      <c r="C2" s="26"/>
    </row>
    <row r="3" spans="1:16" ht="17.25" customHeight="1">
      <c r="B3" s="27" t="s">
        <v>0</v>
      </c>
      <c r="C3" s="28" t="s">
        <v>68</v>
      </c>
      <c r="E3" t="s">
        <v>1</v>
      </c>
      <c r="F3" s="71">
        <v>97.84</v>
      </c>
      <c r="H3" t="s">
        <v>2</v>
      </c>
      <c r="I3" s="86">
        <f ca="1">(F4-F3)/F4</f>
        <v>0.92737481937782273</v>
      </c>
    </row>
    <row r="4" spans="1:16" ht="20.25" customHeight="1">
      <c r="B4" s="27" t="s">
        <v>3</v>
      </c>
      <c r="C4" s="29">
        <v>45030</v>
      </c>
      <c r="E4" t="s">
        <v>4</v>
      </c>
      <c r="F4" s="85">
        <f ca="1">P64</f>
        <v>1347.1911417198307</v>
      </c>
    </row>
    <row r="6" spans="1:16">
      <c r="A6" t="s">
        <v>5</v>
      </c>
      <c r="B6" s="2" t="s">
        <v>6</v>
      </c>
      <c r="C6" s="18"/>
      <c r="D6" s="18"/>
      <c r="E6" s="18"/>
      <c r="F6" s="30"/>
      <c r="G6" s="18"/>
      <c r="H6" s="18"/>
      <c r="I6" s="30"/>
      <c r="J6" s="18"/>
      <c r="K6" s="18"/>
      <c r="L6" s="30"/>
      <c r="M6" s="18"/>
      <c r="N6" s="18"/>
      <c r="O6" s="18"/>
      <c r="P6" s="3"/>
    </row>
    <row r="7" spans="1:16">
      <c r="B7" s="16" t="s">
        <v>7</v>
      </c>
      <c r="E7" s="16"/>
      <c r="F7" s="53"/>
      <c r="H7" s="16"/>
      <c r="I7" s="53"/>
      <c r="K7" s="16"/>
      <c r="L7" s="53"/>
    </row>
    <row r="8" spans="1:16">
      <c r="B8" t="s">
        <v>8</v>
      </c>
      <c r="C8" s="70">
        <v>7.1999999999999995E-2</v>
      </c>
      <c r="I8" s="54"/>
    </row>
    <row r="9" spans="1:16">
      <c r="B9" t="s">
        <v>9</v>
      </c>
      <c r="C9" s="58">
        <v>2.5000000000000001E-2</v>
      </c>
      <c r="I9" s="54"/>
    </row>
    <row r="10" spans="1:16">
      <c r="B10" t="s">
        <v>10</v>
      </c>
      <c r="C10" s="71" t="s">
        <v>11</v>
      </c>
      <c r="F10" s="32"/>
      <c r="I10" s="32"/>
      <c r="L10" s="32"/>
    </row>
    <row r="11" spans="1:16" ht="15.75" thickBot="1">
      <c r="H11" s="34">
        <v>1</v>
      </c>
      <c r="I11" s="34">
        <v>2</v>
      </c>
      <c r="J11" s="34">
        <v>3</v>
      </c>
      <c r="K11" s="34">
        <v>4</v>
      </c>
      <c r="L11" s="34">
        <v>5</v>
      </c>
      <c r="M11" s="34">
        <v>6</v>
      </c>
      <c r="N11" s="34">
        <v>7</v>
      </c>
      <c r="O11" s="34">
        <v>8</v>
      </c>
      <c r="P11" s="34">
        <v>9</v>
      </c>
    </row>
    <row r="12" spans="1:16">
      <c r="A12" t="s">
        <v>5</v>
      </c>
      <c r="B12" s="4" t="s">
        <v>12</v>
      </c>
      <c r="C12" s="11">
        <v>2017</v>
      </c>
      <c r="D12" s="11">
        <v>2018</v>
      </c>
      <c r="E12" s="11">
        <v>2019</v>
      </c>
      <c r="F12" s="11">
        <v>2020</v>
      </c>
      <c r="G12" s="11">
        <v>2021</v>
      </c>
      <c r="H12" s="11">
        <v>2022</v>
      </c>
      <c r="I12" s="11">
        <v>2023</v>
      </c>
      <c r="J12" s="11">
        <v>2024</v>
      </c>
      <c r="K12" s="11">
        <v>2025</v>
      </c>
      <c r="L12" s="11">
        <v>2026</v>
      </c>
      <c r="M12" s="11">
        <v>2027</v>
      </c>
      <c r="N12" s="11">
        <v>2028</v>
      </c>
      <c r="O12" s="11">
        <v>2029</v>
      </c>
      <c r="P12" s="12">
        <v>2030</v>
      </c>
    </row>
    <row r="13" spans="1:16">
      <c r="B13" s="5" t="s">
        <v>13</v>
      </c>
      <c r="C13" s="72" t="str">
        <f>'Balance Sheet'!H3</f>
        <v>14,024.00</v>
      </c>
      <c r="D13" s="73" t="str">
        <f>'Balance Sheet'!G3</f>
        <v>14,950.00</v>
      </c>
      <c r="E13" s="73" t="str">
        <f>'Balance Sheet'!F3</f>
        <v>16,652.00</v>
      </c>
      <c r="F13" s="73" t="str">
        <f>'Balance Sheet'!E3</f>
        <v>17,224.00</v>
      </c>
      <c r="G13" s="73" t="str">
        <f>'Balance Sheet'!D3</f>
        <v>19,820.00</v>
      </c>
      <c r="H13" s="74">
        <f ca="1">G13*(1+H14)</f>
        <v>25766</v>
      </c>
      <c r="I13" s="74">
        <f t="shared" ref="I13:P13" ca="1" si="0">H13*(1+I14)</f>
        <v>29630.899999999998</v>
      </c>
      <c r="J13" s="74">
        <f t="shared" ca="1" si="0"/>
        <v>32890.298999999999</v>
      </c>
      <c r="K13" s="74">
        <f t="shared" ca="1" si="0"/>
        <v>36179.3289</v>
      </c>
      <c r="L13" s="74">
        <f t="shared" ca="1" si="0"/>
        <v>39797.261790000004</v>
      </c>
      <c r="M13" s="74">
        <f t="shared" ca="1" si="0"/>
        <v>43379.01535110001</v>
      </c>
      <c r="N13" s="74">
        <f t="shared" ca="1" si="0"/>
        <v>47716.916886210012</v>
      </c>
      <c r="O13" s="74">
        <f t="shared" ca="1" si="0"/>
        <v>52488.608574831014</v>
      </c>
      <c r="P13" s="75">
        <f t="shared" ca="1" si="0"/>
        <v>57212.583346565807</v>
      </c>
    </row>
    <row r="14" spans="1:16">
      <c r="B14" s="19" t="s">
        <v>14</v>
      </c>
      <c r="C14" s="76">
        <v>0.13500000000000001</v>
      </c>
      <c r="D14" s="10">
        <v>0.104</v>
      </c>
      <c r="E14" s="77">
        <v>5.3999999999999999E-2</v>
      </c>
      <c r="F14" s="77">
        <v>0.11600000000000001</v>
      </c>
      <c r="G14" s="76">
        <v>0.24099999999999999</v>
      </c>
      <c r="H14" s="10">
        <f ca="1">OFFSET(H14,MATCH($C$10,$B$15:$B$17,0),0)</f>
        <v>0.3</v>
      </c>
      <c r="I14" s="10">
        <f ca="1">OFFSET(I14,MATCH($C$10,$B$15:$B$17,0),0)</f>
        <v>0.15</v>
      </c>
      <c r="J14" s="10">
        <f t="shared" ref="J14:P14" ca="1" si="1">OFFSET(J14,MATCH($C$10,$B$15:$B$17,0),0)</f>
        <v>0.11</v>
      </c>
      <c r="K14" s="10">
        <f t="shared" ca="1" si="1"/>
        <v>0.1</v>
      </c>
      <c r="L14" s="10">
        <f t="shared" ca="1" si="1"/>
        <v>0.1</v>
      </c>
      <c r="M14" s="10">
        <f t="shared" ca="1" si="1"/>
        <v>0.09</v>
      </c>
      <c r="N14" s="10">
        <f t="shared" ca="1" si="1"/>
        <v>0.1</v>
      </c>
      <c r="O14" s="10">
        <f t="shared" ca="1" si="1"/>
        <v>0.1</v>
      </c>
      <c r="P14" s="13">
        <f t="shared" ca="1" si="1"/>
        <v>0.09</v>
      </c>
    </row>
    <row r="15" spans="1:16">
      <c r="B15" s="9" t="s">
        <v>15</v>
      </c>
      <c r="C15" s="10"/>
      <c r="E15" s="10"/>
      <c r="F15" s="10"/>
      <c r="G15" s="10"/>
      <c r="H15" s="24">
        <v>0.28000000000000003</v>
      </c>
      <c r="I15" s="24">
        <v>0.1</v>
      </c>
      <c r="J15" s="24">
        <v>0.04</v>
      </c>
      <c r="K15" s="24">
        <v>0.03</v>
      </c>
      <c r="L15" s="24">
        <v>0.03</v>
      </c>
      <c r="M15" s="24">
        <v>0.05</v>
      </c>
      <c r="N15" s="24">
        <v>0.06</v>
      </c>
      <c r="O15" s="24">
        <v>7.0000000000000007E-2</v>
      </c>
      <c r="P15" s="25">
        <v>7.0000000000000007E-2</v>
      </c>
    </row>
    <row r="16" spans="1:16">
      <c r="B16" s="9" t="s">
        <v>11</v>
      </c>
      <c r="C16" s="10"/>
      <c r="D16" s="10"/>
      <c r="E16" s="10"/>
      <c r="F16" s="10"/>
      <c r="G16" s="10"/>
      <c r="H16" s="24">
        <v>0.3</v>
      </c>
      <c r="I16" s="24">
        <v>0.15</v>
      </c>
      <c r="J16" s="24">
        <v>0.11</v>
      </c>
      <c r="K16" s="24">
        <v>0.1</v>
      </c>
      <c r="L16" s="24">
        <v>0.1</v>
      </c>
      <c r="M16" s="24">
        <v>0.09</v>
      </c>
      <c r="N16" s="24">
        <v>0.1</v>
      </c>
      <c r="O16" s="24">
        <v>0.1</v>
      </c>
      <c r="P16" s="25">
        <v>0.09</v>
      </c>
    </row>
    <row r="17" spans="2:16">
      <c r="B17" s="9" t="s">
        <v>16</v>
      </c>
      <c r="C17" s="10"/>
      <c r="D17" s="10"/>
      <c r="E17" s="10"/>
      <c r="F17" s="10"/>
      <c r="G17" s="10"/>
      <c r="H17" s="24">
        <v>0.35</v>
      </c>
      <c r="I17" s="24">
        <v>0.17</v>
      </c>
      <c r="J17" s="24">
        <v>0.14000000000000001</v>
      </c>
      <c r="K17" s="24">
        <v>0.1</v>
      </c>
      <c r="L17" s="24">
        <v>7.0000000000000007E-2</v>
      </c>
      <c r="M17" s="24">
        <v>0.06</v>
      </c>
      <c r="N17" s="24">
        <v>7.0000000000000007E-2</v>
      </c>
      <c r="O17" s="24">
        <v>0.08</v>
      </c>
      <c r="P17" s="25">
        <v>7.0000000000000007E-2</v>
      </c>
    </row>
    <row r="18" spans="2:16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3"/>
    </row>
    <row r="19" spans="2:16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3"/>
    </row>
    <row r="20" spans="2:16">
      <c r="B20" s="5" t="s">
        <v>17</v>
      </c>
      <c r="C20" s="78"/>
      <c r="D20" s="73"/>
      <c r="E20" s="73"/>
      <c r="F20" s="73"/>
      <c r="G20" s="73"/>
      <c r="H20" s="79">
        <f ca="1">H13*H21</f>
        <v>5410.86</v>
      </c>
      <c r="I20" s="79">
        <f t="shared" ref="I20:P20" ca="1" si="2">I13*I21</f>
        <v>6222.4889999999996</v>
      </c>
      <c r="J20" s="79">
        <f t="shared" ca="1" si="2"/>
        <v>6906.9627899999996</v>
      </c>
      <c r="K20" s="79">
        <f t="shared" ca="1" si="2"/>
        <v>7597.6590689999994</v>
      </c>
      <c r="L20" s="79">
        <f t="shared" ca="1" si="2"/>
        <v>8357.4249759000013</v>
      </c>
      <c r="M20" s="79">
        <f t="shared" ca="1" si="2"/>
        <v>9109.5932237310026</v>
      </c>
      <c r="N20" s="79">
        <f t="shared" ca="1" si="2"/>
        <v>10020.552546104102</v>
      </c>
      <c r="O20" s="79">
        <f t="shared" ca="1" si="2"/>
        <v>11022.607800714513</v>
      </c>
      <c r="P20" s="37">
        <f t="shared" ca="1" si="2"/>
        <v>12014.642502778819</v>
      </c>
    </row>
    <row r="21" spans="2:16">
      <c r="B21" s="20" t="s">
        <v>18</v>
      </c>
      <c r="C21" s="10">
        <f t="shared" ref="C21:G21" si="3">C20/C13</f>
        <v>0</v>
      </c>
      <c r="D21" s="10">
        <f t="shared" si="3"/>
        <v>0</v>
      </c>
      <c r="E21" s="10">
        <f t="shared" si="3"/>
        <v>0</v>
      </c>
      <c r="F21" s="10">
        <f t="shared" si="3"/>
        <v>0</v>
      </c>
      <c r="G21" s="10">
        <f t="shared" si="3"/>
        <v>0</v>
      </c>
      <c r="H21" s="10">
        <f ca="1">OFFSET(H21,MATCH($C$10,$B$15:$B$17,0),0)</f>
        <v>0.21</v>
      </c>
      <c r="I21" s="10">
        <f ca="1">OFFSET(I21,MATCH($C$10,$B$15:$B$17,0),0)</f>
        <v>0.21</v>
      </c>
      <c r="J21" s="10">
        <f t="shared" ref="J21:P21" ca="1" si="4">OFFSET(J21,MATCH($C$10,$B$15:$B$17,0),0)</f>
        <v>0.21</v>
      </c>
      <c r="K21" s="10">
        <f t="shared" ca="1" si="4"/>
        <v>0.21</v>
      </c>
      <c r="L21" s="10">
        <f t="shared" ca="1" si="4"/>
        <v>0.21</v>
      </c>
      <c r="M21" s="10">
        <f t="shared" ca="1" si="4"/>
        <v>0.21</v>
      </c>
      <c r="N21" s="10">
        <f t="shared" ca="1" si="4"/>
        <v>0.21</v>
      </c>
      <c r="O21" s="10">
        <f t="shared" ca="1" si="4"/>
        <v>0.21</v>
      </c>
      <c r="P21" s="13">
        <f t="shared" ca="1" si="4"/>
        <v>0.21</v>
      </c>
    </row>
    <row r="22" spans="2:16">
      <c r="B22" s="9" t="s">
        <v>15</v>
      </c>
      <c r="C22" s="10"/>
      <c r="D22" s="10"/>
      <c r="E22" s="10"/>
      <c r="F22" s="10"/>
      <c r="G22" s="10"/>
      <c r="H22" s="24">
        <v>0.17499999999999999</v>
      </c>
      <c r="I22" s="24">
        <v>0.17499999999999999</v>
      </c>
      <c r="J22" s="24">
        <v>0.17499999999999999</v>
      </c>
      <c r="K22" s="24">
        <v>0.17499999999999999</v>
      </c>
      <c r="L22" s="24">
        <v>0.17499999999999999</v>
      </c>
      <c r="M22" s="24">
        <v>0.17499999999999999</v>
      </c>
      <c r="N22" s="24">
        <v>0.17499999999999999</v>
      </c>
      <c r="O22" s="24">
        <v>0.17499999999999999</v>
      </c>
      <c r="P22" s="25">
        <v>0.17499999999999999</v>
      </c>
    </row>
    <row r="23" spans="2:16">
      <c r="B23" s="9" t="s">
        <v>11</v>
      </c>
      <c r="C23" s="10"/>
      <c r="D23" s="10"/>
      <c r="E23" s="10"/>
      <c r="F23" s="10"/>
      <c r="G23" s="10"/>
      <c r="H23" s="24">
        <v>0.21</v>
      </c>
      <c r="I23" s="24">
        <v>0.21</v>
      </c>
      <c r="J23" s="24">
        <v>0.21</v>
      </c>
      <c r="K23" s="24">
        <v>0.21</v>
      </c>
      <c r="L23" s="24">
        <v>0.21</v>
      </c>
      <c r="M23" s="24">
        <v>0.21</v>
      </c>
      <c r="N23" s="24">
        <v>0.21</v>
      </c>
      <c r="O23" s="24">
        <v>0.21</v>
      </c>
      <c r="P23" s="25">
        <v>0.21</v>
      </c>
    </row>
    <row r="24" spans="2:16">
      <c r="B24" s="9" t="s">
        <v>16</v>
      </c>
      <c r="C24" s="10"/>
      <c r="D24" s="10"/>
      <c r="E24" s="10"/>
      <c r="F24" s="10"/>
      <c r="G24" s="10"/>
      <c r="H24" s="24">
        <v>0.23</v>
      </c>
      <c r="I24" s="24">
        <v>0.23</v>
      </c>
      <c r="J24" s="24">
        <v>0.23</v>
      </c>
      <c r="K24" s="24">
        <v>0.23</v>
      </c>
      <c r="L24" s="24">
        <v>0.23</v>
      </c>
      <c r="M24" s="24">
        <v>0.23</v>
      </c>
      <c r="N24" s="24">
        <v>0.23</v>
      </c>
      <c r="O24" s="24">
        <v>0.23</v>
      </c>
      <c r="P24" s="25">
        <v>0.23</v>
      </c>
    </row>
    <row r="25" spans="2:16">
      <c r="B25" s="2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3"/>
    </row>
    <row r="26" spans="2:16">
      <c r="B26" s="9"/>
      <c r="C26" s="80"/>
      <c r="D26" s="80"/>
      <c r="E26" s="81"/>
      <c r="F26" s="81"/>
      <c r="G26" s="81"/>
      <c r="H26" s="79"/>
      <c r="I26" s="81"/>
      <c r="J26" s="81"/>
      <c r="K26" s="81"/>
      <c r="L26" s="81"/>
      <c r="M26" s="81"/>
      <c r="N26" s="81"/>
      <c r="O26" s="81"/>
      <c r="P26" s="14"/>
    </row>
    <row r="27" spans="2:16">
      <c r="B27" s="5" t="s">
        <v>19</v>
      </c>
      <c r="C27" s="78">
        <f t="shared" ref="C27:H27" si="5">C20*C28</f>
        <v>0</v>
      </c>
      <c r="D27" s="78">
        <f t="shared" si="5"/>
        <v>0</v>
      </c>
      <c r="E27" s="78">
        <f t="shared" si="5"/>
        <v>0</v>
      </c>
      <c r="F27" s="78">
        <f t="shared" si="5"/>
        <v>0</v>
      </c>
      <c r="G27" s="78">
        <f t="shared" si="5"/>
        <v>0</v>
      </c>
      <c r="H27" s="82">
        <f t="shared" ca="1" si="5"/>
        <v>1352.7149999999999</v>
      </c>
      <c r="I27" s="82">
        <f t="shared" ref="I27:P27" ca="1" si="6">I20*I28</f>
        <v>1555.6222499999999</v>
      </c>
      <c r="J27" s="82">
        <f t="shared" ca="1" si="6"/>
        <v>1726.7406974999999</v>
      </c>
      <c r="K27" s="82">
        <f t="shared" ca="1" si="6"/>
        <v>1899.4147672499998</v>
      </c>
      <c r="L27" s="82">
        <f t="shared" ca="1" si="6"/>
        <v>2089.3562439750003</v>
      </c>
      <c r="M27" s="82">
        <f t="shared" ca="1" si="6"/>
        <v>2277.3983059327506</v>
      </c>
      <c r="N27" s="82">
        <f t="shared" ca="1" si="6"/>
        <v>2505.1381365260254</v>
      </c>
      <c r="O27" s="82">
        <f t="shared" ca="1" si="6"/>
        <v>2755.6519501786283</v>
      </c>
      <c r="P27" s="21">
        <f t="shared" ca="1" si="6"/>
        <v>3003.6606256947048</v>
      </c>
    </row>
    <row r="28" spans="2:16">
      <c r="B28" s="20" t="s">
        <v>20</v>
      </c>
      <c r="C28" s="10">
        <v>0.25</v>
      </c>
      <c r="D28" s="10">
        <v>0.25</v>
      </c>
      <c r="E28" s="10">
        <v>0.25</v>
      </c>
      <c r="F28" s="10">
        <v>0.25</v>
      </c>
      <c r="G28" s="10">
        <v>0.25</v>
      </c>
      <c r="H28" s="10">
        <f ca="1">OFFSET(H28,MATCH($C$10,$B$15:$B$17,0),0)</f>
        <v>0.25</v>
      </c>
      <c r="I28" s="10">
        <f ca="1">OFFSET(I28,MATCH($C$10,$B$15:$B$17,0),0)</f>
        <v>0.25</v>
      </c>
      <c r="J28" s="10">
        <f t="shared" ref="J28:P28" ca="1" si="7">OFFSET(J28,MATCH($C$10,$B$15:$B$17,0),0)</f>
        <v>0.25</v>
      </c>
      <c r="K28" s="10">
        <f t="shared" ca="1" si="7"/>
        <v>0.25</v>
      </c>
      <c r="L28" s="10">
        <f t="shared" ca="1" si="7"/>
        <v>0.25</v>
      </c>
      <c r="M28" s="10">
        <f t="shared" ca="1" si="7"/>
        <v>0.25</v>
      </c>
      <c r="N28" s="10">
        <f t="shared" ca="1" si="7"/>
        <v>0.25</v>
      </c>
      <c r="O28" s="10">
        <f t="shared" ca="1" si="7"/>
        <v>0.25</v>
      </c>
      <c r="P28" s="13">
        <f t="shared" ca="1" si="7"/>
        <v>0.25</v>
      </c>
    </row>
    <row r="29" spans="2:16">
      <c r="B29" s="9" t="s">
        <v>15</v>
      </c>
      <c r="C29" s="10"/>
      <c r="D29" s="10"/>
      <c r="E29" s="10"/>
      <c r="F29" s="10"/>
      <c r="G29" s="10"/>
      <c r="H29" s="24">
        <v>0.28999999999999998</v>
      </c>
      <c r="I29" s="24">
        <v>0.28999999999999998</v>
      </c>
      <c r="J29" s="24">
        <v>0.28999999999999998</v>
      </c>
      <c r="K29" s="24">
        <v>0.28999999999999998</v>
      </c>
      <c r="L29" s="24">
        <v>0.28999999999999998</v>
      </c>
      <c r="M29" s="24">
        <v>0.28999999999999998</v>
      </c>
      <c r="N29" s="24">
        <v>0.28999999999999998</v>
      </c>
      <c r="O29" s="24">
        <v>0.28999999999999998</v>
      </c>
      <c r="P29" s="25">
        <v>0.28999999999999998</v>
      </c>
    </row>
    <row r="30" spans="2:16">
      <c r="B30" s="9" t="s">
        <v>11</v>
      </c>
      <c r="C30" s="10"/>
      <c r="D30" s="10"/>
      <c r="E30" s="10"/>
      <c r="F30" s="10"/>
      <c r="G30" s="10"/>
      <c r="H30" s="24">
        <v>0.25</v>
      </c>
      <c r="I30" s="24">
        <v>0.25</v>
      </c>
      <c r="J30" s="24">
        <v>0.25</v>
      </c>
      <c r="K30" s="24">
        <v>0.25</v>
      </c>
      <c r="L30" s="24">
        <v>0.25</v>
      </c>
      <c r="M30" s="24">
        <v>0.25</v>
      </c>
      <c r="N30" s="24">
        <v>0.25</v>
      </c>
      <c r="O30" s="24">
        <v>0.25</v>
      </c>
      <c r="P30" s="25">
        <v>0.25</v>
      </c>
    </row>
    <row r="31" spans="2:16">
      <c r="B31" s="9" t="s">
        <v>16</v>
      </c>
      <c r="C31" s="10"/>
      <c r="D31" s="10"/>
      <c r="E31" s="10"/>
      <c r="F31" s="10"/>
      <c r="G31" s="10"/>
      <c r="H31" s="24">
        <v>0.24</v>
      </c>
      <c r="I31" s="24">
        <v>0.24</v>
      </c>
      <c r="J31" s="24">
        <v>0.24</v>
      </c>
      <c r="K31" s="24">
        <v>0.24</v>
      </c>
      <c r="L31" s="24">
        <v>0.24</v>
      </c>
      <c r="M31" s="24">
        <v>0.24</v>
      </c>
      <c r="N31" s="24">
        <v>0.24</v>
      </c>
      <c r="O31" s="24">
        <v>0.24</v>
      </c>
      <c r="P31" s="25">
        <v>0.24</v>
      </c>
    </row>
    <row r="32" spans="2:16">
      <c r="B32" s="5"/>
      <c r="P32" s="6"/>
    </row>
    <row r="33" spans="1:16">
      <c r="A33" t="s">
        <v>5</v>
      </c>
      <c r="B33" s="7" t="s">
        <v>21</v>
      </c>
      <c r="C33" s="15">
        <f t="shared" ref="C33:P33" si="8">C20-C27</f>
        <v>0</v>
      </c>
      <c r="D33" s="15">
        <f t="shared" si="8"/>
        <v>0</v>
      </c>
      <c r="E33" s="15">
        <f t="shared" si="8"/>
        <v>0</v>
      </c>
      <c r="F33" s="15">
        <f t="shared" si="8"/>
        <v>0</v>
      </c>
      <c r="G33" s="15">
        <f t="shared" si="8"/>
        <v>0</v>
      </c>
      <c r="H33" s="15">
        <f t="shared" ca="1" si="8"/>
        <v>4058.1449999999995</v>
      </c>
      <c r="I33" s="15">
        <f t="shared" ca="1" si="8"/>
        <v>4666.8667499999992</v>
      </c>
      <c r="J33" s="15">
        <f t="shared" ca="1" si="8"/>
        <v>5180.2220925000001</v>
      </c>
      <c r="K33" s="15">
        <f t="shared" ca="1" si="8"/>
        <v>5698.2443017499991</v>
      </c>
      <c r="L33" s="15">
        <f t="shared" ca="1" si="8"/>
        <v>6268.068731925001</v>
      </c>
      <c r="M33" s="15">
        <f t="shared" ca="1" si="8"/>
        <v>6832.1949177982515</v>
      </c>
      <c r="N33" s="15">
        <f t="shared" ca="1" si="8"/>
        <v>7515.4144095780757</v>
      </c>
      <c r="O33" s="15">
        <f t="shared" ca="1" si="8"/>
        <v>8266.9558505358855</v>
      </c>
      <c r="P33" s="22">
        <f t="shared" ca="1" si="8"/>
        <v>9010.9818770841139</v>
      </c>
    </row>
    <row r="34" spans="1:16">
      <c r="B34" s="5"/>
      <c r="P34" s="6"/>
    </row>
    <row r="35" spans="1:16">
      <c r="B35" s="5" t="s">
        <v>22</v>
      </c>
      <c r="C35" s="83">
        <v>93</v>
      </c>
      <c r="D35" s="83">
        <v>127</v>
      </c>
      <c r="E35" s="83">
        <v>134</v>
      </c>
      <c r="F35" s="83">
        <v>187</v>
      </c>
      <c r="G35" s="83">
        <v>266</v>
      </c>
      <c r="H35" s="35">
        <f ca="1">H36*H13</f>
        <v>3607.2400000000002</v>
      </c>
      <c r="I35" s="35">
        <f t="shared" ref="I35:P35" ca="1" si="9">I36*I13</f>
        <v>4148.326</v>
      </c>
      <c r="J35" s="35">
        <f t="shared" ca="1" si="9"/>
        <v>4604.6418600000006</v>
      </c>
      <c r="K35" s="35">
        <f t="shared" ca="1" si="9"/>
        <v>5065.1060460000008</v>
      </c>
      <c r="L35" s="35">
        <f t="shared" ca="1" si="9"/>
        <v>5571.6166506000009</v>
      </c>
      <c r="M35" s="35">
        <f t="shared" ca="1" si="9"/>
        <v>6073.0621491540023</v>
      </c>
      <c r="N35" s="35">
        <f t="shared" ca="1" si="9"/>
        <v>6680.3683640694026</v>
      </c>
      <c r="O35" s="35">
        <f t="shared" ca="1" si="9"/>
        <v>7348.4052004763425</v>
      </c>
      <c r="P35" s="55">
        <f t="shared" ca="1" si="9"/>
        <v>8009.7616685192133</v>
      </c>
    </row>
    <row r="36" spans="1:16">
      <c r="B36" s="5" t="s">
        <v>18</v>
      </c>
      <c r="C36" s="38">
        <f>C35/C13</f>
        <v>6.6314888762122074E-3</v>
      </c>
      <c r="D36" s="38">
        <f t="shared" ref="D36:G36" si="10">D35/D13</f>
        <v>8.4949832775919731E-3</v>
      </c>
      <c r="E36" s="38">
        <f t="shared" si="10"/>
        <v>8.04708143165986E-3</v>
      </c>
      <c r="F36" s="38">
        <f t="shared" si="10"/>
        <v>1.0856943799349745E-2</v>
      </c>
      <c r="G36" s="38">
        <f t="shared" si="10"/>
        <v>1.3420787083753783E-2</v>
      </c>
      <c r="H36" s="10">
        <f ca="1">OFFSET(H36,MATCH($C$10,$B$15:$B$17,0),0)</f>
        <v>0.14000000000000001</v>
      </c>
      <c r="I36" s="10">
        <f ca="1">OFFSET(I36,MATCH($C$10,$B$15:$B$17,0),0)</f>
        <v>0.14000000000000001</v>
      </c>
      <c r="J36" s="10">
        <f t="shared" ref="J36:P36" ca="1" si="11">OFFSET(J36,MATCH($C$10,$B$15:$B$17,0),0)</f>
        <v>0.14000000000000001</v>
      </c>
      <c r="K36" s="10">
        <f t="shared" ca="1" si="11"/>
        <v>0.14000000000000001</v>
      </c>
      <c r="L36" s="10">
        <f t="shared" ca="1" si="11"/>
        <v>0.14000000000000001</v>
      </c>
      <c r="M36" s="10">
        <f t="shared" ca="1" si="11"/>
        <v>0.14000000000000001</v>
      </c>
      <c r="N36" s="10">
        <f t="shared" ca="1" si="11"/>
        <v>0.14000000000000001</v>
      </c>
      <c r="O36" s="10">
        <f t="shared" ca="1" si="11"/>
        <v>0.14000000000000001</v>
      </c>
      <c r="P36" s="13">
        <f t="shared" ca="1" si="11"/>
        <v>0.14000000000000001</v>
      </c>
    </row>
    <row r="37" spans="1:16">
      <c r="B37" s="9" t="s">
        <v>15</v>
      </c>
      <c r="C37" s="10"/>
      <c r="D37" s="10"/>
      <c r="E37" s="10"/>
      <c r="F37" s="10"/>
      <c r="G37" s="10"/>
      <c r="H37" s="24">
        <v>0.11</v>
      </c>
      <c r="I37" s="24">
        <v>0.1</v>
      </c>
      <c r="J37" s="24">
        <v>0.1</v>
      </c>
      <c r="K37" s="24">
        <v>0.1</v>
      </c>
      <c r="L37" s="24">
        <v>0.1</v>
      </c>
      <c r="M37" s="24">
        <v>0.1</v>
      </c>
      <c r="N37" s="24">
        <v>0.1</v>
      </c>
      <c r="O37" s="24">
        <v>0.1</v>
      </c>
      <c r="P37" s="25">
        <v>0.1</v>
      </c>
    </row>
    <row r="38" spans="1:16">
      <c r="B38" s="9" t="s">
        <v>11</v>
      </c>
      <c r="C38" s="10"/>
      <c r="D38" s="10"/>
      <c r="E38" s="10"/>
      <c r="F38" s="10"/>
      <c r="G38" s="10"/>
      <c r="H38" s="24">
        <v>0.14000000000000001</v>
      </c>
      <c r="I38" s="24">
        <v>0.14000000000000001</v>
      </c>
      <c r="J38" s="24">
        <v>0.14000000000000001</v>
      </c>
      <c r="K38" s="24">
        <v>0.14000000000000001</v>
      </c>
      <c r="L38" s="24">
        <v>0.14000000000000001</v>
      </c>
      <c r="M38" s="24">
        <v>0.14000000000000001</v>
      </c>
      <c r="N38" s="24">
        <v>0.14000000000000001</v>
      </c>
      <c r="O38" s="24">
        <v>0.14000000000000001</v>
      </c>
      <c r="P38" s="25">
        <v>0.14000000000000001</v>
      </c>
    </row>
    <row r="39" spans="1:16">
      <c r="B39" s="9" t="s">
        <v>16</v>
      </c>
      <c r="C39" s="10"/>
      <c r="D39" s="10"/>
      <c r="E39" s="10"/>
      <c r="F39" s="10"/>
      <c r="G39" s="10"/>
      <c r="H39" s="24">
        <v>0.16</v>
      </c>
      <c r="I39" s="24">
        <v>0.16</v>
      </c>
      <c r="J39" s="24">
        <v>0.16</v>
      </c>
      <c r="K39" s="24">
        <v>0.16</v>
      </c>
      <c r="L39" s="24">
        <v>0.16</v>
      </c>
      <c r="M39" s="24">
        <v>0.16</v>
      </c>
      <c r="N39" s="24">
        <v>0.16</v>
      </c>
      <c r="O39" s="24">
        <v>0.16</v>
      </c>
      <c r="P39" s="25">
        <v>0.16</v>
      </c>
    </row>
    <row r="40" spans="1:16">
      <c r="B40" s="5"/>
      <c r="P40" s="6"/>
    </row>
    <row r="41" spans="1:16">
      <c r="B41" s="5" t="s">
        <v>23</v>
      </c>
      <c r="C41" s="83">
        <v>58</v>
      </c>
      <c r="D41" s="83">
        <v>29</v>
      </c>
      <c r="E41" s="83">
        <v>38</v>
      </c>
      <c r="F41" s="83">
        <v>38</v>
      </c>
      <c r="G41" s="83">
        <v>50</v>
      </c>
      <c r="H41" s="35">
        <f ca="1">H13*H42</f>
        <v>1030.6400000000001</v>
      </c>
      <c r="I41" s="35">
        <f t="shared" ref="I41:P41" ca="1" si="12">I13*I42</f>
        <v>1185.2359999999999</v>
      </c>
      <c r="J41" s="35">
        <f t="shared" ca="1" si="12"/>
        <v>1315.61196</v>
      </c>
      <c r="K41" s="35">
        <f t="shared" ca="1" si="12"/>
        <v>1447.1731560000001</v>
      </c>
      <c r="L41" s="35">
        <f t="shared" ca="1" si="12"/>
        <v>1591.8904716000002</v>
      </c>
      <c r="M41" s="35">
        <f t="shared" ca="1" si="12"/>
        <v>1735.1606140440003</v>
      </c>
      <c r="N41" s="35">
        <f t="shared" ca="1" si="12"/>
        <v>1908.6766754484006</v>
      </c>
      <c r="O41" s="35">
        <f t="shared" ca="1" si="12"/>
        <v>2099.5443429932407</v>
      </c>
      <c r="P41" s="55">
        <f t="shared" ca="1" si="12"/>
        <v>2288.5033338626322</v>
      </c>
    </row>
    <row r="42" spans="1:16">
      <c r="B42" s="5" t="s">
        <v>18</v>
      </c>
      <c r="C42" s="36">
        <f>C41/C13</f>
        <v>4.1357672561323448E-3</v>
      </c>
      <c r="D42" s="36">
        <f t="shared" ref="D42:G42" si="13">D41/D13</f>
        <v>1.9397993311036788E-3</v>
      </c>
      <c r="E42" s="36">
        <f t="shared" si="13"/>
        <v>2.2820081671871247E-3</v>
      </c>
      <c r="F42" s="36">
        <f t="shared" si="13"/>
        <v>2.2062238736646539E-3</v>
      </c>
      <c r="G42" s="36">
        <f t="shared" si="13"/>
        <v>2.5227043390514633E-3</v>
      </c>
      <c r="H42" s="10">
        <f ca="1">OFFSET(H42,MATCH($C$10,$B$15:$B$17,0),0)</f>
        <v>0.04</v>
      </c>
      <c r="I42" s="10">
        <f ca="1">OFFSET(I42,MATCH($C$10,$B$15:$B$17,0),0)</f>
        <v>0.04</v>
      </c>
      <c r="J42" s="10">
        <f t="shared" ref="J42:P42" ca="1" si="14">OFFSET(J42,MATCH($C$10,$B$15:$B$17,0),0)</f>
        <v>0.04</v>
      </c>
      <c r="K42" s="10">
        <f t="shared" ca="1" si="14"/>
        <v>0.04</v>
      </c>
      <c r="L42" s="10">
        <f t="shared" ca="1" si="14"/>
        <v>0.04</v>
      </c>
      <c r="M42" s="10">
        <f t="shared" ca="1" si="14"/>
        <v>0.04</v>
      </c>
      <c r="N42" s="10">
        <f t="shared" ca="1" si="14"/>
        <v>0.04</v>
      </c>
      <c r="O42" s="10">
        <f t="shared" ca="1" si="14"/>
        <v>0.04</v>
      </c>
      <c r="P42" s="13">
        <f t="shared" ca="1" si="14"/>
        <v>0.04</v>
      </c>
    </row>
    <row r="43" spans="1:16">
      <c r="B43" s="9" t="s">
        <v>15</v>
      </c>
      <c r="D43" s="10"/>
      <c r="E43" s="10"/>
      <c r="F43" s="10"/>
      <c r="G43" s="10"/>
      <c r="H43" s="24">
        <v>0.05</v>
      </c>
      <c r="I43" s="24">
        <v>0.05</v>
      </c>
      <c r="J43" s="24">
        <v>0.05</v>
      </c>
      <c r="K43" s="24">
        <v>0.05</v>
      </c>
      <c r="L43" s="24">
        <v>0.05</v>
      </c>
      <c r="M43" s="24">
        <v>0.05</v>
      </c>
      <c r="N43" s="24">
        <v>0.05</v>
      </c>
      <c r="O43" s="24">
        <v>0.05</v>
      </c>
      <c r="P43" s="25">
        <v>0.05</v>
      </c>
    </row>
    <row r="44" spans="1:16">
      <c r="B44" s="9" t="s">
        <v>11</v>
      </c>
      <c r="C44" s="10"/>
      <c r="D44" s="10"/>
      <c r="E44" s="10"/>
      <c r="F44" s="10"/>
      <c r="G44" s="10"/>
      <c r="H44" s="24">
        <v>0.04</v>
      </c>
      <c r="I44" s="24">
        <v>0.04</v>
      </c>
      <c r="J44" s="24">
        <v>0.04</v>
      </c>
      <c r="K44" s="24">
        <v>0.04</v>
      </c>
      <c r="L44" s="24">
        <v>0.04</v>
      </c>
      <c r="M44" s="24">
        <v>0.04</v>
      </c>
      <c r="N44" s="24">
        <v>0.04</v>
      </c>
      <c r="O44" s="24">
        <v>0.04</v>
      </c>
      <c r="P44" s="25">
        <v>0.04</v>
      </c>
    </row>
    <row r="45" spans="1:16">
      <c r="B45" s="9" t="s">
        <v>16</v>
      </c>
      <c r="C45" s="10"/>
      <c r="D45" s="10"/>
      <c r="E45" s="10"/>
      <c r="F45" s="10"/>
      <c r="G45" s="10"/>
      <c r="H45" s="24">
        <v>0.03</v>
      </c>
      <c r="I45" s="24">
        <v>0.03</v>
      </c>
      <c r="J45" s="24">
        <v>0.03</v>
      </c>
      <c r="K45" s="24">
        <v>0.03</v>
      </c>
      <c r="L45" s="24">
        <v>0.03</v>
      </c>
      <c r="M45" s="24">
        <v>0.03</v>
      </c>
      <c r="N45" s="24">
        <v>0.03</v>
      </c>
      <c r="O45" s="24">
        <v>0.03</v>
      </c>
      <c r="P45" s="25">
        <v>0.03</v>
      </c>
    </row>
    <row r="46" spans="1:16">
      <c r="B46" s="5"/>
      <c r="P46" s="6"/>
    </row>
    <row r="47" spans="1:16">
      <c r="B47" s="5" t="s">
        <v>24</v>
      </c>
      <c r="C47" s="83">
        <v>-22</v>
      </c>
      <c r="D47" s="83">
        <v>-17</v>
      </c>
      <c r="E47" s="83">
        <v>18</v>
      </c>
      <c r="F47" s="83">
        <v>-41</v>
      </c>
      <c r="G47" s="83">
        <v>-186</v>
      </c>
      <c r="H47" s="35">
        <f ca="1">H48*(H13-G13)</f>
        <v>-356.76</v>
      </c>
      <c r="I47" s="35">
        <f t="shared" ref="I47:P47" ca="1" si="15">I48*(I13-H13)</f>
        <v>-154.59599999999992</v>
      </c>
      <c r="J47" s="35">
        <f t="shared" ca="1" si="15"/>
        <v>32.593990000000012</v>
      </c>
      <c r="K47" s="35">
        <f t="shared" ca="1" si="15"/>
        <v>-98.670897000000039</v>
      </c>
      <c r="L47" s="35">
        <f t="shared" ca="1" si="15"/>
        <v>289.4346312000003</v>
      </c>
      <c r="M47" s="35">
        <f t="shared" ca="1" si="15"/>
        <v>-250.72274927700042</v>
      </c>
      <c r="N47" s="35">
        <f t="shared" ca="1" si="15"/>
        <v>-216.89507675550013</v>
      </c>
      <c r="O47" s="35">
        <f t="shared" ca="1" si="15"/>
        <v>-95.433833772420044</v>
      </c>
      <c r="P47" s="55">
        <f t="shared" ca="1" si="15"/>
        <v>0</v>
      </c>
    </row>
    <row r="48" spans="1:16">
      <c r="B48" s="5" t="s">
        <v>18</v>
      </c>
      <c r="C48" s="36">
        <f>C47/C13</f>
        <v>-1.5687393040501997E-3</v>
      </c>
      <c r="D48" s="36">
        <f t="shared" ref="D48:G48" si="16">D47/D13</f>
        <v>-1.1371237458193981E-3</v>
      </c>
      <c r="E48" s="36">
        <f t="shared" si="16"/>
        <v>1.0809512370886379E-3</v>
      </c>
      <c r="F48" s="36">
        <f t="shared" si="16"/>
        <v>-2.3803994426381792E-3</v>
      </c>
      <c r="G48" s="36">
        <f t="shared" si="16"/>
        <v>-9.3844601412714432E-3</v>
      </c>
      <c r="H48" s="10">
        <f ca="1">OFFSET(H48,MATCH($C$10,$B$15:$B$17,0),0)</f>
        <v>-0.06</v>
      </c>
      <c r="I48" s="10">
        <f ca="1">OFFSET(I48,MATCH($C$10,$B$15:$B$17,0),0)</f>
        <v>-0.04</v>
      </c>
      <c r="J48" s="10">
        <f t="shared" ref="J48:P48" ca="1" si="17">OFFSET(J48,MATCH($C$10,$B$15:$B$17,0),0)</f>
        <v>0.01</v>
      </c>
      <c r="K48" s="10">
        <f t="shared" ca="1" si="17"/>
        <v>-0.03</v>
      </c>
      <c r="L48" s="10">
        <f t="shared" ca="1" si="17"/>
        <v>0.08</v>
      </c>
      <c r="M48" s="10">
        <f t="shared" ca="1" si="17"/>
        <v>-7.0000000000000007E-2</v>
      </c>
      <c r="N48" s="10">
        <f t="shared" ca="1" si="17"/>
        <v>-0.05</v>
      </c>
      <c r="O48" s="10">
        <f t="shared" ca="1" si="17"/>
        <v>-0.02</v>
      </c>
      <c r="P48" s="13">
        <f t="shared" ca="1" si="17"/>
        <v>0</v>
      </c>
    </row>
    <row r="49" spans="2:16">
      <c r="B49" s="9" t="s">
        <v>15</v>
      </c>
      <c r="C49" s="10"/>
      <c r="D49" s="10"/>
      <c r="E49" s="10"/>
      <c r="F49" s="10"/>
      <c r="G49" s="10"/>
      <c r="H49" s="24">
        <v>-0.08</v>
      </c>
      <c r="I49" s="24">
        <v>-0.1</v>
      </c>
      <c r="J49" s="24">
        <v>-0.09</v>
      </c>
      <c r="K49" s="24">
        <v>-0.08</v>
      </c>
      <c r="L49" s="24">
        <v>-7.0000000000000007E-2</v>
      </c>
      <c r="M49" s="24">
        <v>-0.05</v>
      </c>
      <c r="N49" s="24">
        <v>-0.02</v>
      </c>
      <c r="O49" s="24">
        <v>0</v>
      </c>
      <c r="P49" s="25">
        <v>0.02</v>
      </c>
    </row>
    <row r="50" spans="2:16">
      <c r="B50" s="9" t="s">
        <v>11</v>
      </c>
      <c r="C50" s="10"/>
      <c r="D50" s="10"/>
      <c r="E50" s="10"/>
      <c r="F50" s="10"/>
      <c r="G50" s="10"/>
      <c r="H50" s="24">
        <v>-0.06</v>
      </c>
      <c r="I50" s="84">
        <v>-0.04</v>
      </c>
      <c r="J50" s="24">
        <v>0.01</v>
      </c>
      <c r="K50" s="24">
        <v>-0.03</v>
      </c>
      <c r="L50" s="24">
        <v>0.08</v>
      </c>
      <c r="M50" s="24">
        <v>-7.0000000000000007E-2</v>
      </c>
      <c r="N50" s="24">
        <v>-0.05</v>
      </c>
      <c r="O50" s="24">
        <v>-0.02</v>
      </c>
      <c r="P50" s="25">
        <v>0</v>
      </c>
    </row>
    <row r="51" spans="2:16">
      <c r="B51" s="9" t="s">
        <v>16</v>
      </c>
      <c r="C51" s="10"/>
      <c r="D51" s="10"/>
      <c r="E51" s="10"/>
      <c r="F51" s="10"/>
      <c r="G51" s="10"/>
      <c r="H51" s="24">
        <v>-0.04</v>
      </c>
      <c r="I51" s="84">
        <v>-0.02</v>
      </c>
      <c r="J51" s="84">
        <v>0.01</v>
      </c>
      <c r="K51" s="24">
        <v>0.02</v>
      </c>
      <c r="L51" s="24">
        <v>-0.03</v>
      </c>
      <c r="M51" s="24">
        <v>-0.05</v>
      </c>
      <c r="N51" s="24">
        <v>-0.02</v>
      </c>
      <c r="O51" s="24">
        <v>-0.03</v>
      </c>
      <c r="P51" s="25">
        <v>-0.02</v>
      </c>
    </row>
    <row r="52" spans="2:16">
      <c r="B52" s="5"/>
      <c r="P52" s="6"/>
    </row>
    <row r="53" spans="2:16" ht="15.75" thickBot="1">
      <c r="B53" s="23" t="s">
        <v>25</v>
      </c>
      <c r="C53" s="33"/>
      <c r="D53" s="33"/>
      <c r="E53" s="33"/>
      <c r="F53" s="33"/>
      <c r="G53" s="33"/>
      <c r="H53" s="33">
        <f t="shared" ref="H53:P53" ca="1" si="18">H35-H41-H47</f>
        <v>2933.3600000000006</v>
      </c>
      <c r="I53" s="33">
        <f t="shared" ca="1" si="18"/>
        <v>3117.6860000000001</v>
      </c>
      <c r="J53" s="40">
        <f t="shared" ca="1" si="18"/>
        <v>3256.4359100000006</v>
      </c>
      <c r="K53" s="40">
        <f t="shared" ca="1" si="18"/>
        <v>3716.6037870000009</v>
      </c>
      <c r="L53" s="40">
        <f t="shared" ca="1" si="18"/>
        <v>3690.2915478000004</v>
      </c>
      <c r="M53" s="40">
        <f t="shared" ca="1" si="18"/>
        <v>4588.6242843870032</v>
      </c>
      <c r="N53" s="40">
        <f t="shared" ca="1" si="18"/>
        <v>4988.5867653765017</v>
      </c>
      <c r="O53" s="40">
        <f t="shared" ca="1" si="18"/>
        <v>5344.2946912555217</v>
      </c>
      <c r="P53" s="41">
        <f t="shared" ca="1" si="18"/>
        <v>5721.2583346565807</v>
      </c>
    </row>
    <row r="54" spans="2:16">
      <c r="B54" s="8" t="s">
        <v>26</v>
      </c>
      <c r="C54" s="1"/>
      <c r="D54" s="1"/>
      <c r="E54" s="1"/>
      <c r="F54" s="1"/>
      <c r="G54" s="1"/>
      <c r="H54" s="42">
        <f ca="1">H53/(1+$C$8)^H11</f>
        <v>2736.34328358209</v>
      </c>
      <c r="I54" s="42">
        <f t="shared" ref="I54:P54" ca="1" si="19">I53/(1+$C$8)^I11</f>
        <v>2712.9563237914899</v>
      </c>
      <c r="J54" s="42">
        <f t="shared" ca="1" si="19"/>
        <v>2643.3713533241912</v>
      </c>
      <c r="K54" s="42">
        <f t="shared" ca="1" si="19"/>
        <v>2814.2788291887914</v>
      </c>
      <c r="L54" s="42">
        <f t="shared" ca="1" si="19"/>
        <v>2606.6741896296921</v>
      </c>
      <c r="M54" s="42">
        <f t="shared" ca="1" si="19"/>
        <v>3023.5265535441722</v>
      </c>
      <c r="N54" s="42">
        <f t="shared" ca="1" si="19"/>
        <v>3066.2956910489984</v>
      </c>
      <c r="O54" s="42">
        <f t="shared" ca="1" si="19"/>
        <v>3064.3058820346887</v>
      </c>
      <c r="P54" s="42">
        <f t="shared" ca="1" si="19"/>
        <v>3060.1202296771653</v>
      </c>
    </row>
    <row r="56" spans="2:16">
      <c r="B56" t="s">
        <v>27</v>
      </c>
      <c r="P56" s="39">
        <f ca="1">(P53*(1+C9))/(C8+C9)</f>
        <v>60456.595804360768</v>
      </c>
    </row>
    <row r="57" spans="2:16">
      <c r="B57" t="s">
        <v>28</v>
      </c>
      <c r="P57" s="39">
        <f ca="1">P56/(1+C8)^P11</f>
        <v>32336.322014629837</v>
      </c>
    </row>
    <row r="59" spans="2:16">
      <c r="B59" s="1" t="s">
        <v>29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43">
        <f ca="1">SUM(H54:P54)+P57</f>
        <v>58064.194350451115</v>
      </c>
    </row>
    <row r="60" spans="2:16">
      <c r="B60" t="s">
        <v>30</v>
      </c>
      <c r="P60">
        <v>301</v>
      </c>
    </row>
    <row r="61" spans="2:16">
      <c r="B61" s="1" t="s">
        <v>31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>
        <v>687.9</v>
      </c>
    </row>
    <row r="62" spans="2:16">
      <c r="B62" t="s">
        <v>32</v>
      </c>
      <c r="P62" s="39">
        <f ca="1">P59+P60-P61</f>
        <v>57677.294350451113</v>
      </c>
    </row>
    <row r="63" spans="2:16">
      <c r="B63" s="1" t="s">
        <v>33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43">
        <v>42.813000000000002</v>
      </c>
    </row>
    <row r="64" spans="2:16">
      <c r="B64" t="s">
        <v>34</v>
      </c>
      <c r="P64" s="39">
        <f ca="1">P62/P63</f>
        <v>1347.1911417198307</v>
      </c>
    </row>
    <row r="65" spans="1:16" ht="15.75" thickBot="1"/>
    <row r="66" spans="1:16">
      <c r="A66" t="s">
        <v>5</v>
      </c>
      <c r="B66" s="4" t="s">
        <v>35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2"/>
    </row>
    <row r="68" spans="1:16">
      <c r="C68" s="47"/>
      <c r="D68" s="89" t="s">
        <v>36</v>
      </c>
      <c r="E68" s="89"/>
      <c r="F68" s="89"/>
      <c r="G68" s="89"/>
      <c r="H68" s="89"/>
      <c r="I68" s="89"/>
    </row>
    <row r="69" spans="1:16">
      <c r="C69" s="89" t="s">
        <v>8</v>
      </c>
      <c r="D69" s="46">
        <f ca="1">P64</f>
        <v>1347.1911417198307</v>
      </c>
      <c r="E69" s="49">
        <v>0.02</v>
      </c>
      <c r="F69" s="49">
        <v>2.2499999999999999E-2</v>
      </c>
      <c r="G69" s="49">
        <v>2.5000000000000001E-2</v>
      </c>
      <c r="H69" s="49">
        <v>2.75E-2</v>
      </c>
      <c r="I69" s="49">
        <v>0.03</v>
      </c>
    </row>
    <row r="70" spans="1:16">
      <c r="C70" s="89"/>
      <c r="D70" s="48">
        <v>0.06</v>
      </c>
      <c r="E70" s="34">
        <f t="dataTable" ref="E70:I74" dt2D="1" dtr="1" r1="C9" r2="C8" ca="1"/>
        <v>1636.4057979483832</v>
      </c>
      <c r="F70" s="34">
        <v>1608.2422712877162</v>
      </c>
      <c r="G70" s="34">
        <v>1581.7354226659118</v>
      </c>
      <c r="H70" s="34">
        <v>1556.7432511082109</v>
      </c>
      <c r="I70" s="34">
        <v>1533.1395335259372</v>
      </c>
    </row>
    <row r="71" spans="1:16">
      <c r="C71" s="89"/>
      <c r="D71" s="48">
        <v>7.0000000000000007E-2</v>
      </c>
      <c r="E71" s="34">
        <v>1421.4890535103248</v>
      </c>
      <c r="F71" s="34">
        <v>1401.1888396521372</v>
      </c>
      <c r="G71" s="34">
        <v>1381.9570581022751</v>
      </c>
      <c r="H71" s="34">
        <v>1363.7115217600981</v>
      </c>
      <c r="I71" s="34">
        <v>1346.3782622350304</v>
      </c>
    </row>
    <row r="72" spans="1:16">
      <c r="C72" s="89"/>
      <c r="D72" s="48">
        <v>0.08</v>
      </c>
      <c r="E72" s="34">
        <v>1251.378706065879</v>
      </c>
      <c r="F72" s="34">
        <v>1236.3781945572598</v>
      </c>
      <c r="G72" s="34">
        <v>1222.0919931204799</v>
      </c>
      <c r="H72" s="34">
        <v>1208.4702661691315</v>
      </c>
      <c r="I72" s="34">
        <v>1195.4677086246627</v>
      </c>
    </row>
    <row r="73" spans="1:16">
      <c r="C73" s="89"/>
      <c r="D73" s="48">
        <v>0.09</v>
      </c>
      <c r="E73" s="34">
        <v>1113.7288186706176</v>
      </c>
      <c r="F73" s="34">
        <v>1102.4174903278897</v>
      </c>
      <c r="G73" s="34">
        <v>1091.5979588696282</v>
      </c>
      <c r="H73" s="34">
        <v>1081.238833005335</v>
      </c>
      <c r="I73" s="34">
        <v>1071.3113373853876</v>
      </c>
    </row>
    <row r="74" spans="1:16">
      <c r="C74" s="89"/>
      <c r="D74" s="48">
        <v>0.1</v>
      </c>
      <c r="E74" s="34">
        <v>1000.3188360747403</v>
      </c>
      <c r="F74" s="34">
        <v>991.64428688256669</v>
      </c>
      <c r="G74" s="34">
        <v>983.31671965808005</v>
      </c>
      <c r="H74" s="34">
        <v>975.31572369729884</v>
      </c>
      <c r="I74" s="34">
        <v>967.62245835039357</v>
      </c>
    </row>
  </sheetData>
  <mergeCells count="2">
    <mergeCell ref="C69:C74"/>
    <mergeCell ref="D68:I68"/>
  </mergeCells>
  <dataValidations count="1">
    <dataValidation type="list" allowBlank="1" showInputMessage="1" showErrorMessage="1" sqref="C10" xr:uid="{4E88C3CD-EB72-114E-8E87-42D5CC893C5F}">
      <formula1>$B$15:$B$17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0435-956A-2A40-A723-65BA8E7A4F73}">
  <dimension ref="A2:H23"/>
  <sheetViews>
    <sheetView showGridLines="0" zoomScale="135" workbookViewId="0">
      <selection activeCell="J14" sqref="J14"/>
    </sheetView>
  </sheetViews>
  <sheetFormatPr defaultColWidth="11.42578125" defaultRowHeight="15"/>
  <cols>
    <col min="1" max="1" width="2.28515625" customWidth="1"/>
    <col min="2" max="2" width="24.85546875" customWidth="1"/>
    <col min="3" max="3" width="13.140625" customWidth="1"/>
  </cols>
  <sheetData>
    <row r="2" spans="1:8">
      <c r="A2" t="s">
        <v>5</v>
      </c>
      <c r="B2" s="90" t="s">
        <v>37</v>
      </c>
      <c r="C2" s="91"/>
      <c r="D2" s="91"/>
      <c r="E2" s="91"/>
      <c r="F2" s="91"/>
      <c r="G2" s="91"/>
      <c r="H2" s="92"/>
    </row>
    <row r="3" spans="1:8">
      <c r="B3" t="s">
        <v>32</v>
      </c>
      <c r="C3" s="39">
        <f ca="1">DCF!P62</f>
        <v>57677.294350451113</v>
      </c>
    </row>
    <row r="4" spans="1:8">
      <c r="B4" t="s">
        <v>38</v>
      </c>
      <c r="C4">
        <f>DCF!P61</f>
        <v>687.9</v>
      </c>
    </row>
    <row r="5" spans="1:8">
      <c r="B5" t="s">
        <v>39</v>
      </c>
      <c r="C5" s="52">
        <v>0.25</v>
      </c>
    </row>
    <row r="7" spans="1:8">
      <c r="B7" t="s">
        <v>40</v>
      </c>
      <c r="C7" s="44">
        <f ca="1">C3/(C3+C4)</f>
        <v>0.9882138660265648</v>
      </c>
    </row>
    <row r="8" spans="1:8">
      <c r="B8" t="s">
        <v>41</v>
      </c>
      <c r="C8" s="44">
        <f ca="1">C4/(C3+C4)</f>
        <v>1.1786133973435198E-2</v>
      </c>
    </row>
    <row r="10" spans="1:8">
      <c r="B10" s="50" t="s">
        <v>42</v>
      </c>
    </row>
    <row r="11" spans="1:8">
      <c r="B11" t="s">
        <v>43</v>
      </c>
      <c r="C11" s="45">
        <v>3.4799999999999998E-2</v>
      </c>
    </row>
    <row r="12" spans="1:8">
      <c r="B12" t="s">
        <v>44</v>
      </c>
      <c r="C12">
        <v>1.17</v>
      </c>
    </row>
    <row r="13" spans="1:8">
      <c r="B13" t="s">
        <v>45</v>
      </c>
      <c r="C13" s="44">
        <v>0.08</v>
      </c>
    </row>
    <row r="14" spans="1:8">
      <c r="B14" t="s">
        <v>42</v>
      </c>
      <c r="C14" s="31">
        <f>C11+C12*(C13-C11)</f>
        <v>8.7683999999999998E-2</v>
      </c>
    </row>
    <row r="16" spans="1:8">
      <c r="B16" t="s">
        <v>46</v>
      </c>
    </row>
    <row r="18" spans="1:3">
      <c r="B18" s="51" t="s">
        <v>47</v>
      </c>
    </row>
    <row r="19" spans="1:3">
      <c r="B19" t="s">
        <v>48</v>
      </c>
      <c r="C19" s="45">
        <v>4.7899999999999998E-2</v>
      </c>
    </row>
    <row r="21" spans="1:3">
      <c r="A21" t="s">
        <v>5</v>
      </c>
      <c r="B21" s="62" t="s">
        <v>8</v>
      </c>
      <c r="C21" s="66">
        <f ca="1">(C7*C14)+(C8*C19)*(1-C5)</f>
        <v>8.7073961491668961E-2</v>
      </c>
    </row>
    <row r="23" spans="1:3">
      <c r="B23" t="s">
        <v>49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E783-9C00-9043-8CB2-EF1D196F765C}">
  <dimension ref="A1:K21"/>
  <sheetViews>
    <sheetView showGridLines="0" zoomScale="150" workbookViewId="0">
      <selection activeCell="B17" sqref="B17"/>
    </sheetView>
  </sheetViews>
  <sheetFormatPr defaultColWidth="11.42578125" defaultRowHeight="15"/>
  <cols>
    <col min="1" max="1" width="2.28515625" customWidth="1"/>
    <col min="2" max="2" width="24" customWidth="1"/>
    <col min="3" max="3" width="10.28515625" customWidth="1"/>
  </cols>
  <sheetData>
    <row r="1" spans="1:11" ht="15.75" thickBot="1"/>
    <row r="2" spans="1:11" ht="15.75" thickBot="1">
      <c r="A2" t="s">
        <v>5</v>
      </c>
      <c r="B2" s="93" t="s">
        <v>50</v>
      </c>
      <c r="C2" s="94"/>
      <c r="D2" s="94"/>
      <c r="E2" s="95"/>
      <c r="F2" s="34"/>
      <c r="G2" s="34"/>
      <c r="H2" s="34"/>
      <c r="I2" s="34"/>
      <c r="J2" s="34"/>
      <c r="K2" s="34"/>
    </row>
    <row r="3" spans="1:11">
      <c r="B3" s="67" t="s">
        <v>51</v>
      </c>
      <c r="C3" s="68" t="s">
        <v>52</v>
      </c>
      <c r="D3" s="68" t="s">
        <v>53</v>
      </c>
      <c r="E3" s="69" t="s">
        <v>54</v>
      </c>
    </row>
    <row r="4" spans="1:11">
      <c r="B4" s="34" t="s">
        <v>55</v>
      </c>
      <c r="C4" s="34">
        <v>98.55</v>
      </c>
      <c r="D4" s="34">
        <v>8</v>
      </c>
      <c r="E4" s="35">
        <f>C4/D4</f>
        <v>12.31875</v>
      </c>
    </row>
    <row r="5" spans="1:11">
      <c r="B5" s="34" t="s">
        <v>56</v>
      </c>
      <c r="C5" s="34">
        <v>84.68</v>
      </c>
      <c r="D5" s="34">
        <v>11.1</v>
      </c>
      <c r="E5" s="35">
        <f t="shared" ref="E5:E8" si="0">C5/D5</f>
        <v>7.62882882882883</v>
      </c>
    </row>
    <row r="6" spans="1:11">
      <c r="B6" s="34" t="s">
        <v>57</v>
      </c>
      <c r="C6" s="34">
        <v>23.79</v>
      </c>
      <c r="D6" s="34">
        <v>2.66</v>
      </c>
      <c r="E6" s="35">
        <f t="shared" si="0"/>
        <v>8.9436090225563909</v>
      </c>
    </row>
    <row r="7" spans="1:11">
      <c r="B7" s="34" t="s">
        <v>58</v>
      </c>
      <c r="C7" s="59">
        <v>51.24</v>
      </c>
      <c r="D7" s="34">
        <v>3.68</v>
      </c>
      <c r="E7" s="35">
        <f t="shared" si="0"/>
        <v>13.923913043478262</v>
      </c>
    </row>
    <row r="8" spans="1:11">
      <c r="B8" s="34" t="s">
        <v>59</v>
      </c>
      <c r="C8" s="59">
        <v>326.39</v>
      </c>
      <c r="D8" s="34">
        <v>11.01</v>
      </c>
      <c r="E8" s="35">
        <f t="shared" si="0"/>
        <v>29.644868301544051</v>
      </c>
    </row>
    <row r="10" spans="1:11">
      <c r="B10" s="60" t="s">
        <v>60</v>
      </c>
      <c r="C10" s="64">
        <f>AVERAGE(E4:E8)</f>
        <v>14.491993839281509</v>
      </c>
    </row>
    <row r="11" spans="1:11">
      <c r="B11" s="61" t="s">
        <v>61</v>
      </c>
      <c r="C11" s="65">
        <f>MEDIAN(E4:E8)</f>
        <v>12.31875</v>
      </c>
    </row>
    <row r="13" spans="1:11">
      <c r="A13" t="s">
        <v>5</v>
      </c>
      <c r="B13" s="56" t="str">
        <f>B4</f>
        <v>Simpson Manufacturing (SSD)</v>
      </c>
      <c r="C13" s="63">
        <f>D13*C10</f>
        <v>115.93595071425207</v>
      </c>
      <c r="D13" s="57">
        <f>D4</f>
        <v>8</v>
      </c>
    </row>
    <row r="14" spans="1:11">
      <c r="C14" s="31"/>
    </row>
    <row r="18" spans="2:3">
      <c r="B18" s="51"/>
    </row>
    <row r="19" spans="2:3">
      <c r="C19" s="45"/>
    </row>
    <row r="21" spans="2:3">
      <c r="B21" s="16"/>
      <c r="C21" s="31"/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882C-3CC9-2C47-B6C0-2F03A6B20351}">
  <dimension ref="A2:J21"/>
  <sheetViews>
    <sheetView showGridLines="0" workbookViewId="0">
      <selection activeCell="D20" sqref="D20"/>
    </sheetView>
  </sheetViews>
  <sheetFormatPr defaultColWidth="11.42578125" defaultRowHeight="15"/>
  <cols>
    <col min="1" max="1" width="3" customWidth="1"/>
  </cols>
  <sheetData>
    <row r="2" spans="1:10">
      <c r="A2" s="34" t="s">
        <v>5</v>
      </c>
      <c r="B2" s="96" t="s">
        <v>62</v>
      </c>
      <c r="C2" s="96"/>
      <c r="D2" s="96"/>
      <c r="E2" s="96"/>
      <c r="F2" s="96"/>
      <c r="G2" s="96"/>
      <c r="H2" s="96"/>
      <c r="I2" s="96"/>
      <c r="J2" s="96"/>
    </row>
    <row r="14" spans="1:10">
      <c r="B14" s="34"/>
      <c r="C14" s="34" t="s">
        <v>63</v>
      </c>
      <c r="D14" s="34" t="s">
        <v>64</v>
      </c>
    </row>
    <row r="15" spans="1:10">
      <c r="B15" s="34" t="s">
        <v>65</v>
      </c>
      <c r="C15" s="87">
        <v>132.72999999999999</v>
      </c>
      <c r="D15" s="34">
        <v>75.25</v>
      </c>
    </row>
    <row r="16" spans="1:10">
      <c r="B16" s="34" t="s">
        <v>66</v>
      </c>
      <c r="C16" s="34">
        <v>129.9</v>
      </c>
      <c r="D16" s="34"/>
    </row>
    <row r="17" spans="2:4">
      <c r="B17" s="34"/>
      <c r="C17" s="34"/>
      <c r="D17" s="34"/>
    </row>
    <row r="18" spans="2:4">
      <c r="B18" s="34"/>
      <c r="C18" s="34"/>
      <c r="D18" s="34"/>
    </row>
    <row r="19" spans="2:4">
      <c r="B19" s="34"/>
      <c r="C19" s="34"/>
      <c r="D19" s="34"/>
    </row>
    <row r="20" spans="2:4">
      <c r="B20" s="34"/>
      <c r="C20" s="34"/>
      <c r="D20" s="34"/>
    </row>
    <row r="21" spans="2:4">
      <c r="B21" s="34"/>
      <c r="C21" s="34"/>
      <c r="D21" s="34"/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F86B-B721-4BC7-B073-F40A74C1D2D3}">
  <dimension ref="A1:AN25"/>
  <sheetViews>
    <sheetView topLeftCell="A4" workbookViewId="0">
      <selection activeCell="Y38" sqref="Y38"/>
    </sheetView>
  </sheetViews>
  <sheetFormatPr defaultRowHeight="15"/>
  <sheetData>
    <row r="1" spans="1:40">
      <c r="A1" s="88" t="s">
        <v>720</v>
      </c>
      <c r="B1" s="88" t="s">
        <v>719</v>
      </c>
      <c r="C1" s="88" t="s">
        <v>718</v>
      </c>
      <c r="D1" s="88" t="s">
        <v>717</v>
      </c>
      <c r="E1" s="88" t="s">
        <v>716</v>
      </c>
      <c r="F1" s="88" t="s">
        <v>715</v>
      </c>
      <c r="G1" s="88" t="s">
        <v>714</v>
      </c>
      <c r="H1" s="88" t="s">
        <v>713</v>
      </c>
      <c r="I1" s="88" t="s">
        <v>712</v>
      </c>
      <c r="J1" s="88" t="s">
        <v>711</v>
      </c>
      <c r="K1" s="88" t="s">
        <v>710</v>
      </c>
      <c r="L1" s="88" t="s">
        <v>709</v>
      </c>
      <c r="M1" s="88" t="s">
        <v>708</v>
      </c>
      <c r="N1" s="88" t="s">
        <v>707</v>
      </c>
      <c r="O1" s="88" t="s">
        <v>706</v>
      </c>
      <c r="P1" s="88" t="s">
        <v>705</v>
      </c>
      <c r="Q1" s="88" t="s">
        <v>704</v>
      </c>
      <c r="R1" s="88" t="s">
        <v>703</v>
      </c>
      <c r="S1" s="88" t="s">
        <v>702</v>
      </c>
      <c r="T1" s="88" t="s">
        <v>701</v>
      </c>
      <c r="U1" s="88" t="s">
        <v>700</v>
      </c>
      <c r="V1" s="88" t="s">
        <v>699</v>
      </c>
      <c r="W1" s="88" t="s">
        <v>698</v>
      </c>
      <c r="X1" s="88" t="s">
        <v>697</v>
      </c>
      <c r="Y1" s="88" t="s">
        <v>696</v>
      </c>
      <c r="Z1" s="88" t="s">
        <v>695</v>
      </c>
      <c r="AA1" s="88" t="s">
        <v>694</v>
      </c>
      <c r="AB1" s="88" t="s">
        <v>693</v>
      </c>
      <c r="AC1" s="88" t="s">
        <v>692</v>
      </c>
      <c r="AD1" s="88" t="s">
        <v>691</v>
      </c>
      <c r="AE1" s="88" t="s">
        <v>690</v>
      </c>
      <c r="AF1" s="88" t="s">
        <v>689</v>
      </c>
      <c r="AG1" s="88" t="s">
        <v>688</v>
      </c>
      <c r="AH1" s="88" t="s">
        <v>687</v>
      </c>
      <c r="AI1" s="88" t="s">
        <v>686</v>
      </c>
      <c r="AJ1" s="88" t="s">
        <v>685</v>
      </c>
      <c r="AK1" s="88" t="s">
        <v>684</v>
      </c>
      <c r="AL1" s="88" t="s">
        <v>683</v>
      </c>
      <c r="AM1" s="88" t="s">
        <v>682</v>
      </c>
      <c r="AN1" s="88" t="s">
        <v>681</v>
      </c>
    </row>
    <row r="2" spans="1:40">
      <c r="A2" s="88" t="s">
        <v>680</v>
      </c>
      <c r="B2" s="88" t="s">
        <v>679</v>
      </c>
      <c r="C2" s="88" t="s">
        <v>678</v>
      </c>
      <c r="D2" s="88" t="s">
        <v>677</v>
      </c>
      <c r="E2" s="88" t="s">
        <v>676</v>
      </c>
      <c r="F2" s="88" t="s">
        <v>675</v>
      </c>
      <c r="G2" s="88" t="s">
        <v>674</v>
      </c>
      <c r="H2" s="88" t="s">
        <v>673</v>
      </c>
      <c r="I2" s="88" t="s">
        <v>672</v>
      </c>
      <c r="J2" s="88" t="s">
        <v>671</v>
      </c>
      <c r="K2" s="88" t="s">
        <v>670</v>
      </c>
      <c r="L2" s="88" t="s">
        <v>669</v>
      </c>
      <c r="M2" s="88" t="s">
        <v>668</v>
      </c>
      <c r="N2" s="88" t="s">
        <v>667</v>
      </c>
      <c r="O2" s="88" t="s">
        <v>666</v>
      </c>
      <c r="P2" s="88" t="s">
        <v>665</v>
      </c>
      <c r="Q2" s="88" t="s">
        <v>664</v>
      </c>
      <c r="R2" s="88" t="s">
        <v>663</v>
      </c>
      <c r="S2" s="88" t="s">
        <v>662</v>
      </c>
      <c r="T2" s="88" t="s">
        <v>661</v>
      </c>
      <c r="U2" s="88" t="s">
        <v>660</v>
      </c>
      <c r="V2" s="88" t="s">
        <v>659</v>
      </c>
      <c r="W2" s="88" t="s">
        <v>658</v>
      </c>
      <c r="X2" s="88" t="s">
        <v>657</v>
      </c>
      <c r="Y2" s="88" t="s">
        <v>656</v>
      </c>
      <c r="Z2" s="88" t="s">
        <v>655</v>
      </c>
      <c r="AA2" s="88" t="s">
        <v>654</v>
      </c>
      <c r="AB2" s="88" t="s">
        <v>653</v>
      </c>
      <c r="AC2" s="88" t="s">
        <v>652</v>
      </c>
      <c r="AD2" s="88" t="s">
        <v>651</v>
      </c>
      <c r="AE2" s="88" t="s">
        <v>650</v>
      </c>
      <c r="AF2" s="88" t="s">
        <v>649</v>
      </c>
      <c r="AG2" s="88" t="s">
        <v>648</v>
      </c>
      <c r="AH2" s="88" t="s">
        <v>647</v>
      </c>
      <c r="AI2" s="88" t="s">
        <v>646</v>
      </c>
      <c r="AJ2" s="88" t="s">
        <v>645</v>
      </c>
      <c r="AK2" s="88" t="s">
        <v>644</v>
      </c>
      <c r="AL2" s="88" t="s">
        <v>643</v>
      </c>
      <c r="AM2" s="88" t="s">
        <v>642</v>
      </c>
      <c r="AN2" s="88" t="s">
        <v>641</v>
      </c>
    </row>
    <row r="3" spans="1:40">
      <c r="A3" s="88" t="s">
        <v>640</v>
      </c>
      <c r="B3" s="88" t="s">
        <v>639</v>
      </c>
      <c r="C3" s="88" t="s">
        <v>638</v>
      </c>
      <c r="D3" s="88" t="s">
        <v>637</v>
      </c>
      <c r="E3" s="88" t="s">
        <v>636</v>
      </c>
      <c r="F3" s="88" t="s">
        <v>635</v>
      </c>
      <c r="G3" s="88" t="s">
        <v>634</v>
      </c>
      <c r="H3" s="88" t="s">
        <v>633</v>
      </c>
      <c r="I3" s="88" t="s">
        <v>632</v>
      </c>
      <c r="J3" s="88" t="s">
        <v>631</v>
      </c>
      <c r="K3" s="88" t="s">
        <v>630</v>
      </c>
      <c r="L3" s="88" t="s">
        <v>629</v>
      </c>
      <c r="M3" s="88" t="s">
        <v>628</v>
      </c>
      <c r="N3" s="88" t="s">
        <v>564</v>
      </c>
      <c r="O3" s="88" t="s">
        <v>563</v>
      </c>
      <c r="P3" s="88" t="s">
        <v>562</v>
      </c>
      <c r="Q3" s="88" t="s">
        <v>627</v>
      </c>
      <c r="R3" s="88" t="s">
        <v>626</v>
      </c>
      <c r="S3" s="88" t="s">
        <v>625</v>
      </c>
      <c r="T3" s="88" t="s">
        <v>624</v>
      </c>
      <c r="U3" s="88" t="s">
        <v>623</v>
      </c>
      <c r="V3" s="88" t="s">
        <v>622</v>
      </c>
      <c r="W3" s="88" t="s">
        <v>621</v>
      </c>
      <c r="X3" s="88" t="s">
        <v>620</v>
      </c>
      <c r="Y3" s="88" t="s">
        <v>619</v>
      </c>
      <c r="Z3" s="88" t="s">
        <v>618</v>
      </c>
      <c r="AA3" s="88" t="s">
        <v>617</v>
      </c>
      <c r="AB3" s="88" t="s">
        <v>616</v>
      </c>
      <c r="AC3" s="88" t="s">
        <v>615</v>
      </c>
      <c r="AD3" s="88" t="s">
        <v>614</v>
      </c>
      <c r="AE3" s="88" t="s">
        <v>613</v>
      </c>
      <c r="AF3" s="88" t="s">
        <v>612</v>
      </c>
      <c r="AG3" s="88" t="s">
        <v>611</v>
      </c>
      <c r="AH3" s="88" t="s">
        <v>610</v>
      </c>
      <c r="AI3" s="88" t="s">
        <v>609</v>
      </c>
      <c r="AJ3" s="88" t="s">
        <v>608</v>
      </c>
      <c r="AK3" s="88" t="s">
        <v>607</v>
      </c>
      <c r="AL3" s="88" t="s">
        <v>606</v>
      </c>
      <c r="AM3" s="88" t="s">
        <v>605</v>
      </c>
      <c r="AN3" s="88" t="s">
        <v>604</v>
      </c>
    </row>
    <row r="4" spans="1:40">
      <c r="A4" s="88" t="s">
        <v>603</v>
      </c>
      <c r="B4" s="88" t="s">
        <v>602</v>
      </c>
      <c r="C4" s="88" t="s">
        <v>601</v>
      </c>
      <c r="D4" s="88" t="s">
        <v>600</v>
      </c>
      <c r="E4" s="88" t="s">
        <v>599</v>
      </c>
      <c r="F4" s="88" t="s">
        <v>545</v>
      </c>
      <c r="G4" s="88" t="s">
        <v>544</v>
      </c>
      <c r="H4" s="88" t="s">
        <v>543</v>
      </c>
      <c r="I4" s="88" t="s">
        <v>542</v>
      </c>
      <c r="J4" s="88" t="s">
        <v>541</v>
      </c>
      <c r="K4" s="88" t="s">
        <v>540</v>
      </c>
      <c r="L4" s="88" t="s">
        <v>539</v>
      </c>
      <c r="M4" s="88" t="s">
        <v>538</v>
      </c>
      <c r="N4" s="88" t="s">
        <v>296</v>
      </c>
      <c r="O4" s="88" t="s">
        <v>296</v>
      </c>
      <c r="P4" s="88" t="s">
        <v>296</v>
      </c>
      <c r="Q4" s="88" t="s">
        <v>296</v>
      </c>
      <c r="R4" s="88" t="s">
        <v>296</v>
      </c>
      <c r="S4" s="88" t="s">
        <v>598</v>
      </c>
      <c r="T4" s="88" t="s">
        <v>597</v>
      </c>
      <c r="U4" s="88" t="s">
        <v>296</v>
      </c>
      <c r="V4" s="88" t="s">
        <v>596</v>
      </c>
      <c r="W4" s="88" t="s">
        <v>595</v>
      </c>
      <c r="X4" s="88" t="s">
        <v>594</v>
      </c>
      <c r="Y4" s="88" t="s">
        <v>593</v>
      </c>
      <c r="Z4" s="88" t="s">
        <v>592</v>
      </c>
      <c r="AA4" s="88" t="s">
        <v>591</v>
      </c>
      <c r="AB4" s="88" t="s">
        <v>590</v>
      </c>
      <c r="AC4" s="88" t="s">
        <v>589</v>
      </c>
      <c r="AD4" s="88" t="s">
        <v>588</v>
      </c>
      <c r="AE4" s="88" t="s">
        <v>587</v>
      </c>
      <c r="AF4" s="88" t="s">
        <v>586</v>
      </c>
      <c r="AG4" s="88" t="s">
        <v>585</v>
      </c>
      <c r="AH4" s="88" t="s">
        <v>584</v>
      </c>
      <c r="AI4" s="88" t="s">
        <v>583</v>
      </c>
      <c r="AJ4" s="88" t="s">
        <v>582</v>
      </c>
      <c r="AK4" s="88" t="s">
        <v>581</v>
      </c>
      <c r="AL4" s="88" t="s">
        <v>580</v>
      </c>
      <c r="AM4" s="88" t="s">
        <v>579</v>
      </c>
      <c r="AN4" s="88" t="s">
        <v>578</v>
      </c>
    </row>
    <row r="5" spans="1:40">
      <c r="A5" s="88" t="s">
        <v>577</v>
      </c>
      <c r="B5" s="88" t="s">
        <v>576</v>
      </c>
      <c r="C5" s="88" t="s">
        <v>575</v>
      </c>
      <c r="D5" s="88" t="s">
        <v>574</v>
      </c>
      <c r="E5" s="88" t="s">
        <v>573</v>
      </c>
      <c r="F5" s="88" t="s">
        <v>572</v>
      </c>
      <c r="G5" s="88" t="s">
        <v>571</v>
      </c>
      <c r="H5" s="88" t="s">
        <v>570</v>
      </c>
      <c r="I5" s="88" t="s">
        <v>569</v>
      </c>
      <c r="J5" s="88" t="s">
        <v>568</v>
      </c>
      <c r="K5" s="88" t="s">
        <v>567</v>
      </c>
      <c r="L5" s="88" t="s">
        <v>566</v>
      </c>
      <c r="M5" s="88" t="s">
        <v>565</v>
      </c>
      <c r="N5" s="88" t="s">
        <v>564</v>
      </c>
      <c r="O5" s="88" t="s">
        <v>563</v>
      </c>
      <c r="P5" s="88" t="s">
        <v>562</v>
      </c>
      <c r="Q5" s="88" t="s">
        <v>296</v>
      </c>
      <c r="R5" s="88" t="s">
        <v>296</v>
      </c>
      <c r="S5" s="88" t="s">
        <v>561</v>
      </c>
      <c r="T5" s="88" t="s">
        <v>560</v>
      </c>
      <c r="U5" s="88" t="s">
        <v>296</v>
      </c>
      <c r="V5" s="88" t="s">
        <v>492</v>
      </c>
      <c r="W5" s="88" t="s">
        <v>491</v>
      </c>
      <c r="X5" s="88" t="s">
        <v>490</v>
      </c>
      <c r="Y5" s="88" t="s">
        <v>193</v>
      </c>
      <c r="Z5" s="88" t="s">
        <v>192</v>
      </c>
      <c r="AA5" s="88" t="s">
        <v>191</v>
      </c>
      <c r="AB5" s="88" t="s">
        <v>190</v>
      </c>
      <c r="AC5" s="88" t="s">
        <v>189</v>
      </c>
      <c r="AD5" s="88" t="s">
        <v>188</v>
      </c>
      <c r="AE5" s="88" t="s">
        <v>187</v>
      </c>
      <c r="AF5" s="88" t="s">
        <v>186</v>
      </c>
      <c r="AG5" s="88" t="s">
        <v>185</v>
      </c>
      <c r="AH5" s="88" t="s">
        <v>184</v>
      </c>
      <c r="AI5" s="88" t="s">
        <v>183</v>
      </c>
      <c r="AJ5" s="88" t="s">
        <v>182</v>
      </c>
      <c r="AK5" s="88" t="s">
        <v>181</v>
      </c>
      <c r="AL5" s="88" t="s">
        <v>180</v>
      </c>
      <c r="AM5" s="88" t="s">
        <v>97</v>
      </c>
      <c r="AN5" s="88" t="s">
        <v>179</v>
      </c>
    </row>
    <row r="6" spans="1:40">
      <c r="A6" s="88" t="s">
        <v>559</v>
      </c>
      <c r="B6" s="88" t="s">
        <v>531</v>
      </c>
      <c r="C6" s="88" t="s">
        <v>530</v>
      </c>
      <c r="D6" s="88" t="s">
        <v>529</v>
      </c>
      <c r="E6" s="88" t="s">
        <v>528</v>
      </c>
      <c r="F6" s="88" t="s">
        <v>558</v>
      </c>
      <c r="G6" s="88" t="s">
        <v>557</v>
      </c>
      <c r="H6" s="88" t="s">
        <v>556</v>
      </c>
      <c r="I6" s="88" t="s">
        <v>555</v>
      </c>
      <c r="J6" s="88" t="s">
        <v>554</v>
      </c>
      <c r="K6" s="88" t="s">
        <v>553</v>
      </c>
      <c r="L6" s="88" t="s">
        <v>552</v>
      </c>
      <c r="M6" s="88" t="s">
        <v>551</v>
      </c>
      <c r="N6" s="88" t="s">
        <v>550</v>
      </c>
      <c r="O6" s="88" t="s">
        <v>549</v>
      </c>
      <c r="P6" s="88" t="s">
        <v>548</v>
      </c>
      <c r="Q6" s="88" t="s">
        <v>516</v>
      </c>
      <c r="R6" s="88" t="s">
        <v>515</v>
      </c>
      <c r="S6" s="88" t="s">
        <v>514</v>
      </c>
      <c r="T6" s="88" t="s">
        <v>513</v>
      </c>
      <c r="U6" s="88" t="s">
        <v>512</v>
      </c>
      <c r="V6" s="88" t="s">
        <v>296</v>
      </c>
      <c r="W6" s="88" t="s">
        <v>296</v>
      </c>
      <c r="X6" s="88" t="s">
        <v>296</v>
      </c>
      <c r="Y6" s="88" t="s">
        <v>233</v>
      </c>
      <c r="Z6" s="88" t="s">
        <v>232</v>
      </c>
      <c r="AA6" s="88" t="s">
        <v>231</v>
      </c>
      <c r="AB6" s="88" t="s">
        <v>230</v>
      </c>
      <c r="AC6" s="88" t="s">
        <v>229</v>
      </c>
      <c r="AD6" s="88" t="s">
        <v>228</v>
      </c>
      <c r="AE6" s="88" t="s">
        <v>227</v>
      </c>
      <c r="AF6" s="88" t="s">
        <v>226</v>
      </c>
      <c r="AG6" s="88" t="s">
        <v>225</v>
      </c>
      <c r="AH6" s="88" t="s">
        <v>224</v>
      </c>
      <c r="AI6" s="88" t="s">
        <v>223</v>
      </c>
      <c r="AJ6" s="88" t="s">
        <v>222</v>
      </c>
      <c r="AK6" s="88" t="s">
        <v>221</v>
      </c>
      <c r="AL6" s="88" t="s">
        <v>220</v>
      </c>
      <c r="AM6" s="88" t="s">
        <v>219</v>
      </c>
      <c r="AN6" s="88" t="s">
        <v>218</v>
      </c>
    </row>
    <row r="7" spans="1:40">
      <c r="A7" s="88" t="s">
        <v>547</v>
      </c>
      <c r="B7" s="88" t="s">
        <v>533</v>
      </c>
      <c r="C7" s="88" t="s">
        <v>296</v>
      </c>
      <c r="D7" s="88" t="s">
        <v>296</v>
      </c>
      <c r="E7" s="88" t="s">
        <v>296</v>
      </c>
      <c r="F7" s="88" t="s">
        <v>296</v>
      </c>
      <c r="G7" s="88" t="s">
        <v>296</v>
      </c>
      <c r="H7" s="88" t="s">
        <v>296</v>
      </c>
      <c r="I7" s="88" t="s">
        <v>296</v>
      </c>
      <c r="J7" s="88" t="s">
        <v>296</v>
      </c>
      <c r="K7" s="88" t="s">
        <v>296</v>
      </c>
      <c r="L7" s="88" t="s">
        <v>296</v>
      </c>
      <c r="M7" s="88" t="s">
        <v>296</v>
      </c>
      <c r="N7" s="88" t="s">
        <v>296</v>
      </c>
      <c r="O7" s="88" t="s">
        <v>296</v>
      </c>
      <c r="P7" s="88" t="s">
        <v>296</v>
      </c>
      <c r="Q7" s="88" t="s">
        <v>296</v>
      </c>
      <c r="R7" s="88" t="s">
        <v>296</v>
      </c>
      <c r="S7" s="88" t="s">
        <v>296</v>
      </c>
      <c r="T7" s="88" t="s">
        <v>296</v>
      </c>
      <c r="U7" s="88" t="s">
        <v>296</v>
      </c>
      <c r="V7" s="88" t="s">
        <v>296</v>
      </c>
      <c r="W7" s="88" t="s">
        <v>296</v>
      </c>
      <c r="X7" s="88" t="s">
        <v>296</v>
      </c>
      <c r="Y7" s="88" t="s">
        <v>296</v>
      </c>
      <c r="Z7" s="88" t="s">
        <v>296</v>
      </c>
      <c r="AA7" s="88" t="s">
        <v>296</v>
      </c>
      <c r="AB7" s="88" t="s">
        <v>296</v>
      </c>
      <c r="AC7" s="88" t="s">
        <v>296</v>
      </c>
      <c r="AD7" s="88" t="s">
        <v>296</v>
      </c>
      <c r="AE7" s="88" t="s">
        <v>296</v>
      </c>
      <c r="AF7" s="88" t="s">
        <v>296</v>
      </c>
      <c r="AG7" s="88" t="s">
        <v>296</v>
      </c>
      <c r="AH7" s="88" t="s">
        <v>296</v>
      </c>
      <c r="AI7" s="88" t="s">
        <v>296</v>
      </c>
      <c r="AJ7" s="88" t="s">
        <v>296</v>
      </c>
      <c r="AK7" s="88" t="s">
        <v>296</v>
      </c>
      <c r="AL7" s="88" t="s">
        <v>296</v>
      </c>
      <c r="AM7" s="88" t="s">
        <v>296</v>
      </c>
      <c r="AN7" s="88" t="s">
        <v>296</v>
      </c>
    </row>
    <row r="8" spans="1:40">
      <c r="A8" s="88" t="s">
        <v>546</v>
      </c>
      <c r="B8" s="88" t="s">
        <v>533</v>
      </c>
      <c r="C8" s="88" t="s">
        <v>296</v>
      </c>
      <c r="D8" s="88" t="s">
        <v>296</v>
      </c>
      <c r="E8" s="88" t="s">
        <v>296</v>
      </c>
      <c r="F8" s="88" t="s">
        <v>545</v>
      </c>
      <c r="G8" s="88" t="s">
        <v>544</v>
      </c>
      <c r="H8" s="88" t="s">
        <v>543</v>
      </c>
      <c r="I8" s="88" t="s">
        <v>542</v>
      </c>
      <c r="J8" s="88" t="s">
        <v>541</v>
      </c>
      <c r="K8" s="88" t="s">
        <v>540</v>
      </c>
      <c r="L8" s="88" t="s">
        <v>539</v>
      </c>
      <c r="M8" s="88" t="s">
        <v>538</v>
      </c>
      <c r="N8" s="88" t="s">
        <v>537</v>
      </c>
      <c r="O8" s="88" t="s">
        <v>536</v>
      </c>
      <c r="P8" s="88" t="s">
        <v>535</v>
      </c>
      <c r="Q8" s="88" t="s">
        <v>296</v>
      </c>
      <c r="R8" s="88" t="s">
        <v>296</v>
      </c>
      <c r="S8" s="88" t="s">
        <v>296</v>
      </c>
      <c r="T8" s="88" t="s">
        <v>296</v>
      </c>
      <c r="U8" s="88" t="s">
        <v>296</v>
      </c>
      <c r="V8" s="88" t="s">
        <v>296</v>
      </c>
      <c r="W8" s="88" t="s">
        <v>296</v>
      </c>
      <c r="X8" s="88" t="s">
        <v>296</v>
      </c>
      <c r="Y8" s="88" t="s">
        <v>296</v>
      </c>
      <c r="Z8" s="88" t="s">
        <v>296</v>
      </c>
      <c r="AA8" s="88" t="s">
        <v>296</v>
      </c>
      <c r="AB8" s="88" t="s">
        <v>296</v>
      </c>
      <c r="AC8" s="88" t="s">
        <v>296</v>
      </c>
      <c r="AD8" s="88" t="s">
        <v>296</v>
      </c>
      <c r="AE8" s="88" t="s">
        <v>296</v>
      </c>
      <c r="AF8" s="88" t="s">
        <v>296</v>
      </c>
      <c r="AG8" s="88" t="s">
        <v>296</v>
      </c>
      <c r="AH8" s="88" t="s">
        <v>296</v>
      </c>
      <c r="AI8" s="88" t="s">
        <v>296</v>
      </c>
      <c r="AJ8" s="88" t="s">
        <v>296</v>
      </c>
      <c r="AK8" s="88" t="s">
        <v>296</v>
      </c>
      <c r="AL8" s="88" t="s">
        <v>296</v>
      </c>
      <c r="AM8" s="88" t="s">
        <v>296</v>
      </c>
      <c r="AN8" s="88" t="s">
        <v>296</v>
      </c>
    </row>
    <row r="9" spans="1:40">
      <c r="A9" s="88" t="s">
        <v>534</v>
      </c>
      <c r="B9" s="88" t="s">
        <v>533</v>
      </c>
      <c r="C9" s="88" t="s">
        <v>296</v>
      </c>
      <c r="D9" s="88" t="s">
        <v>296</v>
      </c>
      <c r="E9" s="88" t="s">
        <v>296</v>
      </c>
      <c r="F9" s="88" t="s">
        <v>296</v>
      </c>
      <c r="G9" s="88" t="s">
        <v>296</v>
      </c>
      <c r="H9" s="88" t="s">
        <v>296</v>
      </c>
      <c r="I9" s="88" t="s">
        <v>296</v>
      </c>
      <c r="J9" s="88" t="s">
        <v>296</v>
      </c>
      <c r="K9" s="88" t="s">
        <v>296</v>
      </c>
      <c r="L9" s="88" t="s">
        <v>296</v>
      </c>
      <c r="M9" s="88" t="s">
        <v>296</v>
      </c>
      <c r="N9" s="88" t="s">
        <v>296</v>
      </c>
      <c r="O9" s="88" t="s">
        <v>296</v>
      </c>
      <c r="P9" s="88" t="s">
        <v>296</v>
      </c>
      <c r="Q9" s="88" t="s">
        <v>296</v>
      </c>
      <c r="R9" s="88" t="s">
        <v>296</v>
      </c>
      <c r="S9" s="88" t="s">
        <v>296</v>
      </c>
      <c r="T9" s="88" t="s">
        <v>296</v>
      </c>
      <c r="U9" s="88" t="s">
        <v>296</v>
      </c>
      <c r="V9" s="88" t="s">
        <v>296</v>
      </c>
      <c r="W9" s="88" t="s">
        <v>296</v>
      </c>
      <c r="X9" s="88" t="s">
        <v>296</v>
      </c>
      <c r="Y9" s="88" t="s">
        <v>296</v>
      </c>
      <c r="Z9" s="88" t="s">
        <v>296</v>
      </c>
      <c r="AA9" s="88" t="s">
        <v>296</v>
      </c>
      <c r="AB9" s="88" t="s">
        <v>296</v>
      </c>
      <c r="AC9" s="88" t="s">
        <v>296</v>
      </c>
      <c r="AD9" s="88" t="s">
        <v>296</v>
      </c>
      <c r="AE9" s="88" t="s">
        <v>296</v>
      </c>
      <c r="AF9" s="88" t="s">
        <v>296</v>
      </c>
      <c r="AG9" s="88" t="s">
        <v>296</v>
      </c>
      <c r="AH9" s="88" t="s">
        <v>296</v>
      </c>
      <c r="AI9" s="88" t="s">
        <v>296</v>
      </c>
      <c r="AJ9" s="88" t="s">
        <v>296</v>
      </c>
      <c r="AK9" s="88" t="s">
        <v>296</v>
      </c>
      <c r="AL9" s="88" t="s">
        <v>296</v>
      </c>
      <c r="AM9" s="88" t="s">
        <v>296</v>
      </c>
      <c r="AN9" s="88" t="s">
        <v>296</v>
      </c>
    </row>
    <row r="10" spans="1:40">
      <c r="A10" s="88" t="s">
        <v>532</v>
      </c>
      <c r="B10" s="88" t="s">
        <v>531</v>
      </c>
      <c r="C10" s="88" t="s">
        <v>530</v>
      </c>
      <c r="D10" s="88" t="s">
        <v>529</v>
      </c>
      <c r="E10" s="88" t="s">
        <v>528</v>
      </c>
      <c r="F10" s="88" t="s">
        <v>527</v>
      </c>
      <c r="G10" s="88" t="s">
        <v>526</v>
      </c>
      <c r="H10" s="88" t="s">
        <v>525</v>
      </c>
      <c r="I10" s="88" t="s">
        <v>524</v>
      </c>
      <c r="J10" s="88" t="s">
        <v>523</v>
      </c>
      <c r="K10" s="88" t="s">
        <v>522</v>
      </c>
      <c r="L10" s="88" t="s">
        <v>521</v>
      </c>
      <c r="M10" s="88" t="s">
        <v>520</v>
      </c>
      <c r="N10" s="88" t="s">
        <v>519</v>
      </c>
      <c r="O10" s="88" t="s">
        <v>518</v>
      </c>
      <c r="P10" s="88" t="s">
        <v>517</v>
      </c>
      <c r="Q10" s="88" t="s">
        <v>516</v>
      </c>
      <c r="R10" s="88" t="s">
        <v>515</v>
      </c>
      <c r="S10" s="88" t="s">
        <v>514</v>
      </c>
      <c r="T10" s="88" t="s">
        <v>513</v>
      </c>
      <c r="U10" s="88" t="s">
        <v>512</v>
      </c>
      <c r="V10" s="88" t="s">
        <v>296</v>
      </c>
      <c r="W10" s="88" t="s">
        <v>296</v>
      </c>
      <c r="X10" s="88" t="s">
        <v>296</v>
      </c>
      <c r="Y10" s="88" t="s">
        <v>233</v>
      </c>
      <c r="Z10" s="88" t="s">
        <v>232</v>
      </c>
      <c r="AA10" s="88" t="s">
        <v>231</v>
      </c>
      <c r="AB10" s="88" t="s">
        <v>230</v>
      </c>
      <c r="AC10" s="88" t="s">
        <v>229</v>
      </c>
      <c r="AD10" s="88" t="s">
        <v>228</v>
      </c>
      <c r="AE10" s="88" t="s">
        <v>227</v>
      </c>
      <c r="AF10" s="88" t="s">
        <v>226</v>
      </c>
      <c r="AG10" s="88" t="s">
        <v>225</v>
      </c>
      <c r="AH10" s="88" t="s">
        <v>224</v>
      </c>
      <c r="AI10" s="88" t="s">
        <v>223</v>
      </c>
      <c r="AJ10" s="88" t="s">
        <v>222</v>
      </c>
      <c r="AK10" s="88" t="s">
        <v>221</v>
      </c>
      <c r="AL10" s="88" t="s">
        <v>220</v>
      </c>
      <c r="AM10" s="88" t="s">
        <v>219</v>
      </c>
      <c r="AN10" s="88" t="s">
        <v>218</v>
      </c>
    </row>
    <row r="11" spans="1:40">
      <c r="A11" s="88" t="s">
        <v>511</v>
      </c>
      <c r="B11" s="88" t="s">
        <v>510</v>
      </c>
      <c r="C11" s="88" t="s">
        <v>509</v>
      </c>
      <c r="D11" s="88" t="s">
        <v>508</v>
      </c>
      <c r="E11" s="88" t="s">
        <v>507</v>
      </c>
      <c r="F11" s="88" t="s">
        <v>506</v>
      </c>
      <c r="G11" s="88" t="s">
        <v>505</v>
      </c>
      <c r="H11" s="88" t="s">
        <v>504</v>
      </c>
      <c r="I11" s="88" t="s">
        <v>503</v>
      </c>
      <c r="J11" s="88" t="s">
        <v>502</v>
      </c>
      <c r="K11" s="88" t="s">
        <v>501</v>
      </c>
      <c r="L11" s="88" t="s">
        <v>500</v>
      </c>
      <c r="M11" s="88" t="s">
        <v>499</v>
      </c>
      <c r="N11" s="88" t="s">
        <v>498</v>
      </c>
      <c r="O11" s="88" t="s">
        <v>497</v>
      </c>
      <c r="P11" s="88" t="s">
        <v>333</v>
      </c>
      <c r="Q11" s="88" t="s">
        <v>332</v>
      </c>
      <c r="R11" s="88" t="s">
        <v>496</v>
      </c>
      <c r="S11" s="88" t="s">
        <v>495</v>
      </c>
      <c r="T11" s="88" t="s">
        <v>494</v>
      </c>
      <c r="U11" s="88" t="s">
        <v>493</v>
      </c>
      <c r="V11" s="88" t="s">
        <v>492</v>
      </c>
      <c r="W11" s="88" t="s">
        <v>491</v>
      </c>
      <c r="X11" s="88" t="s">
        <v>490</v>
      </c>
      <c r="Y11" s="88" t="s">
        <v>489</v>
      </c>
      <c r="Z11" s="88" t="s">
        <v>488</v>
      </c>
      <c r="AA11" s="88" t="s">
        <v>487</v>
      </c>
      <c r="AB11" s="88" t="s">
        <v>486</v>
      </c>
      <c r="AC11" s="88" t="s">
        <v>485</v>
      </c>
      <c r="AD11" s="88" t="s">
        <v>484</v>
      </c>
      <c r="AE11" s="88" t="s">
        <v>483</v>
      </c>
      <c r="AF11" s="88" t="s">
        <v>482</v>
      </c>
      <c r="AG11" s="88" t="s">
        <v>107</v>
      </c>
      <c r="AH11" s="88" t="s">
        <v>481</v>
      </c>
      <c r="AI11" s="88" t="s">
        <v>480</v>
      </c>
      <c r="AJ11" s="88" t="s">
        <v>479</v>
      </c>
      <c r="AK11" s="88" t="s">
        <v>478</v>
      </c>
      <c r="AL11" s="88" t="s">
        <v>477</v>
      </c>
      <c r="AM11" s="88" t="s">
        <v>476</v>
      </c>
      <c r="AN11" s="88" t="s">
        <v>475</v>
      </c>
    </row>
    <row r="12" spans="1:40">
      <c r="A12" s="88" t="s">
        <v>474</v>
      </c>
      <c r="B12" s="88" t="s">
        <v>473</v>
      </c>
      <c r="C12" s="88" t="s">
        <v>472</v>
      </c>
      <c r="D12" s="88" t="s">
        <v>471</v>
      </c>
      <c r="E12" s="88" t="s">
        <v>470</v>
      </c>
      <c r="F12" s="88" t="s">
        <v>469</v>
      </c>
      <c r="G12" s="88" t="s">
        <v>468</v>
      </c>
      <c r="H12" s="88" t="s">
        <v>467</v>
      </c>
      <c r="I12" s="88" t="s">
        <v>421</v>
      </c>
      <c r="J12" s="88" t="s">
        <v>466</v>
      </c>
      <c r="K12" s="88" t="s">
        <v>465</v>
      </c>
      <c r="L12" s="88" t="s">
        <v>464</v>
      </c>
      <c r="M12" s="88" t="s">
        <v>463</v>
      </c>
      <c r="N12" s="88" t="s">
        <v>462</v>
      </c>
      <c r="O12" s="88" t="s">
        <v>461</v>
      </c>
      <c r="P12" s="88" t="s">
        <v>460</v>
      </c>
      <c r="Q12" s="88" t="s">
        <v>296</v>
      </c>
      <c r="R12" s="88" t="s">
        <v>296</v>
      </c>
      <c r="S12" s="88" t="s">
        <v>296</v>
      </c>
      <c r="T12" s="88" t="s">
        <v>296</v>
      </c>
      <c r="U12" s="88" t="s">
        <v>296</v>
      </c>
      <c r="V12" s="88" t="s">
        <v>296</v>
      </c>
      <c r="W12" s="88" t="s">
        <v>296</v>
      </c>
      <c r="X12" s="88" t="s">
        <v>296</v>
      </c>
      <c r="Y12" s="88" t="s">
        <v>296</v>
      </c>
      <c r="Z12" s="88" t="s">
        <v>296</v>
      </c>
      <c r="AA12" s="88" t="s">
        <v>296</v>
      </c>
      <c r="AB12" s="88" t="s">
        <v>296</v>
      </c>
      <c r="AC12" s="88" t="s">
        <v>296</v>
      </c>
      <c r="AD12" s="88" t="s">
        <v>296</v>
      </c>
      <c r="AE12" s="88" t="s">
        <v>296</v>
      </c>
      <c r="AF12" s="88" t="s">
        <v>296</v>
      </c>
      <c r="AG12" s="88" t="s">
        <v>296</v>
      </c>
      <c r="AH12" s="88" t="s">
        <v>296</v>
      </c>
      <c r="AI12" s="88" t="s">
        <v>296</v>
      </c>
      <c r="AJ12" s="88" t="s">
        <v>296</v>
      </c>
      <c r="AK12" s="88" t="s">
        <v>296</v>
      </c>
      <c r="AL12" s="88" t="s">
        <v>296</v>
      </c>
      <c r="AM12" s="88" t="s">
        <v>296</v>
      </c>
      <c r="AN12" s="88" t="s">
        <v>296</v>
      </c>
    </row>
    <row r="13" spans="1:40">
      <c r="A13" s="88" t="s">
        <v>459</v>
      </c>
      <c r="B13" s="88" t="s">
        <v>458</v>
      </c>
      <c r="C13" s="88" t="s">
        <v>306</v>
      </c>
      <c r="D13" s="88" t="s">
        <v>457</v>
      </c>
      <c r="E13" s="88" t="s">
        <v>456</v>
      </c>
      <c r="F13" s="88" t="s">
        <v>455</v>
      </c>
      <c r="G13" s="88" t="s">
        <v>454</v>
      </c>
      <c r="H13" s="88" t="s">
        <v>453</v>
      </c>
      <c r="I13" s="88" t="s">
        <v>452</v>
      </c>
      <c r="J13" s="88" t="s">
        <v>451</v>
      </c>
      <c r="K13" s="88" t="s">
        <v>300</v>
      </c>
      <c r="L13" s="88" t="s">
        <v>314</v>
      </c>
      <c r="M13" s="88" t="s">
        <v>425</v>
      </c>
      <c r="N13" s="88" t="s">
        <v>309</v>
      </c>
      <c r="O13" s="88" t="s">
        <v>315</v>
      </c>
      <c r="P13" s="88" t="s">
        <v>299</v>
      </c>
      <c r="Q13" s="88" t="s">
        <v>296</v>
      </c>
      <c r="R13" s="88" t="s">
        <v>296</v>
      </c>
      <c r="S13" s="88" t="s">
        <v>296</v>
      </c>
      <c r="T13" s="88" t="s">
        <v>296</v>
      </c>
      <c r="U13" s="88" t="s">
        <v>296</v>
      </c>
      <c r="V13" s="88" t="s">
        <v>296</v>
      </c>
      <c r="W13" s="88" t="s">
        <v>296</v>
      </c>
      <c r="X13" s="88" t="s">
        <v>296</v>
      </c>
      <c r="Y13" s="88" t="s">
        <v>296</v>
      </c>
      <c r="Z13" s="88" t="s">
        <v>296</v>
      </c>
      <c r="AA13" s="88" t="s">
        <v>296</v>
      </c>
      <c r="AB13" s="88" t="s">
        <v>296</v>
      </c>
      <c r="AC13" s="88" t="s">
        <v>296</v>
      </c>
      <c r="AD13" s="88" t="s">
        <v>296</v>
      </c>
      <c r="AE13" s="88" t="s">
        <v>296</v>
      </c>
      <c r="AF13" s="88" t="s">
        <v>296</v>
      </c>
      <c r="AG13" s="88" t="s">
        <v>296</v>
      </c>
      <c r="AH13" s="88" t="s">
        <v>296</v>
      </c>
      <c r="AI13" s="88" t="s">
        <v>296</v>
      </c>
      <c r="AJ13" s="88" t="s">
        <v>296</v>
      </c>
      <c r="AK13" s="88" t="s">
        <v>296</v>
      </c>
      <c r="AL13" s="88" t="s">
        <v>296</v>
      </c>
      <c r="AM13" s="88" t="s">
        <v>296</v>
      </c>
      <c r="AN13" s="88" t="s">
        <v>296</v>
      </c>
    </row>
    <row r="14" spans="1:40">
      <c r="A14" s="88" t="s">
        <v>450</v>
      </c>
      <c r="B14" s="88" t="s">
        <v>449</v>
      </c>
      <c r="C14" s="88" t="s">
        <v>448</v>
      </c>
      <c r="D14" s="88" t="s">
        <v>447</v>
      </c>
      <c r="E14" s="88" t="s">
        <v>446</v>
      </c>
      <c r="F14" s="88" t="s">
        <v>92</v>
      </c>
      <c r="G14" s="88" t="s">
        <v>445</v>
      </c>
      <c r="H14" s="88" t="s">
        <v>444</v>
      </c>
      <c r="I14" s="88" t="s">
        <v>443</v>
      </c>
      <c r="J14" s="88" t="s">
        <v>442</v>
      </c>
      <c r="K14" s="88" t="s">
        <v>441</v>
      </c>
      <c r="L14" s="88" t="s">
        <v>440</v>
      </c>
      <c r="M14" s="88" t="s">
        <v>439</v>
      </c>
      <c r="N14" s="88" t="s">
        <v>438</v>
      </c>
      <c r="O14" s="88" t="s">
        <v>437</v>
      </c>
      <c r="P14" s="88" t="s">
        <v>436</v>
      </c>
      <c r="Q14" s="88" t="s">
        <v>296</v>
      </c>
      <c r="R14" s="88" t="s">
        <v>296</v>
      </c>
      <c r="S14" s="88" t="s">
        <v>296</v>
      </c>
      <c r="T14" s="88" t="s">
        <v>296</v>
      </c>
      <c r="U14" s="88" t="s">
        <v>296</v>
      </c>
      <c r="V14" s="88" t="s">
        <v>296</v>
      </c>
      <c r="W14" s="88" t="s">
        <v>296</v>
      </c>
      <c r="X14" s="88" t="s">
        <v>296</v>
      </c>
      <c r="Y14" s="88" t="s">
        <v>296</v>
      </c>
      <c r="Z14" s="88" t="s">
        <v>296</v>
      </c>
      <c r="AA14" s="88" t="s">
        <v>296</v>
      </c>
      <c r="AB14" s="88" t="s">
        <v>296</v>
      </c>
      <c r="AC14" s="88" t="s">
        <v>296</v>
      </c>
      <c r="AD14" s="88" t="s">
        <v>296</v>
      </c>
      <c r="AE14" s="88" t="s">
        <v>296</v>
      </c>
      <c r="AF14" s="88" t="s">
        <v>296</v>
      </c>
      <c r="AG14" s="88" t="s">
        <v>296</v>
      </c>
      <c r="AH14" s="88" t="s">
        <v>296</v>
      </c>
      <c r="AI14" s="88" t="s">
        <v>296</v>
      </c>
      <c r="AJ14" s="88" t="s">
        <v>296</v>
      </c>
      <c r="AK14" s="88" t="s">
        <v>296</v>
      </c>
      <c r="AL14" s="88" t="s">
        <v>296</v>
      </c>
      <c r="AM14" s="88" t="s">
        <v>296</v>
      </c>
      <c r="AN14" s="88" t="s">
        <v>296</v>
      </c>
    </row>
    <row r="15" spans="1:40">
      <c r="A15" s="88" t="s">
        <v>435</v>
      </c>
      <c r="B15" s="88" t="s">
        <v>434</v>
      </c>
      <c r="C15" s="88" t="s">
        <v>433</v>
      </c>
      <c r="D15" s="88" t="s">
        <v>432</v>
      </c>
      <c r="E15" s="88" t="s">
        <v>431</v>
      </c>
      <c r="F15" s="88" t="s">
        <v>430</v>
      </c>
      <c r="G15" s="88" t="s">
        <v>429</v>
      </c>
      <c r="H15" s="88" t="s">
        <v>306</v>
      </c>
      <c r="I15" s="88" t="s">
        <v>296</v>
      </c>
      <c r="J15" s="88" t="s">
        <v>428</v>
      </c>
      <c r="K15" s="88" t="s">
        <v>427</v>
      </c>
      <c r="L15" s="88" t="s">
        <v>426</v>
      </c>
      <c r="M15" s="88" t="s">
        <v>425</v>
      </c>
      <c r="N15" s="88" t="s">
        <v>424</v>
      </c>
      <c r="O15" s="88" t="s">
        <v>423</v>
      </c>
      <c r="P15" s="88" t="s">
        <v>422</v>
      </c>
      <c r="Q15" s="88" t="s">
        <v>421</v>
      </c>
      <c r="R15" s="88" t="s">
        <v>420</v>
      </c>
      <c r="S15" s="88" t="s">
        <v>419</v>
      </c>
      <c r="T15" s="88" t="s">
        <v>418</v>
      </c>
      <c r="U15" s="88" t="s">
        <v>417</v>
      </c>
      <c r="V15" s="88" t="s">
        <v>416</v>
      </c>
      <c r="W15" s="88" t="s">
        <v>415</v>
      </c>
      <c r="X15" s="88" t="s">
        <v>414</v>
      </c>
      <c r="Y15" s="88" t="s">
        <v>413</v>
      </c>
      <c r="Z15" s="88" t="s">
        <v>412</v>
      </c>
      <c r="AA15" s="88" t="s">
        <v>411</v>
      </c>
      <c r="AB15" s="88" t="s">
        <v>410</v>
      </c>
      <c r="AC15" s="88" t="s">
        <v>409</v>
      </c>
      <c r="AD15" s="88" t="s">
        <v>408</v>
      </c>
      <c r="AE15" s="88" t="s">
        <v>407</v>
      </c>
      <c r="AF15" s="88" t="s">
        <v>406</v>
      </c>
      <c r="AG15" s="88" t="s">
        <v>405</v>
      </c>
      <c r="AH15" s="88" t="s">
        <v>404</v>
      </c>
      <c r="AI15" s="88" t="s">
        <v>403</v>
      </c>
      <c r="AJ15" s="88" t="s">
        <v>402</v>
      </c>
      <c r="AK15" s="88" t="s">
        <v>401</v>
      </c>
      <c r="AL15" s="88" t="s">
        <v>400</v>
      </c>
      <c r="AM15" s="88" t="s">
        <v>399</v>
      </c>
      <c r="AN15" s="88" t="s">
        <v>398</v>
      </c>
    </row>
    <row r="16" spans="1:40">
      <c r="A16" s="88" t="s">
        <v>397</v>
      </c>
      <c r="B16" s="88" t="s">
        <v>396</v>
      </c>
      <c r="C16" s="88" t="s">
        <v>395</v>
      </c>
      <c r="D16" s="88" t="s">
        <v>394</v>
      </c>
      <c r="E16" s="88" t="s">
        <v>393</v>
      </c>
      <c r="F16" s="88" t="s">
        <v>392</v>
      </c>
      <c r="G16" s="88" t="s">
        <v>391</v>
      </c>
      <c r="H16" s="88" t="s">
        <v>390</v>
      </c>
      <c r="I16" s="88" t="s">
        <v>389</v>
      </c>
      <c r="J16" s="88" t="s">
        <v>388</v>
      </c>
      <c r="K16" s="88" t="s">
        <v>387</v>
      </c>
      <c r="L16" s="88" t="s">
        <v>386</v>
      </c>
      <c r="M16" s="88" t="s">
        <v>385</v>
      </c>
      <c r="N16" s="88" t="s">
        <v>384</v>
      </c>
      <c r="O16" s="88" t="s">
        <v>383</v>
      </c>
      <c r="P16" s="88" t="s">
        <v>382</v>
      </c>
      <c r="Q16" s="88" t="s">
        <v>381</v>
      </c>
      <c r="R16" s="88" t="s">
        <v>380</v>
      </c>
      <c r="S16" s="88" t="s">
        <v>379</v>
      </c>
      <c r="T16" s="88" t="s">
        <v>378</v>
      </c>
      <c r="U16" s="88" t="s">
        <v>377</v>
      </c>
      <c r="V16" s="88" t="s">
        <v>376</v>
      </c>
      <c r="W16" s="88" t="s">
        <v>375</v>
      </c>
      <c r="X16" s="88" t="s">
        <v>374</v>
      </c>
      <c r="Y16" s="88" t="s">
        <v>373</v>
      </c>
      <c r="Z16" s="88" t="s">
        <v>372</v>
      </c>
      <c r="AA16" s="88" t="s">
        <v>371</v>
      </c>
      <c r="AB16" s="88" t="s">
        <v>370</v>
      </c>
      <c r="AC16" s="88" t="s">
        <v>369</v>
      </c>
      <c r="AD16" s="88" t="s">
        <v>368</v>
      </c>
      <c r="AE16" s="88" t="s">
        <v>367</v>
      </c>
      <c r="AF16" s="88" t="s">
        <v>366</v>
      </c>
      <c r="AG16" s="88" t="s">
        <v>365</v>
      </c>
      <c r="AH16" s="88" t="s">
        <v>364</v>
      </c>
      <c r="AI16" s="88" t="s">
        <v>363</v>
      </c>
      <c r="AJ16" s="88" t="s">
        <v>362</v>
      </c>
      <c r="AK16" s="88" t="s">
        <v>361</v>
      </c>
      <c r="AL16" s="88" t="s">
        <v>360</v>
      </c>
      <c r="AM16" s="88" t="s">
        <v>359</v>
      </c>
      <c r="AN16" s="88" t="s">
        <v>358</v>
      </c>
    </row>
    <row r="17" spans="1:40">
      <c r="A17" s="88" t="s">
        <v>357</v>
      </c>
      <c r="B17" s="88" t="s">
        <v>356</v>
      </c>
      <c r="C17" s="88" t="s">
        <v>355</v>
      </c>
      <c r="D17" s="88" t="s">
        <v>354</v>
      </c>
      <c r="E17" s="88" t="s">
        <v>337</v>
      </c>
      <c r="F17" s="88" t="s">
        <v>353</v>
      </c>
      <c r="G17" s="88" t="s">
        <v>352</v>
      </c>
      <c r="H17" s="88" t="s">
        <v>351</v>
      </c>
      <c r="I17" s="88" t="s">
        <v>350</v>
      </c>
      <c r="J17" s="88" t="s">
        <v>349</v>
      </c>
      <c r="K17" s="88" t="s">
        <v>348</v>
      </c>
      <c r="L17" s="88" t="s">
        <v>347</v>
      </c>
      <c r="M17" s="88" t="s">
        <v>346</v>
      </c>
      <c r="N17" s="88" t="s">
        <v>345</v>
      </c>
      <c r="O17" s="88" t="s">
        <v>344</v>
      </c>
      <c r="P17" s="88" t="s">
        <v>343</v>
      </c>
      <c r="Q17" s="88" t="s">
        <v>342</v>
      </c>
      <c r="R17" s="88" t="s">
        <v>341</v>
      </c>
      <c r="S17" s="88" t="s">
        <v>246</v>
      </c>
      <c r="T17" s="88" t="s">
        <v>340</v>
      </c>
      <c r="U17" s="88" t="s">
        <v>339</v>
      </c>
      <c r="V17" s="88" t="s">
        <v>338</v>
      </c>
      <c r="W17" s="88" t="s">
        <v>337</v>
      </c>
      <c r="X17" s="88" t="s">
        <v>336</v>
      </c>
      <c r="Y17" s="88" t="s">
        <v>335</v>
      </c>
      <c r="Z17" s="88" t="s">
        <v>334</v>
      </c>
      <c r="AA17" s="88" t="s">
        <v>333</v>
      </c>
      <c r="AB17" s="88" t="s">
        <v>332</v>
      </c>
      <c r="AC17" s="88" t="s">
        <v>331</v>
      </c>
      <c r="AD17" s="88" t="s">
        <v>330</v>
      </c>
      <c r="AE17" s="88" t="s">
        <v>329</v>
      </c>
      <c r="AF17" s="88" t="s">
        <v>328</v>
      </c>
      <c r="AG17" s="88" t="s">
        <v>327</v>
      </c>
      <c r="AH17" s="88" t="s">
        <v>326</v>
      </c>
      <c r="AI17" s="88" t="s">
        <v>325</v>
      </c>
      <c r="AJ17" s="88" t="s">
        <v>324</v>
      </c>
      <c r="AK17" s="88" t="s">
        <v>323</v>
      </c>
      <c r="AL17" s="88" t="s">
        <v>322</v>
      </c>
      <c r="AM17" s="88" t="s">
        <v>321</v>
      </c>
      <c r="AN17" s="88" t="s">
        <v>320</v>
      </c>
    </row>
    <row r="18" spans="1:40">
      <c r="A18" s="88" t="s">
        <v>319</v>
      </c>
      <c r="B18" s="88" t="s">
        <v>318</v>
      </c>
      <c r="C18" s="88" t="s">
        <v>312</v>
      </c>
      <c r="D18" s="88" t="s">
        <v>316</v>
      </c>
      <c r="E18" s="88" t="s">
        <v>317</v>
      </c>
      <c r="F18" s="88" t="s">
        <v>316</v>
      </c>
      <c r="G18" s="88" t="s">
        <v>315</v>
      </c>
      <c r="H18" s="88" t="s">
        <v>314</v>
      </c>
      <c r="I18" s="88" t="s">
        <v>313</v>
      </c>
      <c r="J18" s="88" t="s">
        <v>312</v>
      </c>
      <c r="K18" s="88" t="s">
        <v>311</v>
      </c>
      <c r="L18" s="88" t="s">
        <v>310</v>
      </c>
      <c r="M18" s="88" t="s">
        <v>309</v>
      </c>
      <c r="N18" s="88" t="s">
        <v>308</v>
      </c>
      <c r="O18" s="88" t="s">
        <v>307</v>
      </c>
      <c r="P18" s="88" t="s">
        <v>306</v>
      </c>
      <c r="Q18" s="88" t="s">
        <v>306</v>
      </c>
      <c r="R18" s="88" t="s">
        <v>305</v>
      </c>
      <c r="S18" s="88" t="s">
        <v>304</v>
      </c>
      <c r="T18" s="88" t="s">
        <v>303</v>
      </c>
      <c r="U18" s="88" t="s">
        <v>302</v>
      </c>
      <c r="V18" s="88" t="s">
        <v>301</v>
      </c>
      <c r="W18" s="88" t="s">
        <v>300</v>
      </c>
      <c r="X18" s="88" t="s">
        <v>299</v>
      </c>
      <c r="Y18" s="88" t="s">
        <v>296</v>
      </c>
      <c r="Z18" s="88" t="s">
        <v>296</v>
      </c>
      <c r="AA18" s="88" t="s">
        <v>296</v>
      </c>
      <c r="AB18" s="88" t="s">
        <v>296</v>
      </c>
      <c r="AC18" s="88" t="s">
        <v>296</v>
      </c>
      <c r="AD18" s="88" t="s">
        <v>296</v>
      </c>
      <c r="AE18" s="88" t="s">
        <v>298</v>
      </c>
      <c r="AF18" s="88" t="s">
        <v>296</v>
      </c>
      <c r="AG18" s="88" t="s">
        <v>297</v>
      </c>
      <c r="AH18" s="88" t="s">
        <v>296</v>
      </c>
      <c r="AI18" s="88" t="s">
        <v>296</v>
      </c>
      <c r="AJ18" s="88" t="s">
        <v>296</v>
      </c>
      <c r="AK18" s="88" t="s">
        <v>296</v>
      </c>
      <c r="AL18" s="88" t="s">
        <v>296</v>
      </c>
      <c r="AM18" s="88" t="s">
        <v>296</v>
      </c>
      <c r="AN18" s="88" t="s">
        <v>296</v>
      </c>
    </row>
    <row r="19" spans="1:40">
      <c r="A19" s="88" t="s">
        <v>295</v>
      </c>
      <c r="B19" s="88" t="s">
        <v>294</v>
      </c>
      <c r="C19" s="88" t="s">
        <v>293</v>
      </c>
      <c r="D19" s="88" t="s">
        <v>292</v>
      </c>
      <c r="E19" s="88" t="s">
        <v>291</v>
      </c>
      <c r="F19" s="88" t="s">
        <v>290</v>
      </c>
      <c r="G19" s="88" t="s">
        <v>289</v>
      </c>
      <c r="H19" s="88" t="s">
        <v>288</v>
      </c>
      <c r="I19" s="88" t="s">
        <v>287</v>
      </c>
      <c r="J19" s="88" t="s">
        <v>286</v>
      </c>
      <c r="K19" s="88" t="s">
        <v>285</v>
      </c>
      <c r="L19" s="88" t="s">
        <v>284</v>
      </c>
      <c r="M19" s="88" t="s">
        <v>283</v>
      </c>
      <c r="N19" s="88" t="s">
        <v>282</v>
      </c>
      <c r="O19" s="88" t="s">
        <v>281</v>
      </c>
      <c r="P19" s="88" t="s">
        <v>280</v>
      </c>
      <c r="Q19" s="88" t="s">
        <v>279</v>
      </c>
      <c r="R19" s="88" t="s">
        <v>278</v>
      </c>
      <c r="S19" s="88" t="s">
        <v>277</v>
      </c>
      <c r="T19" s="88" t="s">
        <v>240</v>
      </c>
      <c r="U19" s="88" t="s">
        <v>276</v>
      </c>
      <c r="V19" s="88" t="s">
        <v>275</v>
      </c>
      <c r="W19" s="88" t="s">
        <v>274</v>
      </c>
      <c r="X19" s="88" t="s">
        <v>273</v>
      </c>
      <c r="Y19" s="88" t="s">
        <v>272</v>
      </c>
      <c r="Z19" s="88" t="s">
        <v>271</v>
      </c>
      <c r="AA19" s="88" t="s">
        <v>270</v>
      </c>
      <c r="AB19" s="88" t="s">
        <v>269</v>
      </c>
      <c r="AC19" s="88" t="s">
        <v>268</v>
      </c>
      <c r="AD19" s="88" t="s">
        <v>267</v>
      </c>
      <c r="AE19" s="88" t="s">
        <v>266</v>
      </c>
      <c r="AF19" s="88" t="s">
        <v>265</v>
      </c>
      <c r="AG19" s="88" t="s">
        <v>264</v>
      </c>
      <c r="AH19" s="88" t="s">
        <v>263</v>
      </c>
      <c r="AI19" s="88" t="s">
        <v>262</v>
      </c>
      <c r="AJ19" s="88" t="s">
        <v>261</v>
      </c>
      <c r="AK19" s="88" t="s">
        <v>260</v>
      </c>
      <c r="AL19" s="88" t="s">
        <v>259</v>
      </c>
      <c r="AM19" s="88" t="s">
        <v>258</v>
      </c>
      <c r="AN19" s="88" t="s">
        <v>257</v>
      </c>
    </row>
    <row r="20" spans="1:40">
      <c r="A20" s="88" t="s">
        <v>256</v>
      </c>
      <c r="B20" s="88" t="s">
        <v>255</v>
      </c>
      <c r="C20" s="88" t="s">
        <v>254</v>
      </c>
      <c r="D20" s="88" t="s">
        <v>253</v>
      </c>
      <c r="E20" s="88" t="s">
        <v>252</v>
      </c>
      <c r="F20" s="88" t="s">
        <v>251</v>
      </c>
      <c r="G20" s="88" t="s">
        <v>250</v>
      </c>
      <c r="H20" s="88" t="s">
        <v>249</v>
      </c>
      <c r="I20" s="88" t="s">
        <v>248</v>
      </c>
      <c r="J20" s="88" t="s">
        <v>247</v>
      </c>
      <c r="K20" s="88" t="s">
        <v>246</v>
      </c>
      <c r="L20" s="88" t="s">
        <v>245</v>
      </c>
      <c r="M20" s="88" t="s">
        <v>244</v>
      </c>
      <c r="N20" s="88" t="s">
        <v>243</v>
      </c>
      <c r="O20" s="88" t="s">
        <v>242</v>
      </c>
      <c r="P20" s="88" t="s">
        <v>241</v>
      </c>
      <c r="Q20" s="88" t="s">
        <v>240</v>
      </c>
      <c r="R20" s="88" t="s">
        <v>239</v>
      </c>
      <c r="S20" s="88" t="s">
        <v>233</v>
      </c>
      <c r="T20" s="88" t="s">
        <v>238</v>
      </c>
      <c r="U20" s="88" t="s">
        <v>237</v>
      </c>
      <c r="V20" s="88" t="s">
        <v>236</v>
      </c>
      <c r="W20" s="88" t="s">
        <v>235</v>
      </c>
      <c r="X20" s="88" t="s">
        <v>234</v>
      </c>
      <c r="Y20" s="88" t="s">
        <v>233</v>
      </c>
      <c r="Z20" s="88" t="s">
        <v>232</v>
      </c>
      <c r="AA20" s="88" t="s">
        <v>231</v>
      </c>
      <c r="AB20" s="88" t="s">
        <v>230</v>
      </c>
      <c r="AC20" s="88" t="s">
        <v>229</v>
      </c>
      <c r="AD20" s="88" t="s">
        <v>228</v>
      </c>
      <c r="AE20" s="88" t="s">
        <v>227</v>
      </c>
      <c r="AF20" s="88" t="s">
        <v>226</v>
      </c>
      <c r="AG20" s="88" t="s">
        <v>225</v>
      </c>
      <c r="AH20" s="88" t="s">
        <v>224</v>
      </c>
      <c r="AI20" s="88" t="s">
        <v>223</v>
      </c>
      <c r="AJ20" s="88" t="s">
        <v>222</v>
      </c>
      <c r="AK20" s="88" t="s">
        <v>221</v>
      </c>
      <c r="AL20" s="88" t="s">
        <v>220</v>
      </c>
      <c r="AM20" s="88" t="s">
        <v>219</v>
      </c>
      <c r="AN20" s="88" t="s">
        <v>218</v>
      </c>
    </row>
    <row r="21" spans="1:40">
      <c r="A21" s="88" t="s">
        <v>217</v>
      </c>
      <c r="B21" s="88" t="s">
        <v>216</v>
      </c>
      <c r="C21" s="88" t="s">
        <v>215</v>
      </c>
      <c r="D21" s="88" t="s">
        <v>214</v>
      </c>
      <c r="E21" s="88" t="s">
        <v>213</v>
      </c>
      <c r="F21" s="88" t="s">
        <v>212</v>
      </c>
      <c r="G21" s="88" t="s">
        <v>211</v>
      </c>
      <c r="H21" s="88" t="s">
        <v>210</v>
      </c>
      <c r="I21" s="88" t="s">
        <v>209</v>
      </c>
      <c r="J21" s="88" t="s">
        <v>208</v>
      </c>
      <c r="K21" s="88" t="s">
        <v>207</v>
      </c>
      <c r="L21" s="88" t="s">
        <v>206</v>
      </c>
      <c r="M21" s="88" t="s">
        <v>205</v>
      </c>
      <c r="N21" s="88" t="s">
        <v>204</v>
      </c>
      <c r="O21" s="88" t="s">
        <v>203</v>
      </c>
      <c r="P21" s="88" t="s">
        <v>202</v>
      </c>
      <c r="Q21" s="88" t="s">
        <v>201</v>
      </c>
      <c r="R21" s="88" t="s">
        <v>200</v>
      </c>
      <c r="S21" s="88" t="s">
        <v>199</v>
      </c>
      <c r="T21" s="88" t="s">
        <v>198</v>
      </c>
      <c r="U21" s="88" t="s">
        <v>197</v>
      </c>
      <c r="V21" s="88" t="s">
        <v>196</v>
      </c>
      <c r="W21" s="88" t="s">
        <v>195</v>
      </c>
      <c r="X21" s="88" t="s">
        <v>194</v>
      </c>
      <c r="Y21" s="88" t="s">
        <v>193</v>
      </c>
      <c r="Z21" s="88" t="s">
        <v>192</v>
      </c>
      <c r="AA21" s="88" t="s">
        <v>191</v>
      </c>
      <c r="AB21" s="88" t="s">
        <v>190</v>
      </c>
      <c r="AC21" s="88" t="s">
        <v>189</v>
      </c>
      <c r="AD21" s="88" t="s">
        <v>188</v>
      </c>
      <c r="AE21" s="88" t="s">
        <v>187</v>
      </c>
      <c r="AF21" s="88" t="s">
        <v>186</v>
      </c>
      <c r="AG21" s="88" t="s">
        <v>185</v>
      </c>
      <c r="AH21" s="88" t="s">
        <v>184</v>
      </c>
      <c r="AI21" s="88" t="s">
        <v>183</v>
      </c>
      <c r="AJ21" s="88" t="s">
        <v>182</v>
      </c>
      <c r="AK21" s="88" t="s">
        <v>181</v>
      </c>
      <c r="AL21" s="88" t="s">
        <v>180</v>
      </c>
      <c r="AM21" s="88" t="s">
        <v>97</v>
      </c>
      <c r="AN21" s="88" t="s">
        <v>179</v>
      </c>
    </row>
    <row r="22" spans="1:40">
      <c r="A22" s="88" t="s">
        <v>178</v>
      </c>
      <c r="B22" s="88" t="s">
        <v>177</v>
      </c>
      <c r="C22" s="88" t="s">
        <v>177</v>
      </c>
      <c r="D22" s="88" t="s">
        <v>176</v>
      </c>
      <c r="E22" s="88" t="s">
        <v>175</v>
      </c>
      <c r="F22" s="88" t="s">
        <v>174</v>
      </c>
      <c r="G22" s="88" t="s">
        <v>173</v>
      </c>
      <c r="H22" s="88" t="s">
        <v>172</v>
      </c>
      <c r="I22" s="88" t="s">
        <v>152</v>
      </c>
      <c r="J22" s="88" t="s">
        <v>171</v>
      </c>
      <c r="K22" s="88" t="s">
        <v>170</v>
      </c>
      <c r="L22" s="88" t="s">
        <v>169</v>
      </c>
      <c r="M22" s="88" t="s">
        <v>168</v>
      </c>
      <c r="N22" s="88" t="s">
        <v>167</v>
      </c>
      <c r="O22" s="88" t="s">
        <v>166</v>
      </c>
      <c r="P22" s="88" t="s">
        <v>142</v>
      </c>
      <c r="Q22" s="88" t="s">
        <v>141</v>
      </c>
      <c r="R22" s="88" t="s">
        <v>165</v>
      </c>
      <c r="S22" s="88" t="s">
        <v>164</v>
      </c>
      <c r="T22" s="88" t="s">
        <v>163</v>
      </c>
      <c r="U22" s="88" t="s">
        <v>137</v>
      </c>
      <c r="V22" s="88" t="s">
        <v>162</v>
      </c>
      <c r="W22" s="88" t="s">
        <v>161</v>
      </c>
      <c r="X22" s="88" t="s">
        <v>160</v>
      </c>
      <c r="Y22" s="88" t="s">
        <v>159</v>
      </c>
      <c r="Z22" s="88" t="s">
        <v>158</v>
      </c>
      <c r="AA22" s="88" t="s">
        <v>143</v>
      </c>
      <c r="AB22" s="88" t="s">
        <v>157</v>
      </c>
      <c r="AC22" s="88" t="s">
        <v>129</v>
      </c>
      <c r="AD22" s="88" t="s">
        <v>128</v>
      </c>
      <c r="AE22" s="88" t="s">
        <v>127</v>
      </c>
      <c r="AF22" s="88" t="s">
        <v>126</v>
      </c>
      <c r="AG22" s="88" t="s">
        <v>125</v>
      </c>
      <c r="AH22" s="88" t="s">
        <v>124</v>
      </c>
      <c r="AI22" s="88" t="s">
        <v>124</v>
      </c>
      <c r="AJ22" s="88" t="s">
        <v>124</v>
      </c>
      <c r="AK22" s="88" t="s">
        <v>124</v>
      </c>
      <c r="AL22" s="88" t="s">
        <v>123</v>
      </c>
      <c r="AM22" s="88" t="s">
        <v>122</v>
      </c>
      <c r="AN22" s="88" t="s">
        <v>121</v>
      </c>
    </row>
    <row r="23" spans="1:40">
      <c r="A23" s="88" t="s">
        <v>156</v>
      </c>
      <c r="B23" s="88" t="s">
        <v>155</v>
      </c>
      <c r="C23" s="88" t="s">
        <v>155</v>
      </c>
      <c r="D23" s="88" t="s">
        <v>154</v>
      </c>
      <c r="E23" s="88" t="s">
        <v>153</v>
      </c>
      <c r="F23" s="88" t="s">
        <v>152</v>
      </c>
      <c r="G23" s="88" t="s">
        <v>151</v>
      </c>
      <c r="H23" s="88" t="s">
        <v>150</v>
      </c>
      <c r="I23" s="88" t="s">
        <v>149</v>
      </c>
      <c r="J23" s="88" t="s">
        <v>148</v>
      </c>
      <c r="K23" s="88" t="s">
        <v>147</v>
      </c>
      <c r="L23" s="88" t="s">
        <v>146</v>
      </c>
      <c r="M23" s="88" t="s">
        <v>145</v>
      </c>
      <c r="N23" s="88" t="s">
        <v>144</v>
      </c>
      <c r="O23" s="88" t="s">
        <v>143</v>
      </c>
      <c r="P23" s="88" t="s">
        <v>142</v>
      </c>
      <c r="Q23" s="88" t="s">
        <v>141</v>
      </c>
      <c r="R23" s="88" t="s">
        <v>140</v>
      </c>
      <c r="S23" s="88" t="s">
        <v>139</v>
      </c>
      <c r="T23" s="88" t="s">
        <v>138</v>
      </c>
      <c r="U23" s="88" t="s">
        <v>137</v>
      </c>
      <c r="V23" s="88" t="s">
        <v>136</v>
      </c>
      <c r="W23" s="88" t="s">
        <v>135</v>
      </c>
      <c r="X23" s="88" t="s">
        <v>134</v>
      </c>
      <c r="Y23" s="88" t="s">
        <v>133</v>
      </c>
      <c r="Z23" s="88" t="s">
        <v>132</v>
      </c>
      <c r="AA23" s="88" t="s">
        <v>131</v>
      </c>
      <c r="AB23" s="88" t="s">
        <v>130</v>
      </c>
      <c r="AC23" s="88" t="s">
        <v>129</v>
      </c>
      <c r="AD23" s="88" t="s">
        <v>128</v>
      </c>
      <c r="AE23" s="88" t="s">
        <v>127</v>
      </c>
      <c r="AF23" s="88" t="s">
        <v>126</v>
      </c>
      <c r="AG23" s="88" t="s">
        <v>125</v>
      </c>
      <c r="AH23" s="88" t="s">
        <v>124</v>
      </c>
      <c r="AI23" s="88" t="s">
        <v>124</v>
      </c>
      <c r="AJ23" s="88" t="s">
        <v>124</v>
      </c>
      <c r="AK23" s="88" t="s">
        <v>124</v>
      </c>
      <c r="AL23" s="88" t="s">
        <v>123</v>
      </c>
      <c r="AM23" s="88" t="s">
        <v>122</v>
      </c>
      <c r="AN23" s="88" t="s">
        <v>121</v>
      </c>
    </row>
    <row r="24" spans="1:40">
      <c r="A24" s="88" t="s">
        <v>120</v>
      </c>
      <c r="B24" s="88" t="s">
        <v>119</v>
      </c>
      <c r="C24" s="88" t="s">
        <v>118</v>
      </c>
      <c r="D24" s="88" t="s">
        <v>118</v>
      </c>
      <c r="E24" s="88" t="s">
        <v>117</v>
      </c>
      <c r="F24" s="88" t="s">
        <v>117</v>
      </c>
      <c r="G24" s="88" t="s">
        <v>117</v>
      </c>
      <c r="H24" s="88" t="s">
        <v>101</v>
      </c>
      <c r="I24" s="88" t="s">
        <v>98</v>
      </c>
      <c r="J24" s="88" t="s">
        <v>116</v>
      </c>
      <c r="K24" s="88" t="s">
        <v>115</v>
      </c>
      <c r="L24" s="88" t="s">
        <v>110</v>
      </c>
      <c r="M24" s="88" t="s">
        <v>83</v>
      </c>
      <c r="N24" s="88" t="s">
        <v>114</v>
      </c>
      <c r="O24" s="88" t="s">
        <v>113</v>
      </c>
      <c r="P24" s="88" t="s">
        <v>112</v>
      </c>
      <c r="Q24" s="88" t="s">
        <v>91</v>
      </c>
      <c r="R24" s="88" t="s">
        <v>111</v>
      </c>
      <c r="S24" s="88" t="s">
        <v>110</v>
      </c>
      <c r="T24" s="88" t="s">
        <v>109</v>
      </c>
      <c r="U24" s="88" t="s">
        <v>105</v>
      </c>
      <c r="V24" s="88" t="s">
        <v>108</v>
      </c>
      <c r="W24" s="88" t="s">
        <v>107</v>
      </c>
      <c r="X24" s="88" t="s">
        <v>106</v>
      </c>
      <c r="Y24" s="88" t="s">
        <v>83</v>
      </c>
      <c r="Z24" s="88" t="s">
        <v>105</v>
      </c>
      <c r="AA24" s="88" t="s">
        <v>100</v>
      </c>
      <c r="AB24" s="88" t="s">
        <v>104</v>
      </c>
      <c r="AC24" s="88" t="s">
        <v>69</v>
      </c>
      <c r="AD24" s="88" t="s">
        <v>79</v>
      </c>
      <c r="AE24" s="88" t="s">
        <v>78</v>
      </c>
      <c r="AF24" s="88" t="s">
        <v>77</v>
      </c>
      <c r="AG24" s="88" t="s">
        <v>76</v>
      </c>
      <c r="AH24" s="88" t="s">
        <v>75</v>
      </c>
      <c r="AI24" s="88" t="s">
        <v>74</v>
      </c>
      <c r="AJ24" s="88" t="s">
        <v>73</v>
      </c>
      <c r="AK24" s="88" t="s">
        <v>72</v>
      </c>
      <c r="AL24" s="88" t="s">
        <v>71</v>
      </c>
      <c r="AM24" s="88" t="s">
        <v>70</v>
      </c>
      <c r="AN24" s="88" t="s">
        <v>69</v>
      </c>
    </row>
    <row r="25" spans="1:40">
      <c r="A25" s="88" t="s">
        <v>103</v>
      </c>
      <c r="B25" s="88" t="s">
        <v>102</v>
      </c>
      <c r="C25" s="88" t="s">
        <v>101</v>
      </c>
      <c r="D25" s="88" t="s">
        <v>101</v>
      </c>
      <c r="E25" s="88" t="s">
        <v>100</v>
      </c>
      <c r="F25" s="88" t="s">
        <v>99</v>
      </c>
      <c r="G25" s="88" t="s">
        <v>99</v>
      </c>
      <c r="H25" s="88" t="s">
        <v>98</v>
      </c>
      <c r="I25" s="88" t="s">
        <v>92</v>
      </c>
      <c r="J25" s="88" t="s">
        <v>97</v>
      </c>
      <c r="K25" s="88" t="s">
        <v>96</v>
      </c>
      <c r="L25" s="88" t="s">
        <v>95</v>
      </c>
      <c r="M25" s="88" t="s">
        <v>94</v>
      </c>
      <c r="N25" s="88" t="s">
        <v>93</v>
      </c>
      <c r="O25" s="88" t="s">
        <v>83</v>
      </c>
      <c r="P25" s="88" t="s">
        <v>92</v>
      </c>
      <c r="Q25" s="88" t="s">
        <v>91</v>
      </c>
      <c r="R25" s="88" t="s">
        <v>90</v>
      </c>
      <c r="S25" s="88" t="s">
        <v>86</v>
      </c>
      <c r="T25" s="88" t="s">
        <v>89</v>
      </c>
      <c r="U25" s="88" t="s">
        <v>88</v>
      </c>
      <c r="V25" s="88" t="s">
        <v>87</v>
      </c>
      <c r="W25" s="88" t="s">
        <v>86</v>
      </c>
      <c r="X25" s="88" t="s">
        <v>85</v>
      </c>
      <c r="Y25" s="88" t="s">
        <v>84</v>
      </c>
      <c r="Z25" s="88" t="s">
        <v>83</v>
      </c>
      <c r="AA25" s="88" t="s">
        <v>82</v>
      </c>
      <c r="AB25" s="88" t="s">
        <v>81</v>
      </c>
      <c r="AC25" s="88" t="s">
        <v>80</v>
      </c>
      <c r="AD25" s="88" t="s">
        <v>79</v>
      </c>
      <c r="AE25" s="88" t="s">
        <v>78</v>
      </c>
      <c r="AF25" s="88" t="s">
        <v>77</v>
      </c>
      <c r="AG25" s="88" t="s">
        <v>76</v>
      </c>
      <c r="AH25" s="88" t="s">
        <v>75</v>
      </c>
      <c r="AI25" s="88" t="s">
        <v>74</v>
      </c>
      <c r="AJ25" s="88" t="s">
        <v>73</v>
      </c>
      <c r="AK25" s="88" t="s">
        <v>72</v>
      </c>
      <c r="AL25" s="88" t="s">
        <v>71</v>
      </c>
      <c r="AM25" s="88" t="s">
        <v>70</v>
      </c>
      <c r="AN25" s="88" t="s">
        <v>69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5B04289C0E0E40AA16150958076076" ma:contentTypeVersion="9" ma:contentTypeDescription="Create a new document." ma:contentTypeScope="" ma:versionID="6b00119f603d13f5c617e928144abf73">
  <xsd:schema xmlns:xsd="http://www.w3.org/2001/XMLSchema" xmlns:xs="http://www.w3.org/2001/XMLSchema" xmlns:p="http://schemas.microsoft.com/office/2006/metadata/properties" xmlns:ns3="298cdb9e-f375-427e-9b2c-8046af134f2d" xmlns:ns4="68de0f0d-6b43-4531-a4e0-01a293e88da6" targetNamespace="http://schemas.microsoft.com/office/2006/metadata/properties" ma:root="true" ma:fieldsID="6ebe2036744111063c7c2b4ea54c1a95" ns3:_="" ns4:_="">
    <xsd:import namespace="298cdb9e-f375-427e-9b2c-8046af134f2d"/>
    <xsd:import namespace="68de0f0d-6b43-4531-a4e0-01a293e88d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cdb9e-f375-427e-9b2c-8046af134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e0f0d-6b43-4531-a4e0-01a293e88d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EE3CE-3F1B-4552-ADF9-EF9A5FF2E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cdb9e-f375-427e-9b2c-8046af134f2d"/>
    <ds:schemaRef ds:uri="68de0f0d-6b43-4531-a4e0-01a293e88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3D8E76-0B5F-4B51-9A84-8F17C774C3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A08E4B-54BF-477C-9505-FDDA763182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</vt:lpstr>
      <vt:lpstr>WACC</vt:lpstr>
      <vt:lpstr>Multiples Approach</vt:lpstr>
      <vt:lpstr>Valuation Comparison</vt:lpstr>
      <vt:lpstr>Balance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Tapia</dc:creator>
  <cp:keywords/>
  <dc:description/>
  <cp:lastModifiedBy>Kyle Tapia</cp:lastModifiedBy>
  <cp:revision/>
  <dcterms:created xsi:type="dcterms:W3CDTF">2022-11-15T02:43:52Z</dcterms:created>
  <dcterms:modified xsi:type="dcterms:W3CDTF">2023-10-29T22:10:16Z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0x010100D05B04289C0E0E40AA16150958076076</vt:lpwstr>
  </property>
</Properties>
</file>