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mc:AlternateContent xmlns:mc="http://schemas.openxmlformats.org/markup-compatibility/2006">
    <mc:Choice Requires="x15">
      <x15ac:absPath xmlns:x15ac="http://schemas.microsoft.com/office/spreadsheetml/2010/11/ac" url="https://d.docs.live.net/5e5fd79cd42d6c39/Documents/GitHub/Finance/UnitedHealth Group/"/>
    </mc:Choice>
  </mc:AlternateContent>
  <xr:revisionPtr revIDLastSave="0" documentId="8_{B41F3C3E-E1E6-442E-A1B8-7CF9548B660D}" xr6:coauthVersionLast="47" xr6:coauthVersionMax="47" xr10:uidLastSave="{00000000-0000-0000-0000-000000000000}"/>
  <bookViews>
    <workbookView xWindow="12720" yWindow="4080" windowWidth="29010" windowHeight="15345" xr2:uid="{00000000-000D-0000-FFFF-FFFF00000000}"/>
  </bookViews>
  <sheets>
    <sheet name="Inputs" sheetId="14" r:id="rId1"/>
    <sheet name="Income Statement" sheetId="29" r:id="rId2"/>
    <sheet name="Balance Sheet" sheetId="30" r:id="rId3"/>
    <sheet name="Cash Flow" sheetId="31" r:id="rId4"/>
    <sheet name="Pension" sheetId="32" r:id="rId5"/>
    <sheet name="Financial Summary" sheetId="33" r:id="rId6"/>
    <sheet name="Valuation" sheetId="34" r:id="rId7"/>
    <sheet name="Business Line By Stat" sheetId="35" r:id="rId8"/>
    <sheet name="CS_IS" sheetId="20" r:id="rId9"/>
    <sheet name="CS_BS" sheetId="21" r:id="rId10"/>
    <sheet name="Drivers" sheetId="22" r:id="rId11"/>
    <sheet name="WACC" sheetId="11" r:id="rId12"/>
    <sheet name="DCF_EP" sheetId="23" r:id="rId13"/>
    <sheet name="DDM" sheetId="12" r:id="rId14"/>
    <sheet name="Rel_PE" sheetId="15" r:id="rId15"/>
    <sheet name="Ratios" sheetId="27" r:id="rId16"/>
    <sheet name="Leases" sheetId="24" r:id="rId17"/>
    <sheet name="Share Change" sheetId="9" r:id="rId18"/>
    <sheet name="ESOP" sheetId="13" r:id="rId19"/>
  </sheets>
  <definedNames>
    <definedName name="_xlnm.Print_Area" localSheetId="12">DCF_EP!$A$1:$K$43</definedName>
    <definedName name="_xlnm.Print_Area" localSheetId="13">DDM!$A$1:$K$23</definedName>
    <definedName name="_xlnm.Print_Area" localSheetId="18">ESOP!$A$1:$F$23</definedName>
    <definedName name="_xlnm.Print_Area" localSheetId="16">Leases!$A$1:$M$28</definedName>
    <definedName name="_xlnm.Print_Area" localSheetId="14">Rel_PE!$A$1:$N$25</definedName>
    <definedName name="_xlnm.Print_Area" localSheetId="17">'Share Change'!$A$1:$N$25</definedName>
    <definedName name="_xlnm.Print_Area" localSheetId="11">WACC!$A$1:$I$46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1" l="1"/>
  <c r="V44" i="22"/>
  <c r="U44" i="22"/>
  <c r="T44" i="22"/>
  <c r="S44" i="22"/>
  <c r="R44" i="22"/>
  <c r="Q44" i="22"/>
  <c r="P44" i="22"/>
  <c r="O44" i="22"/>
  <c r="N44" i="22"/>
  <c r="M44" i="22"/>
  <c r="L44" i="22"/>
  <c r="K44" i="22"/>
  <c r="J44" i="22"/>
  <c r="I44" i="22"/>
  <c r="H44" i="22"/>
  <c r="G44" i="22"/>
  <c r="F44" i="22"/>
  <c r="E44" i="22"/>
  <c r="D44" i="22"/>
  <c r="C44" i="22"/>
  <c r="B44" i="22"/>
  <c r="A4" i="22"/>
  <c r="A4" i="21"/>
  <c r="A4" i="20"/>
  <c r="N50" i="14"/>
  <c r="M50" i="14"/>
  <c r="L50" i="14"/>
  <c r="K50" i="14"/>
  <c r="J50" i="14"/>
  <c r="I50" i="14"/>
  <c r="H50" i="14"/>
  <c r="G50" i="14"/>
  <c r="F50" i="14"/>
  <c r="E50" i="14"/>
  <c r="D50" i="14"/>
  <c r="C50" i="14"/>
  <c r="N74" i="14"/>
  <c r="M74" i="14"/>
  <c r="L74" i="14"/>
  <c r="K74" i="14"/>
  <c r="J74" i="14"/>
  <c r="I74" i="14"/>
  <c r="H74" i="14"/>
  <c r="G74" i="14"/>
  <c r="F74" i="14"/>
  <c r="E74" i="14"/>
  <c r="D74" i="14"/>
  <c r="C74" i="14"/>
  <c r="N69" i="14"/>
  <c r="M69" i="14"/>
  <c r="L69" i="14"/>
  <c r="K69" i="14"/>
  <c r="J69" i="14"/>
  <c r="I69" i="14"/>
  <c r="H69" i="14"/>
  <c r="G69" i="14"/>
  <c r="F69" i="14"/>
  <c r="E69" i="14"/>
  <c r="D69" i="14"/>
  <c r="C69" i="14"/>
  <c r="M64" i="14"/>
  <c r="L64" i="14"/>
  <c r="K64" i="14"/>
  <c r="J64" i="14"/>
  <c r="I64" i="14"/>
  <c r="H64" i="14"/>
  <c r="G64" i="14"/>
  <c r="F64" i="14"/>
  <c r="E64" i="14"/>
  <c r="D64" i="14"/>
  <c r="C64" i="14"/>
  <c r="M58" i="14"/>
  <c r="L58" i="14"/>
  <c r="K58" i="14"/>
  <c r="J58" i="14"/>
  <c r="I58" i="14"/>
  <c r="H58" i="14"/>
  <c r="G58" i="14"/>
  <c r="F58" i="14"/>
  <c r="E58" i="14"/>
  <c r="D58" i="14"/>
  <c r="C58" i="14"/>
  <c r="N58" i="14" s="1"/>
  <c r="B20" i="14"/>
  <c r="B7" i="23" s="1"/>
  <c r="B10" i="12"/>
  <c r="K16" i="12"/>
  <c r="K17" i="12" s="1"/>
  <c r="A4" i="27"/>
  <c r="B19" i="14"/>
  <c r="B12" i="12" s="1"/>
  <c r="B8" i="23" l="1"/>
  <c r="E9" i="9"/>
  <c r="C40" i="11"/>
  <c r="C35" i="11"/>
  <c r="C27" i="11"/>
  <c r="C28" i="11" s="1"/>
  <c r="C16" i="11"/>
  <c r="C13" i="11"/>
  <c r="C14" i="11" s="1"/>
  <c r="C9" i="11"/>
  <c r="C8" i="11"/>
  <c r="C7" i="11"/>
  <c r="C42" i="11" l="1"/>
  <c r="F28" i="11" s="1"/>
  <c r="O1" i="14"/>
  <c r="A1" i="9"/>
  <c r="A12" i="9"/>
  <c r="A1" i="13"/>
  <c r="D5" i="13"/>
  <c r="A5" i="12"/>
  <c r="B58" i="23"/>
  <c r="B52" i="23"/>
  <c r="B54" i="23"/>
  <c r="B53" i="23"/>
  <c r="K30" i="23"/>
  <c r="K15" i="23"/>
  <c r="B30" i="23"/>
  <c r="B15" i="23"/>
  <c r="B5" i="23"/>
  <c r="B47" i="12"/>
  <c r="B41" i="12"/>
  <c r="B43" i="12"/>
  <c r="B42" i="12"/>
  <c r="A22" i="12"/>
  <c r="B21" i="12"/>
  <c r="A10" i="23"/>
  <c r="A1" i="24"/>
  <c r="L17" i="24"/>
  <c r="L24" i="24" s="1"/>
  <c r="M17" i="24"/>
  <c r="M23" i="24" s="1"/>
  <c r="K17" i="24"/>
  <c r="K22" i="24" s="1"/>
  <c r="J17" i="24"/>
  <c r="J23" i="24" s="1"/>
  <c r="I17" i="24"/>
  <c r="I23" i="24" s="1"/>
  <c r="H17" i="24"/>
  <c r="H26" i="24" s="1"/>
  <c r="G17" i="24"/>
  <c r="G25" i="24" s="1"/>
  <c r="F17" i="24"/>
  <c r="F23" i="24" s="1"/>
  <c r="E17" i="24"/>
  <c r="E22" i="24" s="1"/>
  <c r="D17" i="24"/>
  <c r="D23" i="24" s="1"/>
  <c r="C17" i="24"/>
  <c r="C25" i="24" s="1"/>
  <c r="M18" i="24"/>
  <c r="M19" i="24" s="1"/>
  <c r="L18" i="24"/>
  <c r="L19" i="24" s="1"/>
  <c r="K18" i="24"/>
  <c r="J18" i="24"/>
  <c r="I18" i="24"/>
  <c r="I19" i="24" s="1"/>
  <c r="H18" i="24"/>
  <c r="G18" i="24"/>
  <c r="F18" i="24"/>
  <c r="E18" i="24"/>
  <c r="E19" i="24" s="1"/>
  <c r="M11" i="24"/>
  <c r="L11" i="24"/>
  <c r="K11" i="24"/>
  <c r="J11" i="24"/>
  <c r="I11" i="24"/>
  <c r="H11" i="24"/>
  <c r="G11" i="24"/>
  <c r="F11" i="24"/>
  <c r="E11" i="24"/>
  <c r="D18" i="24"/>
  <c r="D19" i="24" s="1"/>
  <c r="D11" i="24"/>
  <c r="C18" i="24"/>
  <c r="C19" i="24" s="1"/>
  <c r="A4" i="24"/>
  <c r="C11" i="24"/>
  <c r="N13" i="15"/>
  <c r="N12" i="15"/>
  <c r="N11" i="15"/>
  <c r="N10" i="15"/>
  <c r="N9" i="15"/>
  <c r="N8" i="15"/>
  <c r="N7" i="15"/>
  <c r="N6" i="15"/>
  <c r="N14" i="15" s="1"/>
  <c r="D24" i="15" s="1"/>
  <c r="M13" i="15"/>
  <c r="M12" i="15"/>
  <c r="M11" i="15"/>
  <c r="M10" i="15"/>
  <c r="M9" i="15"/>
  <c r="M8" i="15"/>
  <c r="M7" i="15"/>
  <c r="M6" i="15"/>
  <c r="D6" i="13"/>
  <c r="D4" i="13"/>
  <c r="I17" i="13" s="1"/>
  <c r="E10" i="9"/>
  <c r="E18" i="9" s="1"/>
  <c r="G13" i="15"/>
  <c r="J13" i="15" s="1"/>
  <c r="F13" i="15"/>
  <c r="I13" i="15"/>
  <c r="C16" i="15"/>
  <c r="N16" i="15" s="1"/>
  <c r="B16" i="15"/>
  <c r="F12" i="15"/>
  <c r="I12" i="15"/>
  <c r="G11" i="15"/>
  <c r="J11" i="15"/>
  <c r="F10" i="15"/>
  <c r="I10" i="15"/>
  <c r="G9" i="15"/>
  <c r="J9" i="15"/>
  <c r="F8" i="15"/>
  <c r="I8" i="15"/>
  <c r="G7" i="15"/>
  <c r="J7" i="15" s="1"/>
  <c r="F6" i="15"/>
  <c r="I6" i="15" s="1"/>
  <c r="A16" i="15"/>
  <c r="A1" i="23"/>
  <c r="P13" i="13"/>
  <c r="P14" i="13"/>
  <c r="P15" i="13"/>
  <c r="P16" i="13"/>
  <c r="P17" i="13"/>
  <c r="P18" i="13"/>
  <c r="P19" i="13"/>
  <c r="P20" i="13"/>
  <c r="P21" i="13"/>
  <c r="B22" i="13"/>
  <c r="Q13" i="13"/>
  <c r="Q14" i="13"/>
  <c r="Q15" i="13"/>
  <c r="Q16" i="13"/>
  <c r="Q17" i="13"/>
  <c r="Q18" i="13"/>
  <c r="Q19" i="13"/>
  <c r="Q20" i="13"/>
  <c r="Q21" i="13"/>
  <c r="F18" i="13"/>
  <c r="F19" i="13"/>
  <c r="F20" i="13"/>
  <c r="F21" i="13"/>
  <c r="G8" i="15"/>
  <c r="G14" i="15" s="1"/>
  <c r="D20" i="15" s="1"/>
  <c r="G12" i="15"/>
  <c r="J12" i="15" s="1"/>
  <c r="F11" i="15"/>
  <c r="I11" i="15"/>
  <c r="F7" i="15"/>
  <c r="I7" i="15" s="1"/>
  <c r="G10" i="15"/>
  <c r="J10" i="15" s="1"/>
  <c r="G6" i="15"/>
  <c r="J6" i="15"/>
  <c r="A1" i="27"/>
  <c r="A1" i="15"/>
  <c r="F9" i="15"/>
  <c r="I9" i="15" s="1"/>
  <c r="A1" i="20"/>
  <c r="A1" i="22"/>
  <c r="A1" i="21"/>
  <c r="A1" i="11"/>
  <c r="A1" i="12"/>
  <c r="F22" i="24" l="1"/>
  <c r="M14" i="15"/>
  <c r="D23" i="15" s="1"/>
  <c r="D22" i="13"/>
  <c r="J8" i="15"/>
  <c r="J19" i="13"/>
  <c r="E19" i="9"/>
  <c r="E23" i="9" s="1"/>
  <c r="F18" i="9"/>
  <c r="G18" i="9" s="1"/>
  <c r="H18" i="9" s="1"/>
  <c r="I18" i="9" s="1"/>
  <c r="J18" i="9" s="1"/>
  <c r="K18" i="9" s="1"/>
  <c r="L18" i="9" s="1"/>
  <c r="M18" i="9" s="1"/>
  <c r="N18" i="9" s="1"/>
  <c r="J18" i="13"/>
  <c r="C24" i="24"/>
  <c r="I27" i="24"/>
  <c r="I20" i="13"/>
  <c r="B44" i="12"/>
  <c r="I15" i="13"/>
  <c r="I14" i="13"/>
  <c r="I21" i="13"/>
  <c r="I18" i="13"/>
  <c r="K18" i="13" s="1"/>
  <c r="C27" i="24"/>
  <c r="M24" i="24"/>
  <c r="I13" i="13"/>
  <c r="I16" i="13"/>
  <c r="I19" i="13"/>
  <c r="K19" i="13" s="1"/>
  <c r="L19" i="13" s="1"/>
  <c r="N19" i="13" s="1"/>
  <c r="M22" i="24"/>
  <c r="L26" i="24"/>
  <c r="C23" i="24"/>
  <c r="I25" i="24"/>
  <c r="G16" i="15"/>
  <c r="J16" i="15" s="1"/>
  <c r="D22" i="24"/>
  <c r="B56" i="23"/>
  <c r="E24" i="24"/>
  <c r="C22" i="24"/>
  <c r="E27" i="24"/>
  <c r="E25" i="24"/>
  <c r="D24" i="24"/>
  <c r="J22" i="24"/>
  <c r="K26" i="24"/>
  <c r="E26" i="24"/>
  <c r="K24" i="24"/>
  <c r="K23" i="24"/>
  <c r="E23" i="24"/>
  <c r="I22" i="24"/>
  <c r="F35" i="11"/>
  <c r="D26" i="24"/>
  <c r="B32" i="23"/>
  <c r="B34" i="23" s="1"/>
  <c r="B39" i="23" s="1"/>
  <c r="F40" i="11"/>
  <c r="B17" i="23"/>
  <c r="B22" i="23" s="1"/>
  <c r="H24" i="24"/>
  <c r="H25" i="24"/>
  <c r="M26" i="24"/>
  <c r="G26" i="24"/>
  <c r="H23" i="24"/>
  <c r="M25" i="24"/>
  <c r="G24" i="24"/>
  <c r="H22" i="24"/>
  <c r="G23" i="24"/>
  <c r="D27" i="24"/>
  <c r="D25" i="24"/>
  <c r="G22" i="24"/>
  <c r="I26" i="24"/>
  <c r="C26" i="24"/>
  <c r="I24" i="24"/>
  <c r="B55" i="23"/>
  <c r="B45" i="12"/>
  <c r="E5" i="9"/>
  <c r="J22" i="13"/>
  <c r="J14" i="15"/>
  <c r="D22" i="15" s="1"/>
  <c r="I14" i="15"/>
  <c r="D21" i="15" s="1"/>
  <c r="J21" i="13"/>
  <c r="F26" i="24"/>
  <c r="J26" i="24"/>
  <c r="L23" i="24"/>
  <c r="F14" i="15"/>
  <c r="D19" i="15" s="1"/>
  <c r="J17" i="13"/>
  <c r="K17" i="13" s="1"/>
  <c r="M16" i="15"/>
  <c r="G19" i="24"/>
  <c r="G27" i="24" s="1"/>
  <c r="K19" i="24"/>
  <c r="K27" i="24" s="1"/>
  <c r="F25" i="24"/>
  <c r="J25" i="24"/>
  <c r="L22" i="24"/>
  <c r="F16" i="15"/>
  <c r="I16" i="15" s="1"/>
  <c r="J20" i="13"/>
  <c r="F24" i="24"/>
  <c r="J24" i="24"/>
  <c r="L27" i="24"/>
  <c r="J14" i="13"/>
  <c r="C22" i="13"/>
  <c r="E4" i="9"/>
  <c r="E6" i="9" s="1"/>
  <c r="H19" i="24"/>
  <c r="H27" i="24" s="1"/>
  <c r="K25" i="24"/>
  <c r="J16" i="13"/>
  <c r="M27" i="24"/>
  <c r="L25" i="24"/>
  <c r="J13" i="13"/>
  <c r="K13" i="13" s="1"/>
  <c r="J15" i="13"/>
  <c r="F19" i="24"/>
  <c r="F27" i="24" s="1"/>
  <c r="J19" i="24"/>
  <c r="J27" i="24" s="1"/>
  <c r="F42" i="11" l="1"/>
  <c r="K20" i="13"/>
  <c r="L20" i="13" s="1"/>
  <c r="N20" i="13" s="1"/>
  <c r="K16" i="13"/>
  <c r="M16" i="13" s="1"/>
  <c r="B46" i="12"/>
  <c r="B22" i="12" s="1"/>
  <c r="B57" i="23"/>
  <c r="B42" i="23" s="1"/>
  <c r="K15" i="13"/>
  <c r="L15" i="13" s="1"/>
  <c r="N15" i="13" s="1"/>
  <c r="K21" i="13"/>
  <c r="L21" i="13" s="1"/>
  <c r="N21" i="13" s="1"/>
  <c r="M28" i="24"/>
  <c r="M13" i="24" s="1"/>
  <c r="M12" i="24" s="1"/>
  <c r="M18" i="13"/>
  <c r="L18" i="13"/>
  <c r="N18" i="13" s="1"/>
  <c r="E28" i="24"/>
  <c r="E13" i="24" s="1"/>
  <c r="E12" i="24" s="1"/>
  <c r="C28" i="24"/>
  <c r="C13" i="24" s="1"/>
  <c r="C12" i="24" s="1"/>
  <c r="H28" i="24"/>
  <c r="H13" i="24" s="1"/>
  <c r="I15" i="24" s="1"/>
  <c r="K14" i="13"/>
  <c r="L14" i="13" s="1"/>
  <c r="N14" i="13" s="1"/>
  <c r="M19" i="13"/>
  <c r="D28" i="24"/>
  <c r="D13" i="24" s="1"/>
  <c r="D12" i="24" s="1"/>
  <c r="I28" i="24"/>
  <c r="I13" i="24" s="1"/>
  <c r="J15" i="24" s="1"/>
  <c r="K28" i="24"/>
  <c r="K13" i="24" s="1"/>
  <c r="K12" i="24" s="1"/>
  <c r="J28" i="24"/>
  <c r="J13" i="24" s="1"/>
  <c r="K15" i="24" s="1"/>
  <c r="G28" i="24"/>
  <c r="G13" i="24" s="1"/>
  <c r="H15" i="24" s="1"/>
  <c r="M15" i="13"/>
  <c r="F28" i="24"/>
  <c r="F13" i="24" s="1"/>
  <c r="F19" i="9"/>
  <c r="F23" i="9" s="1"/>
  <c r="M13" i="13"/>
  <c r="L13" i="13"/>
  <c r="N13" i="13" s="1"/>
  <c r="L17" i="13"/>
  <c r="N17" i="13" s="1"/>
  <c r="M17" i="13"/>
  <c r="G13" i="9"/>
  <c r="H13" i="9"/>
  <c r="J13" i="9"/>
  <c r="F13" i="9"/>
  <c r="K13" i="9"/>
  <c r="I13" i="9"/>
  <c r="L13" i="9"/>
  <c r="M13" i="9"/>
  <c r="N13" i="9"/>
  <c r="E13" i="9"/>
  <c r="I22" i="13"/>
  <c r="K22" i="13" s="1"/>
  <c r="E8" i="9"/>
  <c r="E14" i="9" s="1"/>
  <c r="F14" i="9" s="1"/>
  <c r="G14" i="9" s="1"/>
  <c r="H14" i="9" s="1"/>
  <c r="I14" i="9" s="1"/>
  <c r="J14" i="9" s="1"/>
  <c r="K14" i="9" s="1"/>
  <c r="L14" i="9" s="1"/>
  <c r="M14" i="9" s="1"/>
  <c r="N14" i="9" s="1"/>
  <c r="L28" i="24"/>
  <c r="L13" i="24" s="1"/>
  <c r="B25" i="23" l="1"/>
  <c r="M20" i="13"/>
  <c r="L16" i="13"/>
  <c r="N16" i="13" s="1"/>
  <c r="E16" i="13" s="1"/>
  <c r="F16" i="13" s="1"/>
  <c r="E13" i="13"/>
  <c r="F13" i="13" s="1"/>
  <c r="L15" i="24"/>
  <c r="H12" i="24"/>
  <c r="M21" i="13"/>
  <c r="M14" i="13"/>
  <c r="E14" i="13" s="1"/>
  <c r="F14" i="13" s="1"/>
  <c r="D15" i="24"/>
  <c r="F15" i="24"/>
  <c r="E15" i="24"/>
  <c r="I12" i="24"/>
  <c r="E17" i="13"/>
  <c r="F17" i="13" s="1"/>
  <c r="J12" i="24"/>
  <c r="G12" i="24"/>
  <c r="E22" i="9"/>
  <c r="E24" i="9" s="1"/>
  <c r="F21" i="9" s="1"/>
  <c r="E15" i="9"/>
  <c r="H22" i="9"/>
  <c r="H15" i="9"/>
  <c r="L22" i="9"/>
  <c r="L15" i="9"/>
  <c r="G19" i="9"/>
  <c r="G23" i="9" s="1"/>
  <c r="I22" i="9"/>
  <c r="I15" i="9"/>
  <c r="M15" i="24"/>
  <c r="L12" i="24"/>
  <c r="K22" i="9"/>
  <c r="K15" i="9"/>
  <c r="F15" i="9"/>
  <c r="F22" i="9"/>
  <c r="G15" i="24"/>
  <c r="F12" i="24"/>
  <c r="E15" i="13"/>
  <c r="F15" i="13" s="1"/>
  <c r="M22" i="13"/>
  <c r="L22" i="13"/>
  <c r="N22" i="13" s="1"/>
  <c r="J22" i="9"/>
  <c r="J15" i="9"/>
  <c r="N15" i="9"/>
  <c r="N22" i="9"/>
  <c r="G22" i="9"/>
  <c r="G15" i="9"/>
  <c r="M15" i="9"/>
  <c r="M22" i="9"/>
  <c r="F22" i="13" l="1"/>
  <c r="E22" i="13"/>
  <c r="H19" i="9"/>
  <c r="H23" i="9" s="1"/>
  <c r="F24" i="9"/>
  <c r="G21" i="9" s="1"/>
  <c r="G24" i="9" s="1"/>
  <c r="H21" i="9" s="1"/>
  <c r="H24" i="9" l="1"/>
  <c r="I21" i="9" s="1"/>
  <c r="I19" i="9"/>
  <c r="I23" i="9" s="1"/>
  <c r="I24" i="9" l="1"/>
  <c r="J21" i="9" s="1"/>
  <c r="J19" i="9"/>
  <c r="J23" i="9" s="1"/>
  <c r="J24" i="9" l="1"/>
  <c r="K21" i="9" s="1"/>
  <c r="K19" i="9"/>
  <c r="K23" i="9" s="1"/>
  <c r="K24" i="9" l="1"/>
  <c r="L21" i="9" s="1"/>
  <c r="L19" i="9"/>
  <c r="L23" i="9" s="1"/>
  <c r="L24" i="9" l="1"/>
  <c r="M21" i="9" s="1"/>
  <c r="M19" i="9"/>
  <c r="M23" i="9" s="1"/>
  <c r="N19" i="9"/>
  <c r="N23" i="9" s="1"/>
  <c r="M24" i="9" l="1"/>
  <c r="N21" i="9" s="1"/>
  <c r="N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tc={F9714180-F228-4A36-B404-4A221A8B4335}</author>
    <author>tc={44F8742D-73BC-4D31-9BCF-B501CB8782BB}</author>
  </authors>
  <commentList>
    <comment ref="C49"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May be estimated by using the average payout ratio, applying a growth rate to the prior year's dividend, or on a per share basis.</t>
      </text>
    </comment>
    <comment ref="C50"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Total dividends paid is subtracted from retained earnings (RE) on the B/S and also listed on the CF statement.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Houge, Todd</author>
  </authors>
  <commentList>
    <comment ref="A2" authorId="0" shapeId="0" xr:uid="{00000000-0006-0000-0600-000001000000}">
      <text>
        <r>
          <rPr>
            <b/>
            <sz val="9"/>
            <color indexed="81"/>
            <rFont val="Tahoma"/>
            <charset val="1"/>
          </rPr>
          <t>Houge, Todd:</t>
        </r>
        <r>
          <rPr>
            <sz val="9"/>
            <color indexed="81"/>
            <rFont val="Tahoma"/>
            <charset val="1"/>
          </rPr>
          <t xml:space="preserve">
After you have cleaned up the formatting of the historical I/S data, copy the layout to this worksheet first. For each item, estimate the number as a percentage of the corresponding year's sales. Make sure to fix the cell reference (F4 function) for the sales year before copying formulas.
If you are covering a bank or insurance company, estimate the common size I/S as a percentage of total assets instead of sales.
Display the figures as a percentage (%) with 2 decimal places.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Houge, Todd</author>
  </authors>
  <commentList>
    <comment ref="A2" authorId="0" shapeId="0" xr:uid="{00000000-0006-0000-0700-000001000000}">
      <text>
        <r>
          <rPr>
            <b/>
            <sz val="9"/>
            <color indexed="81"/>
            <rFont val="Tahoma"/>
            <charset val="1"/>
          </rPr>
          <t>Houge, Todd:</t>
        </r>
        <r>
          <rPr>
            <sz val="9"/>
            <color indexed="81"/>
            <rFont val="Tahoma"/>
            <charset val="1"/>
          </rPr>
          <t xml:space="preserve">
After you have cleaned up the formatting of the historical B/S data, copy the layout to this worksheet FIRST. ThenFor each item, estimate the number as a percentage of the corresponding year's </t>
        </r>
        <r>
          <rPr>
            <u/>
            <sz val="9"/>
            <color indexed="81"/>
            <rFont val="Tahoma"/>
            <family val="2"/>
          </rPr>
          <t>SALES</t>
        </r>
        <r>
          <rPr>
            <sz val="9"/>
            <color indexed="81"/>
            <rFont val="Tahoma"/>
            <charset val="1"/>
          </rPr>
          <t>. Make sure to fix the cell reference (F4 function) for the sales year before copying formulas. Your group may also wish to create a 2nd common size B/S that is computed as a percentage of Assets.
If you are covering a bank or insurance company, estimate the common size B/S as a percentage of total assets instead of sales.
Display the numbers as a percentage (%) with 2 decimal places.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tc={2BF4B63B-A630-481B-B9AF-C3E8425A2078}</author>
  </authors>
  <commentList>
    <comment ref="B6" authorId="0" shapeId="0" xr:uid="{2BF4B63B-A630-481B-B9AF-C3E8425A2078}">
      <text>
        <t>[Threaded comment]
Your version of Excel allows you to read this threaded comment; however, any edits to it will get removed if the file is opened in a newer version of Excel. Learn more: https://go.microsoft.com/fwlink/?linkid=870924
Comment:
    This is the ROIC computed in the last forecast year on the Value Drivers worksheet.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tc={D01A3336-D0BE-4142-ABFC-AE66C96B6C9D}</author>
  </authors>
  <commentList>
    <comment ref="B11" authorId="0" shapeId="0" xr:uid="{D01A3336-D0BE-4142-ABFC-AE66C96B6C9D}">
      <text>
        <t>[Threaded comment]
Your version of Excel allows you to read this threaded comment; however, any edits to it will get removed if the file is opened in a newer version of Excel. Learn more: https://go.microsoft.com/fwlink/?linkid=870924
Comment:
    This is the ROE computed from the forecast horizon CV year. I suggest linking to the computation on the Ratios worksheet.
ROE = NI / Beginning TSE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bizsetup</author>
  </authors>
  <commentList>
    <comment ref="D16" authorId="0" shapeId="0" xr:uid="{00000000-0006-0000-0C00-000001000000}">
      <text>
        <r>
          <rPr>
            <b/>
            <sz val="9"/>
            <color indexed="81"/>
            <rFont val="Tahoma"/>
            <family val="2"/>
          </rPr>
          <t>TH:</t>
        </r>
        <r>
          <rPr>
            <sz val="9"/>
            <color indexed="81"/>
            <rFont val="Tahoma"/>
            <family val="2"/>
          </rPr>
          <t xml:space="preserve">
This should be YOUR model's estimate from the income statement forecast.
</t>
        </r>
      </text>
    </comment>
    <comment ref="E16" authorId="0" shapeId="0" xr:uid="{00000000-0006-0000-0C00-000002000000}">
      <text>
        <r>
          <rPr>
            <b/>
            <sz val="9"/>
            <color indexed="81"/>
            <rFont val="Tahoma"/>
            <family val="2"/>
          </rPr>
          <t>TH:</t>
        </r>
        <r>
          <rPr>
            <sz val="9"/>
            <color indexed="81"/>
            <rFont val="Tahoma"/>
            <family val="2"/>
          </rPr>
          <t xml:space="preserve">
This should be YOUR model's estimate from the income statement forecast.
</t>
        </r>
      </text>
    </comment>
    <comment ref="H16" authorId="0" shapeId="0" xr:uid="{00000000-0006-0000-0C00-000003000000}">
      <text>
        <r>
          <rPr>
            <b/>
            <sz val="9"/>
            <color indexed="81"/>
            <rFont val="Tahoma"/>
            <family val="2"/>
          </rPr>
          <t>TH:</t>
        </r>
        <r>
          <rPr>
            <sz val="9"/>
            <color indexed="81"/>
            <rFont val="Tahoma"/>
            <family val="2"/>
          </rPr>
          <t xml:space="preserve">
Your estimaged 5-year compound annual growth (GAGR) of EPS from your income statement forecasts. Enter these growth rates as a number x 100 and not as a %.
CAGR = (EPS, t+5 / EPS, t=0)^(1/5) - 1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Tippie College of Business</author>
  </authors>
  <commentList>
    <comment ref="C13" authorId="0" shapeId="0" xr:uid="{00000000-0006-0000-0E00-000001000000}">
      <text>
        <r>
          <rPr>
            <b/>
            <sz val="8"/>
            <color indexed="81"/>
            <rFont val="Tahoma"/>
            <family val="2"/>
          </rPr>
          <t>Todd Houge:</t>
        </r>
        <r>
          <rPr>
            <sz val="8"/>
            <color indexed="81"/>
            <rFont val="Tahoma"/>
            <family val="2"/>
          </rPr>
          <t xml:space="preserve">
The PV of operating leases needs to be subtracted from the value of the firm in the DCF model, included in the IC calculation, and factored into the WACC estimation.</t>
        </r>
      </text>
    </comment>
    <comment ref="C17" authorId="0" shapeId="0" xr:uid="{00000000-0006-0000-0E00-000005000000}">
      <text>
        <r>
          <rPr>
            <b/>
            <sz val="8"/>
            <color indexed="81"/>
            <rFont val="Tahoma"/>
            <family val="2"/>
          </rPr>
          <t>Todd Houge:</t>
        </r>
        <r>
          <rPr>
            <sz val="8"/>
            <color indexed="81"/>
            <rFont val="Tahoma"/>
            <family val="2"/>
          </rPr>
          <t xml:space="preserve">  Link this cell to the cell containing your assumption for the firm's implied pre-tax cost of debt.</t>
        </r>
      </text>
    </comment>
    <comment ref="C18" authorId="0" shapeId="0" xr:uid="{00000000-0006-0000-0E00-000009000000}">
      <text>
        <r>
          <rPr>
            <b/>
            <sz val="8"/>
            <color indexed="81"/>
            <rFont val="Tahoma"/>
            <family val="2"/>
          </rPr>
          <t>Todd Houge:</t>
        </r>
        <r>
          <rPr>
            <sz val="8"/>
            <color indexed="81"/>
            <rFont val="Tahoma"/>
            <family val="2"/>
          </rPr>
          <t xml:space="preserve">
The average lease expense in year 5 is used to estimate the number payments embedded in the year 6 (thereafter) lease obligation.</t>
        </r>
      </text>
    </comment>
    <comment ref="C19" authorId="0" shapeId="0" xr:uid="{00000000-0006-0000-0E00-00000D000000}">
      <text>
        <r>
          <rPr>
            <b/>
            <sz val="8"/>
            <color indexed="81"/>
            <rFont val="Tahoma"/>
            <family val="2"/>
          </rPr>
          <t>todd Houge:</t>
        </r>
        <r>
          <rPr>
            <sz val="8"/>
            <color indexed="81"/>
            <rFont val="Tahoma"/>
            <family val="2"/>
          </rPr>
          <t xml:space="preserve">
Commitment beyond year 6 is converted into an annuity.</t>
        </r>
      </text>
    </comment>
    <comment ref="A21" authorId="0" shapeId="0" xr:uid="{00000000-0006-0000-0E00-00000E000000}">
      <text>
        <r>
          <rPr>
            <b/>
            <sz val="8"/>
            <color indexed="81"/>
            <rFont val="Tahoma"/>
            <family val="2"/>
          </rPr>
          <t>Todd Houge:</t>
        </r>
        <r>
          <rPr>
            <sz val="8"/>
            <color indexed="81"/>
            <rFont val="Tahoma"/>
            <family val="2"/>
          </rPr>
          <t xml:space="preserve">
The methodology used in this worksheet is based on the operating lease converter spreadsheet originally created by Aswath Damodaran (www.damodaran.com).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Todd Houge</author>
  </authors>
  <commentList>
    <comment ref="E15" authorId="0" shapeId="0" xr:uid="{00000000-0006-0000-0F00-000001000000}">
      <text>
        <r>
          <rPr>
            <b/>
            <sz val="8"/>
            <color indexed="81"/>
            <rFont val="Tahoma"/>
          </rPr>
          <t>Todd Houge:</t>
        </r>
        <r>
          <rPr>
            <sz val="8"/>
            <color indexed="81"/>
            <rFont val="Tahoma"/>
          </rPr>
          <t xml:space="preserve">
Amount by which the common stock account is predicted to increase by on the balance sheet as a result of ESOP exercises.  You may need to scale this figure up or down by a multiple of 1,000 to reflect the way the balance sheet reported. </t>
        </r>
      </text>
    </comment>
    <comment ref="E17" authorId="0" shapeId="0" xr:uid="{00000000-0006-0000-0F00-000002000000}">
      <text>
        <r>
          <rPr>
            <b/>
            <sz val="8"/>
            <color indexed="81"/>
            <rFont val="Tahoma"/>
          </rPr>
          <t>Todd Houge:</t>
        </r>
        <r>
          <rPr>
            <sz val="8"/>
            <color indexed="81"/>
            <rFont val="Tahoma"/>
          </rPr>
          <t xml:space="preserve">
Link to the assumption for each year's total dollar expenditures on share repurchases. This amount will appear on the forecasted statement of cash flows and is also equal to the change in the Treasury account (ending - beginning of year) from the balance sheet. Enter the repurchases as a POSITIVE number on the same scale as the financial statements.</t>
        </r>
      </text>
    </comment>
    <comment ref="E21" authorId="0" shapeId="0" xr:uid="{00000000-0006-0000-0F00-000003000000}">
      <text>
        <r>
          <rPr>
            <b/>
            <sz val="8"/>
            <color indexed="81"/>
            <rFont val="Tahoma"/>
          </rPr>
          <t>Todd Houge:</t>
        </r>
        <r>
          <rPr>
            <sz val="8"/>
            <color indexed="81"/>
            <rFont val="Tahoma"/>
          </rPr>
          <t xml:space="preserve">
Link this cell to the number of shares currently outstanding as of the last fiscal year end. The number and scale as reported on the income statement.</t>
        </r>
      </text>
    </comment>
    <comment ref="E24" authorId="0" shapeId="0" xr:uid="{00000000-0006-0000-0F00-000004000000}">
      <text>
        <r>
          <rPr>
            <b/>
            <sz val="8"/>
            <color indexed="81"/>
            <rFont val="Tahoma"/>
          </rPr>
          <t>Todd Houge:</t>
        </r>
        <r>
          <rPr>
            <sz val="8"/>
            <color indexed="81"/>
            <rFont val="Tahoma"/>
          </rPr>
          <t xml:space="preserve">
Link this cell to your income statement. This figure is an estimate for the number of shares outstanding at the END of the fiscal year, and it is necessary to compute EPS.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Todd Houge</author>
  </authors>
  <commentList>
    <comment ref="D5" authorId="0" shapeId="0" xr:uid="{00000000-0006-0000-1000-000001000000}">
      <text>
        <r>
          <rPr>
            <b/>
            <sz val="8"/>
            <color indexed="81"/>
            <rFont val="Tahoma"/>
          </rPr>
          <t>Todd Houge:</t>
        </r>
        <r>
          <rPr>
            <sz val="8"/>
            <color indexed="81"/>
            <rFont val="Tahoma"/>
          </rPr>
          <t xml:space="preserve">
Ideally, the risk free rate for this computation should correspond to the yield on treasury bonds with a muturity matching the duration of the options.  However, using the same risk free rate you use in your WACC estimation will work as well.</t>
        </r>
      </text>
    </comment>
    <comment ref="D6" authorId="0" shapeId="0" xr:uid="{00000000-0006-0000-1000-000002000000}">
      <text>
        <r>
          <rPr>
            <b/>
            <sz val="8"/>
            <color indexed="81"/>
            <rFont val="Tahoma"/>
          </rPr>
          <t>Todd Houge:</t>
        </r>
        <r>
          <rPr>
            <sz val="8"/>
            <color indexed="81"/>
            <rFont val="Tahoma"/>
          </rPr>
          <t xml:space="preserve">
Enter the current dividend yield (expected annual dividend/current price).  This information can be quickly retrieved from a variety of locations.  </t>
        </r>
      </text>
    </comment>
    <comment ref="D7" authorId="0" shapeId="0" xr:uid="{00000000-0006-0000-1000-000003000000}">
      <text>
        <r>
          <rPr>
            <b/>
            <sz val="8"/>
            <color indexed="81"/>
            <rFont val="Tahoma"/>
          </rPr>
          <t>Todd Houge:</t>
        </r>
        <r>
          <rPr>
            <sz val="8"/>
            <color indexed="81"/>
            <rFont val="Tahoma"/>
          </rPr>
          <t xml:space="preserve">
Enter the annualized standard deviation of stock returns.  This can be difficult to find.  It is also a very important component of option valuation.  Best sources is probably Bloomberg.  On Bloomberg type the following chain:
Ticker Symbol [EQUITY] HVT [GO]
This command will take you to the Historical Volatility Table (HVT) for your company.  You will want the standard deviation implied by call and put option contracts currently in the market.  This should be on the right side of the screen.  This number changes daily, so you might need to take an average.  Use long-term options if available.  </t>
        </r>
      </text>
    </comment>
    <comment ref="F22" authorId="0" shapeId="0" xr:uid="{00000000-0006-0000-1000-000004000000}">
      <text>
        <r>
          <rPr>
            <b/>
            <sz val="8"/>
            <color indexed="81"/>
            <rFont val="Tahoma"/>
          </rPr>
          <t>Todd Houge:</t>
        </r>
        <r>
          <rPr>
            <sz val="8"/>
            <color indexed="81"/>
            <rFont val="Tahoma"/>
          </rPr>
          <t xml:space="preserve">
Represents the value of options granted to employees of the firm.  This amount should be subtracted from the value of the firm when computing target price.</t>
        </r>
      </text>
    </comment>
  </commentList>
</comments>
</file>

<file path=xl/sharedStrings.xml><?xml version="1.0" encoding="utf-8"?>
<sst xmlns="http://schemas.openxmlformats.org/spreadsheetml/2006/main" count="1506" uniqueCount="817">
  <si>
    <t>Average</t>
  </si>
  <si>
    <t>Next FYE</t>
  </si>
  <si>
    <t>Last FYE</t>
  </si>
  <si>
    <t>Days in FY</t>
  </si>
  <si>
    <t>Current Stock Price</t>
  </si>
  <si>
    <t>EPS</t>
  </si>
  <si>
    <t>Key Assumptions</t>
  </si>
  <si>
    <t>Future Cash Flows</t>
  </si>
  <si>
    <t xml:space="preserve">     Dividends Per Share</t>
  </si>
  <si>
    <t xml:space="preserve">     Discounted Cash Flows</t>
  </si>
  <si>
    <t>Ticker Symbol</t>
  </si>
  <si>
    <t>Risk Free Rate</t>
  </si>
  <si>
    <t>Annualized St. Dev. of Stock Returns</t>
  </si>
  <si>
    <t>B-S</t>
  </si>
  <si>
    <t>Value</t>
  </si>
  <si>
    <t>Range of</t>
  </si>
  <si>
    <t>Number</t>
  </si>
  <si>
    <t>Exercise</t>
  </si>
  <si>
    <t>Remaining</t>
  </si>
  <si>
    <t>Option</t>
  </si>
  <si>
    <t>of Options</t>
  </si>
  <si>
    <t>Z-Stat</t>
  </si>
  <si>
    <t>Outstanding Options</t>
  </si>
  <si>
    <t>of Shares</t>
  </si>
  <si>
    <t>Price</t>
  </si>
  <si>
    <t>Life (yrs)</t>
  </si>
  <si>
    <t>Granted</t>
  </si>
  <si>
    <t>D1</t>
  </si>
  <si>
    <t>D2</t>
  </si>
  <si>
    <t>N(D1)</t>
  </si>
  <si>
    <t>N(D2)</t>
  </si>
  <si>
    <t>Range 1</t>
  </si>
  <si>
    <t>Range 2</t>
  </si>
  <si>
    <t>Range 3</t>
  </si>
  <si>
    <t>Range 4</t>
  </si>
  <si>
    <t>Range 5</t>
  </si>
  <si>
    <t>Range 6</t>
  </si>
  <si>
    <t>Range 7</t>
  </si>
  <si>
    <t>Range 8</t>
  </si>
  <si>
    <t>Total</t>
  </si>
  <si>
    <t>Current Dividend Yield</t>
  </si>
  <si>
    <t>Ticker</t>
  </si>
  <si>
    <t>Company</t>
  </si>
  <si>
    <t>Key Assumptions of Valuation Model</t>
  </si>
  <si>
    <t>Weighted Average Cost of Capital (WACC) Estimation</t>
  </si>
  <si>
    <t>Common Size Income Statement</t>
  </si>
  <si>
    <t>Common Size Balance Sheet</t>
  </si>
  <si>
    <t>Value Driver Estimation</t>
  </si>
  <si>
    <t>Dividend Discount Model (DDM) or Fundamental P/E Valuation Model</t>
  </si>
  <si>
    <t xml:space="preserve">   Cost of Equity</t>
  </si>
  <si>
    <t xml:space="preserve">     Future Stock Price</t>
  </si>
  <si>
    <t>Weighted</t>
  </si>
  <si>
    <t xml:space="preserve">Weighted </t>
  </si>
  <si>
    <t>Strike</t>
  </si>
  <si>
    <t>Life</t>
  </si>
  <si>
    <t>Enter the number of options, prices, and remaining life for each range provided in the notes to the annual report (10K).</t>
  </si>
  <si>
    <t>Range 9</t>
  </si>
  <si>
    <t>The value of all options granted under the ESOP as of the end of the most recent fiscal year.</t>
  </si>
  <si>
    <t>You may need to scale this number up or down by 1,000 or 1,000,000 to put on the same scale as your valuation.</t>
  </si>
  <si>
    <t>Subtract this amount from your value of operating assets to arrive at the value of equity.</t>
  </si>
  <si>
    <t xml:space="preserve">Number of Options Outstanding (shares): </t>
  </si>
  <si>
    <t>Average Time to Maturity (years):</t>
  </si>
  <si>
    <t>Expected Annual Number of Options Exercised:</t>
  </si>
  <si>
    <t>Current Average Strike Price:</t>
  </si>
  <si>
    <t>Cost of Equity:</t>
  </si>
  <si>
    <t>Current Stock Price:</t>
  </si>
  <si>
    <t>Increase in Shares Outstanding:</t>
  </si>
  <si>
    <t>Average Strike Price:</t>
  </si>
  <si>
    <t>Increase in Common Stock Account:</t>
  </si>
  <si>
    <t>Expected Price of Repurchased Shares:</t>
  </si>
  <si>
    <t>Number of Shares Repurchased:</t>
  </si>
  <si>
    <t>Shares Outstanding (beginning of the year)</t>
  </si>
  <si>
    <t>Plus: Shares Issued Through ESOP</t>
  </si>
  <si>
    <t>Less: Shares Repurchased in Treasury</t>
  </si>
  <si>
    <t>Shares Outstanding (end of the year)</t>
  </si>
  <si>
    <t>Current Share Price</t>
  </si>
  <si>
    <t>Dec. 31</t>
  </si>
  <si>
    <t>Discounted Cash Flow (DCF) and Economic Profit (EP) Valuation Models</t>
  </si>
  <si>
    <t>Key Inputs:</t>
  </si>
  <si>
    <t xml:space="preserve">     WACC</t>
  </si>
  <si>
    <t xml:space="preserve">     Cost of Equity</t>
  </si>
  <si>
    <t>Thereafter</t>
  </si>
  <si>
    <t>Total Minimum Payments</t>
  </si>
  <si>
    <t>PV of Minimum Payments</t>
  </si>
  <si>
    <t>Pre-Tax Cost of Debt</t>
  </si>
  <si>
    <t>Year</t>
  </si>
  <si>
    <t>Beta</t>
  </si>
  <si>
    <t>Risk-Free Rate</t>
  </si>
  <si>
    <t>CV Growth of NOPLAT</t>
  </si>
  <si>
    <t>Key Management Ratios</t>
  </si>
  <si>
    <t>Relative Valuation Models</t>
  </si>
  <si>
    <t>2022E</t>
  </si>
  <si>
    <t>2023E</t>
  </si>
  <si>
    <t xml:space="preserve">     P/E Multiple (CV Year)</t>
  </si>
  <si>
    <t xml:space="preserve">     EPS (CV Year)</t>
  </si>
  <si>
    <t>Equity Risk Premium</t>
  </si>
  <si>
    <t>Current Model Date</t>
  </si>
  <si>
    <t>2024E</t>
  </si>
  <si>
    <t>CV Growth of EPS</t>
  </si>
  <si>
    <t>Company Name</t>
  </si>
  <si>
    <t>AAA</t>
  </si>
  <si>
    <t>BBB</t>
  </si>
  <si>
    <t>CCC</t>
  </si>
  <si>
    <t>DDD</t>
  </si>
  <si>
    <t>EEE</t>
  </si>
  <si>
    <t>FFF</t>
  </si>
  <si>
    <t>GGG</t>
  </si>
  <si>
    <t>HHH</t>
  </si>
  <si>
    <t>Est. 5yr</t>
  </si>
  <si>
    <t>EPS gr.</t>
  </si>
  <si>
    <t>Type Company Name Here First</t>
  </si>
  <si>
    <t>Marginal Tax Rate</t>
  </si>
  <si>
    <t>2025E</t>
  </si>
  <si>
    <t>2026E</t>
  </si>
  <si>
    <t>Model Date</t>
  </si>
  <si>
    <t>FY End (month/day)</t>
  </si>
  <si>
    <t>BV</t>
  </si>
  <si>
    <t>Equity</t>
  </si>
  <si>
    <t>P/B</t>
  </si>
  <si>
    <t>Tangible</t>
  </si>
  <si>
    <t>BV Equity</t>
  </si>
  <si>
    <t xml:space="preserve">   P/Tangible BV</t>
  </si>
  <si>
    <t>Implied Relative Value:</t>
  </si>
  <si>
    <t xml:space="preserve">   P/B</t>
  </si>
  <si>
    <t>Notes for using this worksheet:</t>
  </si>
  <si>
    <t>2. Choose those ratios which make the most sense for the target company.</t>
  </si>
  <si>
    <t>4. Remove cells that are outliers from the "Average"</t>
  </si>
  <si>
    <t>5. Add or delte rows as necessary to fit the number of comparable firms.</t>
  </si>
  <si>
    <t>2027E</t>
  </si>
  <si>
    <t>2028E</t>
  </si>
  <si>
    <t>6. We want to see at one relative valuation model that works for your company.</t>
  </si>
  <si>
    <t>2029E</t>
  </si>
  <si>
    <t>Present Value of Operating Lease Obligations</t>
  </si>
  <si>
    <t>Expected Obligation in Year 6 &amp; Beyond</t>
  </si>
  <si>
    <t>Years Implied by Year 6 Payment</t>
  </si>
  <si>
    <t>PV of Year 1</t>
  </si>
  <si>
    <t>PV of Year 2</t>
  </si>
  <si>
    <t>PV of Year 3</t>
  </si>
  <si>
    <t>PV of Year 4</t>
  </si>
  <si>
    <t>PV of Year 5</t>
  </si>
  <si>
    <t>PV of 6 &amp; beyond</t>
  </si>
  <si>
    <t>Present Value of Lease Payments</t>
  </si>
  <si>
    <t>Less: Cumulative Interest</t>
  </si>
  <si>
    <t>Capitalized PV of Payments</t>
  </si>
  <si>
    <t>Implied Interest in Year 1 Payment</t>
  </si>
  <si>
    <t>XYZ</t>
  </si>
  <si>
    <t>DO NOT INCLUDE THIS SECTION IN PRINT AREA</t>
  </si>
  <si>
    <t>Number of Periods to Discount</t>
  </si>
  <si>
    <t>Intrinsic Value as of Last FYE</t>
  </si>
  <si>
    <t>Last FYE Date</t>
  </si>
  <si>
    <t>Next FYE Date</t>
  </si>
  <si>
    <t>Days since FYE</t>
  </si>
  <si>
    <t>Elapsed Fraction of FY</t>
  </si>
  <si>
    <t>Dividend Yield</t>
  </si>
  <si>
    <t xml:space="preserve">     CV Growth of NOPLAT</t>
  </si>
  <si>
    <t>DCF Model:</t>
  </si>
  <si>
    <t>EP Model:</t>
  </si>
  <si>
    <t>Free Cash Flow (FCF)</t>
  </si>
  <si>
    <t>Continuing Value (CV)</t>
  </si>
  <si>
    <t>PV of FCF</t>
  </si>
  <si>
    <t>Value of Operating Assets:</t>
  </si>
  <si>
    <t>Value of Equity</t>
  </si>
  <si>
    <t>Shares Outstanding</t>
  </si>
  <si>
    <t>Intrinsic Value of Last FYE</t>
  </si>
  <si>
    <t>Implied Price as of Today</t>
  </si>
  <si>
    <t>Non-Operating Adjustments</t>
  </si>
  <si>
    <t>Economic Profit (EP)</t>
  </si>
  <si>
    <t>PV of EP</t>
  </si>
  <si>
    <t>Invested Capital (last FYE)</t>
  </si>
  <si>
    <t>Total PV of EP</t>
  </si>
  <si>
    <t xml:space="preserve">DO NOT INCLUDE THIS SECTION IN PRINT AREA </t>
  </si>
  <si>
    <t>7. Make sure your earnings estimates are GAAP estimates, as analysts often report non-GAAP EPS.</t>
  </si>
  <si>
    <t>Dividend Payout Ratio (Dividend/EPS)</t>
  </si>
  <si>
    <t>Total Payout Ratio ((Divs. + Repurchases)/NI)</t>
  </si>
  <si>
    <t>Liquidity Ratios:</t>
  </si>
  <si>
    <t>Asset-Management Ratios:</t>
  </si>
  <si>
    <t>Financial Leverage Ratios:</t>
  </si>
  <si>
    <t>Profitability Ratios:</t>
  </si>
  <si>
    <t>Payout Policy Ratios:</t>
  </si>
  <si>
    <t>3. Display consistent decimal places</t>
  </si>
  <si>
    <t>Valuation of Options Granted under ESOP</t>
  </si>
  <si>
    <t>Some companies only report the total options oustanding, which would result in using only one row of this worksheet.</t>
  </si>
  <si>
    <t>You may delete or hide any unused rows.</t>
  </si>
  <si>
    <t>Effects of ESOP Exercise and Share Repurchases on Common Stock Account and Number of Shares Outstanding</t>
  </si>
  <si>
    <t xml:space="preserve">   CV growth of EPS</t>
  </si>
  <si>
    <t xml:space="preserve">   CV Year ROE</t>
  </si>
  <si>
    <t xml:space="preserve">     CV Year ROIC</t>
  </si>
  <si>
    <t>NOPLAT:</t>
  </si>
  <si>
    <t>Invested Capital (IC):</t>
  </si>
  <si>
    <t>Free Cash Flow (FCF):</t>
  </si>
  <si>
    <t>NOPLAT</t>
  </si>
  <si>
    <t>Change in IC</t>
  </si>
  <si>
    <t>FCF</t>
  </si>
  <si>
    <t>Return on Invested Capital (ROIC):</t>
  </si>
  <si>
    <t>ROIC</t>
  </si>
  <si>
    <t>Economic Profit (EP):</t>
  </si>
  <si>
    <t>x (ROIC - WACC)</t>
  </si>
  <si>
    <t>EP</t>
  </si>
  <si>
    <t>Sensitivity Tables</t>
  </si>
  <si>
    <t>Variable A</t>
  </si>
  <si>
    <t>Variable B</t>
  </si>
  <si>
    <t>Variable C</t>
  </si>
  <si>
    <t>Variable E</t>
  </si>
  <si>
    <t>Variable F</t>
  </si>
  <si>
    <t>Variable D</t>
  </si>
  <si>
    <t>Cost of Equity</t>
  </si>
  <si>
    <t>Cost of Debt:</t>
  </si>
  <si>
    <t>After-Tax Cost of Debt</t>
  </si>
  <si>
    <t>Type risk-free rate assumption here (example: "10-year Treasury bond")</t>
  </si>
  <si>
    <t>Cost of Preferred Stock:</t>
  </si>
  <si>
    <t>Implied Default Premium</t>
  </si>
  <si>
    <t>Annual Pfd. Dividend</t>
  </si>
  <si>
    <t>Price of Pfd. Shares</t>
  </si>
  <si>
    <t>Cost of Preferred:</t>
  </si>
  <si>
    <t>Total Shares Outstanding</t>
  </si>
  <si>
    <t>MV of Equity</t>
  </si>
  <si>
    <t>Market Value of Debt:</t>
  </si>
  <si>
    <t>Short-Term Debt</t>
  </si>
  <si>
    <t>PV of Operating Leases</t>
  </si>
  <si>
    <t>ASSUMPTIONS:</t>
  </si>
  <si>
    <t>Long-Term Debt</t>
  </si>
  <si>
    <t>Current Portion of LTD</t>
  </si>
  <si>
    <t>MV of Total Debt</t>
  </si>
  <si>
    <t>MV Weights</t>
  </si>
  <si>
    <t>Market Value of Preferred Stock:</t>
  </si>
  <si>
    <t>Market Value of Common Equity:</t>
  </si>
  <si>
    <t>MV of Preferred</t>
  </si>
  <si>
    <t>Market Value of the Firm</t>
  </si>
  <si>
    <t>Estimated WACC</t>
  </si>
  <si>
    <t>Include all sources of debt.</t>
  </si>
  <si>
    <t>Type beta assumpton here (example: "Average of 2, 3, 4, and 5-year weekly beta")</t>
  </si>
  <si>
    <t>Variable G</t>
  </si>
  <si>
    <t>Variable H</t>
  </si>
  <si>
    <t>Variable I</t>
  </si>
  <si>
    <t>Variable J</t>
  </si>
  <si>
    <t>Variable K</t>
  </si>
  <si>
    <t>Variable L</t>
  </si>
  <si>
    <t>2030E</t>
  </si>
  <si>
    <t>Beginning IC</t>
  </si>
  <si>
    <t>Share Repurchases ($)</t>
  </si>
  <si>
    <t>1. Include at least 3-4 ratios per category</t>
  </si>
  <si>
    <t>2. Provide the definition for each ratio</t>
  </si>
  <si>
    <t>Return on Equity (NI/Beg TSE)</t>
  </si>
  <si>
    <t>8. Delete or hide any relative valuation models that do not work for your company or industry.</t>
  </si>
  <si>
    <t>&lt;== Discount future stock price by 1 period less.</t>
  </si>
  <si>
    <t>WACC</t>
  </si>
  <si>
    <t>CV = NOPLAT*(1-(g/ROIC))/(WACC-g)</t>
  </si>
  <si>
    <t>CV = (EP/WACC) + (NOPLAT*(g/ROIC)*(ROIC-WACC))/(WACC*(WACC-g))</t>
  </si>
  <si>
    <t>Amortization Expense Schedule (from 10K notes)</t>
  </si>
  <si>
    <t>LT Debt Maturity Schedule (from 10K notes)</t>
  </si>
  <si>
    <t>The area below is for calculating HISTORICAL metrics to referenced when building forecasts.</t>
  </si>
  <si>
    <t>Depreciation Rate:</t>
  </si>
  <si>
    <t xml:space="preserve">   Depreciation Expense</t>
  </si>
  <si>
    <t xml:space="preserve">   Beginning Net PPE</t>
  </si>
  <si>
    <t xml:space="preserve">   Implied Depreciation Rate (%)</t>
  </si>
  <si>
    <t>Marginal Tax Rate (%)</t>
  </si>
  <si>
    <t xml:space="preserve">   State and Local Tax (%)</t>
  </si>
  <si>
    <t xml:space="preserve">   US Statutory (Federal) Tax (%)</t>
  </si>
  <si>
    <t xml:space="preserve">   Foreign Income Tax (%)</t>
  </si>
  <si>
    <t xml:space="preserve">   Implied Marginal Tax Rate</t>
  </si>
  <si>
    <t>Management CapEx Guidance (if available)</t>
  </si>
  <si>
    <t>Normal Cash Estimate (% sales)</t>
  </si>
  <si>
    <t>Share Repurchases ($, if applicable)</t>
  </si>
  <si>
    <t>The area below is for recording key information or assumptions to be referenced in building the FORECASTS. Add rows and variables as necessary.</t>
  </si>
  <si>
    <t>Normal Cash Calculation (%)</t>
  </si>
  <si>
    <t xml:space="preserve">   Cash from B/S</t>
  </si>
  <si>
    <t xml:space="preserve">   Revenue</t>
  </si>
  <si>
    <t xml:space="preserve">   Cash as a % of Sales</t>
  </si>
  <si>
    <t>Minimum</t>
  </si>
  <si>
    <t>Forecasted Marginal Tax Rate</t>
  </si>
  <si>
    <t>Forecasted Effective Tax Rate</t>
  </si>
  <si>
    <t>Dividend Payout Ratio (%)</t>
  </si>
  <si>
    <t xml:space="preserve">   Total Dividends</t>
  </si>
  <si>
    <t xml:space="preserve">   Net Income</t>
  </si>
  <si>
    <t xml:space="preserve">   Implied Payout Ratio (%)</t>
  </si>
  <si>
    <t>Total Dividends Paid</t>
  </si>
  <si>
    <t xml:space="preserve">   Beginning of FY Shares Outstanding</t>
  </si>
  <si>
    <t xml:space="preserve">   Expected Dividend per Share</t>
  </si>
  <si>
    <t xml:space="preserve">   Total Dividends Paid ($)</t>
  </si>
  <si>
    <t>&lt;== Delete or hide these rows if your company does not have Preferred Stock</t>
  </si>
  <si>
    <t>Type assumption here (example: "YTM on company's 10-year corporate bond")</t>
  </si>
  <si>
    <t>Type ERP assumption here (example: "1928-2020 geometric average over 10-year Treasury")</t>
  </si>
  <si>
    <t>9. If most of the peers do not have positive earnings, you may want to consider using a P/S or EV/EBITDA multiple.</t>
  </si>
  <si>
    <t>How to use this worksheet:</t>
  </si>
  <si>
    <t>&lt;== P/E = (1-(g/ROE))/(Re-g)</t>
  </si>
  <si>
    <t>2031E</t>
  </si>
  <si>
    <t>P/E 23</t>
  </si>
  <si>
    <t>PEG 23</t>
  </si>
  <si>
    <t xml:space="preserve">   P/E (EPS23)</t>
  </si>
  <si>
    <t xml:space="preserve">   PEG (EPS23)</t>
  </si>
  <si>
    <t>This worksheet is only for computing the HISTORICAL present value of operating leases.</t>
  </si>
  <si>
    <t>Prior to fiscal year 2019, GAAP rules allowed operating leases to be recorded off balance sheet.</t>
  </si>
  <si>
    <t>Operating lease information is noted in the footnotes to the 10K.</t>
  </si>
  <si>
    <t>Beginning in fiscal year 2019, most companies should begin reporting operating leases on the balance sheet as "operating lease right-of-use assets."</t>
  </si>
  <si>
    <t>For those years where "right-of-use" assets are recorded on the balance sheet, this worksheet is not necessary.</t>
  </si>
  <si>
    <t>EXAMPLE 1: Stock options reported in TOTAL ONLY, which will result in using only 1 row above.</t>
  </si>
  <si>
    <t>EXAMPLE 2: Stock options reported in "ranges", which will result in using multiple rows above.</t>
  </si>
  <si>
    <t>2032E</t>
  </si>
  <si>
    <t>2033E</t>
  </si>
  <si>
    <t>P/E 24</t>
  </si>
  <si>
    <t>PEG 24</t>
  </si>
  <si>
    <t xml:space="preserve">   P/E (EPS24)</t>
  </si>
  <si>
    <t xml:space="preserve">   PEG (EPS24)</t>
  </si>
  <si>
    <t>1. Not all ratios will be relevant to each company. Relative valuation metrics tend to be industry specific. (P/B is usually only used for banks and insurance companies.)</t>
  </si>
  <si>
    <t>3. Hide or delete the ratios and metrics which do not apply. PEG ratio can be hit or miss depending on availability of 5-year earnings growth rates for peers.</t>
  </si>
  <si>
    <t>Company Fundamentals - Income Statement</t>
  </si>
  <si>
    <t>UnitedHealth Group Inc (UNH)</t>
  </si>
  <si>
    <t>Country of Exchange</t>
  </si>
  <si>
    <t>United States of America</t>
  </si>
  <si>
    <t>Country of Headquarters</t>
  </si>
  <si>
    <t>TRBC Industry Group</t>
  </si>
  <si>
    <t>Healthcare Providers &amp; Services</t>
  </si>
  <si>
    <t>CF Template</t>
  </si>
  <si>
    <t>FIN</t>
  </si>
  <si>
    <t>Consolidation Basis</t>
  </si>
  <si>
    <t>Consolidated</t>
  </si>
  <si>
    <t>Scaling</t>
  </si>
  <si>
    <t>Millions</t>
  </si>
  <si>
    <t>Period</t>
  </si>
  <si>
    <t>Annual</t>
  </si>
  <si>
    <t>Export Date</t>
  </si>
  <si>
    <t>Statement Data</t>
  </si>
  <si>
    <t>2008</t>
  </si>
  <si>
    <t>2009</t>
  </si>
  <si>
    <t>2010</t>
  </si>
  <si>
    <t>2011</t>
  </si>
  <si>
    <t>2012</t>
  </si>
  <si>
    <t>2013</t>
  </si>
  <si>
    <t>2014</t>
  </si>
  <si>
    <t>2015</t>
  </si>
  <si>
    <t>2016</t>
  </si>
  <si>
    <t>2017</t>
  </si>
  <si>
    <t>2018</t>
  </si>
  <si>
    <t>2019</t>
  </si>
  <si>
    <t>2020</t>
  </si>
  <si>
    <t>2021</t>
  </si>
  <si>
    <t>2022</t>
  </si>
  <si>
    <t>Period End Date</t>
  </si>
  <si>
    <t>Standardized Currency</t>
  </si>
  <si>
    <t>USD</t>
  </si>
  <si>
    <t>Income Statement - Standardized (Currency: Standardized)</t>
  </si>
  <si>
    <t>Field Name</t>
  </si>
  <si>
    <t>30-12-2008</t>
  </si>
  <si>
    <t>30-12-2009</t>
  </si>
  <si>
    <t>30-12-2010</t>
  </si>
  <si>
    <t>30-12-2011</t>
  </si>
  <si>
    <t>30-12-2012</t>
  </si>
  <si>
    <t>30-12-2013</t>
  </si>
  <si>
    <t>30-12-2014</t>
  </si>
  <si>
    <t>30-12-2015</t>
  </si>
  <si>
    <t>30-12-2016</t>
  </si>
  <si>
    <t>30-12-2017</t>
  </si>
  <si>
    <t>30-12-2018</t>
  </si>
  <si>
    <t>30-12-2019</t>
  </si>
  <si>
    <t>30-12-2020</t>
  </si>
  <si>
    <t>30-12-2021</t>
  </si>
  <si>
    <t>30-12-2022</t>
  </si>
  <si>
    <t>Revenues</t>
  </si>
  <si>
    <t>Net Premiums Earned</t>
  </si>
  <si>
    <t>Investment Income/(Expense) - Net - Insurance</t>
  </si>
  <si>
    <t>Revenue from Business-Related Activities - Other - Total</t>
  </si>
  <si>
    <t>Revenue from Business Activities - Total</t>
  </si>
  <si>
    <t>Operating Expenses</t>
  </si>
  <si>
    <t>Insurance Claims/Reserves - Total</t>
  </si>
  <si>
    <t>Insurance Benefits Paid - Current</t>
  </si>
  <si>
    <t>Fees &amp; Commissions Expense</t>
  </si>
  <si>
    <t>Other Operating Expense/(Income) - Net</t>
  </si>
  <si>
    <t>Other Operating Expense</t>
  </si>
  <si>
    <t>Operating Expenses - Total</t>
  </si>
  <si>
    <t>Operating Profit</t>
  </si>
  <si>
    <t>Operating Profit before Non-Recurring Income/Expense</t>
  </si>
  <si>
    <t>Non-Operating Expenses</t>
  </si>
  <si>
    <t>Interest Expense - Net of Capitalized Interest</t>
  </si>
  <si>
    <t>Sale of Tangible &amp; Intangible Fixed Assets - Gain/(Loss)</t>
  </si>
  <si>
    <t>Other Non-Operating Income/(Expense) - Total</t>
  </si>
  <si>
    <t>Non-Recurring Adjustments - Non-Operating- Decrease/(Increase)</t>
  </si>
  <si>
    <t>Supplementary Adjustments - Non-Operating- Decrease/(Increase)</t>
  </si>
  <si>
    <t>Normalized Pre-tax Profit</t>
  </si>
  <si>
    <t>Non-Recurring Income/Expense</t>
  </si>
  <si>
    <t>Non-Recurring Income/(Expense) - Total</t>
  </si>
  <si>
    <t>Litigation Expenses/Settlements</t>
  </si>
  <si>
    <t>Fair Value Adjustments - Financial Investments</t>
  </si>
  <si>
    <t>Non-Recurring Income/(Expense) - Other - Total</t>
  </si>
  <si>
    <t>Pre-Tax Income</t>
  </si>
  <si>
    <t>Income before Taxes</t>
  </si>
  <si>
    <t>Taxes</t>
  </si>
  <si>
    <t>Income Taxes</t>
  </si>
  <si>
    <t>Income Taxes for the Year - Current</t>
  </si>
  <si>
    <t>Income Taxes - Domestic - Current</t>
  </si>
  <si>
    <t>Income Taxes - Foreign - Current</t>
  </si>
  <si>
    <t>Income Taxes - Deferred</t>
  </si>
  <si>
    <t>Net Income After Tax</t>
  </si>
  <si>
    <t>Net Income after Tax</t>
  </si>
  <si>
    <t>After Tax Income/Expense</t>
  </si>
  <si>
    <t>Income before Discontinued Operations &amp; Extraordinary Items</t>
  </si>
  <si>
    <t>Extraordinary Activities - after Tax - Gain/(Loss)</t>
  </si>
  <si>
    <t>Extraordinary Items</t>
  </si>
  <si>
    <t>Net Income before Minority Interest</t>
  </si>
  <si>
    <t>Minority Interest</t>
  </si>
  <si>
    <t>Net Income</t>
  </si>
  <si>
    <t>Net Income after Minority Interest</t>
  </si>
  <si>
    <t>Income Available to Common Shares</t>
  </si>
  <si>
    <t>Other Comprehensive Income</t>
  </si>
  <si>
    <t>Other Comprehensive Income - Starting Line</t>
  </si>
  <si>
    <t>Other Comprehensive Income - Foreign Currency</t>
  </si>
  <si>
    <t>Other Comprehensive Income - Unrealized Investment Gain/(Loss)</t>
  </si>
  <si>
    <t>Other Comprehensive Income - Other</t>
  </si>
  <si>
    <t>Other Comprehensive Income - Income Tax</t>
  </si>
  <si>
    <t>Other Comprehensive Income - Net of Tax - Total</t>
  </si>
  <si>
    <t>Comprehensive Income before Minority Interest - Total</t>
  </si>
  <si>
    <t>Comprehensive Income - Attributable to Minority Interest - Total</t>
  </si>
  <si>
    <t>Comprehensive Income - Attributable to Parent Company Equity Holders - Total</t>
  </si>
  <si>
    <t>Share/Per Share - Basic</t>
  </si>
  <si>
    <t>Net Income - Basic - including Extraordinary Items Applicable to Common - Total</t>
  </si>
  <si>
    <t>Income available to Common excluding Extraordinary Items</t>
  </si>
  <si>
    <t>Shares used to calculate Basic EPS - Total</t>
  </si>
  <si>
    <t>EPS - Basic - including Extraordinary Items Applicable to Common - Total</t>
  </si>
  <si>
    <t>EPS - Basic - excluding Extraordinary Items Applicable to Common - Total</t>
  </si>
  <si>
    <t>EPS - Basic - excluding Extraordinary Items - Normalized - Total</t>
  </si>
  <si>
    <t>Allocated Net Income including Extraordinary Items Applicable to Common - Issue Specific</t>
  </si>
  <si>
    <t>Earnings Allocation Factor - Basic - Issue Specific</t>
  </si>
  <si>
    <t>Shares used to calculate Basic EPS - Issue Specific</t>
  </si>
  <si>
    <t>EPS - Basic - including Extraordinary Items Applicable to Common - Issue Specific</t>
  </si>
  <si>
    <t>EPS - Basic - excluding Extraordinary Items Applicable to Common - Issue Specific</t>
  </si>
  <si>
    <t>EPS - Basic - excluding Extraordinary Items - Normalized - Issue Specific</t>
  </si>
  <si>
    <t>EPS - Basic from Discontinued Operations &amp; Extraordinary Items</t>
  </si>
  <si>
    <t>Comprehensive Earnings Per Share - Basic - Issue Specific</t>
  </si>
  <si>
    <t>Share/Per Share - Diluted</t>
  </si>
  <si>
    <t>Dilution Adjustment</t>
  </si>
  <si>
    <t>Net Income - Diluted - including Extraordinary Items Applicable to Common - Total</t>
  </si>
  <si>
    <t>Diluted Income available to Common excluding Extraordinary Items</t>
  </si>
  <si>
    <t>Shares used to calculate Diluted EPS - Total</t>
  </si>
  <si>
    <t>EPS - Diluted - including Extraordinary Items Applicable to Common - Total</t>
  </si>
  <si>
    <t>EPS - Diluted - excluding Extraordinary Items Applicable to Common - Total</t>
  </si>
  <si>
    <t>EPS - Diluted - excluding Extraordinary Items - Normalized - Total</t>
  </si>
  <si>
    <t>Allocated Diluted Net Income including Extraordinary Items Applicable to Common - Issue Specific</t>
  </si>
  <si>
    <t>Earnings Allocation Factor - Diluted - Issue Specific</t>
  </si>
  <si>
    <t>Shares used to calculate Diluted EPS - Issue Specific</t>
  </si>
  <si>
    <t>EPS - Diluted - including Extraordinary Items Applicable to Common - Issue Specific</t>
  </si>
  <si>
    <t>EPS - Diluted - excluding Extraordinary Items Applicable to Common - Issue Specific</t>
  </si>
  <si>
    <t>EPS - Diluted - excluding Extraordinary Items - Normalized - Issue Specific</t>
  </si>
  <si>
    <t>EPS - Diluted from Discontinued Operations &amp; Extraordinary Items</t>
  </si>
  <si>
    <t>Comprehensive Earnings Per Share - Diluted - Issue Specific</t>
  </si>
  <si>
    <t>Share/Per Share - Dividends</t>
  </si>
  <si>
    <t>DPS - Common - Gross - Issue - By Announcement Date</t>
  </si>
  <si>
    <t>DPS - Common - Net - Issue - By Announcement Date</t>
  </si>
  <si>
    <t>EBIT/EBITDA &amp; related</t>
  </si>
  <si>
    <t>Earnings before Interest &amp; Taxes (EBIT)</t>
  </si>
  <si>
    <t>Earnings before Interest, Taxes, Depreciation &amp; Amortization (EBITDA)</t>
  </si>
  <si>
    <t>Earnings before Interest, Taxes, Depreciation &amp; Amortization (EBITDA) and Operating Lease Payments</t>
  </si>
  <si>
    <t>Depreciation/Amortization - Income Statement</t>
  </si>
  <si>
    <t>Depreciation &amp; Amortization - Supplemental</t>
  </si>
  <si>
    <t>Depreciation Expense - Total - Supplemental</t>
  </si>
  <si>
    <t>Amortization - Total - Supplemental</t>
  </si>
  <si>
    <t>Intangible Amortization - Other - Supplemental</t>
  </si>
  <si>
    <t>Amortization of Computer Software - Supplemental</t>
  </si>
  <si>
    <t>Depreciation/Amortization - Total</t>
  </si>
  <si>
    <t>Depreciation, Depletion &amp; Amortization - Total</t>
  </si>
  <si>
    <t>Depreciation - Total</t>
  </si>
  <si>
    <t>Amortization of Intangible Assets excluding Goodwill - Total</t>
  </si>
  <si>
    <t>Labor &amp; Related Expenses</t>
  </si>
  <si>
    <t>Stock-Based Compensation Expense - Net of Tax - Supplemental</t>
  </si>
  <si>
    <t>Stock-Based Compensation Expense - Pre-tax - Supplemental</t>
  </si>
  <si>
    <t>Stock-Based Compensation - Tax Benefit - Supplemental</t>
  </si>
  <si>
    <t>Auditor Fees</t>
  </si>
  <si>
    <t>Audit-Related Fees</t>
  </si>
  <si>
    <t>Tax Fees</t>
  </si>
  <si>
    <t>Fees - Other</t>
  </si>
  <si>
    <t>Normalized</t>
  </si>
  <si>
    <t>Normalized after Tax Profit</t>
  </si>
  <si>
    <t>Normalized Net Income from Continuing Operations</t>
  </si>
  <si>
    <t>Normalized Net Income - Bottom Line</t>
  </si>
  <si>
    <t>Earnings before Interest &amp; Taxes (EBIT) - Normalized</t>
  </si>
  <si>
    <t>Earnings before Interest, Taxes, Depreciation &amp; Amortization (EBITDA) - Normalized</t>
  </si>
  <si>
    <t>Other</t>
  </si>
  <si>
    <t>Rental/Operating Lease Expense</t>
  </si>
  <si>
    <t>Interest Expense</t>
  </si>
  <si>
    <t>Investment Income - Insurance</t>
  </si>
  <si>
    <t>Losses, Benefits &amp; Adjustments - Insurance</t>
  </si>
  <si>
    <t>Total Claim &amp; Loss Expense</t>
  </si>
  <si>
    <t>Underwriting Expenses - Insurance</t>
  </si>
  <si>
    <t>Company Fundamentals - Balance Sheet</t>
  </si>
  <si>
    <t>Balance Sheet - Standardized (Currency: Standardized)</t>
  </si>
  <si>
    <t>Assets</t>
  </si>
  <si>
    <t>Cash &amp; Cash Equivalents</t>
  </si>
  <si>
    <t>Receivables - Total</t>
  </si>
  <si>
    <t>Insurance Premium Receivables</t>
  </si>
  <si>
    <t>Receivables - Other</t>
  </si>
  <si>
    <t>Investments including Loans - Total</t>
  </si>
  <si>
    <t>Investments - Other - Total</t>
  </si>
  <si>
    <t>Property, Plant &amp; Equipment - Net - Total</t>
  </si>
  <si>
    <t>Property, Plant &amp; Equipment - Gross - Total</t>
  </si>
  <si>
    <t>Property, Plant &amp; Equipment - Accumulated Depreciation &amp; Impairment - Total</t>
  </si>
  <si>
    <t>Other Assets - Total</t>
  </si>
  <si>
    <t>Deferred Tax - Asset - Long-Term &amp; Short-Term</t>
  </si>
  <si>
    <t>Prepaid Expenses - Total</t>
  </si>
  <si>
    <t>Other Assets</t>
  </si>
  <si>
    <t>Intangible Assets - Total - Net</t>
  </si>
  <si>
    <t>Goodwill/Cost in Excess of Assets Purchased - Net</t>
  </si>
  <si>
    <t>Intangible Assets - excluding Goodwill - Net - Total</t>
  </si>
  <si>
    <t>Total Assets</t>
  </si>
  <si>
    <t>Liabilities</t>
  </si>
  <si>
    <t>Insurance Reserves - Total</t>
  </si>
  <si>
    <t>Benefit &amp; Loss Reserves - Gross</t>
  </si>
  <si>
    <t>Benefit &amp; Loss Reserves - Non-Life - Gross</t>
  </si>
  <si>
    <t>Unearned Premiums - Gross</t>
  </si>
  <si>
    <t>Policy &amp; Contract Claims - Gross</t>
  </si>
  <si>
    <t>Debt - Total</t>
  </si>
  <si>
    <t>Short-Term Debt &amp; Current Portion of Long-Term Debt</t>
  </si>
  <si>
    <t>Short-Term Debt &amp; Notes Payable</t>
  </si>
  <si>
    <t>Short-Term Banking Borrowings excluding Collateralized Financing</t>
  </si>
  <si>
    <t>Current Portion of Long-Term Debt including Capitalized Leases</t>
  </si>
  <si>
    <t>Current Portion of Long-Term Debt excluding Capitalized Leases</t>
  </si>
  <si>
    <t>Debt - Long-Term - Total</t>
  </si>
  <si>
    <t>Long-Term Debt excluding Capitalized Leases</t>
  </si>
  <si>
    <t>Debt - Non-Convertible - Long-Term</t>
  </si>
  <si>
    <t>Deferred Tax &amp; Investment Tax Credits - Long-Term</t>
  </si>
  <si>
    <t>Deferred Tax - Liability - Long-Term</t>
  </si>
  <si>
    <t>Payables &amp; Accrued Expenses</t>
  </si>
  <si>
    <t>Trade Account Payables - Total</t>
  </si>
  <si>
    <t>Other Liabilities - Total</t>
  </si>
  <si>
    <t>Other Liabilities</t>
  </si>
  <si>
    <t>Minority Interest - Non-Equity</t>
  </si>
  <si>
    <t>Total Liabilities</t>
  </si>
  <si>
    <t>Shareholders' Equity</t>
  </si>
  <si>
    <t>Shareholders' Equity - Attributable to Parent Shareholders - Total</t>
  </si>
  <si>
    <t>Preferred Shareholders Equity</t>
  </si>
  <si>
    <t>Preferred Stock - Non-Redeemable</t>
  </si>
  <si>
    <t>Common Equity Attributable to Parent Shareholders</t>
  </si>
  <si>
    <t>Common Equity - Contributed</t>
  </si>
  <si>
    <t>Common Stock - Issued &amp; Paid</t>
  </si>
  <si>
    <t>Common Stock - Additional Paid in Capital including Option Reserve</t>
  </si>
  <si>
    <t>Equity - Non-Contributed - Reserves &amp; Retained Earnings</t>
  </si>
  <si>
    <t>Retained Earnings - Total</t>
  </si>
  <si>
    <t>Comprehensive Income - Accumulated - Total</t>
  </si>
  <si>
    <t>Investments - Unrealized Gain/Loss</t>
  </si>
  <si>
    <t>Foreign Currency Translation Adjustment - Accumulated</t>
  </si>
  <si>
    <t>Common Equity - Total</t>
  </si>
  <si>
    <t>Minority Interest - Equity</t>
  </si>
  <si>
    <t>Total Shareholders' Equity</t>
  </si>
  <si>
    <t>Total Shareholders' Equity - including Minority Interest &amp; Hybrid Debt</t>
  </si>
  <si>
    <t>Total Liabilities &amp; Shareholders' Equity</t>
  </si>
  <si>
    <t>Total Liabilities &amp; Equity</t>
  </si>
  <si>
    <t>Share/Per Share - Common</t>
  </si>
  <si>
    <t>Common Shares - Issued - Total</t>
  </si>
  <si>
    <t>Common Shares - Outstanding - Total</t>
  </si>
  <si>
    <t>Common Shares - Treasury - Total</t>
  </si>
  <si>
    <t>Common Shares - Authorized - Issue Specific</t>
  </si>
  <si>
    <t>Common Shares - Issued - Issue Specific</t>
  </si>
  <si>
    <t>Common Shares - Outstanding - Issue Specific</t>
  </si>
  <si>
    <t>Common Shares - Treasury - Issue Specific</t>
  </si>
  <si>
    <t>Common Shares - Issued - Issue Specific - Current</t>
  </si>
  <si>
    <t>Common Shares - Outstanding - Issue Specific - Current</t>
  </si>
  <si>
    <t>Share/Per Share - Other</t>
  </si>
  <si>
    <t>Asset Allocation Factor - Issue Specific</t>
  </si>
  <si>
    <t>Debt Related</t>
  </si>
  <si>
    <t>Net Debt</t>
  </si>
  <si>
    <t>Revolving Line of Credit - Outstanding - Supplemental</t>
  </si>
  <si>
    <t>Revolving Line of Credit - Total Principal Amount</t>
  </si>
  <si>
    <t>Debt Maturity</t>
  </si>
  <si>
    <t>Debt - Long-Term - Maturities - Total</t>
  </si>
  <si>
    <t>Debt - Long-Term - Maturities - within 1 Year</t>
  </si>
  <si>
    <t>Debt - Long-Term - Maturities - Year 2</t>
  </si>
  <si>
    <t>Debt - Long-Term - Maturities - Year 3</t>
  </si>
  <si>
    <t>Debt - Long-Term - Maturities - Year 4</t>
  </si>
  <si>
    <t>Debt - Long-Term - Maturities - Year 5</t>
  </si>
  <si>
    <t>Debt - Long-Term - Maturities - Remaining</t>
  </si>
  <si>
    <t>Debt - Long-Term - Maturities - 2-3 Years</t>
  </si>
  <si>
    <t>Debt - Long-Term - Maturities - 4-5 Years</t>
  </si>
  <si>
    <t>Debt - Long-Term - Maturities - Year 6 &amp; Beyond</t>
  </si>
  <si>
    <t>Weighted Average Leases</t>
  </si>
  <si>
    <t>Wgt Avg Remaining Lease Term (Years)-Operating Lease-US GAAP</t>
  </si>
  <si>
    <t>Weighted Average Discount Rate - Operating Lease - US GAAP</t>
  </si>
  <si>
    <t>Minority Interest - Total</t>
  </si>
  <si>
    <t>Asset Accruals</t>
  </si>
  <si>
    <t>Cash &amp; Cash Equivalents - Total</t>
  </si>
  <si>
    <t>Cash &amp; Securities</t>
  </si>
  <si>
    <t>Cash &amp; Short Term Investments - Total</t>
  </si>
  <si>
    <t>Debt - including Preferred Equity &amp; Minority Interest - Total</t>
  </si>
  <si>
    <t>Earning Assets</t>
  </si>
  <si>
    <t>Invested Assets - Total</t>
  </si>
  <si>
    <t>Net Book Capital</t>
  </si>
  <si>
    <t>Net Operating Assets</t>
  </si>
  <si>
    <t>Non-Reserve Liabilities</t>
  </si>
  <si>
    <t>Provisions - Total</t>
  </si>
  <si>
    <t>Shareholders Equity - Common</t>
  </si>
  <si>
    <t>Tangible Total Equity</t>
  </si>
  <si>
    <t>Tangible Book Value</t>
  </si>
  <si>
    <t>Total Book Capital</t>
  </si>
  <si>
    <t>Total Capital</t>
  </si>
  <si>
    <t>Total Long Term Capital</t>
  </si>
  <si>
    <t>Book Value excluding Other Equity</t>
  </si>
  <si>
    <t>Shareholders</t>
  </si>
  <si>
    <t>Common Shareholders - Number</t>
  </si>
  <si>
    <t>Operating Lease Maturity</t>
  </si>
  <si>
    <t>Operating Lease Payments - Total</t>
  </si>
  <si>
    <t>Operating Lease Payments - Due in Year 1</t>
  </si>
  <si>
    <t>Operating Lease Payments - Due in Year 2</t>
  </si>
  <si>
    <t>Operating Lease Payments - Due in Year 3</t>
  </si>
  <si>
    <t>Operating Lease Payments - Due in Year 4</t>
  </si>
  <si>
    <t>Operating Lease Payments - Due in Year 5</t>
  </si>
  <si>
    <t>Operating Lease Payments - Remaining Maturities</t>
  </si>
  <si>
    <t>Operating Lease Payments - Interest Cost/Imputed Interest</t>
  </si>
  <si>
    <t>Operating Lease Payments - Due in 2-3 Years</t>
  </si>
  <si>
    <t>Operating Lease Payments - Due in 4-5 Years</t>
  </si>
  <si>
    <t>Operating Lease Payments - Due in Year 6 &amp; Beyond</t>
  </si>
  <si>
    <t>Risk Related</t>
  </si>
  <si>
    <t>Assets Under Management (AUM)</t>
  </si>
  <si>
    <t>Employees</t>
  </si>
  <si>
    <t>Employees - Full-Time/Full-Time Equivalents - Period End</t>
  </si>
  <si>
    <t>Employees - Full-Time/Full-Time Equivalents - Current Date</t>
  </si>
  <si>
    <t>Company Fundamentals - Cash Flow</t>
  </si>
  <si>
    <t>Cash Flow - Standardized (Currency: Standardized)</t>
  </si>
  <si>
    <t>Operating Cash Flow - Indirect</t>
  </si>
  <si>
    <t>Profit/(Loss) - Starting Line - Cash Flow</t>
  </si>
  <si>
    <t>Non-cash Items &amp; Reconciliation Adjustments - Cash Flow</t>
  </si>
  <si>
    <t>Other Non-Cash Items &amp; Reconciliation Adjustments - Cash Flow - to Reconcile</t>
  </si>
  <si>
    <t>Depreciation, Depletion &amp; Amortization including Impairment - Cash Flow - to Reconcile</t>
  </si>
  <si>
    <t>Depreciation &amp; Depletion - Property, Plant &amp; Equipment - Cash Flow - to Reconcile</t>
  </si>
  <si>
    <t>Deferred Income Taxes &amp; Income Tax Credits - Cash Flow - to Reconcile</t>
  </si>
  <si>
    <t>Share Based Payments - Cash Flow - to Reconcile</t>
  </si>
  <si>
    <t>Cash Flow from Operating Activities before Changes in Working Capital</t>
  </si>
  <si>
    <t>Working Capital - Increase/(Decrease) - Cash Flow</t>
  </si>
  <si>
    <t>Other Assets - Decrease/(Increase) - Cash Flow</t>
  </si>
  <si>
    <t>Insurance Provisions - Increase/(Decrease) - Cash Flow</t>
  </si>
  <si>
    <t>Accounts Payable and Accrued Expenses - Increase/(Decrease) - Cash Flow</t>
  </si>
  <si>
    <t>Other Liabilities - Increase/(Decrease) -Total - Cash Flow</t>
  </si>
  <si>
    <t>Net Cash Flow from Operating Activities</t>
  </si>
  <si>
    <t>Investing Cash Flow</t>
  </si>
  <si>
    <t>Capital Expenditures - Net - Cash Flow</t>
  </si>
  <si>
    <t>Property, Plant &amp; Equipment - Purchased/(Sold) - Net - Cash Flow</t>
  </si>
  <si>
    <t>Property, Plant &amp; Equipment - Purchased - Cash Flow</t>
  </si>
  <si>
    <t>Property, Plant &amp; Equipment Sold - Cash Flow</t>
  </si>
  <si>
    <t>Capital Expenditures - Total</t>
  </si>
  <si>
    <t>Acquisition &amp; Disposals of Business - Assets - Sold/(Acquired) - Net - Cash Flow</t>
  </si>
  <si>
    <t>Acquisition of Business - Cash Flow</t>
  </si>
  <si>
    <t>Investments excluding Loans - Decrease/(Increase) - Cash Flow</t>
  </si>
  <si>
    <t>Investment Securities - Unclassified - Sold/(Purchased) - Net - Total - Cash Flow</t>
  </si>
  <si>
    <t>Investment Securities - Sold/Matured - Unclassified - Cash Flow</t>
  </si>
  <si>
    <t>Investment Securities - Purchased - Unclassified - Cash Flow</t>
  </si>
  <si>
    <t>Other Investing Cash Flow - Decrease/(Increase)</t>
  </si>
  <si>
    <t>Net Cash Flow from Investing Activities</t>
  </si>
  <si>
    <t>Financing Cash Flow</t>
  </si>
  <si>
    <t>Dividends Paid - Cash - Total - Cash Flow</t>
  </si>
  <si>
    <t>Dividends - Common - Cash Paid</t>
  </si>
  <si>
    <t>Stock - Total - Issuance/(Retirement) - Net - Cash Flow</t>
  </si>
  <si>
    <t>Stock - Issuance/(Retirement) - Net - Excluding Options/Warrants - Cash Flow</t>
  </si>
  <si>
    <t>Stock - Common - Issuance/(Retirement) - Net - Cash Flow</t>
  </si>
  <si>
    <t>Stock - Common - Issued/Sold - Cash Flow</t>
  </si>
  <si>
    <t>Stock - Common - Repurchased/Retired - Cash Flow</t>
  </si>
  <si>
    <t>Minority Interests &amp; Joint Ventures - Net - Cash Flow</t>
  </si>
  <si>
    <t>Debt - Long-Term &amp; Short-Term - Issuance/(Retirement) - Total - Cash Flow</t>
  </si>
  <si>
    <t>Debt - Issued/(Reduced) - Short-Term - Total - Cash Flow</t>
  </si>
  <si>
    <t>Debt - Issued/(Reduced) - Long-Term - Cash Flow</t>
  </si>
  <si>
    <t>Debt - Issued - Long-Term - Cash Flow</t>
  </si>
  <si>
    <t>Debt - Reduced - Long-Term - Cash Flow</t>
  </si>
  <si>
    <t>Other Financing Cash Flow - Increase/(Decrease)</t>
  </si>
  <si>
    <t>Tax Payments or Benefits relating to Stock-based Compensation/Buyback/Withheld shares</t>
  </si>
  <si>
    <t>Net Cash Flow from Financing Activities</t>
  </si>
  <si>
    <t>Foreign Exchange Effects</t>
  </si>
  <si>
    <t>Foreign Exchange Effects - Cash Flow</t>
  </si>
  <si>
    <t>Change in Cash</t>
  </si>
  <si>
    <t>Net Change in Cash - Total</t>
  </si>
  <si>
    <t>Net Cash from Continuing Operations</t>
  </si>
  <si>
    <t>Net Cash - Beginning Balance</t>
  </si>
  <si>
    <t>Net Cash - Ending Balance</t>
  </si>
  <si>
    <t>Supplemental</t>
  </si>
  <si>
    <t>Income Taxes - Paid/(Reimbursed) - Cash Flow - Supplemental</t>
  </si>
  <si>
    <t>Interest Paid - Cash Flow - Supplemental</t>
  </si>
  <si>
    <t>CF from Optg Activities before Change in WC &amp; Int Payments</t>
  </si>
  <si>
    <t>Cash Dividends Paid &amp; Common Stock Buyback - Net</t>
  </si>
  <si>
    <t>Common Stock Buyback - Net</t>
  </si>
  <si>
    <t>Depreciation, Depletion &amp; Amortization - Cash Flow</t>
  </si>
  <si>
    <t>Free Cash Flow to Equity</t>
  </si>
  <si>
    <t>Free Cash Flow Net of Dividends</t>
  </si>
  <si>
    <t>Free Cash Flow</t>
  </si>
  <si>
    <t>Dividends Provided/Paid - Common</t>
  </si>
  <si>
    <t>Company Fundamentals - Pension</t>
  </si>
  <si>
    <t>Pension - Standardized (Currency: Standardized)</t>
  </si>
  <si>
    <t>Income/Expense</t>
  </si>
  <si>
    <t>Total Pension Plans - Total Pension &amp; Post-Retirement</t>
  </si>
  <si>
    <t>Total Pension Plan Expense - Total</t>
  </si>
  <si>
    <t>Total Pension Plans - Domestic</t>
  </si>
  <si>
    <t>401(K) Plan Expense</t>
  </si>
  <si>
    <t>401(K) Plan Expense - Total</t>
  </si>
  <si>
    <t>401(K) Plan Expense - Domestic</t>
  </si>
  <si>
    <t>Net Assets Recognized</t>
  </si>
  <si>
    <t>Accrued Benefit Liability</t>
  </si>
  <si>
    <t>Accrued Benefit Liability - Total Pension</t>
  </si>
  <si>
    <t>Accrued Benefit Liability - Domestic</t>
  </si>
  <si>
    <t>Prepaid Assets &amp; Accrued Liabilities - Net</t>
  </si>
  <si>
    <t>Net Assets Recognized - Total Pension</t>
  </si>
  <si>
    <t>Net Assets Recognized - Total Pension Plans</t>
  </si>
  <si>
    <t>Net Assets Recognized - Domestic Pension Plans</t>
  </si>
  <si>
    <t>Company Fundamentals - Financial Summary</t>
  </si>
  <si>
    <t>Financial Summary - Standardized (Currency: Standardized)</t>
  </si>
  <si>
    <t>Selected Income Statement Items</t>
  </si>
  <si>
    <t>Selected Balance Sheet Items</t>
  </si>
  <si>
    <t>Selected Cash Flow Items</t>
  </si>
  <si>
    <t>Selected Per Share Data</t>
  </si>
  <si>
    <t>Book Value per Share</t>
  </si>
  <si>
    <t>Tangible Book Value per Share</t>
  </si>
  <si>
    <t>Dividend Yield - Common Stock - Gross - Issue Specific - %</t>
  </si>
  <si>
    <t>Dividend Yield - Common Stock - Net - Issue Specific - %</t>
  </si>
  <si>
    <t>Profitability / Return</t>
  </si>
  <si>
    <t>Expense Ratio - %</t>
  </si>
  <si>
    <t>Operating Margin - %</t>
  </si>
  <si>
    <t>Income before Tax Margin - %</t>
  </si>
  <si>
    <t>Income Tax Rate - %</t>
  </si>
  <si>
    <t>Net Margin - %</t>
  </si>
  <si>
    <t>Return on Average Common Equity - % (Income available to Common excluding Extraordinary Items)</t>
  </si>
  <si>
    <t>Return on Earning Assets - %</t>
  </si>
  <si>
    <t>Return on Average Total Assets - % (Income before Discontinued Operations &amp; Extraordinary Items)</t>
  </si>
  <si>
    <t>Growth</t>
  </si>
  <si>
    <t>Insurance - Other Metrics</t>
  </si>
  <si>
    <t>Claims Ratio - Insurance - %</t>
  </si>
  <si>
    <t>Operating Ratio - Insurance - %</t>
  </si>
  <si>
    <t>Investment Ratio - %</t>
  </si>
  <si>
    <t>Operating Income Percentage of Net Premiums Earned</t>
  </si>
  <si>
    <t>Financial Strength / Leverage</t>
  </si>
  <si>
    <t>Total Debt Percentage of Total Assets</t>
  </si>
  <si>
    <t>Total Debt Percentage of Total Capital</t>
  </si>
  <si>
    <t>Total Debt Percentage of Total Equity</t>
  </si>
  <si>
    <t>Debt Service</t>
  </si>
  <si>
    <t>Debt Service Percentage of Normalized after Tax Profit</t>
  </si>
  <si>
    <t>Interest Coverage Ratio</t>
  </si>
  <si>
    <t>Earnings Retention Rate</t>
  </si>
  <si>
    <t>Dividend Payout Ratio - %</t>
  </si>
  <si>
    <t>Dividend Coverage - %</t>
  </si>
  <si>
    <t>Productivity</t>
  </si>
  <si>
    <t>Net Income after Tax per Employee</t>
  </si>
  <si>
    <t>Sales per Employee</t>
  </si>
  <si>
    <t>Total Assets per Employee</t>
  </si>
  <si>
    <t>Company Fundamentals - Valuation</t>
  </si>
  <si>
    <t>Valuation - Standardized (Currency: Standardized)</t>
  </si>
  <si>
    <t>Enterprise Value</t>
  </si>
  <si>
    <t>Enterprise Value, 5 Year Average</t>
  </si>
  <si>
    <t>Market Capitalization</t>
  </si>
  <si>
    <t>Market Capitalization, 5 Year Average</t>
  </si>
  <si>
    <t>Price Close</t>
  </si>
  <si>
    <t>Price Close (End of Period)</t>
  </si>
  <si>
    <t>Price Close (End of Period), 5 Year Average</t>
  </si>
  <si>
    <t>FOCF Yield</t>
  </si>
  <si>
    <t>Free Cash Flow Yield - %</t>
  </si>
  <si>
    <t>Free Cash Flow Yield - %, 5 Year Average</t>
  </si>
  <si>
    <t>Dividend Yield - Common Stock - Net - Issue Specific - %, 5 Year Average</t>
  </si>
  <si>
    <t>Dividend Yield - Common Stock - Gross - Issue Specific - %, 5 Year Average</t>
  </si>
  <si>
    <t>Price to Book</t>
  </si>
  <si>
    <t>Price to Book Value per Share - Issue Specific</t>
  </si>
  <si>
    <t>Price to Book Value per Share - Issue Specific, 5 Year Average</t>
  </si>
  <si>
    <t>Price to Tangible Book</t>
  </si>
  <si>
    <t>Price to Tangible Book Value per Share</t>
  </si>
  <si>
    <t>Price to Tangible Book Value per Share, 5 Year Average</t>
  </si>
  <si>
    <t>Price to Sales</t>
  </si>
  <si>
    <t>Price to Revenue from Business Activities - Total per Share</t>
  </si>
  <si>
    <t>Price to Revenue from Business Activities - Total per Share, 5 Year Average</t>
  </si>
  <si>
    <t>Price to FOCF</t>
  </si>
  <si>
    <t>Price to Free Cash Flow per Share</t>
  </si>
  <si>
    <t>Price to Free Cash Flow per Share, 5 Year Average</t>
  </si>
  <si>
    <t>Price to CF Per Share</t>
  </si>
  <si>
    <t>Price to Cash Flow per Share</t>
  </si>
  <si>
    <t>Price to Cash Flow per Share, 5 Year Average</t>
  </si>
  <si>
    <t>Price to Diluted EPS</t>
  </si>
  <si>
    <t>Price to EPS - Diluted - excluding Extraordinary Items Applicable to Common - Total</t>
  </si>
  <si>
    <t>Price to EPS - Diluted - excluding Extraordinary Items Applicable to Common - Total, 5 Year Average</t>
  </si>
  <si>
    <t>Price to Normalized Diluted EPS</t>
  </si>
  <si>
    <t>Price to EPS - Diluted - excluding Extraordinary Items - Normalized - Total</t>
  </si>
  <si>
    <t>Price to EPS - Diluted - excluding Extraordinary Items - Normalized - Total, 5 Year Average</t>
  </si>
  <si>
    <t>PEG Ratio</t>
  </si>
  <si>
    <t>PE Growth Ratio</t>
  </si>
  <si>
    <t>PE Growth Ratio, 5 Year Average</t>
  </si>
  <si>
    <t>EV to Sales</t>
  </si>
  <si>
    <t>Enterprise Value to Revenue from Business Activities - Total</t>
  </si>
  <si>
    <t>Enterprise Value to Revenue from Business Activities - Total, 5 Year Average</t>
  </si>
  <si>
    <t>EV to EBITDA</t>
  </si>
  <si>
    <t>Enterprise Value to Earnings before Interest, Taxes, Depreciation &amp; Amortization (EBITDA)</t>
  </si>
  <si>
    <t>Enterprise Value to Earnings before Interest, Taxes, Depreciation &amp; Amortization (EBITDA), 5 Year Average</t>
  </si>
  <si>
    <t>EV to CFO</t>
  </si>
  <si>
    <t>Enterprise Value to Net Cash Flow from Operating Activities</t>
  </si>
  <si>
    <t>Enterprise Value to Net Cash Flow from Operating Activities, 5 Year Average</t>
  </si>
  <si>
    <t>EV to FOCF</t>
  </si>
  <si>
    <t>Enterprise Value to Free Cash Flow</t>
  </si>
  <si>
    <t>Enterprise Value to Free Cash Flow, 5 Year Average</t>
  </si>
  <si>
    <t>Company Fundamentals - Segments</t>
  </si>
  <si>
    <t>Segments - Business Line By Statement Item (Currency: Standardized)</t>
  </si>
  <si>
    <t>TRBC</t>
  </si>
  <si>
    <t>Income/Expense - Business</t>
  </si>
  <si>
    <t>Business-Related Financing Revenue - Other -Business Segment</t>
  </si>
  <si>
    <t>Health Care Services</t>
  </si>
  <si>
    <t>Optum Health</t>
  </si>
  <si>
    <t>621491, 524292, 524114</t>
  </si>
  <si>
    <t>Optum Insight</t>
  </si>
  <si>
    <t>Optum Rx</t>
  </si>
  <si>
    <t>456110, 524114</t>
  </si>
  <si>
    <t>Corporate &amp; Eliminations</t>
  </si>
  <si>
    <t>External Revenue - Business Segment</t>
  </si>
  <si>
    <t>UnitedHealthCare</t>
  </si>
  <si>
    <t>Optum Eliminations</t>
  </si>
  <si>
    <t>Intersegment Revenue - Business Segment</t>
  </si>
  <si>
    <t>Segment Revenue - % - Business Segment</t>
  </si>
  <si>
    <t>Standardized Revenue - Business Segment</t>
  </si>
  <si>
    <t>Depreciation &amp; Amortization - Business Segment</t>
  </si>
  <si>
    <t>Depreciation - Business Segment</t>
  </si>
  <si>
    <t>Operating Income/Loss - Business Segment</t>
  </si>
  <si>
    <t>Operating Margin (%) - Business Segment</t>
  </si>
  <si>
    <t>Interest Expense - Net of Capitalized Interest - Bus Seg</t>
  </si>
  <si>
    <t>Optun Rx</t>
  </si>
  <si>
    <t>OptunInsight</t>
  </si>
  <si>
    <t>Pre-Tax Margin (%) - Business Segment</t>
  </si>
  <si>
    <t>Net Income before Tax - Business Segment</t>
  </si>
  <si>
    <t>Assets - Business</t>
  </si>
  <si>
    <t>Total Assets - Business Segment</t>
  </si>
  <si>
    <t>Standardized Assets - Business Segment</t>
  </si>
  <si>
    <t>Segment Assets - % - Business Segment</t>
  </si>
  <si>
    <t>Operating Return on Assets (%) - Business Segment</t>
  </si>
  <si>
    <t>Capital Expenditure - Business</t>
  </si>
  <si>
    <t>Fixed Assets - Purchased - Cash Flow - Business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</si>
</sst>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7" formatCode="&quot;$&quot;#,##0.00_);\(&quot;$&quot;#,##0.00\)"/>
    <numFmt numFmtId="8" formatCode="&quot;$&quot;#,##0.00_);[Red]\(&quot;$&quot;#,##0.00\)"/>
    <numFmt numFmtId="44" formatCode="_(&quot;$&quot;* #,##0.00_);_(&quot;$&quot;* \(#,##0.00\);_(&quot;$&quot;* &quot;-&quot;??_);_(@_)"/>
    <numFmt numFmtId="43" formatCode="_(* #,##0.00_);_(* \(#,##0.00\);_(* &quot;-&quot;??_);_(@_)"/>
    <numFmt numFmtId="164" formatCode="0.000"/>
    <numFmt numFmtId="165" formatCode="_(&quot;$&quot;* #,##0.000_);_(&quot;$&quot;* \(#,##0.000\);_(&quot;$&quot;* &quot;-&quot;??_);_(@_)"/>
    <numFmt numFmtId="166" formatCode="0.0"/>
    <numFmt numFmtId="167" formatCode="_(* #,##0.0_);_(* \(#,##0.0\);_(* &quot;-&quot;??_);_(@_)"/>
    <numFmt numFmtId="168" formatCode="_(* #,##0_);_(* \(#,##0\);_(* &quot;-&quot;??_);_(@_)"/>
    <numFmt numFmtId="169" formatCode="_(&quot;$&quot;* #,##0_);_(&quot;$&quot;* \(#,##0\);_(&quot;$&quot;* &quot;-&quot;??_);_(@_)"/>
    <numFmt numFmtId="170" formatCode="dd\-mm\-yyyy"/>
    <numFmt numFmtId="171" formatCode="#,##0.0"/>
    <numFmt numFmtId="172" formatCode="[&gt;=100]##,##0.0\%;[&lt;=-100]\-##,##0.0\%;##,##0.0\%"/>
  </numFmts>
  <fonts count="36" x14ac:knownFonts="1">
    <font>
      <sz val="10"/>
      <name val="Arial"/>
    </font>
    <font>
      <sz val="10"/>
      <name val="Arial"/>
    </font>
    <font>
      <b/>
      <sz val="8"/>
      <color indexed="81"/>
      <name val="Tahoma"/>
    </font>
    <font>
      <sz val="8"/>
      <color indexed="81"/>
      <name val="Tahoma"/>
    </font>
    <font>
      <sz val="8"/>
      <color indexed="81"/>
      <name val="Tahoma"/>
      <family val="2"/>
    </font>
    <font>
      <b/>
      <sz val="11"/>
      <name val="Calibri"/>
      <family val="2"/>
      <scheme val="minor"/>
    </font>
    <font>
      <sz val="11"/>
      <name val="Calibri"/>
      <family val="2"/>
      <scheme val="minor"/>
    </font>
    <font>
      <i/>
      <sz val="11"/>
      <name val="Calibri"/>
      <family val="2"/>
      <scheme val="minor"/>
    </font>
    <font>
      <sz val="11"/>
      <color indexed="18"/>
      <name val="Calibri"/>
      <family val="2"/>
      <scheme val="minor"/>
    </font>
    <font>
      <sz val="11"/>
      <color rgb="FF0070C0"/>
      <name val="Calibri"/>
      <family val="2"/>
      <scheme val="minor"/>
    </font>
    <font>
      <b/>
      <sz val="11"/>
      <color rgb="FF0070C0"/>
      <name val="Calibri"/>
      <family val="2"/>
      <scheme val="minor"/>
    </font>
    <font>
      <sz val="11"/>
      <color indexed="12"/>
      <name val="Calibri"/>
      <family val="2"/>
      <scheme val="minor"/>
    </font>
    <font>
      <b/>
      <sz val="8"/>
      <color indexed="81"/>
      <name val="Tahoma"/>
      <family val="2"/>
    </font>
    <font>
      <b/>
      <i/>
      <sz val="11"/>
      <name val="Calibri"/>
      <family val="2"/>
      <scheme val="minor"/>
    </font>
    <font>
      <b/>
      <sz val="11"/>
      <color indexed="53"/>
      <name val="Calibri"/>
      <family val="2"/>
      <scheme val="minor"/>
    </font>
    <font>
      <sz val="9"/>
      <color indexed="81"/>
      <name val="Tahoma"/>
      <family val="2"/>
    </font>
    <font>
      <b/>
      <sz val="9"/>
      <color indexed="81"/>
      <name val="Tahoma"/>
      <family val="2"/>
    </font>
    <font>
      <b/>
      <sz val="11"/>
      <color rgb="FFC00000"/>
      <name val="Calibri"/>
      <family val="2"/>
      <scheme val="minor"/>
    </font>
    <font>
      <b/>
      <sz val="11"/>
      <color theme="0"/>
      <name val="Calibri"/>
      <family val="2"/>
      <scheme val="minor"/>
    </font>
    <font>
      <sz val="11"/>
      <color rgb="FF002060"/>
      <name val="Calibri"/>
      <family val="2"/>
      <scheme val="minor"/>
    </font>
    <font>
      <b/>
      <i/>
      <sz val="11"/>
      <color theme="0"/>
      <name val="Calibri"/>
      <family val="2"/>
      <scheme val="minor"/>
    </font>
    <font>
      <sz val="11"/>
      <color rgb="FFC00000"/>
      <name val="Calibri"/>
      <family val="2"/>
      <scheme val="minor"/>
    </font>
    <font>
      <u/>
      <sz val="11"/>
      <name val="Calibri"/>
      <family val="2"/>
      <scheme val="minor"/>
    </font>
    <font>
      <sz val="9"/>
      <color indexed="81"/>
      <name val="Tahoma"/>
      <charset val="1"/>
    </font>
    <font>
      <b/>
      <sz val="9"/>
      <color indexed="81"/>
      <name val="Tahoma"/>
      <charset val="1"/>
    </font>
    <font>
      <u/>
      <sz val="9"/>
      <color indexed="81"/>
      <name val="Tahoma"/>
      <family val="2"/>
    </font>
    <font>
      <b/>
      <u/>
      <sz val="11"/>
      <name val="Calibri"/>
      <family val="2"/>
      <scheme val="minor"/>
    </font>
    <font>
      <b/>
      <i/>
      <u/>
      <sz val="11"/>
      <name val="Calibri"/>
      <family val="2"/>
      <scheme val="minor"/>
    </font>
    <font>
      <sz val="11"/>
      <color rgb="FF000000"/>
      <name val="Calibri"/>
      <family val="2"/>
    </font>
    <font>
      <b/>
      <sz val="10"/>
      <color rgb="FFFFFFFF"/>
      <name val="Calibri"/>
      <family val="2"/>
    </font>
    <font>
      <sz val="10"/>
      <color rgb="FFFFFFFF"/>
      <name val="Calibri"/>
      <family val="2"/>
    </font>
    <font>
      <sz val="10"/>
      <color rgb="FF000000"/>
      <name val="Calibri"/>
      <family val="2"/>
    </font>
    <font>
      <b/>
      <sz val="10"/>
      <color rgb="FF334BFF"/>
      <name val="Calibri"/>
      <family val="2"/>
    </font>
    <font>
      <b/>
      <sz val="10"/>
      <color rgb="FF000000"/>
      <name val="Calibri"/>
      <family val="2"/>
    </font>
    <font>
      <sz val="10"/>
      <color rgb="FFF5475B"/>
      <name val="Calibri"/>
      <family val="2"/>
    </font>
    <font>
      <b/>
      <sz val="10"/>
      <color rgb="FFF5475B"/>
      <name val="Calibri"/>
      <family val="2"/>
    </font>
  </fonts>
  <fills count="11">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334BFF"/>
        <bgColor rgb="FF334BFF"/>
      </patternFill>
    </fill>
    <fill>
      <patternFill patternType="solid">
        <fgColor rgb="FFD5D8DB"/>
        <bgColor rgb="FFD5D8DB"/>
      </patternFill>
    </fill>
  </fills>
  <borders count="30">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ck">
        <color rgb="FF334BFF"/>
      </bottom>
      <diagonal/>
    </border>
    <border>
      <left style="thin">
        <color rgb="FF334BFF"/>
      </left>
      <right style="thin">
        <color rgb="FF334BFF"/>
      </right>
      <top style="thin">
        <color rgb="FF334BFF"/>
      </top>
      <bottom style="thin">
        <color rgb="FF334BFF"/>
      </bottom>
      <diagonal/>
    </border>
    <border>
      <left style="thin">
        <color rgb="FFD5D8DB"/>
      </left>
      <right style="thin">
        <color rgb="FFD5D8DB"/>
      </right>
      <top style="thin">
        <color rgb="FFD5D8DB"/>
      </top>
      <bottom style="thin">
        <color rgb="FFD5D8DB"/>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8" fillId="0" borderId="0" applyNumberFormat="0" applyBorder="0" applyAlignment="0"/>
  </cellStyleXfs>
  <cellXfs count="253">
    <xf numFmtId="0" fontId="0" fillId="0" borderId="0" xfId="0"/>
    <xf numFmtId="0" fontId="5" fillId="0" borderId="0" xfId="0" applyFont="1"/>
    <xf numFmtId="0" fontId="6" fillId="0" borderId="0" xfId="0" applyFont="1"/>
    <xf numFmtId="0" fontId="7" fillId="0" borderId="0" xfId="0" applyFont="1"/>
    <xf numFmtId="0" fontId="5" fillId="0" borderId="0" xfId="0" applyFont="1" applyAlignment="1">
      <alignment horizontal="left"/>
    </xf>
    <xf numFmtId="0" fontId="7" fillId="0" borderId="0" xfId="0" applyFont="1" applyAlignment="1">
      <alignment horizontal="left"/>
    </xf>
    <xf numFmtId="0" fontId="6" fillId="0" borderId="0" xfId="0" applyFont="1" applyAlignment="1">
      <alignment horizontal="left"/>
    </xf>
    <xf numFmtId="0" fontId="8" fillId="0" borderId="0" xfId="0" applyFont="1"/>
    <xf numFmtId="0" fontId="6" fillId="0" borderId="0" xfId="0" applyFont="1" applyAlignment="1">
      <alignment horizontal="left" wrapText="1"/>
    </xf>
    <xf numFmtId="0" fontId="6" fillId="0" borderId="0" xfId="0" applyFont="1" applyAlignment="1">
      <alignment horizontal="right" wrapText="1"/>
    </xf>
    <xf numFmtId="1" fontId="6" fillId="0" borderId="0" xfId="0" applyNumberFormat="1" applyFont="1" applyAlignment="1">
      <alignment horizontal="right" wrapText="1"/>
    </xf>
    <xf numFmtId="1" fontId="6" fillId="0" borderId="0" xfId="0" applyNumberFormat="1" applyFont="1"/>
    <xf numFmtId="1" fontId="5" fillId="0" borderId="0" xfId="0" applyNumberFormat="1" applyFont="1"/>
    <xf numFmtId="44" fontId="5" fillId="0" borderId="0" xfId="2" applyFont="1" applyFill="1" applyBorder="1"/>
    <xf numFmtId="44" fontId="6" fillId="0" borderId="0" xfId="2" applyFont="1" applyFill="1" applyBorder="1"/>
    <xf numFmtId="0" fontId="5" fillId="0" borderId="0" xfId="0" applyFont="1" applyAlignment="1">
      <alignment horizontal="left" wrapText="1"/>
    </xf>
    <xf numFmtId="7" fontId="6" fillId="0" borderId="0" xfId="0" applyNumberFormat="1" applyFont="1"/>
    <xf numFmtId="0" fontId="9" fillId="0" borderId="0" xfId="0" applyFont="1"/>
    <xf numFmtId="0" fontId="9" fillId="0" borderId="0" xfId="0" applyFont="1" applyAlignment="1">
      <alignment horizontal="right"/>
    </xf>
    <xf numFmtId="0" fontId="9" fillId="0" borderId="0" xfId="0" applyFont="1" applyAlignment="1">
      <alignment horizontal="right" wrapText="1"/>
    </xf>
    <xf numFmtId="0" fontId="10" fillId="0" borderId="0" xfId="0" applyFont="1"/>
    <xf numFmtId="0" fontId="10" fillId="0" borderId="0" xfId="0" applyFont="1" applyAlignment="1">
      <alignment horizontal="right"/>
    </xf>
    <xf numFmtId="7" fontId="9" fillId="0" borderId="0" xfId="0" applyNumberFormat="1" applyFont="1"/>
    <xf numFmtId="7" fontId="9" fillId="0" borderId="0" xfId="0" applyNumberFormat="1" applyFont="1" applyAlignment="1">
      <alignment horizontal="right"/>
    </xf>
    <xf numFmtId="14" fontId="6" fillId="0" borderId="0" xfId="0" applyNumberFormat="1" applyFont="1"/>
    <xf numFmtId="168" fontId="6" fillId="0" borderId="0" xfId="1" applyNumberFormat="1" applyFont="1" applyFill="1"/>
    <xf numFmtId="164" fontId="6" fillId="0" borderId="0" xfId="0" applyNumberFormat="1" applyFont="1"/>
    <xf numFmtId="169" fontId="6" fillId="0" borderId="0" xfId="2" applyNumberFormat="1" applyFont="1"/>
    <xf numFmtId="9" fontId="6" fillId="0" borderId="0" xfId="3" applyFont="1" applyAlignment="1">
      <alignment horizontal="right"/>
    </xf>
    <xf numFmtId="0" fontId="6" fillId="0" borderId="2" xfId="0" applyFont="1" applyBorder="1"/>
    <xf numFmtId="169" fontId="6" fillId="0" borderId="2" xfId="2" applyNumberFormat="1" applyFont="1" applyBorder="1"/>
    <xf numFmtId="0" fontId="6" fillId="0" borderId="0" xfId="0" applyFont="1" applyAlignment="1">
      <alignment horizontal="right"/>
    </xf>
    <xf numFmtId="44" fontId="6" fillId="0" borderId="0" xfId="2" applyFont="1"/>
    <xf numFmtId="44" fontId="6" fillId="0" borderId="2" xfId="2" applyFont="1" applyBorder="1"/>
    <xf numFmtId="3" fontId="6" fillId="0" borderId="0" xfId="0" applyNumberFormat="1" applyFont="1"/>
    <xf numFmtId="2" fontId="6" fillId="0" borderId="0" xfId="0" applyNumberFormat="1" applyFont="1"/>
    <xf numFmtId="0" fontId="6" fillId="0" borderId="1" xfId="0" applyFont="1" applyBorder="1" applyAlignment="1">
      <alignment horizontal="left"/>
    </xf>
    <xf numFmtId="0" fontId="6" fillId="0" borderId="1" xfId="0" applyFont="1" applyBorder="1"/>
    <xf numFmtId="10" fontId="6" fillId="0" borderId="0" xfId="0" applyNumberFormat="1" applyFont="1" applyAlignment="1">
      <alignment horizontal="right"/>
    </xf>
    <xf numFmtId="166" fontId="6" fillId="0" borderId="0" xfId="0" applyNumberFormat="1" applyFont="1"/>
    <xf numFmtId="166" fontId="6" fillId="0" borderId="1" xfId="0" applyNumberFormat="1" applyFont="1" applyBorder="1"/>
    <xf numFmtId="166" fontId="6" fillId="0" borderId="0" xfId="0" applyNumberFormat="1" applyFont="1" applyAlignment="1">
      <alignment horizontal="right"/>
    </xf>
    <xf numFmtId="44" fontId="6" fillId="0" borderId="0" xfId="0" applyNumberFormat="1" applyFont="1"/>
    <xf numFmtId="0" fontId="13" fillId="0" borderId="0" xfId="0" applyFont="1"/>
    <xf numFmtId="10" fontId="6" fillId="0" borderId="0" xfId="0" applyNumberFormat="1" applyFont="1"/>
    <xf numFmtId="44" fontId="6" fillId="0" borderId="0" xfId="2" applyFont="1" applyFill="1"/>
    <xf numFmtId="165" fontId="6" fillId="0" borderId="0" xfId="2" applyNumberFormat="1" applyFont="1" applyFill="1"/>
    <xf numFmtId="2" fontId="5" fillId="0" borderId="0" xfId="0" applyNumberFormat="1" applyFont="1"/>
    <xf numFmtId="0" fontId="6" fillId="3" borderId="0" xfId="0" applyFont="1" applyFill="1" applyAlignment="1">
      <alignment wrapText="1"/>
    </xf>
    <xf numFmtId="8" fontId="6" fillId="3" borderId="0" xfId="2" applyNumberFormat="1" applyFont="1" applyFill="1" applyAlignment="1">
      <alignment horizontal="right" wrapText="1"/>
    </xf>
    <xf numFmtId="167" fontId="6" fillId="0" borderId="0" xfId="1" applyNumberFormat="1" applyFont="1"/>
    <xf numFmtId="44" fontId="6" fillId="0" borderId="1" xfId="2" applyFont="1" applyBorder="1"/>
    <xf numFmtId="8" fontId="6" fillId="3" borderId="0" xfId="0" applyNumberFormat="1" applyFont="1" applyFill="1" applyAlignment="1">
      <alignment horizontal="right" wrapText="1"/>
    </xf>
    <xf numFmtId="167" fontId="6" fillId="0" borderId="0" xfId="0" applyNumberFormat="1" applyFont="1"/>
    <xf numFmtId="0" fontId="6" fillId="3" borderId="0" xfId="0" applyFont="1" applyFill="1" applyAlignment="1">
      <alignment horizontal="left" wrapText="1"/>
    </xf>
    <xf numFmtId="8" fontId="6" fillId="3" borderId="0" xfId="0" applyNumberFormat="1" applyFont="1" applyFill="1" applyAlignment="1">
      <alignment horizontal="left" wrapText="1"/>
    </xf>
    <xf numFmtId="167" fontId="6" fillId="0" borderId="0" xfId="1" applyNumberFormat="1" applyFont="1" applyAlignment="1">
      <alignment horizontal="left"/>
    </xf>
    <xf numFmtId="44" fontId="5" fillId="3" borderId="0" xfId="2" applyFont="1" applyFill="1" applyAlignment="1">
      <alignment horizontal="left" wrapText="1"/>
    </xf>
    <xf numFmtId="44" fontId="5" fillId="0" borderId="0" xfId="2" applyFont="1" applyAlignment="1">
      <alignment horizontal="left"/>
    </xf>
    <xf numFmtId="2" fontId="6" fillId="0" borderId="1" xfId="0" applyNumberFormat="1" applyFont="1" applyBorder="1"/>
    <xf numFmtId="44" fontId="6" fillId="0" borderId="1" xfId="0" applyNumberFormat="1" applyFont="1" applyBorder="1"/>
    <xf numFmtId="168" fontId="5" fillId="0" borderId="0" xfId="1" applyNumberFormat="1" applyFont="1"/>
    <xf numFmtId="168" fontId="6" fillId="0" borderId="1" xfId="0" applyNumberFormat="1" applyFont="1" applyBorder="1"/>
    <xf numFmtId="3" fontId="5" fillId="0" borderId="0" xfId="0" applyNumberFormat="1" applyFont="1"/>
    <xf numFmtId="168" fontId="5" fillId="0" borderId="0" xfId="1" applyNumberFormat="1" applyFont="1" applyFill="1"/>
    <xf numFmtId="167" fontId="6" fillId="3" borderId="0" xfId="1" applyNumberFormat="1" applyFont="1" applyFill="1" applyAlignment="1">
      <alignment horizontal="right" wrapText="1"/>
    </xf>
    <xf numFmtId="169" fontId="5" fillId="2" borderId="8" xfId="2" applyNumberFormat="1" applyFont="1" applyFill="1" applyBorder="1"/>
    <xf numFmtId="0" fontId="6" fillId="3" borderId="2" xfId="0" applyFont="1" applyFill="1" applyBorder="1" applyAlignment="1">
      <alignment wrapText="1"/>
    </xf>
    <xf numFmtId="8" fontId="6" fillId="3" borderId="2" xfId="2" applyNumberFormat="1" applyFont="1" applyFill="1" applyBorder="1" applyAlignment="1">
      <alignment horizontal="right" wrapText="1"/>
    </xf>
    <xf numFmtId="0" fontId="17" fillId="0" borderId="0" xfId="0" applyFont="1"/>
    <xf numFmtId="8" fontId="6" fillId="0" borderId="0" xfId="2" applyNumberFormat="1" applyFont="1"/>
    <xf numFmtId="8" fontId="6" fillId="0" borderId="2" xfId="2" applyNumberFormat="1" applyFont="1" applyBorder="1"/>
    <xf numFmtId="43" fontId="6" fillId="0" borderId="2" xfId="0" applyNumberFormat="1" applyFont="1" applyBorder="1"/>
    <xf numFmtId="8" fontId="6" fillId="0" borderId="0" xfId="2" applyNumberFormat="1" applyFont="1" applyFill="1"/>
    <xf numFmtId="8" fontId="6" fillId="0" borderId="0" xfId="1" applyNumberFormat="1" applyFont="1" applyBorder="1" applyAlignment="1">
      <alignment horizontal="right"/>
    </xf>
    <xf numFmtId="43" fontId="6" fillId="0" borderId="0" xfId="0" applyNumberFormat="1" applyFont="1"/>
    <xf numFmtId="166" fontId="6" fillId="0" borderId="11" xfId="0" applyNumberFormat="1" applyFont="1" applyBorder="1"/>
    <xf numFmtId="43" fontId="6" fillId="0" borderId="12" xfId="0" applyNumberFormat="1" applyFont="1" applyBorder="1"/>
    <xf numFmtId="166" fontId="6" fillId="0" borderId="5" xfId="0" applyNumberFormat="1" applyFont="1" applyBorder="1"/>
    <xf numFmtId="43" fontId="6" fillId="0" borderId="10" xfId="0" applyNumberFormat="1" applyFont="1" applyBorder="1"/>
    <xf numFmtId="43" fontId="6" fillId="0" borderId="9" xfId="1" applyFont="1" applyBorder="1" applyAlignment="1">
      <alignment horizontal="right"/>
    </xf>
    <xf numFmtId="43" fontId="6" fillId="0" borderId="12" xfId="1" applyFont="1" applyBorder="1" applyAlignment="1">
      <alignment horizontal="right"/>
    </xf>
    <xf numFmtId="43" fontId="6" fillId="0" borderId="10" xfId="1" applyFont="1" applyBorder="1" applyAlignment="1">
      <alignment horizontal="right"/>
    </xf>
    <xf numFmtId="2" fontId="6" fillId="0" borderId="6" xfId="0" applyNumberFormat="1" applyFont="1" applyBorder="1" applyAlignment="1">
      <alignment horizontal="right"/>
    </xf>
    <xf numFmtId="2" fontId="6" fillId="0" borderId="4" xfId="0" applyNumberFormat="1" applyFont="1" applyBorder="1" applyAlignment="1">
      <alignment horizontal="right"/>
    </xf>
    <xf numFmtId="2" fontId="6" fillId="0" borderId="0" xfId="0" applyNumberFormat="1" applyFont="1" applyAlignment="1">
      <alignment horizontal="right"/>
    </xf>
    <xf numFmtId="43" fontId="6" fillId="0" borderId="0" xfId="1" applyFont="1" applyBorder="1" applyAlignment="1">
      <alignment horizontal="right"/>
    </xf>
    <xf numFmtId="43" fontId="6" fillId="0" borderId="0" xfId="1" applyFont="1"/>
    <xf numFmtId="43" fontId="6" fillId="0" borderId="2" xfId="1" applyFont="1" applyBorder="1"/>
    <xf numFmtId="43" fontId="14" fillId="0" borderId="5" xfId="1" applyFont="1" applyFill="1" applyBorder="1"/>
    <xf numFmtId="43" fontId="14" fillId="0" borderId="10" xfId="1" applyFont="1" applyFill="1" applyBorder="1"/>
    <xf numFmtId="43" fontId="6" fillId="0" borderId="4" xfId="1" applyFont="1" applyBorder="1" applyAlignment="1">
      <alignment horizontal="right"/>
    </xf>
    <xf numFmtId="2" fontId="6" fillId="0" borderId="11" xfId="0" applyNumberFormat="1" applyFont="1" applyBorder="1" applyAlignment="1">
      <alignment horizontal="right"/>
    </xf>
    <xf numFmtId="2" fontId="6" fillId="0" borderId="5" xfId="0" applyNumberFormat="1" applyFont="1" applyBorder="1" applyAlignment="1">
      <alignment horizontal="right"/>
    </xf>
    <xf numFmtId="2" fontId="6" fillId="0" borderId="2" xfId="0" applyNumberFormat="1" applyFont="1" applyBorder="1" applyAlignment="1">
      <alignment horizontal="right"/>
    </xf>
    <xf numFmtId="43" fontId="6" fillId="0" borderId="2" xfId="1" applyFont="1" applyBorder="1" applyAlignment="1">
      <alignment horizontal="right"/>
    </xf>
    <xf numFmtId="43" fontId="14" fillId="0" borderId="13" xfId="1" applyFont="1" applyFill="1" applyBorder="1"/>
    <xf numFmtId="43" fontId="14" fillId="0" borderId="14" xfId="1" applyFont="1" applyFill="1" applyBorder="1"/>
    <xf numFmtId="44" fontId="5" fillId="0" borderId="0" xfId="2" applyFont="1"/>
    <xf numFmtId="43" fontId="14" fillId="0" borderId="13" xfId="1" applyFont="1" applyFill="1" applyBorder="1" applyAlignment="1">
      <alignment horizontal="right"/>
    </xf>
    <xf numFmtId="43" fontId="14" fillId="0" borderId="14" xfId="1" applyFont="1" applyFill="1" applyBorder="1" applyAlignment="1">
      <alignment horizontal="right"/>
    </xf>
    <xf numFmtId="0" fontId="5" fillId="0" borderId="3" xfId="0" applyFont="1" applyBorder="1"/>
    <xf numFmtId="166" fontId="11" fillId="0" borderId="0" xfId="0" applyNumberFormat="1" applyFont="1" applyAlignment="1">
      <alignment horizontal="right"/>
    </xf>
    <xf numFmtId="166" fontId="11" fillId="0" borderId="1" xfId="0" applyNumberFormat="1" applyFont="1" applyBorder="1" applyAlignment="1">
      <alignment horizontal="right"/>
    </xf>
    <xf numFmtId="166" fontId="6" fillId="0" borderId="1" xfId="0" applyNumberFormat="1" applyFont="1" applyBorder="1" applyAlignment="1">
      <alignment horizontal="right"/>
    </xf>
    <xf numFmtId="166" fontId="5" fillId="0" borderId="0" xfId="0" applyNumberFormat="1" applyFont="1" applyAlignment="1">
      <alignment horizontal="right"/>
    </xf>
    <xf numFmtId="0" fontId="5" fillId="0" borderId="0" xfId="0" applyFont="1" applyAlignment="1">
      <alignment horizontal="right"/>
    </xf>
    <xf numFmtId="0" fontId="18" fillId="4" borderId="3" xfId="0" applyFont="1" applyFill="1" applyBorder="1" applyAlignment="1">
      <alignment horizontal="left"/>
    </xf>
    <xf numFmtId="0" fontId="18" fillId="4" borderId="3" xfId="0" applyFont="1" applyFill="1" applyBorder="1"/>
    <xf numFmtId="0" fontId="18" fillId="4" borderId="3" xfId="0" applyFont="1" applyFill="1" applyBorder="1" applyAlignment="1">
      <alignment horizontal="right"/>
    </xf>
    <xf numFmtId="8" fontId="9" fillId="0" borderId="0" xfId="0" applyNumberFormat="1" applyFont="1" applyAlignment="1">
      <alignment horizontal="right"/>
    </xf>
    <xf numFmtId="14" fontId="9" fillId="0" borderId="0" xfId="0" applyNumberFormat="1" applyFont="1" applyAlignment="1">
      <alignment horizontal="right"/>
    </xf>
    <xf numFmtId="10" fontId="9" fillId="0" borderId="0" xfId="0" applyNumberFormat="1" applyFont="1" applyAlignment="1">
      <alignment horizontal="right"/>
    </xf>
    <xf numFmtId="43" fontId="9" fillId="0" borderId="0" xfId="1" applyFont="1" applyFill="1" applyAlignment="1">
      <alignment horizontal="right"/>
    </xf>
    <xf numFmtId="0" fontId="20" fillId="4" borderId="3" xfId="0" applyFont="1" applyFill="1" applyBorder="1" applyAlignment="1">
      <alignment horizontal="left" wrapText="1"/>
    </xf>
    <xf numFmtId="0" fontId="18" fillId="4" borderId="3" xfId="0" applyFont="1" applyFill="1" applyBorder="1" applyAlignment="1">
      <alignment horizontal="right" wrapText="1"/>
    </xf>
    <xf numFmtId="44" fontId="6" fillId="6" borderId="0" xfId="0" applyNumberFormat="1" applyFont="1" applyFill="1"/>
    <xf numFmtId="10" fontId="6" fillId="6" borderId="0" xfId="0" applyNumberFormat="1" applyFont="1" applyFill="1"/>
    <xf numFmtId="10" fontId="6" fillId="6" borderId="0" xfId="3" applyNumberFormat="1" applyFont="1" applyFill="1"/>
    <xf numFmtId="0" fontId="6" fillId="6" borderId="0" xfId="0" applyFont="1" applyFill="1"/>
    <xf numFmtId="44" fontId="6" fillId="6" borderId="0" xfId="2" applyFont="1" applyFill="1" applyBorder="1"/>
    <xf numFmtId="0" fontId="6" fillId="6" borderId="1" xfId="0" applyFont="1" applyFill="1" applyBorder="1"/>
    <xf numFmtId="44" fontId="6" fillId="6" borderId="1" xfId="2" applyFont="1" applyFill="1" applyBorder="1"/>
    <xf numFmtId="165" fontId="6" fillId="6" borderId="0" xfId="2" applyNumberFormat="1" applyFont="1" applyFill="1"/>
    <xf numFmtId="0" fontId="21" fillId="0" borderId="0" xfId="0" applyFont="1"/>
    <xf numFmtId="0" fontId="5" fillId="5" borderId="0" xfId="0" applyFont="1" applyFill="1" applyAlignment="1">
      <alignment horizontal="left" wrapText="1"/>
    </xf>
    <xf numFmtId="44" fontId="6" fillId="6" borderId="8" xfId="0" applyNumberFormat="1" applyFont="1" applyFill="1" applyBorder="1"/>
    <xf numFmtId="0" fontId="5" fillId="0" borderId="3" xfId="0" applyFont="1" applyBorder="1" applyAlignment="1">
      <alignment horizontal="right" wrapText="1"/>
    </xf>
    <xf numFmtId="0" fontId="6" fillId="0" borderId="0" xfId="0" applyFont="1" applyAlignment="1">
      <alignment horizontal="left" indent="1"/>
    </xf>
    <xf numFmtId="0" fontId="5" fillId="0" borderId="0" xfId="0" applyFont="1" applyAlignment="1">
      <alignment horizontal="left" indent="1"/>
    </xf>
    <xf numFmtId="166" fontId="6" fillId="6" borderId="0" xfId="0" applyNumberFormat="1" applyFont="1" applyFill="1" applyAlignment="1">
      <alignment horizontal="right" wrapText="1"/>
    </xf>
    <xf numFmtId="166" fontId="6" fillId="0" borderId="1" xfId="0" applyNumberFormat="1" applyFont="1" applyBorder="1" applyAlignment="1">
      <alignment horizontal="right" wrapText="1"/>
    </xf>
    <xf numFmtId="166" fontId="6" fillId="6" borderId="1" xfId="0" applyNumberFormat="1" applyFont="1" applyFill="1" applyBorder="1" applyAlignment="1">
      <alignment horizontal="right" wrapText="1"/>
    </xf>
    <xf numFmtId="166" fontId="6" fillId="0" borderId="0" xfId="0" applyNumberFormat="1" applyFont="1" applyAlignment="1">
      <alignment horizontal="right" wrapText="1"/>
    </xf>
    <xf numFmtId="166" fontId="6" fillId="6" borderId="0" xfId="0" applyNumberFormat="1" applyFont="1" applyFill="1"/>
    <xf numFmtId="166" fontId="5" fillId="6" borderId="0" xfId="0" applyNumberFormat="1" applyFont="1" applyFill="1"/>
    <xf numFmtId="166" fontId="5" fillId="0" borderId="0" xfId="0" applyNumberFormat="1" applyFont="1"/>
    <xf numFmtId="166" fontId="5" fillId="6" borderId="1" xfId="0" applyNumberFormat="1" applyFont="1" applyFill="1" applyBorder="1"/>
    <xf numFmtId="166" fontId="6" fillId="6" borderId="0" xfId="1" applyNumberFormat="1" applyFont="1" applyFill="1" applyBorder="1"/>
    <xf numFmtId="166" fontId="6" fillId="6" borderId="1" xfId="0" applyNumberFormat="1" applyFont="1" applyFill="1" applyBorder="1"/>
    <xf numFmtId="44" fontId="6" fillId="6" borderId="8" xfId="2" applyFont="1" applyFill="1" applyBorder="1"/>
    <xf numFmtId="0" fontId="18" fillId="4" borderId="6" xfId="0" applyFont="1" applyFill="1" applyBorder="1" applyAlignment="1">
      <alignment horizontal="right"/>
    </xf>
    <xf numFmtId="0" fontId="18" fillId="4" borderId="4" xfId="0" applyFont="1" applyFill="1" applyBorder="1" applyAlignment="1">
      <alignment horizontal="right"/>
    </xf>
    <xf numFmtId="0" fontId="18" fillId="4" borderId="9" xfId="0" applyFont="1" applyFill="1" applyBorder="1" applyAlignment="1">
      <alignment horizontal="right"/>
    </xf>
    <xf numFmtId="0" fontId="18" fillId="4" borderId="5" xfId="0" applyFont="1" applyFill="1" applyBorder="1"/>
    <xf numFmtId="0" fontId="18" fillId="4" borderId="2" xfId="0" applyFont="1" applyFill="1" applyBorder="1"/>
    <xf numFmtId="0" fontId="18" fillId="4" borderId="2" xfId="0" applyFont="1" applyFill="1" applyBorder="1" applyAlignment="1">
      <alignment horizontal="right"/>
    </xf>
    <xf numFmtId="0" fontId="18" fillId="4" borderId="5" xfId="0" applyFont="1" applyFill="1" applyBorder="1" applyAlignment="1">
      <alignment horizontal="right"/>
    </xf>
    <xf numFmtId="0" fontId="18" fillId="4" borderId="10" xfId="0" applyFont="1" applyFill="1" applyBorder="1" applyAlignment="1">
      <alignment horizontal="right"/>
    </xf>
    <xf numFmtId="0" fontId="6" fillId="4" borderId="0" xfId="0" applyFont="1" applyFill="1"/>
    <xf numFmtId="0" fontId="18" fillId="4" borderId="0" xfId="0" applyFont="1" applyFill="1"/>
    <xf numFmtId="0" fontId="18" fillId="4" borderId="0" xfId="0" applyFont="1" applyFill="1" applyAlignment="1">
      <alignment horizontal="right"/>
    </xf>
    <xf numFmtId="169" fontId="18" fillId="4" borderId="0" xfId="2" applyNumberFormat="1" applyFont="1" applyFill="1" applyAlignment="1">
      <alignment horizontal="right"/>
    </xf>
    <xf numFmtId="169" fontId="18" fillId="4" borderId="2" xfId="2" applyNumberFormat="1" applyFont="1" applyFill="1" applyBorder="1" applyAlignment="1">
      <alignment horizontal="right"/>
    </xf>
    <xf numFmtId="10" fontId="19" fillId="0" borderId="0" xfId="0" applyNumberFormat="1" applyFont="1"/>
    <xf numFmtId="10" fontId="19" fillId="0" borderId="0" xfId="3" applyNumberFormat="1" applyFont="1" applyBorder="1" applyAlignment="1">
      <alignment horizontal="right"/>
    </xf>
    <xf numFmtId="0" fontId="18" fillId="0" borderId="3" xfId="0" applyFont="1" applyBorder="1"/>
    <xf numFmtId="0" fontId="20" fillId="4" borderId="3" xfId="0" applyFont="1" applyFill="1" applyBorder="1" applyAlignment="1">
      <alignment horizontal="left"/>
    </xf>
    <xf numFmtId="168" fontId="5" fillId="6" borderId="0" xfId="1" applyNumberFormat="1" applyFont="1" applyFill="1"/>
    <xf numFmtId="3" fontId="6" fillId="6" borderId="0" xfId="0" applyNumberFormat="1" applyFont="1" applyFill="1"/>
    <xf numFmtId="0" fontId="22" fillId="0" borderId="0" xfId="0" applyFont="1"/>
    <xf numFmtId="0" fontId="6" fillId="0" borderId="0" xfId="0" applyFont="1" applyAlignment="1">
      <alignment horizontal="left" wrapText="1" indent="1"/>
    </xf>
    <xf numFmtId="0" fontId="5" fillId="0" borderId="0" xfId="0" applyFont="1" applyAlignment="1">
      <alignment horizontal="left" wrapText="1" indent="1"/>
    </xf>
    <xf numFmtId="0" fontId="5" fillId="0" borderId="0" xfId="0" applyFont="1" applyAlignment="1">
      <alignment horizontal="right" wrapText="1"/>
    </xf>
    <xf numFmtId="43" fontId="6" fillId="0" borderId="0" xfId="1" applyFont="1" applyBorder="1" applyAlignment="1">
      <alignment horizontal="center"/>
    </xf>
    <xf numFmtId="43" fontId="6" fillId="0" borderId="17" xfId="1" applyFont="1" applyBorder="1" applyAlignment="1">
      <alignment horizontal="center"/>
    </xf>
    <xf numFmtId="43" fontId="6" fillId="0" borderId="18" xfId="1" applyFont="1" applyBorder="1" applyAlignment="1">
      <alignment horizontal="center"/>
    </xf>
    <xf numFmtId="43" fontId="6" fillId="0" borderId="19" xfId="1" applyFont="1" applyBorder="1" applyAlignment="1">
      <alignment horizontal="center"/>
    </xf>
    <xf numFmtId="43" fontId="6" fillId="0" borderId="20" xfId="1" applyFont="1" applyBorder="1" applyAlignment="1">
      <alignment horizontal="center"/>
    </xf>
    <xf numFmtId="43" fontId="6" fillId="0" borderId="21" xfId="1" applyFont="1" applyBorder="1" applyAlignment="1">
      <alignment horizontal="center"/>
    </xf>
    <xf numFmtId="43" fontId="6" fillId="0" borderId="23" xfId="1" applyFont="1" applyBorder="1" applyAlignment="1">
      <alignment horizontal="center"/>
    </xf>
    <xf numFmtId="43" fontId="6" fillId="0" borderId="24" xfId="1" applyFont="1" applyBorder="1" applyAlignment="1">
      <alignment horizontal="center"/>
    </xf>
    <xf numFmtId="166" fontId="5" fillId="7" borderId="0" xfId="0" applyNumberFormat="1" applyFont="1" applyFill="1" applyAlignment="1">
      <alignment horizontal="right"/>
    </xf>
    <xf numFmtId="10" fontId="6" fillId="0" borderId="0" xfId="3" applyNumberFormat="1" applyFont="1"/>
    <xf numFmtId="10" fontId="6" fillId="0" borderId="1" xfId="0" applyNumberFormat="1" applyFont="1" applyBorder="1"/>
    <xf numFmtId="10" fontId="5" fillId="6" borderId="0" xfId="3" applyNumberFormat="1" applyFont="1" applyFill="1"/>
    <xf numFmtId="9" fontId="6" fillId="0" borderId="1" xfId="0" applyNumberFormat="1" applyFont="1" applyBorder="1"/>
    <xf numFmtId="10" fontId="5" fillId="0" borderId="0" xfId="3" applyNumberFormat="1" applyFont="1"/>
    <xf numFmtId="10" fontId="6" fillId="0" borderId="1" xfId="3" applyNumberFormat="1" applyFont="1" applyBorder="1"/>
    <xf numFmtId="0" fontId="7" fillId="4" borderId="0" xfId="0" applyFont="1" applyFill="1"/>
    <xf numFmtId="0" fontId="7" fillId="0" borderId="1" xfId="0" applyFont="1" applyBorder="1"/>
    <xf numFmtId="8" fontId="6" fillId="0" borderId="1" xfId="0" applyNumberFormat="1" applyFont="1" applyBorder="1"/>
    <xf numFmtId="43" fontId="5" fillId="0" borderId="0" xfId="1" applyFont="1"/>
    <xf numFmtId="43" fontId="5" fillId="0" borderId="0" xfId="0" applyNumberFormat="1" applyFont="1"/>
    <xf numFmtId="10" fontId="6" fillId="0" borderId="26" xfId="3" applyNumberFormat="1" applyFont="1" applyBorder="1"/>
    <xf numFmtId="10" fontId="5" fillId="6" borderId="8" xfId="3" applyNumberFormat="1" applyFont="1" applyFill="1" applyBorder="1"/>
    <xf numFmtId="3" fontId="9" fillId="0" borderId="0" xfId="0" applyNumberFormat="1" applyFont="1"/>
    <xf numFmtId="2" fontId="9" fillId="0" borderId="0" xfId="0" applyNumberFormat="1" applyFont="1"/>
    <xf numFmtId="0" fontId="9" fillId="0" borderId="2" xfId="0" applyFont="1" applyBorder="1"/>
    <xf numFmtId="2" fontId="9" fillId="0" borderId="2" xfId="0" applyNumberFormat="1" applyFont="1" applyBorder="1"/>
    <xf numFmtId="0" fontId="6" fillId="0" borderId="0" xfId="0" applyFont="1" applyAlignment="1">
      <alignment horizontal="center" vertical="center" textRotation="90"/>
    </xf>
    <xf numFmtId="10" fontId="6" fillId="0" borderId="0" xfId="3" applyNumberFormat="1" applyFont="1" applyFill="1"/>
    <xf numFmtId="44" fontId="6" fillId="6" borderId="1" xfId="0" applyNumberFormat="1" applyFont="1" applyFill="1" applyBorder="1"/>
    <xf numFmtId="10" fontId="8" fillId="6" borderId="0" xfId="0" applyNumberFormat="1" applyFont="1" applyFill="1"/>
    <xf numFmtId="10" fontId="6" fillId="8" borderId="8" xfId="0" applyNumberFormat="1" applyFont="1" applyFill="1" applyBorder="1"/>
    <xf numFmtId="43" fontId="6" fillId="0" borderId="15" xfId="1" applyFont="1" applyBorder="1" applyAlignment="1">
      <alignment horizontal="center"/>
    </xf>
    <xf numFmtId="43" fontId="6" fillId="0" borderId="7" xfId="1" applyFont="1" applyBorder="1" applyAlignment="1">
      <alignment horizontal="center"/>
    </xf>
    <xf numFmtId="43" fontId="6" fillId="0" borderId="22" xfId="1" applyFont="1" applyBorder="1" applyAlignment="1">
      <alignment horizontal="center"/>
    </xf>
    <xf numFmtId="43" fontId="6" fillId="0" borderId="16" xfId="1" applyFont="1" applyBorder="1" applyAlignment="1">
      <alignment horizontal="center"/>
    </xf>
    <xf numFmtId="43" fontId="6" fillId="0" borderId="12" xfId="1" applyFont="1" applyBorder="1" applyAlignment="1">
      <alignment horizontal="center"/>
    </xf>
    <xf numFmtId="43" fontId="6" fillId="0" borderId="25" xfId="1" applyFont="1" applyBorder="1" applyAlignment="1">
      <alignment horizontal="center"/>
    </xf>
    <xf numFmtId="43" fontId="6" fillId="0" borderId="2" xfId="1" applyFont="1" applyBorder="1" applyAlignment="1">
      <alignment horizontal="center"/>
    </xf>
    <xf numFmtId="43" fontId="6" fillId="0" borderId="10" xfId="1" applyFont="1" applyBorder="1" applyAlignment="1">
      <alignment horizontal="center"/>
    </xf>
    <xf numFmtId="0" fontId="26" fillId="0" borderId="0" xfId="0" applyFont="1"/>
    <xf numFmtId="0" fontId="27" fillId="0" borderId="1" xfId="0" applyFont="1" applyBorder="1"/>
    <xf numFmtId="49" fontId="9" fillId="0" borderId="0" xfId="0" applyNumberFormat="1" applyFont="1" applyAlignment="1">
      <alignment horizontal="right"/>
    </xf>
    <xf numFmtId="0" fontId="9" fillId="0" borderId="1" xfId="0" applyFont="1" applyBorder="1"/>
    <xf numFmtId="0" fontId="9" fillId="0" borderId="1" xfId="0" applyFont="1" applyBorder="1" applyAlignment="1">
      <alignment horizontal="right"/>
    </xf>
    <xf numFmtId="44" fontId="6" fillId="0" borderId="1" xfId="2" applyFont="1" applyFill="1" applyBorder="1"/>
    <xf numFmtId="10" fontId="5" fillId="0" borderId="0" xfId="3" applyNumberFormat="1" applyFont="1" applyFill="1" applyBorder="1"/>
    <xf numFmtId="10" fontId="6" fillId="0" borderId="1" xfId="3" applyNumberFormat="1" applyFont="1" applyFill="1" applyBorder="1" applyAlignment="1">
      <alignment horizontal="right" wrapText="1"/>
    </xf>
    <xf numFmtId="10" fontId="5" fillId="0" borderId="0" xfId="3" applyNumberFormat="1" applyFont="1" applyFill="1" applyBorder="1" applyAlignment="1">
      <alignment horizontal="right"/>
    </xf>
    <xf numFmtId="0" fontId="29" fillId="9" borderId="27" xfId="4" applyFont="1" applyFill="1" applyBorder="1"/>
    <xf numFmtId="0" fontId="30" fillId="9" borderId="27" xfId="4" applyFont="1" applyFill="1" applyBorder="1"/>
    <xf numFmtId="0" fontId="28" fillId="0" borderId="0" xfId="4"/>
    <xf numFmtId="0" fontId="31" fillId="0" borderId="0" xfId="4" applyFont="1"/>
    <xf numFmtId="0" fontId="32" fillId="0" borderId="0" xfId="4" applyFont="1"/>
    <xf numFmtId="170" fontId="31" fillId="0" borderId="0" xfId="4" applyNumberFormat="1" applyFont="1" applyAlignment="1">
      <alignment horizontal="left"/>
    </xf>
    <xf numFmtId="0" fontId="30" fillId="9" borderId="28" xfId="4" applyFont="1" applyFill="1" applyBorder="1"/>
    <xf numFmtId="0" fontId="30" fillId="9" borderId="28" xfId="4" applyFont="1" applyFill="1" applyBorder="1" applyAlignment="1">
      <alignment horizontal="center" vertical="center" wrapText="1"/>
    </xf>
    <xf numFmtId="0" fontId="31" fillId="0" borderId="29" xfId="4" applyFont="1" applyBorder="1" applyAlignment="1">
      <alignment horizontal="left" vertical="center"/>
    </xf>
    <xf numFmtId="170" fontId="31" fillId="0" borderId="29" xfId="4" applyNumberFormat="1" applyFont="1" applyBorder="1" applyAlignment="1">
      <alignment horizontal="center" vertical="center" wrapText="1"/>
    </xf>
    <xf numFmtId="0" fontId="30" fillId="9" borderId="28" xfId="4" applyFont="1" applyFill="1" applyBorder="1" applyAlignment="1">
      <alignment wrapText="1"/>
    </xf>
    <xf numFmtId="0" fontId="30" fillId="9" borderId="28" xfId="4" applyFont="1" applyFill="1" applyBorder="1" applyAlignment="1">
      <alignment horizontal="left" vertical="center" wrapText="1"/>
    </xf>
    <xf numFmtId="0" fontId="33" fillId="10" borderId="29" xfId="4" applyFont="1" applyFill="1" applyBorder="1" applyAlignment="1">
      <alignment horizontal="left" vertical="center" wrapText="1"/>
    </xf>
    <xf numFmtId="0" fontId="28" fillId="10" borderId="29" xfId="4" applyFill="1" applyBorder="1" applyAlignment="1">
      <alignment wrapText="1"/>
    </xf>
    <xf numFmtId="0" fontId="31" fillId="0" borderId="29" xfId="4" applyFont="1" applyBorder="1" applyAlignment="1">
      <alignment vertical="center" wrapText="1"/>
    </xf>
    <xf numFmtId="3" fontId="31" fillId="0" borderId="29" xfId="4" applyNumberFormat="1" applyFont="1" applyBorder="1" applyAlignment="1">
      <alignment horizontal="right" vertical="center" wrapText="1"/>
    </xf>
    <xf numFmtId="171" fontId="31" fillId="0" borderId="29" xfId="4" applyNumberFormat="1" applyFont="1" applyBorder="1" applyAlignment="1">
      <alignment horizontal="right" vertical="center" wrapText="1"/>
    </xf>
    <xf numFmtId="0" fontId="33" fillId="0" borderId="29" xfId="4" applyFont="1" applyBorder="1" applyAlignment="1">
      <alignment vertical="center" wrapText="1"/>
    </xf>
    <xf numFmtId="3" fontId="33" fillId="0" borderId="29" xfId="4" applyNumberFormat="1" applyFont="1" applyBorder="1" applyAlignment="1">
      <alignment horizontal="right" vertical="center" wrapText="1"/>
    </xf>
    <xf numFmtId="0" fontId="31" fillId="0" borderId="29" xfId="4" applyFont="1" applyBorder="1" applyAlignment="1">
      <alignment horizontal="left" vertical="center" wrapText="1" indent="2"/>
    </xf>
    <xf numFmtId="171" fontId="33" fillId="0" borderId="29" xfId="4" applyNumberFormat="1" applyFont="1" applyBorder="1" applyAlignment="1">
      <alignment horizontal="right" vertical="center" wrapText="1"/>
    </xf>
    <xf numFmtId="171" fontId="34" fillId="0" borderId="29" xfId="4" applyNumberFormat="1" applyFont="1" applyBorder="1" applyAlignment="1">
      <alignment horizontal="right" vertical="center" wrapText="1"/>
    </xf>
    <xf numFmtId="4" fontId="34" fillId="0" borderId="29" xfId="4" applyNumberFormat="1" applyFont="1" applyBorder="1" applyAlignment="1">
      <alignment horizontal="right" vertical="center" wrapText="1"/>
    </xf>
    <xf numFmtId="0" fontId="31" fillId="0" borderId="29" xfId="4" applyFont="1" applyBorder="1" applyAlignment="1">
      <alignment horizontal="left" vertical="center" wrapText="1" indent="4"/>
    </xf>
    <xf numFmtId="4" fontId="31" fillId="0" borderId="29" xfId="4" applyNumberFormat="1" applyFont="1" applyBorder="1" applyAlignment="1">
      <alignment horizontal="right" vertical="center" wrapText="1"/>
    </xf>
    <xf numFmtId="0" fontId="31" fillId="0" borderId="29" xfId="4" applyFont="1" applyBorder="1" applyAlignment="1">
      <alignment horizontal="left" vertical="center" wrapText="1" indent="6"/>
    </xf>
    <xf numFmtId="0" fontId="31" fillId="0" borderId="29" xfId="4" applyFont="1" applyBorder="1" applyAlignment="1">
      <alignment horizontal="left" vertical="center" wrapText="1" indent="8"/>
    </xf>
    <xf numFmtId="172" fontId="31" fillId="0" borderId="29" xfId="4" applyNumberFormat="1" applyFont="1" applyBorder="1" applyAlignment="1">
      <alignment horizontal="right" vertical="center" wrapText="1"/>
    </xf>
    <xf numFmtId="3" fontId="34" fillId="0" borderId="29" xfId="4" applyNumberFormat="1" applyFont="1" applyBorder="1" applyAlignment="1">
      <alignment horizontal="right" vertical="center" wrapText="1"/>
    </xf>
    <xf numFmtId="171" fontId="35" fillId="0" borderId="29" xfId="4" applyNumberFormat="1" applyFont="1" applyBorder="1" applyAlignment="1">
      <alignment horizontal="right" vertical="center" wrapText="1"/>
    </xf>
    <xf numFmtId="3" fontId="35" fillId="0" borderId="29" xfId="4" applyNumberFormat="1" applyFont="1" applyBorder="1" applyAlignment="1">
      <alignment horizontal="right" vertical="center" wrapText="1"/>
    </xf>
    <xf numFmtId="0" fontId="31" fillId="10" borderId="29" xfId="4" applyFont="1" applyFill="1" applyBorder="1" applyAlignment="1">
      <alignment vertical="center" wrapText="1"/>
    </xf>
    <xf numFmtId="0" fontId="31" fillId="10" borderId="29" xfId="4" applyFont="1" applyFill="1" applyBorder="1" applyAlignment="1">
      <alignment horizontal="left" vertical="center" wrapText="1"/>
    </xf>
    <xf numFmtId="171" fontId="31" fillId="10" borderId="29" xfId="4" applyNumberFormat="1" applyFont="1" applyFill="1" applyBorder="1" applyAlignment="1">
      <alignment horizontal="right" vertical="center" wrapText="1"/>
    </xf>
    <xf numFmtId="3" fontId="31" fillId="10" borderId="29" xfId="4" applyNumberFormat="1" applyFont="1" applyFill="1" applyBorder="1" applyAlignment="1">
      <alignment horizontal="right" vertical="center" wrapText="1"/>
    </xf>
    <xf numFmtId="0" fontId="31" fillId="0" borderId="29" xfId="4" applyFont="1" applyBorder="1" applyAlignment="1">
      <alignment horizontal="left" vertical="center" wrapText="1"/>
    </xf>
    <xf numFmtId="0" fontId="31" fillId="10" borderId="29" xfId="4" applyFont="1" applyFill="1" applyBorder="1" applyAlignment="1">
      <alignment horizontal="left" vertical="center" wrapText="1" indent="2"/>
    </xf>
    <xf numFmtId="172" fontId="31" fillId="10" borderId="29" xfId="4" applyNumberFormat="1" applyFont="1" applyFill="1" applyBorder="1" applyAlignment="1">
      <alignment horizontal="right" vertical="center" wrapText="1"/>
    </xf>
    <xf numFmtId="172" fontId="34" fillId="0" borderId="29" xfId="4" applyNumberFormat="1" applyFont="1" applyBorder="1" applyAlignment="1">
      <alignment horizontal="right" vertical="center" wrapText="1"/>
    </xf>
    <xf numFmtId="0" fontId="6" fillId="0" borderId="0" xfId="0" applyFont="1" applyAlignment="1">
      <alignment horizontal="center" vertical="center" textRotation="90"/>
    </xf>
    <xf numFmtId="0" fontId="6" fillId="0" borderId="0" xfId="0" applyFont="1" applyAlignment="1">
      <alignment horizontal="center"/>
    </xf>
  </cellXfs>
  <cellStyles count="5">
    <cellStyle name="Comma" xfId="1" builtinId="3"/>
    <cellStyle name="Currency" xfId="2" builtinId="4"/>
    <cellStyle name="Normal" xfId="0" builtinId="0"/>
    <cellStyle name="Normal 2" xfId="4" xr:uid="{B4D05E08-52E7-4C27-8087-43515FD4B98E}"/>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107951</xdr:colOff>
      <xdr:row>29</xdr:row>
      <xdr:rowOff>76200</xdr:rowOff>
    </xdr:from>
    <xdr:to>
      <xdr:col>17</xdr:col>
      <xdr:colOff>520700</xdr:colOff>
      <xdr:row>41</xdr:row>
      <xdr:rowOff>186636</xdr:rowOff>
    </xdr:to>
    <xdr:pic>
      <xdr:nvPicPr>
        <xdr:cNvPr id="2" name="Picture 1">
          <a:extLst>
            <a:ext uri="{FF2B5EF4-FFF2-40B4-BE49-F238E27FC236}">
              <a16:creationId xmlns:a16="http://schemas.microsoft.com/office/drawing/2014/main" id="{3EFAA3F2-FA5A-4F3B-85D1-BED270AE9888}"/>
            </a:ext>
          </a:extLst>
        </xdr:cNvPr>
        <xdr:cNvPicPr>
          <a:picLocks noChangeAspect="1"/>
        </xdr:cNvPicPr>
      </xdr:nvPicPr>
      <xdr:blipFill>
        <a:blip xmlns:r="http://schemas.openxmlformats.org/officeDocument/2006/relationships" r:embed="rId1"/>
        <a:stretch>
          <a:fillRect/>
        </a:stretch>
      </xdr:blipFill>
      <xdr:spPr>
        <a:xfrm>
          <a:off x="107951" y="5172075"/>
          <a:ext cx="7331074" cy="2358336"/>
        </a:xfrm>
        <a:prstGeom prst="rect">
          <a:avLst/>
        </a:prstGeom>
      </xdr:spPr>
    </xdr:pic>
    <xdr:clientData/>
  </xdr:twoCellAnchor>
  <xdr:twoCellAnchor editAs="oneCell">
    <xdr:from>
      <xdr:col>0</xdr:col>
      <xdr:colOff>241301</xdr:colOff>
      <xdr:row>44</xdr:row>
      <xdr:rowOff>41275</xdr:rowOff>
    </xdr:from>
    <xdr:to>
      <xdr:col>6</xdr:col>
      <xdr:colOff>361950</xdr:colOff>
      <xdr:row>63</xdr:row>
      <xdr:rowOff>119186</xdr:rowOff>
    </xdr:to>
    <xdr:pic>
      <xdr:nvPicPr>
        <xdr:cNvPr id="3" name="Picture 2">
          <a:extLst>
            <a:ext uri="{FF2B5EF4-FFF2-40B4-BE49-F238E27FC236}">
              <a16:creationId xmlns:a16="http://schemas.microsoft.com/office/drawing/2014/main" id="{2525E63A-CB93-43FA-9E82-8FC9772D0393}"/>
            </a:ext>
          </a:extLst>
        </xdr:cNvPr>
        <xdr:cNvPicPr>
          <a:picLocks noChangeAspect="1"/>
        </xdr:cNvPicPr>
      </xdr:nvPicPr>
      <xdr:blipFill>
        <a:blip xmlns:r="http://schemas.openxmlformats.org/officeDocument/2006/relationships" r:embed="rId2"/>
        <a:stretch>
          <a:fillRect/>
        </a:stretch>
      </xdr:blipFill>
      <xdr:spPr>
        <a:xfrm>
          <a:off x="241301" y="8321675"/>
          <a:ext cx="5422899" cy="36370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ouge, Todd" id="{63CB7976-2219-4519-A8A8-847A630BF026}" userId="S::thouge@uiowa.edu::ab51677d-f663-4a05-8ce5-3399db59e38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9" dT="2021-01-12T17:43:11.01" personId="{63CB7976-2219-4519-A8A8-847A630BF026}" id="{F9714180-F228-4A36-B404-4A221A8B4335}">
    <text>May be estimated by using the average payout ratio, applying a growth rate to the prior year's dividend, or on a per share basis.</text>
  </threadedComment>
  <threadedComment ref="C50" dT="2021-01-12T17:40:24.62" personId="{63CB7976-2219-4519-A8A8-847A630BF026}" id="{44F8742D-73BC-4D31-9BCF-B501CB8782BB}">
    <text>Total dividends paid is subtracted from retained earnings (RE) on the B/S and also listed on the CF statement.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2-12-19T23:28:59.17" personId="{63CB7976-2219-4519-A8A8-847A630BF026}" id="{2BF4B63B-A630-481B-B9AF-C3E8425A2078}">
    <text>This is the ROIC computed in the last forecast year on the Value Drivers worksheet.</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2-12-19T23:32:12.26" personId="{63CB7976-2219-4519-A8A8-847A630BF026}" id="{D01A3336-D0BE-4142-ABFC-AE66C96B6C9D}">
    <text>This is the ROE computed from the forecast horizon CV year. I suggest linking to the computation on the Ratios worksheet.
ROE = NI / Beginning TSE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4"/>
  <sheetViews>
    <sheetView showGridLines="0" tabSelected="1" zoomScale="70" zoomScaleNormal="70" workbookViewId="0">
      <selection activeCell="H24" sqref="H24"/>
    </sheetView>
  </sheetViews>
  <sheetFormatPr defaultColWidth="9.140625" defaultRowHeight="15" x14ac:dyDescent="0.25"/>
  <cols>
    <col min="1" max="1" width="25.85546875" style="2" customWidth="1"/>
    <col min="2" max="2" width="10.7109375" style="18" bestFit="1" customWidth="1"/>
    <col min="3" max="16384" width="9.140625" style="2"/>
  </cols>
  <sheetData>
    <row r="1" spans="1:33" x14ac:dyDescent="0.25">
      <c r="A1" s="69" t="s">
        <v>110</v>
      </c>
      <c r="O1" s="1" t="str">
        <f>A1</f>
        <v>Type Company Name Here First</v>
      </c>
    </row>
    <row r="2" spans="1:33" x14ac:dyDescent="0.25">
      <c r="A2" s="3" t="s">
        <v>43</v>
      </c>
      <c r="O2" s="3" t="s">
        <v>198</v>
      </c>
    </row>
    <row r="4" spans="1:33" ht="15.75" thickBot="1" x14ac:dyDescent="0.3">
      <c r="A4" s="2" t="s">
        <v>10</v>
      </c>
      <c r="B4" s="18" t="s">
        <v>145</v>
      </c>
      <c r="Q4" s="252" t="s">
        <v>199</v>
      </c>
      <c r="R4" s="252"/>
      <c r="S4" s="252"/>
      <c r="T4" s="252"/>
      <c r="U4" s="252"/>
      <c r="V4" s="252"/>
      <c r="W4" s="252"/>
      <c r="AA4" s="252" t="s">
        <v>231</v>
      </c>
      <c r="AB4" s="252"/>
      <c r="AC4" s="252"/>
      <c r="AD4" s="252"/>
      <c r="AE4" s="252"/>
      <c r="AF4" s="252"/>
      <c r="AG4" s="252"/>
    </row>
    <row r="5" spans="1:33" x14ac:dyDescent="0.25">
      <c r="A5" s="2" t="s">
        <v>75</v>
      </c>
      <c r="B5" s="110">
        <v>50</v>
      </c>
      <c r="P5" s="165"/>
      <c r="Q5" s="166"/>
      <c r="R5" s="167"/>
      <c r="S5" s="167"/>
      <c r="T5" s="167"/>
      <c r="U5" s="167"/>
      <c r="V5" s="167"/>
      <c r="W5" s="168"/>
      <c r="Z5" s="165"/>
      <c r="AA5" s="166"/>
      <c r="AB5" s="167"/>
      <c r="AC5" s="167"/>
      <c r="AD5" s="167"/>
      <c r="AE5" s="167"/>
      <c r="AF5" s="167"/>
      <c r="AG5" s="168"/>
    </row>
    <row r="6" spans="1:33" ht="15" customHeight="1" x14ac:dyDescent="0.25">
      <c r="A6" s="2" t="s">
        <v>96</v>
      </c>
      <c r="B6" s="111">
        <v>44986</v>
      </c>
      <c r="O6" s="251" t="s">
        <v>200</v>
      </c>
      <c r="P6" s="169"/>
      <c r="Q6" s="195"/>
      <c r="R6" s="196"/>
      <c r="S6" s="196"/>
      <c r="T6" s="196"/>
      <c r="U6" s="196"/>
      <c r="V6" s="196"/>
      <c r="W6" s="197"/>
      <c r="Y6" s="251" t="s">
        <v>232</v>
      </c>
      <c r="Z6" s="169"/>
      <c r="AA6" s="195"/>
      <c r="AB6" s="196"/>
      <c r="AC6" s="196"/>
      <c r="AD6" s="196"/>
      <c r="AE6" s="196"/>
      <c r="AF6" s="196"/>
      <c r="AG6" s="197"/>
    </row>
    <row r="7" spans="1:33" x14ac:dyDescent="0.25">
      <c r="A7" s="2" t="s">
        <v>115</v>
      </c>
      <c r="B7" s="205" t="s">
        <v>76</v>
      </c>
      <c r="O7" s="251"/>
      <c r="P7" s="170"/>
      <c r="Q7" s="198"/>
      <c r="R7" s="164"/>
      <c r="S7" s="164"/>
      <c r="T7" s="164"/>
      <c r="U7" s="164"/>
      <c r="V7" s="164"/>
      <c r="W7" s="199"/>
      <c r="Y7" s="251"/>
      <c r="Z7" s="170"/>
      <c r="AA7" s="198"/>
      <c r="AB7" s="164"/>
      <c r="AC7" s="164"/>
      <c r="AD7" s="164"/>
      <c r="AE7" s="164"/>
      <c r="AF7" s="164"/>
      <c r="AG7" s="199"/>
    </row>
    <row r="8" spans="1:33" x14ac:dyDescent="0.25">
      <c r="A8" s="2" t="s">
        <v>149</v>
      </c>
      <c r="B8" s="111">
        <v>44926</v>
      </c>
      <c r="O8" s="251"/>
      <c r="P8" s="170"/>
      <c r="Q8" s="198"/>
      <c r="R8" s="164"/>
      <c r="S8" s="164"/>
      <c r="T8" s="164"/>
      <c r="U8" s="164"/>
      <c r="V8" s="164"/>
      <c r="W8" s="199"/>
      <c r="Y8" s="251"/>
      <c r="Z8" s="170"/>
      <c r="AA8" s="198"/>
      <c r="AB8" s="164"/>
      <c r="AC8" s="164"/>
      <c r="AD8" s="164"/>
      <c r="AE8" s="164"/>
      <c r="AF8" s="164"/>
      <c r="AG8" s="199"/>
    </row>
    <row r="9" spans="1:33" x14ac:dyDescent="0.25">
      <c r="A9" s="2" t="s">
        <v>150</v>
      </c>
      <c r="B9" s="111">
        <v>45291</v>
      </c>
      <c r="O9" s="251"/>
      <c r="P9" s="170"/>
      <c r="Q9" s="198"/>
      <c r="R9" s="164"/>
      <c r="S9" s="164"/>
      <c r="T9" s="164"/>
      <c r="U9" s="164"/>
      <c r="V9" s="164"/>
      <c r="W9" s="199"/>
      <c r="Y9" s="251"/>
      <c r="Z9" s="170"/>
      <c r="AA9" s="198"/>
      <c r="AB9" s="164"/>
      <c r="AC9" s="164"/>
      <c r="AD9" s="164"/>
      <c r="AE9" s="164"/>
      <c r="AF9" s="164"/>
      <c r="AG9" s="199"/>
    </row>
    <row r="10" spans="1:33" x14ac:dyDescent="0.25">
      <c r="A10" s="2" t="s">
        <v>84</v>
      </c>
      <c r="B10" s="112">
        <v>0.05</v>
      </c>
      <c r="O10" s="251"/>
      <c r="P10" s="170"/>
      <c r="Q10" s="198"/>
      <c r="R10" s="164"/>
      <c r="S10" s="164"/>
      <c r="T10" s="164"/>
      <c r="U10" s="164"/>
      <c r="V10" s="164"/>
      <c r="W10" s="199"/>
      <c r="Y10" s="251"/>
      <c r="Z10" s="170"/>
      <c r="AA10" s="198"/>
      <c r="AB10" s="164"/>
      <c r="AC10" s="164"/>
      <c r="AD10" s="164"/>
      <c r="AE10" s="164"/>
      <c r="AF10" s="164"/>
      <c r="AG10" s="199"/>
    </row>
    <row r="11" spans="1:33" x14ac:dyDescent="0.25">
      <c r="A11" s="2" t="s">
        <v>86</v>
      </c>
      <c r="B11" s="113">
        <v>1</v>
      </c>
      <c r="O11" s="251"/>
      <c r="P11" s="170"/>
      <c r="Q11" s="198"/>
      <c r="R11" s="164"/>
      <c r="S11" s="164"/>
      <c r="T11" s="164"/>
      <c r="U11" s="164"/>
      <c r="V11" s="164"/>
      <c r="W11" s="199"/>
      <c r="Y11" s="251"/>
      <c r="Z11" s="170"/>
      <c r="AA11" s="198"/>
      <c r="AB11" s="164"/>
      <c r="AC11" s="164"/>
      <c r="AD11" s="164"/>
      <c r="AE11" s="164"/>
      <c r="AF11" s="164"/>
      <c r="AG11" s="199"/>
    </row>
    <row r="12" spans="1:33" ht="15.75" thickBot="1" x14ac:dyDescent="0.3">
      <c r="A12" s="2" t="s">
        <v>87</v>
      </c>
      <c r="B12" s="112">
        <v>0.03</v>
      </c>
      <c r="O12" s="251"/>
      <c r="P12" s="171"/>
      <c r="Q12" s="200"/>
      <c r="R12" s="201"/>
      <c r="S12" s="201"/>
      <c r="T12" s="201"/>
      <c r="U12" s="201"/>
      <c r="V12" s="201"/>
      <c r="W12" s="202"/>
      <c r="Y12" s="251"/>
      <c r="Z12" s="171"/>
      <c r="AA12" s="200"/>
      <c r="AB12" s="201"/>
      <c r="AC12" s="201"/>
      <c r="AD12" s="201"/>
      <c r="AE12" s="201"/>
      <c r="AF12" s="201"/>
      <c r="AG12" s="202"/>
    </row>
    <row r="13" spans="1:33" x14ac:dyDescent="0.25">
      <c r="A13" s="2" t="s">
        <v>95</v>
      </c>
      <c r="B13" s="112">
        <v>0.05</v>
      </c>
      <c r="P13" s="164"/>
      <c r="Q13" s="164"/>
      <c r="R13" s="164"/>
      <c r="S13" s="164"/>
      <c r="T13" s="164"/>
      <c r="U13" s="164"/>
      <c r="V13" s="164"/>
      <c r="W13" s="164"/>
      <c r="Z13" s="164"/>
      <c r="AA13" s="164"/>
      <c r="AB13" s="164"/>
      <c r="AC13" s="164"/>
      <c r="AD13" s="164"/>
      <c r="AE13" s="164"/>
      <c r="AF13" s="164"/>
      <c r="AG13" s="164"/>
    </row>
    <row r="14" spans="1:33" x14ac:dyDescent="0.25">
      <c r="A14" s="2" t="s">
        <v>88</v>
      </c>
      <c r="B14" s="112">
        <v>2.5000000000000001E-2</v>
      </c>
      <c r="P14" s="164"/>
      <c r="Q14" s="164"/>
      <c r="R14" s="164"/>
      <c r="S14" s="164"/>
      <c r="T14" s="164"/>
      <c r="U14" s="164"/>
      <c r="V14" s="164"/>
      <c r="W14" s="164"/>
      <c r="Z14" s="164"/>
      <c r="AA14" s="164"/>
      <c r="AB14" s="164"/>
      <c r="AC14" s="164"/>
      <c r="AD14" s="164"/>
      <c r="AE14" s="164"/>
      <c r="AF14" s="164"/>
      <c r="AG14" s="164"/>
    </row>
    <row r="15" spans="1:33" ht="15.75" thickBot="1" x14ac:dyDescent="0.3">
      <c r="A15" s="2" t="s">
        <v>98</v>
      </c>
      <c r="B15" s="112">
        <v>2.5000000000000001E-2</v>
      </c>
      <c r="Q15" s="252" t="s">
        <v>201</v>
      </c>
      <c r="R15" s="252"/>
      <c r="S15" s="252"/>
      <c r="T15" s="252"/>
      <c r="U15" s="252"/>
      <c r="V15" s="252"/>
      <c r="W15" s="252"/>
      <c r="AA15" s="252" t="s">
        <v>233</v>
      </c>
      <c r="AB15" s="252"/>
      <c r="AC15" s="252"/>
      <c r="AD15" s="252"/>
      <c r="AE15" s="252"/>
      <c r="AF15" s="252"/>
      <c r="AG15" s="252"/>
    </row>
    <row r="16" spans="1:33" x14ac:dyDescent="0.25">
      <c r="A16" s="2" t="s">
        <v>40</v>
      </c>
      <c r="B16" s="112">
        <v>0</v>
      </c>
      <c r="P16" s="165"/>
      <c r="Q16" s="166"/>
      <c r="R16" s="167"/>
      <c r="S16" s="167"/>
      <c r="T16" s="167"/>
      <c r="U16" s="167"/>
      <c r="V16" s="167"/>
      <c r="W16" s="168"/>
      <c r="Z16" s="165"/>
      <c r="AA16" s="166"/>
      <c r="AB16" s="167"/>
      <c r="AC16" s="167"/>
      <c r="AD16" s="167"/>
      <c r="AE16" s="167"/>
      <c r="AF16" s="167"/>
      <c r="AG16" s="168"/>
    </row>
    <row r="17" spans="1:33" x14ac:dyDescent="0.25">
      <c r="A17" s="2" t="s">
        <v>269</v>
      </c>
      <c r="B17" s="112">
        <v>0.22</v>
      </c>
      <c r="O17" s="251" t="s">
        <v>204</v>
      </c>
      <c r="P17" s="169"/>
      <c r="Q17" s="195"/>
      <c r="R17" s="196"/>
      <c r="S17" s="196"/>
      <c r="T17" s="196"/>
      <c r="U17" s="196"/>
      <c r="V17" s="196"/>
      <c r="W17" s="197"/>
      <c r="Y17" s="251" t="s">
        <v>234</v>
      </c>
      <c r="Z17" s="169"/>
      <c r="AA17" s="195"/>
      <c r="AB17" s="196"/>
      <c r="AC17" s="196"/>
      <c r="AD17" s="196"/>
      <c r="AE17" s="196"/>
      <c r="AF17" s="196"/>
      <c r="AG17" s="197"/>
    </row>
    <row r="18" spans="1:33" x14ac:dyDescent="0.25">
      <c r="A18" s="2" t="s">
        <v>270</v>
      </c>
      <c r="B18" s="112">
        <v>0.25</v>
      </c>
      <c r="O18" s="251"/>
      <c r="P18" s="170"/>
      <c r="Q18" s="198"/>
      <c r="R18" s="164"/>
      <c r="S18" s="164"/>
      <c r="T18" s="164"/>
      <c r="U18" s="164"/>
      <c r="V18" s="164"/>
      <c r="W18" s="199"/>
      <c r="Y18" s="251"/>
      <c r="Z18" s="170"/>
      <c r="AA18" s="198"/>
      <c r="AB18" s="164"/>
      <c r="AC18" s="164"/>
      <c r="AD18" s="164"/>
      <c r="AE18" s="164"/>
      <c r="AF18" s="164"/>
      <c r="AG18" s="199"/>
    </row>
    <row r="19" spans="1:33" x14ac:dyDescent="0.25">
      <c r="A19" s="2" t="s">
        <v>205</v>
      </c>
      <c r="B19" s="38">
        <f>WACC!C10</f>
        <v>0</v>
      </c>
      <c r="O19" s="251"/>
      <c r="P19" s="170"/>
      <c r="Q19" s="198"/>
      <c r="R19" s="164"/>
      <c r="S19" s="164"/>
      <c r="T19" s="164"/>
      <c r="U19" s="164"/>
      <c r="V19" s="164"/>
      <c r="W19" s="199"/>
      <c r="Y19" s="251"/>
      <c r="Z19" s="170"/>
      <c r="AA19" s="198"/>
      <c r="AB19" s="164"/>
      <c r="AC19" s="164"/>
      <c r="AD19" s="164"/>
      <c r="AE19" s="164"/>
      <c r="AF19" s="164"/>
      <c r="AG19" s="199"/>
    </row>
    <row r="20" spans="1:33" x14ac:dyDescent="0.25">
      <c r="A20" s="2" t="s">
        <v>245</v>
      </c>
      <c r="B20" s="38">
        <f>WACC!F45</f>
        <v>0</v>
      </c>
      <c r="O20" s="251"/>
      <c r="P20" s="170"/>
      <c r="Q20" s="198"/>
      <c r="R20" s="164"/>
      <c r="S20" s="164"/>
      <c r="T20" s="164"/>
      <c r="U20" s="164"/>
      <c r="V20" s="164"/>
      <c r="W20" s="199"/>
      <c r="Y20" s="251"/>
      <c r="Z20" s="170"/>
      <c r="AA20" s="198"/>
      <c r="AB20" s="164"/>
      <c r="AC20" s="164"/>
      <c r="AD20" s="164"/>
      <c r="AE20" s="164"/>
      <c r="AF20" s="164"/>
      <c r="AG20" s="199"/>
    </row>
    <row r="21" spans="1:33" x14ac:dyDescent="0.25">
      <c r="A21" s="2" t="s">
        <v>261</v>
      </c>
      <c r="B21" s="112">
        <v>0.02</v>
      </c>
      <c r="O21" s="251"/>
      <c r="P21" s="170"/>
      <c r="Q21" s="198"/>
      <c r="R21" s="164"/>
      <c r="S21" s="164"/>
      <c r="T21" s="164"/>
      <c r="U21" s="164"/>
      <c r="V21" s="164"/>
      <c r="W21" s="199"/>
      <c r="Y21" s="251"/>
      <c r="Z21" s="170"/>
      <c r="AA21" s="198"/>
      <c r="AB21" s="164"/>
      <c r="AC21" s="164"/>
      <c r="AD21" s="164"/>
      <c r="AE21" s="164"/>
      <c r="AF21" s="164"/>
      <c r="AG21" s="199"/>
    </row>
    <row r="22" spans="1:33" x14ac:dyDescent="0.25">
      <c r="O22" s="251"/>
      <c r="P22" s="170"/>
      <c r="Q22" s="198"/>
      <c r="R22" s="164"/>
      <c r="S22" s="164"/>
      <c r="T22" s="164"/>
      <c r="U22" s="164"/>
      <c r="V22" s="164"/>
      <c r="W22" s="199"/>
      <c r="Y22" s="251"/>
      <c r="Z22" s="170"/>
      <c r="AA22" s="198"/>
      <c r="AB22" s="164"/>
      <c r="AC22" s="164"/>
      <c r="AD22" s="164"/>
      <c r="AE22" s="164"/>
      <c r="AF22" s="164"/>
      <c r="AG22" s="199"/>
    </row>
    <row r="23" spans="1:33" ht="15.75" thickBot="1" x14ac:dyDescent="0.3">
      <c r="O23" s="251"/>
      <c r="P23" s="171"/>
      <c r="Q23" s="200"/>
      <c r="R23" s="201"/>
      <c r="S23" s="201"/>
      <c r="T23" s="201"/>
      <c r="U23" s="201"/>
      <c r="V23" s="201"/>
      <c r="W23" s="202"/>
      <c r="Y23" s="251"/>
      <c r="Z23" s="171"/>
      <c r="AA23" s="200"/>
      <c r="AB23" s="201"/>
      <c r="AC23" s="201"/>
      <c r="AD23" s="201"/>
      <c r="AE23" s="201"/>
      <c r="AF23" s="201"/>
      <c r="AG23" s="202"/>
    </row>
    <row r="26" spans="1:33" ht="15.75" thickBot="1" x14ac:dyDescent="0.3">
      <c r="Q26" s="252" t="s">
        <v>202</v>
      </c>
      <c r="R26" s="252"/>
      <c r="S26" s="252"/>
      <c r="T26" s="252"/>
      <c r="U26" s="252"/>
      <c r="V26" s="252"/>
      <c r="W26" s="252"/>
      <c r="AA26" s="252" t="s">
        <v>235</v>
      </c>
      <c r="AB26" s="252"/>
      <c r="AC26" s="252"/>
      <c r="AD26" s="252"/>
      <c r="AE26" s="252"/>
      <c r="AF26" s="252"/>
      <c r="AG26" s="252"/>
    </row>
    <row r="27" spans="1:33" x14ac:dyDescent="0.25">
      <c r="P27" s="165"/>
      <c r="Q27" s="166"/>
      <c r="R27" s="167"/>
      <c r="S27" s="167"/>
      <c r="T27" s="167"/>
      <c r="U27" s="167"/>
      <c r="V27" s="167"/>
      <c r="W27" s="168"/>
      <c r="Z27" s="165"/>
      <c r="AA27" s="166"/>
      <c r="AB27" s="167"/>
      <c r="AC27" s="167"/>
      <c r="AD27" s="167"/>
      <c r="AE27" s="167"/>
      <c r="AF27" s="167"/>
      <c r="AG27" s="168"/>
    </row>
    <row r="28" spans="1:33" x14ac:dyDescent="0.25">
      <c r="O28" s="251" t="s">
        <v>203</v>
      </c>
      <c r="P28" s="169"/>
      <c r="Q28" s="195"/>
      <c r="R28" s="196"/>
      <c r="S28" s="196"/>
      <c r="T28" s="196"/>
      <c r="U28" s="196"/>
      <c r="V28" s="196"/>
      <c r="W28" s="197"/>
      <c r="Y28" s="251" t="s">
        <v>236</v>
      </c>
      <c r="Z28" s="169"/>
      <c r="AA28" s="195"/>
      <c r="AB28" s="196"/>
      <c r="AC28" s="196"/>
      <c r="AD28" s="196"/>
      <c r="AE28" s="196"/>
      <c r="AF28" s="196"/>
      <c r="AG28" s="197"/>
    </row>
    <row r="29" spans="1:33" x14ac:dyDescent="0.25">
      <c r="O29" s="251"/>
      <c r="P29" s="170"/>
      <c r="Q29" s="198"/>
      <c r="R29" s="164"/>
      <c r="S29" s="164"/>
      <c r="T29" s="164"/>
      <c r="U29" s="164"/>
      <c r="V29" s="164"/>
      <c r="W29" s="199"/>
      <c r="Y29" s="251"/>
      <c r="Z29" s="170"/>
      <c r="AA29" s="198"/>
      <c r="AB29" s="164"/>
      <c r="AC29" s="164"/>
      <c r="AD29" s="164"/>
      <c r="AE29" s="164"/>
      <c r="AF29" s="164"/>
      <c r="AG29" s="199"/>
    </row>
    <row r="30" spans="1:33" x14ac:dyDescent="0.25">
      <c r="O30" s="251"/>
      <c r="P30" s="170"/>
      <c r="Q30" s="198"/>
      <c r="R30" s="164"/>
      <c r="S30" s="164"/>
      <c r="T30" s="164"/>
      <c r="U30" s="164"/>
      <c r="V30" s="164"/>
      <c r="W30" s="199"/>
      <c r="Y30" s="251"/>
      <c r="Z30" s="170"/>
      <c r="AA30" s="198"/>
      <c r="AB30" s="164"/>
      <c r="AC30" s="164"/>
      <c r="AD30" s="164"/>
      <c r="AE30" s="164"/>
      <c r="AF30" s="164"/>
      <c r="AG30" s="199"/>
    </row>
    <row r="31" spans="1:33" x14ac:dyDescent="0.25">
      <c r="O31" s="251"/>
      <c r="P31" s="170"/>
      <c r="Q31" s="198"/>
      <c r="R31" s="164"/>
      <c r="S31" s="164"/>
      <c r="T31" s="164"/>
      <c r="U31" s="164"/>
      <c r="V31" s="164"/>
      <c r="W31" s="199"/>
      <c r="Y31" s="251"/>
      <c r="Z31" s="170"/>
      <c r="AA31" s="198"/>
      <c r="AB31" s="164"/>
      <c r="AC31" s="164"/>
      <c r="AD31" s="164"/>
      <c r="AE31" s="164"/>
      <c r="AF31" s="164"/>
      <c r="AG31" s="199"/>
    </row>
    <row r="32" spans="1:33" x14ac:dyDescent="0.25">
      <c r="O32" s="251"/>
      <c r="P32" s="170"/>
      <c r="Q32" s="198"/>
      <c r="R32" s="164"/>
      <c r="S32" s="164"/>
      <c r="T32" s="164"/>
      <c r="U32" s="164"/>
      <c r="V32" s="164"/>
      <c r="W32" s="199"/>
      <c r="Y32" s="251"/>
      <c r="Z32" s="170"/>
      <c r="AA32" s="198"/>
      <c r="AB32" s="164"/>
      <c r="AC32" s="164"/>
      <c r="AD32" s="164"/>
      <c r="AE32" s="164"/>
      <c r="AF32" s="164"/>
      <c r="AG32" s="199"/>
    </row>
    <row r="33" spans="1:33" x14ac:dyDescent="0.25">
      <c r="O33" s="251"/>
      <c r="P33" s="170"/>
      <c r="Q33" s="198"/>
      <c r="R33" s="164"/>
      <c r="S33" s="164"/>
      <c r="T33" s="164"/>
      <c r="U33" s="164"/>
      <c r="V33" s="164"/>
      <c r="W33" s="199"/>
      <c r="Y33" s="251"/>
      <c r="Z33" s="170"/>
      <c r="AA33" s="198"/>
      <c r="AB33" s="164"/>
      <c r="AC33" s="164"/>
      <c r="AD33" s="164"/>
      <c r="AE33" s="164"/>
      <c r="AF33" s="164"/>
      <c r="AG33" s="199"/>
    </row>
    <row r="34" spans="1:33" ht="15.75" thickBot="1" x14ac:dyDescent="0.3">
      <c r="O34" s="251"/>
      <c r="P34" s="171"/>
      <c r="Q34" s="200"/>
      <c r="R34" s="201"/>
      <c r="S34" s="201"/>
      <c r="T34" s="201"/>
      <c r="U34" s="201"/>
      <c r="V34" s="201"/>
      <c r="W34" s="202"/>
      <c r="Y34" s="251"/>
      <c r="Z34" s="171"/>
      <c r="AA34" s="200"/>
      <c r="AB34" s="201"/>
      <c r="AC34" s="201"/>
      <c r="AD34" s="201"/>
      <c r="AE34" s="201"/>
      <c r="AF34" s="201"/>
      <c r="AG34" s="202"/>
    </row>
    <row r="35" spans="1:33" x14ac:dyDescent="0.25">
      <c r="O35" s="190"/>
      <c r="P35" s="164"/>
      <c r="Q35" s="164"/>
      <c r="R35" s="164"/>
      <c r="S35" s="164"/>
      <c r="T35" s="164"/>
      <c r="U35" s="164"/>
      <c r="V35" s="164"/>
      <c r="W35" s="164"/>
      <c r="Y35" s="190"/>
      <c r="Z35" s="164"/>
      <c r="AA35" s="164"/>
      <c r="AB35" s="164"/>
      <c r="AC35" s="164"/>
      <c r="AD35" s="164"/>
      <c r="AE35" s="164"/>
      <c r="AF35" s="164"/>
      <c r="AG35" s="164"/>
    </row>
    <row r="36" spans="1:33" x14ac:dyDescent="0.25">
      <c r="O36" s="190"/>
      <c r="P36" s="164"/>
      <c r="Q36" s="164"/>
      <c r="R36" s="164"/>
      <c r="S36" s="164"/>
      <c r="T36" s="164"/>
      <c r="U36" s="164"/>
      <c r="V36" s="164"/>
      <c r="W36" s="164"/>
      <c r="Y36" s="190"/>
      <c r="Z36" s="164"/>
      <c r="AA36" s="164"/>
      <c r="AB36" s="164"/>
      <c r="AC36" s="164"/>
      <c r="AD36" s="164"/>
      <c r="AE36" s="164"/>
      <c r="AF36" s="164"/>
      <c r="AG36" s="164"/>
    </row>
    <row r="37" spans="1:33" x14ac:dyDescent="0.25">
      <c r="A37" s="3" t="s">
        <v>263</v>
      </c>
    </row>
    <row r="38" spans="1:33" ht="15.75" thickBot="1" x14ac:dyDescent="0.3">
      <c r="A38" s="115"/>
      <c r="B38" s="115"/>
      <c r="C38" s="115">
        <v>2022</v>
      </c>
      <c r="D38" s="115" t="s">
        <v>92</v>
      </c>
      <c r="E38" s="115" t="s">
        <v>97</v>
      </c>
      <c r="F38" s="115" t="s">
        <v>112</v>
      </c>
      <c r="G38" s="115" t="s">
        <v>113</v>
      </c>
      <c r="H38" s="115" t="s">
        <v>128</v>
      </c>
      <c r="I38" s="115" t="s">
        <v>129</v>
      </c>
      <c r="J38" s="115" t="s">
        <v>131</v>
      </c>
      <c r="K38" s="115" t="s">
        <v>237</v>
      </c>
      <c r="L38" s="115" t="s">
        <v>285</v>
      </c>
      <c r="M38" s="115" t="s">
        <v>297</v>
      </c>
      <c r="N38" s="115" t="s">
        <v>298</v>
      </c>
    </row>
    <row r="39" spans="1:33" x14ac:dyDescent="0.25">
      <c r="A39" s="2" t="s">
        <v>248</v>
      </c>
    </row>
    <row r="41" spans="1:33" x14ac:dyDescent="0.25">
      <c r="A41" s="2" t="s">
        <v>249</v>
      </c>
    </row>
    <row r="43" spans="1:33" x14ac:dyDescent="0.25">
      <c r="A43" s="2" t="s">
        <v>260</v>
      </c>
    </row>
    <row r="45" spans="1:33" x14ac:dyDescent="0.25">
      <c r="A45" s="2" t="s">
        <v>262</v>
      </c>
    </row>
    <row r="47" spans="1:33" x14ac:dyDescent="0.25">
      <c r="A47" s="1" t="s">
        <v>275</v>
      </c>
    </row>
    <row r="48" spans="1:33" x14ac:dyDescent="0.25">
      <c r="A48" s="2" t="s">
        <v>276</v>
      </c>
    </row>
    <row r="49" spans="1:15" x14ac:dyDescent="0.25">
      <c r="A49" s="2" t="s">
        <v>277</v>
      </c>
      <c r="C49" s="51"/>
      <c r="D49" s="51"/>
      <c r="E49" s="51"/>
      <c r="F49" s="51"/>
      <c r="G49" s="51"/>
      <c r="H49" s="51"/>
      <c r="I49" s="51"/>
      <c r="J49" s="51"/>
      <c r="K49" s="51"/>
      <c r="L49" s="51"/>
      <c r="M49" s="51"/>
      <c r="N49" s="51"/>
    </row>
    <row r="50" spans="1:15" x14ac:dyDescent="0.25">
      <c r="A50" s="2" t="s">
        <v>278</v>
      </c>
      <c r="C50" s="2">
        <f>C48*C49</f>
        <v>0</v>
      </c>
      <c r="D50" s="2">
        <f t="shared" ref="D50:M50" si="0">D48*D49</f>
        <v>0</v>
      </c>
      <c r="E50" s="2">
        <f t="shared" si="0"/>
        <v>0</v>
      </c>
      <c r="F50" s="2">
        <f t="shared" si="0"/>
        <v>0</v>
      </c>
      <c r="G50" s="2">
        <f t="shared" si="0"/>
        <v>0</v>
      </c>
      <c r="H50" s="2">
        <f t="shared" si="0"/>
        <v>0</v>
      </c>
      <c r="I50" s="2">
        <f t="shared" si="0"/>
        <v>0</v>
      </c>
      <c r="J50" s="2">
        <f t="shared" si="0"/>
        <v>0</v>
      </c>
      <c r="K50" s="2">
        <f t="shared" si="0"/>
        <v>0</v>
      </c>
      <c r="L50" s="2">
        <f t="shared" si="0"/>
        <v>0</v>
      </c>
      <c r="M50" s="2">
        <f t="shared" si="0"/>
        <v>0</v>
      </c>
      <c r="N50" s="2">
        <f t="shared" ref="N50" si="1">N48*N49</f>
        <v>0</v>
      </c>
    </row>
    <row r="51" spans="1:15" customFormat="1" ht="12.75" x14ac:dyDescent="0.2"/>
    <row r="53" spans="1:15" x14ac:dyDescent="0.25">
      <c r="A53" s="3" t="s">
        <v>250</v>
      </c>
    </row>
    <row r="54" spans="1:15" ht="15.75" thickBot="1" x14ac:dyDescent="0.3">
      <c r="A54" s="115"/>
      <c r="B54" s="115"/>
      <c r="C54" s="115">
        <v>2012</v>
      </c>
      <c r="D54" s="115">
        <v>2013</v>
      </c>
      <c r="E54" s="115">
        <v>2014</v>
      </c>
      <c r="F54" s="115">
        <v>2015</v>
      </c>
      <c r="G54" s="115">
        <v>2016</v>
      </c>
      <c r="H54" s="115">
        <v>2017</v>
      </c>
      <c r="I54" s="115">
        <v>2018</v>
      </c>
      <c r="J54" s="115">
        <v>2019</v>
      </c>
      <c r="K54" s="115">
        <v>2020</v>
      </c>
      <c r="L54" s="115">
        <v>2021</v>
      </c>
      <c r="M54" s="115">
        <v>2022</v>
      </c>
      <c r="N54" s="115"/>
    </row>
    <row r="55" spans="1:15" x14ac:dyDescent="0.25">
      <c r="A55" s="1" t="s">
        <v>251</v>
      </c>
    </row>
    <row r="56" spans="1:15" x14ac:dyDescent="0.25">
      <c r="A56" s="2" t="s">
        <v>252</v>
      </c>
    </row>
    <row r="57" spans="1:15" ht="15.75" thickBot="1" x14ac:dyDescent="0.3">
      <c r="A57" s="2" t="s">
        <v>253</v>
      </c>
      <c r="C57" s="37"/>
      <c r="D57" s="37"/>
      <c r="E57" s="37"/>
      <c r="F57" s="37"/>
      <c r="G57" s="37"/>
      <c r="H57" s="37"/>
      <c r="I57" s="37"/>
      <c r="J57" s="37"/>
      <c r="K57" s="37"/>
      <c r="L57" s="37"/>
      <c r="M57" s="37"/>
    </row>
    <row r="58" spans="1:15" ht="15.75" thickBot="1" x14ac:dyDescent="0.3">
      <c r="A58" s="2" t="s">
        <v>254</v>
      </c>
      <c r="C58" s="173" t="e">
        <f>C56/C57</f>
        <v>#DIV/0!</v>
      </c>
      <c r="D58" s="173" t="e">
        <f t="shared" ref="D58:M58" si="2">D56/D57</f>
        <v>#DIV/0!</v>
      </c>
      <c r="E58" s="173" t="e">
        <f t="shared" si="2"/>
        <v>#DIV/0!</v>
      </c>
      <c r="F58" s="173" t="e">
        <f t="shared" si="2"/>
        <v>#DIV/0!</v>
      </c>
      <c r="G58" s="173" t="e">
        <f t="shared" si="2"/>
        <v>#DIV/0!</v>
      </c>
      <c r="H58" s="173" t="e">
        <f t="shared" si="2"/>
        <v>#DIV/0!</v>
      </c>
      <c r="I58" s="173" t="e">
        <f t="shared" si="2"/>
        <v>#DIV/0!</v>
      </c>
      <c r="J58" s="173" t="e">
        <f t="shared" si="2"/>
        <v>#DIV/0!</v>
      </c>
      <c r="K58" s="173" t="e">
        <f t="shared" si="2"/>
        <v>#DIV/0!</v>
      </c>
      <c r="L58" s="173" t="e">
        <f t="shared" si="2"/>
        <v>#DIV/0!</v>
      </c>
      <c r="M58" s="173" t="e">
        <f t="shared" si="2"/>
        <v>#DIV/0!</v>
      </c>
      <c r="N58" s="194" t="e">
        <f>AVERAGE(C58:M58)</f>
        <v>#DIV/0!</v>
      </c>
      <c r="O58" s="2" t="s">
        <v>0</v>
      </c>
    </row>
    <row r="60" spans="1:15" x14ac:dyDescent="0.25">
      <c r="A60" s="1" t="s">
        <v>255</v>
      </c>
    </row>
    <row r="61" spans="1:15" x14ac:dyDescent="0.25">
      <c r="A61" s="2" t="s">
        <v>257</v>
      </c>
    </row>
    <row r="62" spans="1:15" x14ac:dyDescent="0.25">
      <c r="A62" s="2" t="s">
        <v>256</v>
      </c>
    </row>
    <row r="63" spans="1:15" x14ac:dyDescent="0.25">
      <c r="A63" s="2" t="s">
        <v>258</v>
      </c>
      <c r="C63" s="37"/>
      <c r="D63" s="37"/>
      <c r="E63" s="37"/>
      <c r="F63" s="37"/>
      <c r="G63" s="37"/>
      <c r="H63" s="37"/>
      <c r="I63" s="37"/>
      <c r="J63" s="37"/>
      <c r="K63" s="37"/>
      <c r="L63" s="37"/>
      <c r="M63" s="37"/>
      <c r="N63" s="37"/>
    </row>
    <row r="64" spans="1:15" x14ac:dyDescent="0.25">
      <c r="A64" s="2" t="s">
        <v>259</v>
      </c>
      <c r="C64" s="173">
        <f>SUM(C61:C63)</f>
        <v>0</v>
      </c>
      <c r="D64" s="173">
        <f t="shared" ref="D64:M64" si="3">SUM(D61:D63)</f>
        <v>0</v>
      </c>
      <c r="E64" s="173">
        <f t="shared" si="3"/>
        <v>0</v>
      </c>
      <c r="F64" s="173">
        <f t="shared" si="3"/>
        <v>0</v>
      </c>
      <c r="G64" s="173">
        <f t="shared" si="3"/>
        <v>0</v>
      </c>
      <c r="H64" s="173">
        <f t="shared" si="3"/>
        <v>0</v>
      </c>
      <c r="I64" s="173">
        <f t="shared" si="3"/>
        <v>0</v>
      </c>
      <c r="J64" s="173">
        <f t="shared" si="3"/>
        <v>0</v>
      </c>
      <c r="K64" s="173">
        <f t="shared" si="3"/>
        <v>0</v>
      </c>
      <c r="L64" s="173">
        <f t="shared" si="3"/>
        <v>0</v>
      </c>
      <c r="M64" s="173">
        <f t="shared" si="3"/>
        <v>0</v>
      </c>
      <c r="N64" s="173"/>
    </row>
    <row r="66" spans="1:15" x14ac:dyDescent="0.25">
      <c r="A66" s="1" t="s">
        <v>264</v>
      </c>
    </row>
    <row r="67" spans="1:15" x14ac:dyDescent="0.25">
      <c r="A67" s="2" t="s">
        <v>265</v>
      </c>
    </row>
    <row r="68" spans="1:15" ht="15.75" thickBot="1" x14ac:dyDescent="0.3">
      <c r="A68" s="2" t="s">
        <v>266</v>
      </c>
      <c r="C68" s="37"/>
      <c r="D68" s="37"/>
      <c r="E68" s="37"/>
      <c r="F68" s="37"/>
      <c r="G68" s="37"/>
      <c r="H68" s="37"/>
      <c r="I68" s="37"/>
      <c r="J68" s="37"/>
      <c r="K68" s="37"/>
      <c r="L68" s="37"/>
      <c r="M68" s="37"/>
    </row>
    <row r="69" spans="1:15" ht="15.75" thickBot="1" x14ac:dyDescent="0.3">
      <c r="A69" s="2" t="s">
        <v>267</v>
      </c>
      <c r="C69" s="173" t="e">
        <f>C67/C68</f>
        <v>#DIV/0!</v>
      </c>
      <c r="D69" s="173" t="e">
        <f t="shared" ref="D69" si="4">D67/D68</f>
        <v>#DIV/0!</v>
      </c>
      <c r="E69" s="173" t="e">
        <f t="shared" ref="E69" si="5">E67/E68</f>
        <v>#DIV/0!</v>
      </c>
      <c r="F69" s="173" t="e">
        <f t="shared" ref="F69" si="6">F67/F68</f>
        <v>#DIV/0!</v>
      </c>
      <c r="G69" s="173" t="e">
        <f t="shared" ref="G69" si="7">G67/G68</f>
        <v>#DIV/0!</v>
      </c>
      <c r="H69" s="173" t="e">
        <f t="shared" ref="H69" si="8">H67/H68</f>
        <v>#DIV/0!</v>
      </c>
      <c r="I69" s="173" t="e">
        <f t="shared" ref="I69" si="9">I67/I68</f>
        <v>#DIV/0!</v>
      </c>
      <c r="J69" s="173" t="e">
        <f t="shared" ref="J69" si="10">J67/J68</f>
        <v>#DIV/0!</v>
      </c>
      <c r="K69" s="173" t="e">
        <f t="shared" ref="K69" si="11">K67/K68</f>
        <v>#DIV/0!</v>
      </c>
      <c r="L69" s="173" t="e">
        <f t="shared" ref="L69" si="12">L67/L68</f>
        <v>#DIV/0!</v>
      </c>
      <c r="M69" s="173" t="e">
        <f t="shared" ref="M69" si="13">M67/M68</f>
        <v>#DIV/0!</v>
      </c>
      <c r="N69" s="194" t="e">
        <f>MIN(C69:M69)</f>
        <v>#DIV/0!</v>
      </c>
      <c r="O69" s="2" t="s">
        <v>268</v>
      </c>
    </row>
    <row r="71" spans="1:15" x14ac:dyDescent="0.25">
      <c r="A71" s="1" t="s">
        <v>271</v>
      </c>
    </row>
    <row r="72" spans="1:15" x14ac:dyDescent="0.25">
      <c r="A72" s="2" t="s">
        <v>272</v>
      </c>
    </row>
    <row r="73" spans="1:15" ht="15.75" thickBot="1" x14ac:dyDescent="0.3">
      <c r="A73" s="2" t="s">
        <v>273</v>
      </c>
      <c r="C73" s="37"/>
      <c r="D73" s="37"/>
      <c r="E73" s="37"/>
      <c r="F73" s="37"/>
      <c r="G73" s="37"/>
      <c r="H73" s="37"/>
      <c r="I73" s="37"/>
      <c r="J73" s="37"/>
      <c r="K73" s="37"/>
      <c r="L73" s="37"/>
      <c r="M73" s="37"/>
    </row>
    <row r="74" spans="1:15" ht="15.75" thickBot="1" x14ac:dyDescent="0.3">
      <c r="A74" s="2" t="s">
        <v>274</v>
      </c>
      <c r="C74" s="173" t="e">
        <f>C72/C73</f>
        <v>#DIV/0!</v>
      </c>
      <c r="D74" s="173" t="e">
        <f t="shared" ref="D74" si="14">D72/D73</f>
        <v>#DIV/0!</v>
      </c>
      <c r="E74" s="173" t="e">
        <f t="shared" ref="E74" si="15">E72/E73</f>
        <v>#DIV/0!</v>
      </c>
      <c r="F74" s="173" t="e">
        <f t="shared" ref="F74" si="16">F72/F73</f>
        <v>#DIV/0!</v>
      </c>
      <c r="G74" s="173" t="e">
        <f t="shared" ref="G74" si="17">G72/G73</f>
        <v>#DIV/0!</v>
      </c>
      <c r="H74" s="173" t="e">
        <f t="shared" ref="H74" si="18">H72/H73</f>
        <v>#DIV/0!</v>
      </c>
      <c r="I74" s="173" t="e">
        <f t="shared" ref="I74" si="19">I72/I73</f>
        <v>#DIV/0!</v>
      </c>
      <c r="J74" s="173" t="e">
        <f t="shared" ref="J74" si="20">J72/J73</f>
        <v>#DIV/0!</v>
      </c>
      <c r="K74" s="173" t="e">
        <f t="shared" ref="K74" si="21">K72/K73</f>
        <v>#DIV/0!</v>
      </c>
      <c r="L74" s="173" t="e">
        <f t="shared" ref="L74" si="22">L72/L73</f>
        <v>#DIV/0!</v>
      </c>
      <c r="M74" s="173" t="e">
        <f t="shared" ref="M74" si="23">M72/M73</f>
        <v>#DIV/0!</v>
      </c>
      <c r="N74" s="194" t="e">
        <f>AVERAGE(C74:M74)</f>
        <v>#DIV/0!</v>
      </c>
      <c r="O74" s="2" t="s">
        <v>0</v>
      </c>
    </row>
  </sheetData>
  <mergeCells count="12">
    <mergeCell ref="O28:O34"/>
    <mergeCell ref="Q4:W4"/>
    <mergeCell ref="O6:O12"/>
    <mergeCell ref="Q15:W15"/>
    <mergeCell ref="O17:O23"/>
    <mergeCell ref="Q26:W26"/>
    <mergeCell ref="Y28:Y34"/>
    <mergeCell ref="AA4:AG4"/>
    <mergeCell ref="Y6:Y12"/>
    <mergeCell ref="AA15:AG15"/>
    <mergeCell ref="Y17:Y23"/>
    <mergeCell ref="AA26:AG26"/>
  </mergeCells>
  <phoneticPr fontId="0" type="noConversion"/>
  <pageMargins left="0.75" right="0.75" top="1" bottom="1" header="0.5" footer="0.5"/>
  <pageSetup orientation="portrait" r:id="rId1"/>
  <headerFooter alignWithMargins="0"/>
  <ignoredErrors>
    <ignoredError sqref="C58 D58:N58 C69:N69 C74:N74" evalError="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H1094"/>
  <sheetViews>
    <sheetView showGridLines="0" workbookViewId="0">
      <pane xSplit="1" ySplit="4" topLeftCell="B5" activePane="bottomRight" state="frozen"/>
      <selection activeCell="T50" sqref="T50"/>
      <selection pane="topRight" activeCell="T50" sqref="T50"/>
      <selection pane="bottomLeft" activeCell="T50" sqref="T50"/>
      <selection pane="bottomRight" activeCell="T50" sqref="T50"/>
    </sheetView>
  </sheetViews>
  <sheetFormatPr defaultColWidth="9.140625" defaultRowHeight="15" x14ac:dyDescent="0.25"/>
  <cols>
    <col min="1" max="1" width="29.7109375" style="6" customWidth="1"/>
    <col min="2" max="3" width="10.5703125" style="7" customWidth="1"/>
    <col min="4" max="4" width="10.5703125" style="17" customWidth="1"/>
    <col min="5" max="5" width="10.5703125" style="18" customWidth="1"/>
    <col min="6" max="13" width="10.5703125" style="17" customWidth="1"/>
    <col min="14" max="28" width="10.5703125" style="7" customWidth="1"/>
    <col min="29" max="60" width="9.140625" style="7"/>
    <col min="61" max="16384" width="9.140625" style="2"/>
  </cols>
  <sheetData>
    <row r="1" spans="1:60"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0" x14ac:dyDescent="0.25">
      <c r="A2" s="5" t="s">
        <v>46</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4" spans="1:60"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92</v>
      </c>
      <c r="N4" s="115" t="s">
        <v>97</v>
      </c>
      <c r="O4" s="115" t="s">
        <v>112</v>
      </c>
      <c r="P4" s="115" t="s">
        <v>113</v>
      </c>
      <c r="Q4" s="115" t="s">
        <v>128</v>
      </c>
      <c r="R4" s="115" t="s">
        <v>129</v>
      </c>
      <c r="S4" s="115" t="s">
        <v>131</v>
      </c>
      <c r="T4" s="115" t="s">
        <v>237</v>
      </c>
      <c r="U4" s="115" t="s">
        <v>285</v>
      </c>
      <c r="V4" s="115" t="s">
        <v>297</v>
      </c>
    </row>
    <row r="5" spans="1:60" s="9" customFormat="1" x14ac:dyDescent="0.25">
      <c r="A5" s="8"/>
      <c r="D5" s="19"/>
      <c r="E5" s="19"/>
      <c r="F5" s="19"/>
      <c r="G5" s="19"/>
      <c r="H5" s="19"/>
      <c r="I5" s="19"/>
      <c r="J5" s="19"/>
      <c r="K5" s="19"/>
      <c r="L5" s="19"/>
      <c r="M5" s="19"/>
    </row>
    <row r="6" spans="1:60" s="9" customFormat="1" x14ac:dyDescent="0.25">
      <c r="A6" s="8"/>
      <c r="B6" s="10"/>
      <c r="C6" s="10"/>
      <c r="D6" s="19"/>
      <c r="E6" s="19"/>
      <c r="F6" s="19"/>
      <c r="G6" s="19"/>
      <c r="H6" s="19"/>
      <c r="I6" s="19"/>
      <c r="J6" s="19"/>
      <c r="K6" s="19"/>
      <c r="L6" s="19"/>
      <c r="M6" s="19"/>
    </row>
    <row r="7" spans="1:60" s="9" customFormat="1" x14ac:dyDescent="0.25">
      <c r="A7" s="8"/>
      <c r="B7" s="10"/>
      <c r="C7" s="10"/>
      <c r="D7" s="19"/>
      <c r="E7" s="19"/>
      <c r="F7" s="19"/>
      <c r="G7" s="19"/>
      <c r="H7" s="19"/>
      <c r="I7" s="19"/>
      <c r="J7" s="19"/>
      <c r="K7" s="19"/>
      <c r="L7" s="19"/>
      <c r="M7" s="19"/>
    </row>
    <row r="8" spans="1:60" s="9" customFormat="1" x14ac:dyDescent="0.25">
      <c r="A8" s="8"/>
      <c r="B8" s="10"/>
      <c r="C8" s="10"/>
      <c r="D8" s="19"/>
      <c r="E8" s="19"/>
      <c r="F8" s="19"/>
      <c r="G8" s="19"/>
      <c r="H8" s="19"/>
      <c r="I8" s="19"/>
      <c r="J8" s="19"/>
      <c r="K8" s="19"/>
      <c r="L8" s="19"/>
      <c r="M8" s="19"/>
    </row>
    <row r="9" spans="1:60" s="9" customFormat="1" x14ac:dyDescent="0.25">
      <c r="A9" s="8"/>
      <c r="B9" s="10"/>
      <c r="C9" s="10"/>
      <c r="D9" s="19"/>
      <c r="E9" s="19"/>
      <c r="F9" s="19"/>
      <c r="G9" s="19"/>
      <c r="H9" s="19"/>
      <c r="I9" s="19"/>
      <c r="J9" s="19"/>
      <c r="K9" s="19"/>
      <c r="L9" s="19"/>
      <c r="M9" s="19"/>
    </row>
    <row r="10" spans="1:60" s="9" customFormat="1" x14ac:dyDescent="0.25">
      <c r="A10" s="8"/>
      <c r="B10" s="10"/>
      <c r="C10" s="10"/>
      <c r="D10" s="19"/>
      <c r="E10" s="19"/>
      <c r="F10" s="19"/>
      <c r="G10" s="19"/>
      <c r="H10" s="19"/>
      <c r="I10" s="19"/>
      <c r="J10" s="19"/>
      <c r="K10" s="19"/>
      <c r="L10" s="19"/>
      <c r="M10" s="19"/>
    </row>
    <row r="11" spans="1:60"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s="1" customFormat="1" x14ac:dyDescent="0.25">
      <c r="A13" s="4"/>
      <c r="B13" s="12"/>
      <c r="C13" s="12"/>
      <c r="D13" s="20"/>
      <c r="E13" s="21"/>
      <c r="F13" s="20"/>
      <c r="G13" s="20"/>
      <c r="H13" s="20"/>
      <c r="I13" s="20"/>
      <c r="J13" s="20"/>
      <c r="K13" s="20"/>
      <c r="L13" s="20"/>
      <c r="M13" s="20"/>
    </row>
    <row r="14" spans="1:60" s="1" customFormat="1" x14ac:dyDescent="0.25">
      <c r="A14" s="4"/>
      <c r="B14" s="12"/>
      <c r="C14" s="12"/>
      <c r="D14" s="20"/>
      <c r="E14" s="21"/>
      <c r="F14" s="20"/>
      <c r="G14" s="20"/>
      <c r="H14" s="20"/>
      <c r="I14" s="20"/>
      <c r="J14" s="20"/>
      <c r="K14" s="20"/>
      <c r="L14" s="20"/>
      <c r="M14" s="20"/>
    </row>
    <row r="15" spans="1:60" s="1" customFormat="1" x14ac:dyDescent="0.25">
      <c r="A15" s="6"/>
      <c r="B15" s="12"/>
      <c r="C15" s="12"/>
      <c r="D15" s="20"/>
      <c r="E15" s="21"/>
      <c r="F15" s="20"/>
      <c r="G15" s="20"/>
      <c r="H15" s="20"/>
      <c r="I15" s="20"/>
      <c r="J15" s="20"/>
      <c r="K15" s="20"/>
      <c r="L15" s="20"/>
      <c r="M15" s="20"/>
    </row>
    <row r="16" spans="1:60"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8"/>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c r="B32" s="13"/>
      <c r="C32" s="13"/>
      <c r="D32" s="20"/>
      <c r="E32" s="21"/>
      <c r="F32" s="20"/>
      <c r="G32" s="20"/>
      <c r="H32" s="20"/>
      <c r="I32" s="20"/>
      <c r="J32" s="20"/>
      <c r="K32" s="20"/>
      <c r="L32" s="20"/>
      <c r="M32" s="20"/>
    </row>
    <row r="33" spans="1:13" s="2" customFormat="1" x14ac:dyDescent="0.25">
      <c r="A33" s="6"/>
      <c r="D33" s="17"/>
      <c r="E33" s="18"/>
      <c r="F33" s="17"/>
      <c r="G33" s="17"/>
      <c r="H33" s="17"/>
      <c r="I33" s="17"/>
      <c r="J33" s="17"/>
      <c r="K33" s="17"/>
      <c r="L33" s="17"/>
      <c r="M33" s="17"/>
    </row>
    <row r="34" spans="1:13" s="2" customFormat="1" x14ac:dyDescent="0.25">
      <c r="A34" s="6"/>
      <c r="D34" s="17"/>
      <c r="E34" s="18"/>
      <c r="F34" s="17"/>
      <c r="G34" s="17"/>
      <c r="H34" s="17"/>
      <c r="I34" s="17"/>
      <c r="J34" s="17"/>
      <c r="K34" s="17"/>
      <c r="L34" s="17"/>
      <c r="M34" s="17"/>
    </row>
    <row r="35" spans="1:13" s="2" customFormat="1" x14ac:dyDescent="0.25">
      <c r="A35" s="6"/>
      <c r="D35" s="17"/>
      <c r="E35" s="18"/>
      <c r="F35" s="17"/>
      <c r="G35" s="17"/>
      <c r="H35" s="17"/>
      <c r="I35" s="17"/>
      <c r="J35" s="17"/>
      <c r="K35" s="17"/>
      <c r="L35" s="17"/>
      <c r="M35" s="17"/>
    </row>
    <row r="36" spans="1:13" s="2" customFormat="1" x14ac:dyDescent="0.25">
      <c r="A36" s="6"/>
      <c r="D36" s="17"/>
      <c r="E36" s="18"/>
      <c r="F36" s="17"/>
      <c r="G36" s="17"/>
      <c r="H36" s="17"/>
      <c r="I36" s="17"/>
      <c r="J36" s="17"/>
      <c r="K36" s="17"/>
      <c r="L36" s="17"/>
      <c r="M36" s="17"/>
    </row>
    <row r="37" spans="1:13" s="2" customFormat="1" x14ac:dyDescent="0.25">
      <c r="A37" s="6"/>
      <c r="D37" s="17"/>
      <c r="E37" s="18"/>
      <c r="F37" s="17"/>
      <c r="G37" s="17"/>
      <c r="H37" s="17"/>
      <c r="I37" s="17"/>
      <c r="J37" s="17"/>
      <c r="K37" s="17"/>
      <c r="L37" s="17"/>
      <c r="M37" s="17"/>
    </row>
    <row r="38" spans="1:13" s="2" customFormat="1" x14ac:dyDescent="0.25">
      <c r="A38" s="6"/>
      <c r="B38" s="11"/>
      <c r="C38" s="11"/>
      <c r="D38" s="17"/>
      <c r="E38" s="18"/>
      <c r="F38" s="17"/>
      <c r="G38" s="17"/>
      <c r="H38" s="17"/>
      <c r="I38" s="17"/>
      <c r="J38" s="17"/>
      <c r="K38" s="17"/>
      <c r="L38" s="17"/>
      <c r="M38" s="17"/>
    </row>
    <row r="39" spans="1:13" s="2" customFormat="1" x14ac:dyDescent="0.25">
      <c r="A39" s="6"/>
      <c r="B39" s="14"/>
      <c r="C39" s="14"/>
      <c r="D39" s="17"/>
      <c r="E39" s="18"/>
      <c r="F39" s="17"/>
      <c r="G39" s="17"/>
      <c r="H39" s="17"/>
      <c r="I39" s="17"/>
      <c r="J39" s="17"/>
      <c r="K39" s="17"/>
      <c r="L39" s="17"/>
      <c r="M39" s="17"/>
    </row>
    <row r="40" spans="1:13" s="2" customFormat="1" x14ac:dyDescent="0.25">
      <c r="A40" s="6"/>
      <c r="B40" s="14"/>
      <c r="C40" s="14"/>
      <c r="D40" s="17"/>
      <c r="E40" s="18"/>
      <c r="F40" s="17"/>
      <c r="G40" s="17"/>
      <c r="H40" s="17"/>
      <c r="I40" s="17"/>
      <c r="J40" s="17"/>
      <c r="K40" s="17"/>
      <c r="L40" s="17"/>
      <c r="M40" s="17"/>
    </row>
    <row r="41" spans="1:13" s="2" customFormat="1" x14ac:dyDescent="0.25">
      <c r="A41" s="6"/>
      <c r="D41" s="17"/>
      <c r="E41" s="18"/>
      <c r="F41" s="17"/>
      <c r="G41" s="17"/>
      <c r="H41" s="17"/>
      <c r="I41" s="17"/>
      <c r="J41" s="17"/>
      <c r="K41" s="17"/>
      <c r="L41" s="17"/>
      <c r="M41" s="17"/>
    </row>
    <row r="42" spans="1:13" s="9" customFormat="1" x14ac:dyDescent="0.25">
      <c r="A42" s="15"/>
      <c r="D42" s="19"/>
      <c r="E42" s="19"/>
      <c r="F42" s="19"/>
      <c r="G42" s="19"/>
      <c r="H42" s="19"/>
      <c r="I42" s="19"/>
      <c r="J42" s="19"/>
      <c r="K42" s="19"/>
      <c r="L42" s="19"/>
      <c r="M42" s="19"/>
    </row>
    <row r="43" spans="1:13" s="9" customFormat="1" x14ac:dyDescent="0.25">
      <c r="A43" s="8"/>
      <c r="D43" s="19"/>
      <c r="E43" s="19"/>
      <c r="F43" s="19"/>
      <c r="G43" s="19"/>
      <c r="H43" s="19"/>
      <c r="I43" s="19"/>
      <c r="J43" s="19"/>
      <c r="K43" s="19"/>
      <c r="L43" s="19"/>
      <c r="M43" s="19"/>
    </row>
    <row r="44" spans="1:13" s="9" customFormat="1" x14ac:dyDescent="0.25">
      <c r="A44" s="8"/>
      <c r="D44" s="19"/>
      <c r="E44" s="19"/>
      <c r="F44" s="19"/>
      <c r="G44" s="19"/>
      <c r="H44" s="19"/>
      <c r="I44" s="19"/>
      <c r="J44" s="19"/>
      <c r="K44" s="19"/>
      <c r="L44" s="19"/>
      <c r="M44" s="19"/>
    </row>
    <row r="45" spans="1:13" s="9" customFormat="1" x14ac:dyDescent="0.25">
      <c r="A45" s="8"/>
      <c r="D45" s="19"/>
      <c r="E45" s="19"/>
      <c r="F45" s="19"/>
      <c r="G45" s="19"/>
      <c r="H45" s="19"/>
      <c r="I45" s="19"/>
      <c r="J45" s="19"/>
      <c r="K45" s="19"/>
      <c r="L45" s="19"/>
      <c r="M45" s="19"/>
    </row>
    <row r="46" spans="1:13" s="16" customFormat="1" x14ac:dyDescent="0.25">
      <c r="D46" s="22"/>
      <c r="E46" s="23"/>
      <c r="F46" s="22"/>
      <c r="G46" s="22"/>
      <c r="H46" s="22"/>
      <c r="I46" s="22"/>
      <c r="J46" s="22"/>
      <c r="K46" s="22"/>
      <c r="L46" s="22"/>
      <c r="M46" s="22"/>
    </row>
    <row r="47" spans="1:13" s="2" customFormat="1" x14ac:dyDescent="0.25">
      <c r="A47" s="6"/>
      <c r="D47" s="17"/>
      <c r="E47" s="18"/>
      <c r="F47" s="17"/>
      <c r="G47" s="17"/>
      <c r="H47" s="17"/>
      <c r="I47" s="17"/>
      <c r="J47" s="17"/>
      <c r="K47" s="17"/>
      <c r="L47" s="17"/>
      <c r="M47" s="17"/>
    </row>
    <row r="48" spans="1:13"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H1094"/>
  <sheetViews>
    <sheetView showGridLines="0" workbookViewId="0">
      <pane xSplit="1" ySplit="4" topLeftCell="B24" activePane="bottomRight" state="frozen"/>
      <selection pane="topRight" activeCell="B1" sqref="B1"/>
      <selection pane="bottomLeft" activeCell="A5" sqref="A5"/>
      <selection pane="bottomRight" activeCell="B35" sqref="B35"/>
    </sheetView>
  </sheetViews>
  <sheetFormatPr defaultColWidth="9.140625" defaultRowHeight="15" x14ac:dyDescent="0.25"/>
  <cols>
    <col min="1" max="1" width="31.28515625" style="6" bestFit="1" customWidth="1"/>
    <col min="2" max="3" width="10.5703125" style="7" customWidth="1"/>
    <col min="4" max="4" width="10.5703125" style="17" customWidth="1"/>
    <col min="5" max="5" width="10.5703125" style="18" customWidth="1"/>
    <col min="6" max="13" width="10.5703125" style="17" customWidth="1"/>
    <col min="14" max="28" width="10.5703125" style="7" customWidth="1"/>
    <col min="29" max="60" width="9.140625" style="7"/>
    <col min="61" max="16384" width="9.140625" style="2"/>
  </cols>
  <sheetData>
    <row r="1" spans="1:60"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0" x14ac:dyDescent="0.25">
      <c r="A2" s="5" t="s">
        <v>47</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4" spans="1:60"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92</v>
      </c>
      <c r="N4" s="115" t="s">
        <v>97</v>
      </c>
      <c r="O4" s="115" t="s">
        <v>112</v>
      </c>
      <c r="P4" s="115" t="s">
        <v>113</v>
      </c>
      <c r="Q4" s="115" t="s">
        <v>128</v>
      </c>
      <c r="R4" s="115" t="s">
        <v>129</v>
      </c>
      <c r="S4" s="115" t="s">
        <v>131</v>
      </c>
      <c r="T4" s="115" t="s">
        <v>237</v>
      </c>
      <c r="U4" s="115" t="s">
        <v>285</v>
      </c>
      <c r="V4" s="115" t="s">
        <v>297</v>
      </c>
    </row>
    <row r="5" spans="1:60" s="9" customFormat="1" x14ac:dyDescent="0.25">
      <c r="A5" s="8"/>
      <c r="D5" s="19"/>
      <c r="E5" s="19"/>
      <c r="F5" s="19"/>
      <c r="G5" s="19"/>
      <c r="H5" s="19"/>
      <c r="I5" s="19"/>
      <c r="J5" s="19"/>
      <c r="K5" s="19"/>
      <c r="L5" s="19"/>
      <c r="M5" s="19"/>
    </row>
    <row r="6" spans="1:60" s="9" customFormat="1" x14ac:dyDescent="0.25">
      <c r="A6" s="15" t="s">
        <v>187</v>
      </c>
      <c r="B6" s="10"/>
      <c r="C6" s="10"/>
      <c r="D6" s="19"/>
      <c r="E6" s="19"/>
      <c r="F6" s="19"/>
      <c r="G6" s="19"/>
      <c r="H6" s="19"/>
      <c r="I6" s="19"/>
      <c r="J6" s="19"/>
      <c r="K6" s="19"/>
      <c r="L6" s="19"/>
      <c r="M6" s="19"/>
    </row>
    <row r="7" spans="1:60" s="9" customFormat="1" x14ac:dyDescent="0.25">
      <c r="A7" s="8"/>
      <c r="B7" s="10"/>
      <c r="C7" s="10"/>
      <c r="D7" s="19"/>
      <c r="E7" s="19"/>
      <c r="F7" s="19"/>
      <c r="G7" s="19"/>
      <c r="H7" s="19"/>
      <c r="I7" s="19"/>
      <c r="J7" s="19"/>
      <c r="K7" s="19"/>
      <c r="L7" s="19"/>
      <c r="M7" s="19"/>
    </row>
    <row r="8" spans="1:60" s="9" customFormat="1" x14ac:dyDescent="0.25">
      <c r="A8" s="8"/>
      <c r="B8" s="10"/>
      <c r="C8" s="10"/>
      <c r="D8" s="19"/>
      <c r="E8" s="19"/>
      <c r="F8" s="19"/>
      <c r="G8" s="19"/>
      <c r="H8" s="19"/>
      <c r="I8" s="19"/>
      <c r="J8" s="19"/>
      <c r="K8" s="19"/>
      <c r="L8" s="19"/>
      <c r="M8" s="19"/>
    </row>
    <row r="9" spans="1:60" s="9" customFormat="1" x14ac:dyDescent="0.25">
      <c r="A9" s="8"/>
      <c r="B9" s="10"/>
      <c r="C9" s="10"/>
      <c r="D9" s="19"/>
      <c r="E9" s="19"/>
      <c r="F9" s="19"/>
      <c r="G9" s="19"/>
      <c r="H9" s="19"/>
      <c r="I9" s="19"/>
      <c r="J9" s="19"/>
      <c r="K9" s="19"/>
      <c r="L9" s="19"/>
      <c r="M9" s="19"/>
    </row>
    <row r="10" spans="1:60" s="9" customFormat="1" x14ac:dyDescent="0.25">
      <c r="A10" s="8"/>
      <c r="B10" s="10"/>
      <c r="C10" s="10"/>
      <c r="D10" s="19"/>
      <c r="E10" s="19"/>
      <c r="F10" s="19"/>
      <c r="G10" s="19"/>
      <c r="H10" s="19"/>
      <c r="I10" s="19"/>
      <c r="J10" s="19"/>
      <c r="K10" s="19"/>
      <c r="L10" s="19"/>
      <c r="M10" s="19"/>
    </row>
    <row r="11" spans="1:60"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s="1" customFormat="1" x14ac:dyDescent="0.25">
      <c r="A13" s="4"/>
      <c r="B13" s="12"/>
      <c r="C13" s="12"/>
      <c r="D13" s="20"/>
      <c r="E13" s="21"/>
      <c r="F13" s="20"/>
      <c r="G13" s="20"/>
      <c r="H13" s="20"/>
      <c r="I13" s="20"/>
      <c r="J13" s="20"/>
      <c r="K13" s="20"/>
      <c r="L13" s="20"/>
      <c r="M13" s="20"/>
    </row>
    <row r="14" spans="1:60" s="1" customFormat="1" x14ac:dyDescent="0.25">
      <c r="A14" s="4"/>
      <c r="B14" s="12"/>
      <c r="C14" s="12"/>
      <c r="D14" s="20"/>
      <c r="E14" s="21"/>
      <c r="F14" s="20"/>
      <c r="G14" s="20"/>
      <c r="H14" s="20"/>
      <c r="I14" s="20"/>
      <c r="J14" s="20"/>
      <c r="K14" s="20"/>
      <c r="L14" s="20"/>
      <c r="M14" s="20"/>
    </row>
    <row r="15" spans="1:60" s="1" customFormat="1" x14ac:dyDescent="0.25">
      <c r="A15" s="6"/>
      <c r="B15" s="12"/>
      <c r="C15" s="12"/>
      <c r="D15" s="20"/>
      <c r="E15" s="21"/>
      <c r="F15" s="20"/>
      <c r="G15" s="20"/>
      <c r="H15" s="20"/>
      <c r="I15" s="20"/>
      <c r="J15" s="20"/>
      <c r="K15" s="20"/>
      <c r="L15" s="20"/>
      <c r="M15" s="20"/>
    </row>
    <row r="16" spans="1:60"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15" t="s">
        <v>188</v>
      </c>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t="s">
        <v>189</v>
      </c>
      <c r="B32" s="13"/>
      <c r="C32" s="13"/>
      <c r="D32" s="20"/>
      <c r="E32" s="21"/>
      <c r="F32" s="20"/>
      <c r="G32" s="20"/>
      <c r="H32" s="20"/>
      <c r="I32" s="20"/>
      <c r="J32" s="20"/>
      <c r="K32" s="20"/>
      <c r="L32" s="20"/>
      <c r="M32" s="20"/>
    </row>
    <row r="33" spans="1:22" s="2" customFormat="1" x14ac:dyDescent="0.25">
      <c r="A33" s="128" t="s">
        <v>190</v>
      </c>
      <c r="D33" s="17"/>
      <c r="E33" s="18"/>
      <c r="F33" s="17"/>
      <c r="G33" s="17"/>
      <c r="H33" s="17"/>
      <c r="I33" s="17"/>
      <c r="J33" s="17"/>
      <c r="K33" s="17"/>
      <c r="L33" s="17"/>
      <c r="M33" s="17"/>
    </row>
    <row r="34" spans="1:22" s="2" customFormat="1" x14ac:dyDescent="0.25">
      <c r="A34" s="128" t="s">
        <v>191</v>
      </c>
      <c r="B34" s="37"/>
      <c r="C34" s="37"/>
      <c r="D34" s="206"/>
      <c r="E34" s="207"/>
      <c r="F34" s="206"/>
      <c r="G34" s="206"/>
      <c r="H34" s="206"/>
      <c r="I34" s="206"/>
      <c r="J34" s="206"/>
      <c r="K34" s="206"/>
      <c r="L34" s="206"/>
      <c r="M34" s="206"/>
      <c r="N34" s="37"/>
      <c r="O34" s="37"/>
      <c r="P34" s="37"/>
      <c r="Q34" s="37"/>
      <c r="R34" s="37"/>
      <c r="S34" s="37"/>
      <c r="T34" s="37"/>
      <c r="U34" s="37"/>
      <c r="V34" s="37"/>
    </row>
    <row r="35" spans="1:22" s="1" customFormat="1" x14ac:dyDescent="0.25">
      <c r="A35" s="129" t="s">
        <v>192</v>
      </c>
      <c r="E35" s="106"/>
    </row>
    <row r="36" spans="1:22" s="2" customFormat="1" x14ac:dyDescent="0.25">
      <c r="A36" s="6"/>
      <c r="D36" s="17"/>
      <c r="E36" s="18"/>
      <c r="F36" s="17"/>
      <c r="G36" s="17"/>
      <c r="H36" s="17"/>
      <c r="I36" s="17"/>
      <c r="J36" s="17"/>
      <c r="K36" s="17"/>
      <c r="L36" s="17"/>
      <c r="M36" s="17"/>
    </row>
    <row r="37" spans="1:22" s="2" customFormat="1" x14ac:dyDescent="0.25">
      <c r="A37" s="4" t="s">
        <v>193</v>
      </c>
      <c r="D37" s="17"/>
      <c r="E37" s="18"/>
      <c r="F37" s="17"/>
      <c r="G37" s="17"/>
      <c r="H37" s="17"/>
      <c r="I37" s="17"/>
      <c r="J37" s="17"/>
      <c r="K37" s="17"/>
      <c r="L37" s="17"/>
      <c r="M37" s="17"/>
    </row>
    <row r="38" spans="1:22" s="2" customFormat="1" x14ac:dyDescent="0.25">
      <c r="A38" s="128" t="s">
        <v>190</v>
      </c>
      <c r="B38" s="11"/>
      <c r="C38" s="11"/>
      <c r="D38" s="17"/>
      <c r="E38" s="18"/>
      <c r="F38" s="17"/>
      <c r="G38" s="17"/>
      <c r="H38" s="17"/>
      <c r="I38" s="17"/>
      <c r="J38" s="17"/>
      <c r="K38" s="17"/>
      <c r="L38" s="17"/>
      <c r="M38" s="17"/>
    </row>
    <row r="39" spans="1:22" s="2" customFormat="1" x14ac:dyDescent="0.25">
      <c r="A39" s="128" t="s">
        <v>238</v>
      </c>
      <c r="B39" s="208"/>
      <c r="C39" s="208"/>
      <c r="D39" s="206"/>
      <c r="E39" s="207"/>
      <c r="F39" s="206"/>
      <c r="G39" s="206"/>
      <c r="H39" s="206"/>
      <c r="I39" s="206"/>
      <c r="J39" s="206"/>
      <c r="K39" s="206"/>
      <c r="L39" s="206"/>
      <c r="M39" s="206"/>
      <c r="N39" s="37"/>
      <c r="O39" s="37"/>
      <c r="P39" s="37"/>
      <c r="Q39" s="37"/>
      <c r="R39" s="37"/>
      <c r="S39" s="37"/>
      <c r="T39" s="37"/>
      <c r="U39" s="37"/>
      <c r="V39" s="37"/>
    </row>
    <row r="40" spans="1:22" s="1" customFormat="1" x14ac:dyDescent="0.25">
      <c r="A40" s="129" t="s">
        <v>194</v>
      </c>
      <c r="B40" s="209"/>
      <c r="C40" s="209"/>
      <c r="D40" s="209"/>
      <c r="E40" s="211"/>
      <c r="F40" s="209"/>
      <c r="G40" s="209"/>
      <c r="H40" s="209"/>
      <c r="I40" s="209"/>
      <c r="J40" s="209"/>
      <c r="K40" s="209"/>
      <c r="L40" s="209"/>
      <c r="M40" s="209"/>
      <c r="N40" s="209"/>
      <c r="O40" s="209"/>
      <c r="P40" s="209"/>
      <c r="Q40" s="209"/>
      <c r="R40" s="209"/>
      <c r="S40" s="209"/>
      <c r="T40" s="209"/>
      <c r="U40" s="209"/>
      <c r="V40" s="209"/>
    </row>
    <row r="41" spans="1:22" s="2" customFormat="1" x14ac:dyDescent="0.25">
      <c r="A41" s="6"/>
      <c r="D41" s="17"/>
      <c r="E41" s="18"/>
      <c r="F41" s="17"/>
      <c r="G41" s="17"/>
      <c r="H41" s="17"/>
      <c r="I41" s="17"/>
      <c r="J41" s="17"/>
      <c r="K41" s="17"/>
      <c r="L41" s="17"/>
      <c r="M41" s="17"/>
    </row>
    <row r="42" spans="1:22" s="9" customFormat="1" x14ac:dyDescent="0.25">
      <c r="A42" s="15" t="s">
        <v>195</v>
      </c>
      <c r="D42" s="19"/>
      <c r="E42" s="19"/>
      <c r="F42" s="19"/>
      <c r="G42" s="19"/>
      <c r="H42" s="19"/>
      <c r="I42" s="19"/>
      <c r="J42" s="19"/>
      <c r="K42" s="19"/>
      <c r="L42" s="19"/>
      <c r="M42" s="19"/>
    </row>
    <row r="43" spans="1:22" s="9" customFormat="1" x14ac:dyDescent="0.25">
      <c r="A43" s="161" t="s">
        <v>238</v>
      </c>
      <c r="D43" s="19"/>
      <c r="E43" s="19"/>
      <c r="F43" s="19"/>
      <c r="G43" s="19"/>
      <c r="H43" s="19"/>
      <c r="I43" s="19"/>
      <c r="J43" s="19"/>
      <c r="K43" s="19"/>
      <c r="L43" s="19"/>
      <c r="M43" s="19"/>
    </row>
    <row r="44" spans="1:22" s="9" customFormat="1" x14ac:dyDescent="0.25">
      <c r="A44" s="161" t="s">
        <v>196</v>
      </c>
      <c r="B44" s="210">
        <f>B40-Inputs!$B$20</f>
        <v>0</v>
      </c>
      <c r="C44" s="210">
        <f>C40-Inputs!$B$20</f>
        <v>0</v>
      </c>
      <c r="D44" s="210">
        <f>D40-Inputs!$B$20</f>
        <v>0</v>
      </c>
      <c r="E44" s="210">
        <f>E40-Inputs!$B$20</f>
        <v>0</v>
      </c>
      <c r="F44" s="210">
        <f>F40-Inputs!$B$20</f>
        <v>0</v>
      </c>
      <c r="G44" s="210">
        <f>G40-Inputs!$B$20</f>
        <v>0</v>
      </c>
      <c r="H44" s="210">
        <f>H40-Inputs!$B$20</f>
        <v>0</v>
      </c>
      <c r="I44" s="210">
        <f>I40-Inputs!$B$20</f>
        <v>0</v>
      </c>
      <c r="J44" s="210">
        <f>J40-Inputs!$B$20</f>
        <v>0</v>
      </c>
      <c r="K44" s="210">
        <f>K40-Inputs!$B$20</f>
        <v>0</v>
      </c>
      <c r="L44" s="210">
        <f>L40-Inputs!$B$20</f>
        <v>0</v>
      </c>
      <c r="M44" s="210">
        <f>M40-Inputs!$B$20</f>
        <v>0</v>
      </c>
      <c r="N44" s="210">
        <f>N40-Inputs!$B$20</f>
        <v>0</v>
      </c>
      <c r="O44" s="210">
        <f>O40-Inputs!$B$20</f>
        <v>0</v>
      </c>
      <c r="P44" s="210">
        <f>P40-Inputs!$B$20</f>
        <v>0</v>
      </c>
      <c r="Q44" s="210">
        <f>Q40-Inputs!$B$20</f>
        <v>0</v>
      </c>
      <c r="R44" s="210">
        <f>R40-Inputs!$B$20</f>
        <v>0</v>
      </c>
      <c r="S44" s="210">
        <f>S40-Inputs!$B$20</f>
        <v>0</v>
      </c>
      <c r="T44" s="210">
        <f>T40-Inputs!$B$20</f>
        <v>0</v>
      </c>
      <c r="U44" s="210">
        <f>U40-Inputs!$B$20</f>
        <v>0</v>
      </c>
      <c r="V44" s="210">
        <f>V40-Inputs!$B$20</f>
        <v>0</v>
      </c>
    </row>
    <row r="45" spans="1:22" s="163" customFormat="1" x14ac:dyDescent="0.25">
      <c r="A45" s="162" t="s">
        <v>197</v>
      </c>
      <c r="B45" s="9"/>
      <c r="C45" s="9"/>
      <c r="D45" s="9"/>
      <c r="E45" s="9"/>
      <c r="F45" s="9"/>
      <c r="G45" s="9"/>
      <c r="H45" s="9"/>
      <c r="I45" s="9"/>
      <c r="J45" s="9"/>
      <c r="K45" s="9"/>
      <c r="L45" s="9"/>
      <c r="M45" s="9"/>
      <c r="N45" s="9"/>
      <c r="O45" s="9"/>
      <c r="P45" s="9"/>
      <c r="Q45" s="9"/>
      <c r="R45" s="9"/>
      <c r="S45" s="9"/>
      <c r="T45" s="9"/>
      <c r="U45" s="9"/>
      <c r="V45" s="9"/>
    </row>
    <row r="46" spans="1:22" s="16" customFormat="1" x14ac:dyDescent="0.25">
      <c r="D46" s="22"/>
      <c r="E46" s="23"/>
      <c r="F46" s="22"/>
      <c r="G46" s="22"/>
      <c r="H46" s="22"/>
      <c r="I46" s="22"/>
      <c r="J46" s="22"/>
      <c r="K46" s="22"/>
      <c r="L46" s="22"/>
      <c r="M46" s="22"/>
    </row>
    <row r="47" spans="1:22" s="2" customFormat="1" x14ac:dyDescent="0.25">
      <c r="A47" s="6"/>
      <c r="D47" s="17"/>
      <c r="E47" s="18"/>
      <c r="F47" s="17"/>
      <c r="G47" s="17"/>
      <c r="H47" s="17"/>
      <c r="I47" s="17"/>
      <c r="J47" s="17"/>
      <c r="K47" s="17"/>
      <c r="L47" s="17"/>
      <c r="M47" s="17"/>
    </row>
    <row r="48" spans="1:22"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K45"/>
  <sheetViews>
    <sheetView showGridLines="0" topLeftCell="A22" workbookViewId="0">
      <selection activeCell="T57" sqref="T57"/>
    </sheetView>
  </sheetViews>
  <sheetFormatPr defaultColWidth="9.140625" defaultRowHeight="15" x14ac:dyDescent="0.25"/>
  <cols>
    <col min="1" max="1" width="3.7109375" style="2" customWidth="1"/>
    <col min="2" max="2" width="32.28515625" style="2" bestFit="1" customWidth="1"/>
    <col min="3" max="3" width="11.140625" style="2" customWidth="1"/>
    <col min="4" max="4" width="7.7109375" style="2" customWidth="1"/>
    <col min="5" max="5" width="9.140625" style="3"/>
    <col min="6" max="16384" width="9.140625" style="2"/>
  </cols>
  <sheetData>
    <row r="1" spans="1:9" x14ac:dyDescent="0.25">
      <c r="A1" s="4" t="str">
        <f>Inputs!A1</f>
        <v>Type Company Name Here First</v>
      </c>
    </row>
    <row r="2" spans="1:9" x14ac:dyDescent="0.25">
      <c r="A2" s="3" t="s">
        <v>44</v>
      </c>
    </row>
    <row r="4" spans="1:9" x14ac:dyDescent="0.25">
      <c r="A4" s="149"/>
      <c r="B4" s="149"/>
      <c r="C4" s="149"/>
      <c r="D4" s="149"/>
      <c r="E4" s="179"/>
      <c r="F4" s="149"/>
      <c r="G4" s="149"/>
      <c r="H4" s="149"/>
      <c r="I4" s="149"/>
    </row>
    <row r="6" spans="1:9" x14ac:dyDescent="0.25">
      <c r="A6" s="1" t="s">
        <v>64</v>
      </c>
      <c r="E6" s="3" t="s">
        <v>219</v>
      </c>
    </row>
    <row r="7" spans="1:9" x14ac:dyDescent="0.25">
      <c r="B7" s="2" t="s">
        <v>87</v>
      </c>
      <c r="C7" s="173">
        <f>Inputs!B12</f>
        <v>0.03</v>
      </c>
      <c r="E7" s="3" t="s">
        <v>208</v>
      </c>
    </row>
    <row r="8" spans="1:9" x14ac:dyDescent="0.25">
      <c r="B8" s="2" t="s">
        <v>86</v>
      </c>
      <c r="C8" s="75">
        <f>Inputs!B11</f>
        <v>1</v>
      </c>
      <c r="E8" s="3" t="s">
        <v>230</v>
      </c>
    </row>
    <row r="9" spans="1:9" x14ac:dyDescent="0.25">
      <c r="B9" s="37" t="s">
        <v>95</v>
      </c>
      <c r="C9" s="174">
        <f>Inputs!B13</f>
        <v>0.05</v>
      </c>
      <c r="E9" s="3" t="s">
        <v>281</v>
      </c>
    </row>
    <row r="10" spans="1:9" x14ac:dyDescent="0.25">
      <c r="B10" s="1" t="s">
        <v>205</v>
      </c>
      <c r="C10" s="175"/>
    </row>
    <row r="12" spans="1:9" x14ac:dyDescent="0.25">
      <c r="A12" s="1" t="s">
        <v>206</v>
      </c>
    </row>
    <row r="13" spans="1:9" x14ac:dyDescent="0.25">
      <c r="B13" s="2" t="s">
        <v>87</v>
      </c>
      <c r="C13" s="44">
        <f>Inputs!B12</f>
        <v>0.03</v>
      </c>
      <c r="E13" s="3" t="s">
        <v>208</v>
      </c>
    </row>
    <row r="14" spans="1:9" x14ac:dyDescent="0.25">
      <c r="B14" s="2" t="s">
        <v>210</v>
      </c>
      <c r="C14" s="178">
        <f>C15-C13</f>
        <v>2.0000000000000004E-2</v>
      </c>
    </row>
    <row r="15" spans="1:9" x14ac:dyDescent="0.25">
      <c r="B15" s="2" t="s">
        <v>84</v>
      </c>
      <c r="C15" s="173">
        <f>Inputs!B10</f>
        <v>0.05</v>
      </c>
      <c r="E15" s="3" t="s">
        <v>280</v>
      </c>
    </row>
    <row r="16" spans="1:9" x14ac:dyDescent="0.25">
      <c r="B16" s="2" t="s">
        <v>111</v>
      </c>
      <c r="C16" s="176">
        <f>Inputs!B17</f>
        <v>0.22</v>
      </c>
    </row>
    <row r="17" spans="1:11" x14ac:dyDescent="0.25">
      <c r="B17" s="1" t="s">
        <v>207</v>
      </c>
      <c r="C17" s="177"/>
    </row>
    <row r="19" spans="1:11" x14ac:dyDescent="0.25">
      <c r="A19" s="1" t="s">
        <v>209</v>
      </c>
      <c r="K19" s="3" t="s">
        <v>279</v>
      </c>
    </row>
    <row r="20" spans="1:11" x14ac:dyDescent="0.25">
      <c r="B20" s="2" t="s">
        <v>211</v>
      </c>
      <c r="K20" s="3" t="s">
        <v>279</v>
      </c>
    </row>
    <row r="21" spans="1:11" x14ac:dyDescent="0.25">
      <c r="B21" s="2" t="s">
        <v>212</v>
      </c>
      <c r="C21" s="37"/>
      <c r="K21" s="3" t="s">
        <v>279</v>
      </c>
    </row>
    <row r="22" spans="1:11" x14ac:dyDescent="0.25">
      <c r="B22" s="1" t="s">
        <v>213</v>
      </c>
      <c r="C22" s="177"/>
      <c r="K22" s="3" t="s">
        <v>279</v>
      </c>
    </row>
    <row r="23" spans="1:11" x14ac:dyDescent="0.25">
      <c r="A23" s="37"/>
      <c r="B23" s="37"/>
      <c r="C23" s="37"/>
      <c r="D23" s="37"/>
      <c r="E23" s="180"/>
      <c r="F23" s="37"/>
      <c r="G23" s="37"/>
      <c r="H23" s="37"/>
      <c r="I23" s="37"/>
    </row>
    <row r="25" spans="1:11" x14ac:dyDescent="0.25">
      <c r="A25" s="1" t="s">
        <v>225</v>
      </c>
      <c r="E25" s="2"/>
      <c r="F25" s="106" t="s">
        <v>223</v>
      </c>
    </row>
    <row r="26" spans="1:11" x14ac:dyDescent="0.25">
      <c r="B26" s="2" t="s">
        <v>214</v>
      </c>
      <c r="E26" s="2"/>
    </row>
    <row r="27" spans="1:11" x14ac:dyDescent="0.25">
      <c r="B27" s="2" t="s">
        <v>4</v>
      </c>
      <c r="C27" s="181">
        <f>Inputs!B5</f>
        <v>50</v>
      </c>
      <c r="E27" s="24"/>
    </row>
    <row r="28" spans="1:11" x14ac:dyDescent="0.25">
      <c r="B28" s="1" t="s">
        <v>215</v>
      </c>
      <c r="C28" s="182">
        <f>C26*C27</f>
        <v>0</v>
      </c>
      <c r="E28" s="2"/>
      <c r="F28" s="184" t="e">
        <f>C28/$C$42</f>
        <v>#DIV/0!</v>
      </c>
    </row>
    <row r="29" spans="1:11" x14ac:dyDescent="0.25">
      <c r="E29" s="2"/>
    </row>
    <row r="30" spans="1:11" x14ac:dyDescent="0.25">
      <c r="A30" s="1" t="s">
        <v>216</v>
      </c>
      <c r="E30" s="2"/>
      <c r="K30" s="3" t="s">
        <v>229</v>
      </c>
    </row>
    <row r="31" spans="1:11" x14ac:dyDescent="0.25">
      <c r="B31" s="2" t="s">
        <v>217</v>
      </c>
      <c r="E31" s="2"/>
    </row>
    <row r="32" spans="1:11" x14ac:dyDescent="0.25">
      <c r="B32" s="2" t="s">
        <v>221</v>
      </c>
      <c r="E32" s="2"/>
    </row>
    <row r="33" spans="1:11" x14ac:dyDescent="0.25">
      <c r="B33" s="2" t="s">
        <v>220</v>
      </c>
      <c r="E33" s="2"/>
    </row>
    <row r="34" spans="1:11" x14ac:dyDescent="0.25">
      <c r="B34" s="2" t="s">
        <v>218</v>
      </c>
      <c r="C34" s="37"/>
      <c r="E34" s="2"/>
    </row>
    <row r="35" spans="1:11" x14ac:dyDescent="0.25">
      <c r="B35" s="1" t="s">
        <v>222</v>
      </c>
      <c r="C35" s="182">
        <f>SUM(C31:C34)</f>
        <v>0</v>
      </c>
      <c r="E35" s="2"/>
      <c r="F35" s="184" t="e">
        <f>C35/$C$42</f>
        <v>#DIV/0!</v>
      </c>
    </row>
    <row r="36" spans="1:11" x14ac:dyDescent="0.25">
      <c r="E36" s="2"/>
    </row>
    <row r="37" spans="1:11" x14ac:dyDescent="0.25">
      <c r="A37" s="1" t="s">
        <v>224</v>
      </c>
      <c r="E37" s="2"/>
      <c r="K37" s="3" t="s">
        <v>279</v>
      </c>
    </row>
    <row r="38" spans="1:11" x14ac:dyDescent="0.25">
      <c r="B38" s="2" t="s">
        <v>214</v>
      </c>
      <c r="E38" s="2"/>
      <c r="K38" s="3" t="s">
        <v>279</v>
      </c>
    </row>
    <row r="39" spans="1:11" x14ac:dyDescent="0.25">
      <c r="B39" s="2" t="s">
        <v>212</v>
      </c>
      <c r="C39" s="37"/>
      <c r="K39" s="3" t="s">
        <v>279</v>
      </c>
    </row>
    <row r="40" spans="1:11" x14ac:dyDescent="0.25">
      <c r="B40" s="1" t="s">
        <v>226</v>
      </c>
      <c r="C40" s="182">
        <f>C38*C39</f>
        <v>0</v>
      </c>
      <c r="F40" s="184" t="e">
        <f>C40/$C$42</f>
        <v>#DIV/0!</v>
      </c>
      <c r="K40" s="3" t="s">
        <v>279</v>
      </c>
    </row>
    <row r="42" spans="1:11" x14ac:dyDescent="0.25">
      <c r="A42" s="1" t="s">
        <v>227</v>
      </c>
      <c r="B42" s="1"/>
      <c r="C42" s="183">
        <f>C28+C35+C40</f>
        <v>0</v>
      </c>
      <c r="F42" s="173" t="e">
        <f>F40+F35+F28</f>
        <v>#DIV/0!</v>
      </c>
    </row>
    <row r="43" spans="1:11" x14ac:dyDescent="0.25">
      <c r="A43" s="37"/>
      <c r="B43" s="37"/>
      <c r="C43" s="37"/>
      <c r="D43" s="37"/>
      <c r="E43" s="180"/>
      <c r="F43" s="37"/>
      <c r="G43" s="37"/>
      <c r="H43" s="37"/>
      <c r="I43" s="37"/>
    </row>
    <row r="44" spans="1:11" ht="15.75" thickBot="1" x14ac:dyDescent="0.3"/>
    <row r="45" spans="1:11" ht="15.75" thickBot="1" x14ac:dyDescent="0.3">
      <c r="C45" s="1" t="s">
        <v>228</v>
      </c>
      <c r="D45" s="1"/>
      <c r="E45" s="43"/>
      <c r="F45" s="185"/>
    </row>
  </sheetData>
  <phoneticPr fontId="0" type="noConversion"/>
  <pageMargins left="0.75" right="0.75" top="1" bottom="1" header="0.5" footer="0.5"/>
  <pageSetup scale="69"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B1106"/>
  <sheetViews>
    <sheetView showGridLines="0" workbookViewId="0">
      <selection activeCell="Q46" sqref="Q46"/>
    </sheetView>
  </sheetViews>
  <sheetFormatPr defaultColWidth="9.140625" defaultRowHeight="15" x14ac:dyDescent="0.25"/>
  <cols>
    <col min="1" max="1" width="29.7109375" style="6" customWidth="1"/>
    <col min="2" max="2" width="10.7109375" style="7" bestFit="1" customWidth="1"/>
    <col min="3" max="28" width="9.140625" style="7"/>
    <col min="29" max="16384" width="9.140625" style="2"/>
  </cols>
  <sheetData>
    <row r="1" spans="1:28" x14ac:dyDescent="0.25">
      <c r="A1" s="4" t="str">
        <f>Inputs!A1</f>
        <v>Type Company Name Here First</v>
      </c>
      <c r="B1" s="2"/>
      <c r="C1" s="2"/>
      <c r="D1" s="2"/>
      <c r="E1" s="2"/>
      <c r="F1" s="2"/>
      <c r="G1" s="2"/>
      <c r="H1" s="2"/>
      <c r="I1" s="2"/>
      <c r="J1" s="2"/>
      <c r="K1" s="2"/>
      <c r="L1" s="2"/>
      <c r="M1" s="2"/>
      <c r="N1" s="2"/>
      <c r="O1" s="2"/>
      <c r="P1" s="2"/>
      <c r="Q1" s="2"/>
      <c r="R1" s="2"/>
      <c r="S1" s="2"/>
      <c r="T1" s="2"/>
      <c r="U1" s="2"/>
      <c r="V1" s="2"/>
      <c r="W1" s="2"/>
      <c r="X1" s="2"/>
      <c r="Y1" s="2"/>
      <c r="Z1" s="2"/>
      <c r="AA1" s="2"/>
      <c r="AB1" s="2"/>
    </row>
    <row r="2" spans="1:28" x14ac:dyDescent="0.25">
      <c r="A2" s="5" t="s">
        <v>77</v>
      </c>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25">
      <c r="A3" s="5"/>
      <c r="B3" s="2"/>
      <c r="C3" s="2"/>
      <c r="D3" s="2"/>
      <c r="E3" s="2"/>
      <c r="F3" s="2"/>
      <c r="G3" s="2"/>
      <c r="H3" s="2"/>
      <c r="I3" s="2"/>
      <c r="J3" s="2"/>
      <c r="K3" s="2"/>
      <c r="L3" s="2"/>
      <c r="M3" s="2"/>
      <c r="N3" s="2"/>
      <c r="O3" s="2"/>
      <c r="P3" s="2"/>
      <c r="Q3" s="2"/>
      <c r="R3" s="2"/>
      <c r="S3" s="2"/>
      <c r="T3" s="2"/>
      <c r="U3" s="2"/>
      <c r="V3" s="2"/>
      <c r="W3" s="2"/>
      <c r="X3" s="2"/>
      <c r="Y3" s="2"/>
      <c r="Z3" s="2"/>
      <c r="AA3" s="2"/>
      <c r="AB3" s="2"/>
    </row>
    <row r="4" spans="1:28" x14ac:dyDescent="0.25">
      <c r="A4" s="6" t="s">
        <v>78</v>
      </c>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25">
      <c r="A5" s="6" t="s">
        <v>154</v>
      </c>
      <c r="B5" s="117">
        <f>Inputs!B14</f>
        <v>2.5000000000000001E-2</v>
      </c>
      <c r="C5" s="2"/>
      <c r="D5" s="2"/>
      <c r="E5" s="2"/>
      <c r="F5" s="2"/>
      <c r="G5" s="2"/>
      <c r="H5" s="2"/>
      <c r="I5" s="2"/>
      <c r="J5" s="2"/>
      <c r="K5" s="2"/>
      <c r="L5" s="2"/>
      <c r="M5" s="2"/>
      <c r="N5" s="2"/>
      <c r="O5" s="2"/>
      <c r="P5" s="2"/>
      <c r="Q5" s="2"/>
      <c r="R5" s="2"/>
      <c r="S5" s="2"/>
      <c r="T5" s="2"/>
      <c r="U5" s="2"/>
      <c r="V5" s="2"/>
      <c r="W5" s="2"/>
      <c r="X5" s="2"/>
      <c r="Y5" s="2"/>
      <c r="Z5" s="2"/>
      <c r="AA5" s="2"/>
      <c r="AB5" s="2"/>
    </row>
    <row r="6" spans="1:28" x14ac:dyDescent="0.25">
      <c r="A6" s="6" t="s">
        <v>186</v>
      </c>
      <c r="B6" s="119"/>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6" t="s">
        <v>79</v>
      </c>
      <c r="B7" s="117">
        <f>Inputs!B20</f>
        <v>0</v>
      </c>
      <c r="C7" s="2"/>
      <c r="D7" s="2"/>
      <c r="E7" s="2"/>
      <c r="F7" s="2"/>
      <c r="G7" s="2"/>
      <c r="H7" s="2"/>
      <c r="I7" s="2"/>
      <c r="J7" s="2"/>
      <c r="K7" s="2"/>
      <c r="L7" s="2"/>
      <c r="M7" s="2"/>
      <c r="N7" s="2"/>
      <c r="O7" s="2"/>
      <c r="P7" s="2"/>
      <c r="Q7" s="2"/>
      <c r="R7" s="2"/>
      <c r="S7" s="2"/>
      <c r="T7" s="2"/>
      <c r="U7" s="2"/>
      <c r="V7" s="2"/>
      <c r="W7" s="2"/>
      <c r="X7" s="2"/>
      <c r="Y7" s="2"/>
      <c r="Z7" s="2"/>
      <c r="AA7" s="2"/>
      <c r="AB7" s="2"/>
    </row>
    <row r="8" spans="1:28" x14ac:dyDescent="0.25">
      <c r="A8" s="6" t="s">
        <v>80</v>
      </c>
      <c r="B8" s="193">
        <f>Inputs!B19</f>
        <v>0</v>
      </c>
    </row>
    <row r="9" spans="1:28" x14ac:dyDescent="0.25">
      <c r="A9" s="5"/>
    </row>
    <row r="10" spans="1:28" s="127" customFormat="1" ht="15.75" thickBot="1" x14ac:dyDescent="0.3">
      <c r="A10" s="114" t="str">
        <f>CONCATENATE("Fiscal Years Ending ",Inputs!B7)</f>
        <v>Fiscal Years Ending Dec. 31</v>
      </c>
      <c r="B10" s="115" t="s">
        <v>92</v>
      </c>
      <c r="C10" s="115" t="s">
        <v>97</v>
      </c>
      <c r="D10" s="115" t="s">
        <v>112</v>
      </c>
      <c r="E10" s="115" t="s">
        <v>113</v>
      </c>
      <c r="F10" s="115" t="s">
        <v>128</v>
      </c>
      <c r="G10" s="115" t="s">
        <v>129</v>
      </c>
      <c r="H10" s="115" t="s">
        <v>131</v>
      </c>
      <c r="I10" s="115" t="s">
        <v>237</v>
      </c>
      <c r="J10" s="115" t="s">
        <v>285</v>
      </c>
      <c r="K10" s="115" t="s">
        <v>297</v>
      </c>
    </row>
    <row r="11" spans="1:28" s="9" customFormat="1" x14ac:dyDescent="0.25">
      <c r="A11" s="8"/>
    </row>
    <row r="12" spans="1:28" s="9" customFormat="1" x14ac:dyDescent="0.25">
      <c r="A12" s="1" t="s">
        <v>155</v>
      </c>
    </row>
    <row r="13" spans="1:28" s="9" customFormat="1" x14ac:dyDescent="0.25">
      <c r="A13" s="128" t="s">
        <v>157</v>
      </c>
      <c r="B13" s="130"/>
      <c r="C13" s="130"/>
      <c r="D13" s="130"/>
      <c r="E13" s="130"/>
      <c r="F13" s="130"/>
      <c r="G13" s="130"/>
      <c r="H13" s="130"/>
      <c r="I13" s="130"/>
      <c r="J13" s="130"/>
      <c r="K13" s="130"/>
    </row>
    <row r="14" spans="1:28" s="9" customFormat="1" x14ac:dyDescent="0.25">
      <c r="A14" s="128" t="s">
        <v>158</v>
      </c>
      <c r="B14" s="131"/>
      <c r="C14" s="131"/>
      <c r="D14" s="131"/>
      <c r="E14" s="131"/>
      <c r="F14" s="131"/>
      <c r="G14" s="131"/>
      <c r="H14" s="131"/>
      <c r="I14" s="131"/>
      <c r="J14" s="131"/>
      <c r="K14" s="132"/>
      <c r="M14" s="6" t="s">
        <v>246</v>
      </c>
    </row>
    <row r="15" spans="1:28" s="9" customFormat="1" x14ac:dyDescent="0.25">
      <c r="A15" s="128" t="s">
        <v>159</v>
      </c>
      <c r="B15" s="130">
        <f>B13/(1+$B$7)^B50</f>
        <v>0</v>
      </c>
      <c r="C15" s="130"/>
      <c r="D15" s="130"/>
      <c r="E15" s="130"/>
      <c r="F15" s="130"/>
      <c r="G15" s="130"/>
      <c r="H15" s="130"/>
      <c r="I15" s="130"/>
      <c r="J15" s="130"/>
      <c r="K15" s="130">
        <f>K14/(1+$B$7)^K50</f>
        <v>0</v>
      </c>
    </row>
    <row r="16" spans="1:28" s="9" customFormat="1" x14ac:dyDescent="0.25">
      <c r="A16" s="128"/>
      <c r="B16" s="133"/>
      <c r="C16" s="133"/>
      <c r="D16" s="133"/>
      <c r="E16" s="133"/>
      <c r="F16" s="133"/>
      <c r="G16" s="133"/>
      <c r="H16" s="133"/>
      <c r="I16" s="133"/>
      <c r="J16" s="133"/>
      <c r="K16" s="133"/>
    </row>
    <row r="17" spans="1:13" s="2" customFormat="1" x14ac:dyDescent="0.25">
      <c r="A17" s="128" t="s">
        <v>160</v>
      </c>
      <c r="B17" s="134">
        <f>SUM(B15:K15)</f>
        <v>0</v>
      </c>
      <c r="C17" s="39"/>
      <c r="D17" s="39"/>
      <c r="E17" s="39"/>
      <c r="F17" s="39"/>
      <c r="G17" s="39"/>
      <c r="H17" s="39"/>
      <c r="I17" s="39"/>
      <c r="J17" s="39"/>
      <c r="K17" s="39"/>
    </row>
    <row r="18" spans="1:13" s="2" customFormat="1" x14ac:dyDescent="0.25">
      <c r="A18" s="128" t="s">
        <v>165</v>
      </c>
      <c r="B18" s="134"/>
      <c r="C18" s="39"/>
      <c r="D18" s="39"/>
      <c r="E18" s="39"/>
      <c r="F18" s="39"/>
      <c r="G18" s="39"/>
      <c r="H18" s="39"/>
      <c r="I18" s="39"/>
      <c r="J18" s="39"/>
      <c r="K18" s="39"/>
    </row>
    <row r="19" spans="1:13" s="1" customFormat="1" x14ac:dyDescent="0.25">
      <c r="A19" s="128"/>
      <c r="B19" s="135"/>
      <c r="C19" s="136"/>
      <c r="D19" s="136"/>
      <c r="E19" s="136"/>
      <c r="F19" s="136"/>
      <c r="G19" s="136"/>
      <c r="H19" s="136"/>
      <c r="I19" s="136"/>
      <c r="J19" s="136"/>
      <c r="K19" s="136"/>
    </row>
    <row r="20" spans="1:13" s="1" customFormat="1" x14ac:dyDescent="0.25">
      <c r="A20" s="128"/>
      <c r="B20" s="135"/>
      <c r="C20" s="136"/>
      <c r="D20" s="136"/>
      <c r="E20" s="136"/>
      <c r="F20" s="136"/>
      <c r="G20" s="136"/>
      <c r="H20" s="136"/>
      <c r="I20" s="136"/>
      <c r="J20" s="136"/>
      <c r="K20" s="136"/>
    </row>
    <row r="21" spans="1:13" s="1" customFormat="1" x14ac:dyDescent="0.25">
      <c r="A21" s="129"/>
      <c r="B21" s="137"/>
      <c r="C21" s="136"/>
      <c r="D21" s="136"/>
      <c r="E21" s="136"/>
      <c r="F21" s="136"/>
      <c r="G21" s="136"/>
      <c r="H21" s="136"/>
      <c r="I21" s="136"/>
      <c r="J21" s="136"/>
      <c r="K21" s="136"/>
    </row>
    <row r="22" spans="1:13" s="1" customFormat="1" x14ac:dyDescent="0.25">
      <c r="A22" s="128" t="s">
        <v>161</v>
      </c>
      <c r="B22" s="138">
        <f>SUM(B17:B21)</f>
        <v>0</v>
      </c>
      <c r="C22" s="136"/>
      <c r="D22" s="136"/>
      <c r="E22" s="136"/>
      <c r="F22" s="136"/>
      <c r="G22" s="136"/>
      <c r="H22" s="136"/>
      <c r="I22" s="136"/>
      <c r="J22" s="136"/>
      <c r="K22" s="136"/>
    </row>
    <row r="23" spans="1:13" s="1" customFormat="1" x14ac:dyDescent="0.25">
      <c r="A23" s="128" t="s">
        <v>162</v>
      </c>
      <c r="B23" s="139"/>
    </row>
    <row r="24" spans="1:13" s="1" customFormat="1" ht="15.75" thickBot="1" x14ac:dyDescent="0.3">
      <c r="A24" s="128" t="s">
        <v>163</v>
      </c>
      <c r="B24" s="120"/>
    </row>
    <row r="25" spans="1:13" s="2" customFormat="1" ht="15.75" thickBot="1" x14ac:dyDescent="0.3">
      <c r="A25" s="129" t="s">
        <v>164</v>
      </c>
      <c r="B25" s="140">
        <f>B24*(1+$B$8-$B$58)^$B$57</f>
        <v>0</v>
      </c>
    </row>
    <row r="26" spans="1:13" s="2" customFormat="1" x14ac:dyDescent="0.25">
      <c r="A26" s="129"/>
    </row>
    <row r="27" spans="1:13" s="1" customFormat="1" x14ac:dyDescent="0.25">
      <c r="A27" s="1" t="s">
        <v>156</v>
      </c>
    </row>
    <row r="28" spans="1:13" s="9" customFormat="1" x14ac:dyDescent="0.25">
      <c r="A28" s="128" t="s">
        <v>166</v>
      </c>
      <c r="B28" s="130"/>
      <c r="C28" s="130"/>
      <c r="D28" s="130"/>
      <c r="E28" s="130"/>
      <c r="F28" s="130"/>
      <c r="G28" s="130"/>
      <c r="H28" s="130"/>
      <c r="I28" s="130"/>
      <c r="J28" s="130"/>
      <c r="K28" s="130"/>
    </row>
    <row r="29" spans="1:13" s="9" customFormat="1" x14ac:dyDescent="0.25">
      <c r="A29" s="128" t="s">
        <v>158</v>
      </c>
      <c r="B29" s="131"/>
      <c r="C29" s="131"/>
      <c r="D29" s="131"/>
      <c r="E29" s="131"/>
      <c r="F29" s="131"/>
      <c r="G29" s="131"/>
      <c r="H29" s="131"/>
      <c r="I29" s="131"/>
      <c r="J29" s="131"/>
      <c r="K29" s="132"/>
      <c r="M29" s="6" t="s">
        <v>247</v>
      </c>
    </row>
    <row r="30" spans="1:13" s="9" customFormat="1" x14ac:dyDescent="0.25">
      <c r="A30" s="128" t="s">
        <v>167</v>
      </c>
      <c r="B30" s="130">
        <f>B28/(1+$B$7)^B50</f>
        <v>0</v>
      </c>
      <c r="C30" s="130"/>
      <c r="D30" s="130"/>
      <c r="E30" s="130"/>
      <c r="F30" s="130"/>
      <c r="G30" s="130"/>
      <c r="H30" s="130"/>
      <c r="I30" s="130"/>
      <c r="J30" s="130"/>
      <c r="K30" s="130">
        <f>K29/(1+$B$7)^K50</f>
        <v>0</v>
      </c>
    </row>
    <row r="31" spans="1:13" s="9" customFormat="1" x14ac:dyDescent="0.25">
      <c r="A31" s="128"/>
      <c r="B31" s="133"/>
      <c r="C31" s="133"/>
      <c r="D31" s="133"/>
      <c r="E31" s="133"/>
      <c r="F31" s="133"/>
      <c r="G31" s="133"/>
      <c r="H31" s="133"/>
      <c r="I31" s="133"/>
      <c r="J31" s="133"/>
      <c r="K31" s="133"/>
    </row>
    <row r="32" spans="1:13" s="9" customFormat="1" x14ac:dyDescent="0.25">
      <c r="A32" s="128" t="s">
        <v>169</v>
      </c>
      <c r="B32" s="130">
        <f>SUM(B30:K30)</f>
        <v>0</v>
      </c>
      <c r="C32" s="133"/>
      <c r="D32" s="133"/>
      <c r="E32" s="133"/>
      <c r="F32" s="133"/>
      <c r="G32" s="133"/>
      <c r="H32" s="133"/>
      <c r="I32" s="133"/>
      <c r="J32" s="133"/>
      <c r="K32" s="133"/>
    </row>
    <row r="33" spans="1:11" s="9" customFormat="1" x14ac:dyDescent="0.25">
      <c r="A33" s="128" t="s">
        <v>168</v>
      </c>
      <c r="B33" s="132"/>
      <c r="C33" s="133"/>
      <c r="D33" s="133"/>
      <c r="E33" s="133"/>
      <c r="F33" s="133"/>
      <c r="G33" s="133"/>
      <c r="H33" s="133"/>
      <c r="I33" s="133"/>
      <c r="J33" s="133"/>
      <c r="K33" s="133"/>
    </row>
    <row r="34" spans="1:11" s="2" customFormat="1" x14ac:dyDescent="0.25">
      <c r="A34" s="128" t="s">
        <v>160</v>
      </c>
      <c r="B34" s="134">
        <f>B32+B33</f>
        <v>0</v>
      </c>
      <c r="C34" s="39"/>
      <c r="D34" s="39"/>
      <c r="E34" s="39"/>
      <c r="F34" s="39"/>
      <c r="G34" s="39"/>
      <c r="H34" s="39"/>
      <c r="I34" s="39"/>
      <c r="J34" s="39"/>
      <c r="K34" s="39"/>
    </row>
    <row r="35" spans="1:11" s="2" customFormat="1" x14ac:dyDescent="0.25">
      <c r="A35" s="128" t="s">
        <v>165</v>
      </c>
      <c r="B35" s="134"/>
      <c r="C35" s="39"/>
      <c r="D35" s="39"/>
      <c r="E35" s="39"/>
      <c r="F35" s="39"/>
      <c r="G35" s="39"/>
      <c r="H35" s="39"/>
      <c r="I35" s="39"/>
      <c r="J35" s="39"/>
      <c r="K35" s="39"/>
    </row>
    <row r="36" spans="1:11" s="1" customFormat="1" x14ac:dyDescent="0.25">
      <c r="A36" s="128"/>
      <c r="B36" s="135"/>
      <c r="C36" s="136"/>
      <c r="D36" s="136"/>
      <c r="E36" s="136"/>
      <c r="F36" s="136"/>
      <c r="G36" s="136"/>
      <c r="H36" s="136"/>
      <c r="I36" s="136"/>
      <c r="J36" s="136"/>
      <c r="K36" s="136"/>
    </row>
    <row r="37" spans="1:11" s="1" customFormat="1" x14ac:dyDescent="0.25">
      <c r="A37" s="128"/>
      <c r="B37" s="135"/>
      <c r="C37" s="136"/>
      <c r="D37" s="136"/>
      <c r="E37" s="136"/>
      <c r="F37" s="136"/>
      <c r="G37" s="136"/>
      <c r="H37" s="136"/>
      <c r="I37" s="136"/>
      <c r="J37" s="136"/>
      <c r="K37" s="136"/>
    </row>
    <row r="38" spans="1:11" s="1" customFormat="1" x14ac:dyDescent="0.25">
      <c r="A38" s="129"/>
      <c r="B38" s="137"/>
      <c r="C38" s="136"/>
      <c r="D38" s="136"/>
      <c r="E38" s="136"/>
      <c r="F38" s="136"/>
      <c r="G38" s="136"/>
      <c r="H38" s="136"/>
      <c r="I38" s="136"/>
      <c r="J38" s="136"/>
      <c r="K38" s="136"/>
    </row>
    <row r="39" spans="1:11" s="1" customFormat="1" x14ac:dyDescent="0.25">
      <c r="A39" s="128" t="s">
        <v>161</v>
      </c>
      <c r="B39" s="138">
        <f>SUM(B34:B38)</f>
        <v>0</v>
      </c>
      <c r="C39" s="136"/>
      <c r="D39" s="136"/>
      <c r="E39" s="136"/>
      <c r="F39" s="136"/>
      <c r="G39" s="136"/>
      <c r="H39" s="136"/>
      <c r="I39" s="136"/>
      <c r="J39" s="136"/>
      <c r="K39" s="136"/>
    </row>
    <row r="40" spans="1:11" s="1" customFormat="1" x14ac:dyDescent="0.25">
      <c r="A40" s="128" t="s">
        <v>162</v>
      </c>
      <c r="B40" s="139"/>
    </row>
    <row r="41" spans="1:11" s="1" customFormat="1" ht="15.75" thickBot="1" x14ac:dyDescent="0.3">
      <c r="A41" s="128" t="s">
        <v>163</v>
      </c>
      <c r="B41" s="120"/>
    </row>
    <row r="42" spans="1:11" s="2" customFormat="1" ht="15.75" thickBot="1" x14ac:dyDescent="0.3">
      <c r="A42" s="129" t="s">
        <v>164</v>
      </c>
      <c r="B42" s="140">
        <f>B41*(1+$B$8-$B$58)^$B$57</f>
        <v>0</v>
      </c>
    </row>
    <row r="43" spans="1:11" s="2" customFormat="1" x14ac:dyDescent="0.25">
      <c r="A43" s="129"/>
    </row>
    <row r="44" spans="1:11" s="1" customFormat="1" x14ac:dyDescent="0.25">
      <c r="A44" s="4"/>
    </row>
    <row r="45" spans="1:11" s="2" customFormat="1" x14ac:dyDescent="0.25">
      <c r="A45" s="6"/>
    </row>
    <row r="46" spans="1:11" s="2" customFormat="1" x14ac:dyDescent="0.25">
      <c r="A46" s="6"/>
    </row>
    <row r="47" spans="1:11" s="1" customFormat="1" x14ac:dyDescent="0.25">
      <c r="B47" s="47"/>
    </row>
    <row r="48" spans="1:11" s="2" customFormat="1" x14ac:dyDescent="0.25">
      <c r="A48" s="69" t="s">
        <v>170</v>
      </c>
      <c r="B48" s="124"/>
      <c r="C48" s="124"/>
    </row>
    <row r="49" spans="1:11" s="2" customFormat="1" x14ac:dyDescent="0.25"/>
    <row r="50" spans="1:11" s="2" customFormat="1" x14ac:dyDescent="0.25">
      <c r="A50" s="2" t="s">
        <v>147</v>
      </c>
      <c r="B50" s="2">
        <v>1</v>
      </c>
      <c r="C50" s="2">
        <v>2</v>
      </c>
      <c r="D50" s="2">
        <v>3</v>
      </c>
      <c r="E50" s="2">
        <v>4</v>
      </c>
      <c r="F50" s="2">
        <v>5</v>
      </c>
      <c r="G50" s="2">
        <v>6</v>
      </c>
      <c r="H50" s="2">
        <v>7</v>
      </c>
      <c r="I50" s="2">
        <v>8</v>
      </c>
      <c r="J50" s="2">
        <v>9</v>
      </c>
      <c r="K50" s="2">
        <v>9</v>
      </c>
    </row>
    <row r="51" spans="1:11" s="2" customFormat="1" x14ac:dyDescent="0.25"/>
    <row r="52" spans="1:11" s="2" customFormat="1" x14ac:dyDescent="0.25">
      <c r="A52" s="2" t="s">
        <v>114</v>
      </c>
      <c r="B52" s="24">
        <f>Inputs!B6</f>
        <v>44986</v>
      </c>
    </row>
    <row r="53" spans="1:11" s="2" customFormat="1" x14ac:dyDescent="0.25">
      <c r="A53" s="2" t="s">
        <v>1</v>
      </c>
      <c r="B53" s="24">
        <f>Inputs!B9</f>
        <v>45291</v>
      </c>
    </row>
    <row r="54" spans="1:11" s="2" customFormat="1" x14ac:dyDescent="0.25">
      <c r="A54" s="2" t="s">
        <v>2</v>
      </c>
      <c r="B54" s="24">
        <f>Inputs!B8</f>
        <v>44926</v>
      </c>
    </row>
    <row r="55" spans="1:11" s="2" customFormat="1" x14ac:dyDescent="0.25">
      <c r="A55" s="2" t="s">
        <v>3</v>
      </c>
      <c r="B55" s="25">
        <f>B53-B54</f>
        <v>365</v>
      </c>
    </row>
    <row r="56" spans="1:11" s="2" customFormat="1" x14ac:dyDescent="0.25">
      <c r="A56" s="2" t="s">
        <v>151</v>
      </c>
      <c r="B56" s="25">
        <f>B52-B54</f>
        <v>60</v>
      </c>
    </row>
    <row r="57" spans="1:11" s="2" customFormat="1" x14ac:dyDescent="0.25">
      <c r="A57" s="2" t="s">
        <v>152</v>
      </c>
      <c r="B57" s="26">
        <f>B56/B55</f>
        <v>0.16438356164383561</v>
      </c>
    </row>
    <row r="58" spans="1:11" s="2" customFormat="1" x14ac:dyDescent="0.25">
      <c r="A58" s="2" t="s">
        <v>153</v>
      </c>
      <c r="B58" s="44">
        <f>Inputs!B16</f>
        <v>0</v>
      </c>
    </row>
    <row r="59" spans="1:11" s="2" customFormat="1" x14ac:dyDescent="0.25"/>
    <row r="60" spans="1:11" s="2" customFormat="1" x14ac:dyDescent="0.25">
      <c r="A60" s="6"/>
    </row>
    <row r="61" spans="1:11" s="2" customFormat="1" x14ac:dyDescent="0.25">
      <c r="A61" s="6"/>
    </row>
    <row r="62" spans="1:11" s="2" customFormat="1" x14ac:dyDescent="0.25">
      <c r="A62" s="6"/>
    </row>
    <row r="63" spans="1:11" s="2" customFormat="1" x14ac:dyDescent="0.25">
      <c r="A63" s="6"/>
    </row>
    <row r="64" spans="1:11" s="2" customFormat="1" x14ac:dyDescent="0.25">
      <c r="A64" s="6"/>
    </row>
    <row r="65" spans="1:1" s="2" customFormat="1" x14ac:dyDescent="0.25">
      <c r="A65" s="6"/>
    </row>
    <row r="66" spans="1:1" s="2" customFormat="1" x14ac:dyDescent="0.25">
      <c r="A66" s="6"/>
    </row>
    <row r="67" spans="1:1" s="2" customFormat="1" x14ac:dyDescent="0.25">
      <c r="A67" s="6"/>
    </row>
    <row r="68" spans="1:1" s="2" customFormat="1" x14ac:dyDescent="0.25">
      <c r="A68" s="6"/>
    </row>
    <row r="69" spans="1:1" s="2" customFormat="1" x14ac:dyDescent="0.25">
      <c r="A69" s="6"/>
    </row>
    <row r="70" spans="1:1" s="2" customFormat="1" x14ac:dyDescent="0.25">
      <c r="A70" s="6"/>
    </row>
    <row r="71" spans="1:1" s="2" customFormat="1" x14ac:dyDescent="0.25">
      <c r="A71" s="6"/>
    </row>
    <row r="72" spans="1:1" s="2" customFormat="1" x14ac:dyDescent="0.25">
      <c r="A72" s="6"/>
    </row>
    <row r="73" spans="1:1" s="2" customFormat="1" x14ac:dyDescent="0.25">
      <c r="A73" s="6"/>
    </row>
    <row r="74" spans="1:1" s="2" customFormat="1" x14ac:dyDescent="0.25">
      <c r="A74" s="6"/>
    </row>
    <row r="75" spans="1:1" s="2" customFormat="1" x14ac:dyDescent="0.25">
      <c r="A75" s="6"/>
    </row>
    <row r="76" spans="1:1" s="2" customFormat="1" x14ac:dyDescent="0.25">
      <c r="A76" s="6"/>
    </row>
    <row r="77" spans="1:1" s="2" customFormat="1" x14ac:dyDescent="0.25">
      <c r="A77" s="6"/>
    </row>
    <row r="78" spans="1:1" s="2" customFormat="1" x14ac:dyDescent="0.25">
      <c r="A78" s="6"/>
    </row>
    <row r="79" spans="1:1" s="2" customFormat="1" x14ac:dyDescent="0.25">
      <c r="A79" s="6"/>
    </row>
    <row r="80" spans="1:1" s="2" customFormat="1" x14ac:dyDescent="0.25">
      <c r="A80" s="6"/>
    </row>
    <row r="81" spans="1:1" s="2" customFormat="1" x14ac:dyDescent="0.25">
      <c r="A81" s="6"/>
    </row>
    <row r="82" spans="1:1" s="2" customFormat="1" x14ac:dyDescent="0.25">
      <c r="A82" s="6"/>
    </row>
    <row r="83" spans="1:1" s="2" customFormat="1" x14ac:dyDescent="0.25">
      <c r="A83" s="6"/>
    </row>
    <row r="84" spans="1:1" s="2" customFormat="1" x14ac:dyDescent="0.25">
      <c r="A84" s="6"/>
    </row>
    <row r="85" spans="1:1" s="2" customFormat="1" x14ac:dyDescent="0.25">
      <c r="A85" s="6"/>
    </row>
    <row r="86" spans="1:1" s="2" customFormat="1" x14ac:dyDescent="0.25">
      <c r="A86" s="6"/>
    </row>
    <row r="87" spans="1:1" s="2" customFormat="1" x14ac:dyDescent="0.25">
      <c r="A87" s="6"/>
    </row>
    <row r="88" spans="1:1" s="2" customFormat="1" x14ac:dyDescent="0.25">
      <c r="A88" s="6"/>
    </row>
    <row r="89" spans="1:1" s="2" customFormat="1" x14ac:dyDescent="0.25">
      <c r="A89" s="6"/>
    </row>
    <row r="90" spans="1:1" s="2" customFormat="1" x14ac:dyDescent="0.25">
      <c r="A90" s="6"/>
    </row>
    <row r="91" spans="1:1" s="2" customFormat="1" x14ac:dyDescent="0.25">
      <c r="A91" s="6"/>
    </row>
    <row r="92" spans="1:1" s="2" customFormat="1" x14ac:dyDescent="0.25">
      <c r="A92" s="6"/>
    </row>
    <row r="93" spans="1:1" s="2" customFormat="1" x14ac:dyDescent="0.25">
      <c r="A93" s="6"/>
    </row>
    <row r="94" spans="1:1" s="2" customFormat="1" x14ac:dyDescent="0.25">
      <c r="A94" s="6"/>
    </row>
    <row r="95" spans="1:1" s="2" customFormat="1" x14ac:dyDescent="0.25">
      <c r="A95" s="6"/>
    </row>
    <row r="96" spans="1:1" s="2" customFormat="1" x14ac:dyDescent="0.25">
      <c r="A96" s="6"/>
    </row>
    <row r="97" spans="1:1" s="2" customFormat="1" x14ac:dyDescent="0.25">
      <c r="A97" s="6"/>
    </row>
    <row r="98" spans="1:1" s="2" customFormat="1" x14ac:dyDescent="0.25">
      <c r="A98" s="6"/>
    </row>
    <row r="99" spans="1:1" s="2" customFormat="1" x14ac:dyDescent="0.25">
      <c r="A99" s="6"/>
    </row>
    <row r="100" spans="1:1" s="2" customFormat="1" x14ac:dyDescent="0.25">
      <c r="A100" s="6"/>
    </row>
    <row r="101" spans="1:1" s="2" customFormat="1" x14ac:dyDescent="0.25">
      <c r="A101" s="6"/>
    </row>
    <row r="102" spans="1:1" s="2" customFormat="1" x14ac:dyDescent="0.25">
      <c r="A102" s="6"/>
    </row>
    <row r="103" spans="1:1" s="2" customFormat="1" x14ac:dyDescent="0.25">
      <c r="A103" s="6"/>
    </row>
    <row r="104" spans="1:1" s="2" customFormat="1" x14ac:dyDescent="0.25">
      <c r="A104" s="6"/>
    </row>
    <row r="105" spans="1:1" s="2" customFormat="1" x14ac:dyDescent="0.25">
      <c r="A105" s="6"/>
    </row>
    <row r="106" spans="1:1" s="2" customFormat="1" x14ac:dyDescent="0.25">
      <c r="A106" s="6"/>
    </row>
    <row r="107" spans="1:1" s="2" customFormat="1" x14ac:dyDescent="0.25">
      <c r="A107" s="6"/>
    </row>
    <row r="108" spans="1:1" s="2" customFormat="1" x14ac:dyDescent="0.25">
      <c r="A108" s="6"/>
    </row>
    <row r="109" spans="1:1" s="2" customFormat="1" x14ac:dyDescent="0.25">
      <c r="A109" s="6"/>
    </row>
    <row r="110" spans="1:1" s="2" customFormat="1" x14ac:dyDescent="0.25">
      <c r="A110" s="6"/>
    </row>
    <row r="111" spans="1:1" s="2" customFormat="1" x14ac:dyDescent="0.25">
      <c r="A111" s="6"/>
    </row>
    <row r="112" spans="1:1" s="2" customFormat="1" x14ac:dyDescent="0.25">
      <c r="A112" s="6"/>
    </row>
    <row r="113" spans="1:1" s="2" customFormat="1" x14ac:dyDescent="0.25">
      <c r="A113" s="6"/>
    </row>
    <row r="114" spans="1:1" s="2" customFormat="1" x14ac:dyDescent="0.25">
      <c r="A114" s="6"/>
    </row>
    <row r="115" spans="1:1" s="2" customFormat="1" x14ac:dyDescent="0.25">
      <c r="A115" s="6"/>
    </row>
    <row r="116" spans="1:1" s="2" customFormat="1" x14ac:dyDescent="0.25">
      <c r="A116" s="6"/>
    </row>
    <row r="117" spans="1:1" s="2" customFormat="1" x14ac:dyDescent="0.25">
      <c r="A117" s="6"/>
    </row>
    <row r="118" spans="1:1" s="2" customFormat="1" x14ac:dyDescent="0.25">
      <c r="A118" s="6"/>
    </row>
    <row r="119" spans="1:1" s="2" customFormat="1" x14ac:dyDescent="0.25">
      <c r="A119" s="6"/>
    </row>
    <row r="120" spans="1:1" s="2" customFormat="1" x14ac:dyDescent="0.25">
      <c r="A120" s="6"/>
    </row>
    <row r="121" spans="1:1" s="2" customFormat="1" x14ac:dyDescent="0.25">
      <c r="A121" s="6"/>
    </row>
    <row r="122" spans="1:1" s="2" customFormat="1" x14ac:dyDescent="0.25">
      <c r="A122" s="6"/>
    </row>
    <row r="123" spans="1:1" s="2" customFormat="1" x14ac:dyDescent="0.25">
      <c r="A123" s="6"/>
    </row>
    <row r="124" spans="1:1" s="2" customFormat="1" x14ac:dyDescent="0.25">
      <c r="A124" s="6"/>
    </row>
    <row r="125" spans="1:1" s="2" customFormat="1" x14ac:dyDescent="0.25">
      <c r="A125" s="6"/>
    </row>
    <row r="126" spans="1:1" s="2" customFormat="1" x14ac:dyDescent="0.25">
      <c r="A126" s="6"/>
    </row>
    <row r="127" spans="1:1" s="2" customFormat="1" x14ac:dyDescent="0.25">
      <c r="A127" s="6"/>
    </row>
    <row r="128" spans="1:1" s="2" customFormat="1" x14ac:dyDescent="0.25">
      <c r="A128" s="6"/>
    </row>
    <row r="129" spans="1:1" s="2" customFormat="1" x14ac:dyDescent="0.25">
      <c r="A129" s="6"/>
    </row>
    <row r="130" spans="1:1" s="2" customFormat="1" x14ac:dyDescent="0.25">
      <c r="A130" s="6"/>
    </row>
    <row r="131" spans="1:1" s="2" customFormat="1" x14ac:dyDescent="0.25">
      <c r="A131" s="6"/>
    </row>
    <row r="132" spans="1:1" s="2" customFormat="1" x14ac:dyDescent="0.25">
      <c r="A132" s="6"/>
    </row>
    <row r="133" spans="1:1" s="2" customFormat="1" x14ac:dyDescent="0.25">
      <c r="A133" s="6"/>
    </row>
    <row r="134" spans="1:1" s="2" customFormat="1" x14ac:dyDescent="0.25">
      <c r="A134" s="6"/>
    </row>
    <row r="135" spans="1:1" s="2" customFormat="1" x14ac:dyDescent="0.25">
      <c r="A135" s="6"/>
    </row>
    <row r="136" spans="1:1" s="2" customFormat="1" x14ac:dyDescent="0.25">
      <c r="A136" s="6"/>
    </row>
    <row r="137" spans="1:1" s="2" customFormat="1" x14ac:dyDescent="0.25">
      <c r="A137" s="6"/>
    </row>
    <row r="138" spans="1:1" s="2" customFormat="1" x14ac:dyDescent="0.25">
      <c r="A138" s="6"/>
    </row>
    <row r="139" spans="1:1" s="2" customFormat="1" x14ac:dyDescent="0.25">
      <c r="A139" s="6"/>
    </row>
    <row r="140" spans="1:1" s="2" customFormat="1" x14ac:dyDescent="0.25">
      <c r="A140" s="6"/>
    </row>
    <row r="141" spans="1:1" s="2" customFormat="1" x14ac:dyDescent="0.25">
      <c r="A141" s="6"/>
    </row>
    <row r="142" spans="1:1" s="2" customFormat="1" x14ac:dyDescent="0.25">
      <c r="A142" s="6"/>
    </row>
    <row r="143" spans="1:1" s="2" customFormat="1" x14ac:dyDescent="0.25">
      <c r="A143" s="6"/>
    </row>
    <row r="144" spans="1:1" s="2" customFormat="1" x14ac:dyDescent="0.25">
      <c r="A144" s="6"/>
    </row>
    <row r="145" spans="1:1" s="2" customFormat="1" x14ac:dyDescent="0.25">
      <c r="A145" s="6"/>
    </row>
    <row r="146" spans="1:1" s="2" customFormat="1" x14ac:dyDescent="0.25">
      <c r="A146" s="6"/>
    </row>
    <row r="147" spans="1:1" s="2" customFormat="1" x14ac:dyDescent="0.25">
      <c r="A147" s="6"/>
    </row>
    <row r="148" spans="1:1" s="2" customFormat="1" x14ac:dyDescent="0.25">
      <c r="A148" s="6"/>
    </row>
    <row r="149" spans="1:1" s="2" customFormat="1" x14ac:dyDescent="0.25">
      <c r="A149" s="6"/>
    </row>
    <row r="150" spans="1:1" s="2" customFormat="1" x14ac:dyDescent="0.25">
      <c r="A150" s="6"/>
    </row>
    <row r="151" spans="1:1" s="2" customFormat="1" x14ac:dyDescent="0.25">
      <c r="A151" s="6"/>
    </row>
    <row r="152" spans="1:1" s="2" customFormat="1" x14ac:dyDescent="0.25">
      <c r="A152" s="6"/>
    </row>
    <row r="153" spans="1:1" s="2" customFormat="1" x14ac:dyDescent="0.25">
      <c r="A153" s="6"/>
    </row>
    <row r="154" spans="1:1" s="2" customFormat="1" x14ac:dyDescent="0.25">
      <c r="A154" s="6"/>
    </row>
    <row r="155" spans="1:1" s="2" customFormat="1" x14ac:dyDescent="0.25">
      <c r="A155" s="6"/>
    </row>
    <row r="156" spans="1:1" s="2" customFormat="1" x14ac:dyDescent="0.25">
      <c r="A156" s="6"/>
    </row>
    <row r="157" spans="1:1" s="2" customFormat="1" x14ac:dyDescent="0.25">
      <c r="A157" s="6"/>
    </row>
    <row r="158" spans="1:1" s="2" customFormat="1" x14ac:dyDescent="0.25">
      <c r="A158" s="6"/>
    </row>
    <row r="159" spans="1:1" s="2" customFormat="1" x14ac:dyDescent="0.25">
      <c r="A159" s="6"/>
    </row>
    <row r="160" spans="1:1" s="2" customFormat="1" x14ac:dyDescent="0.25">
      <c r="A160" s="6"/>
    </row>
    <row r="161" spans="1:1" s="2" customFormat="1" x14ac:dyDescent="0.25">
      <c r="A161" s="6"/>
    </row>
    <row r="162" spans="1:1" s="2" customFormat="1" x14ac:dyDescent="0.25">
      <c r="A162" s="6"/>
    </row>
    <row r="163" spans="1:1" s="2" customFormat="1" x14ac:dyDescent="0.25">
      <c r="A163" s="6"/>
    </row>
    <row r="164" spans="1:1" s="2" customFormat="1" x14ac:dyDescent="0.25">
      <c r="A164" s="6"/>
    </row>
    <row r="165" spans="1:1" s="2" customFormat="1" x14ac:dyDescent="0.25">
      <c r="A165" s="6"/>
    </row>
    <row r="166" spans="1:1" s="2" customFormat="1" x14ac:dyDescent="0.25">
      <c r="A166" s="6"/>
    </row>
    <row r="167" spans="1:1" s="2" customFormat="1" x14ac:dyDescent="0.25">
      <c r="A167" s="6"/>
    </row>
    <row r="168" spans="1:1" s="2" customFormat="1" x14ac:dyDescent="0.25">
      <c r="A168" s="6"/>
    </row>
    <row r="169" spans="1:1" s="2" customFormat="1" x14ac:dyDescent="0.25">
      <c r="A169" s="6"/>
    </row>
    <row r="170" spans="1:1" s="2" customFormat="1" x14ac:dyDescent="0.25">
      <c r="A170" s="6"/>
    </row>
    <row r="171" spans="1:1" s="2" customFormat="1" x14ac:dyDescent="0.25">
      <c r="A171" s="6"/>
    </row>
    <row r="172" spans="1:1" s="2" customFormat="1" x14ac:dyDescent="0.25">
      <c r="A172" s="6"/>
    </row>
    <row r="173" spans="1:1" s="2" customFormat="1" x14ac:dyDescent="0.25">
      <c r="A173" s="6"/>
    </row>
    <row r="174" spans="1:1" s="2" customFormat="1" x14ac:dyDescent="0.25">
      <c r="A174" s="6"/>
    </row>
    <row r="175" spans="1:1" s="2" customFormat="1" x14ac:dyDescent="0.25">
      <c r="A175" s="6"/>
    </row>
    <row r="176" spans="1:1" s="2" customFormat="1" x14ac:dyDescent="0.25">
      <c r="A176" s="6"/>
    </row>
    <row r="177" spans="1:1" s="2" customFormat="1" x14ac:dyDescent="0.25">
      <c r="A177" s="6"/>
    </row>
    <row r="178" spans="1:1" s="2" customFormat="1" x14ac:dyDescent="0.25">
      <c r="A178" s="6"/>
    </row>
    <row r="179" spans="1:1" s="2" customFormat="1" x14ac:dyDescent="0.25">
      <c r="A179" s="6"/>
    </row>
    <row r="180" spans="1:1" s="2" customFormat="1" x14ac:dyDescent="0.25">
      <c r="A180" s="6"/>
    </row>
    <row r="181" spans="1:1" s="2" customFormat="1" x14ac:dyDescent="0.25">
      <c r="A181" s="6"/>
    </row>
    <row r="182" spans="1:1" s="2" customFormat="1" x14ac:dyDescent="0.25">
      <c r="A182" s="6"/>
    </row>
    <row r="183" spans="1:1" s="2" customFormat="1" x14ac:dyDescent="0.25">
      <c r="A183" s="6"/>
    </row>
    <row r="184" spans="1:1" s="2" customFormat="1" x14ac:dyDescent="0.25">
      <c r="A184" s="6"/>
    </row>
    <row r="185" spans="1:1" s="2" customFormat="1" x14ac:dyDescent="0.25">
      <c r="A185" s="6"/>
    </row>
    <row r="186" spans="1:1" s="2" customFormat="1" x14ac:dyDescent="0.25">
      <c r="A186" s="6"/>
    </row>
    <row r="187" spans="1:1" s="2" customFormat="1" x14ac:dyDescent="0.25">
      <c r="A187" s="6"/>
    </row>
    <row r="188" spans="1:1" s="2" customFormat="1" x14ac:dyDescent="0.25">
      <c r="A188" s="6"/>
    </row>
    <row r="189" spans="1:1" s="2" customFormat="1" x14ac:dyDescent="0.25">
      <c r="A189" s="6"/>
    </row>
    <row r="190" spans="1:1" s="2" customFormat="1" x14ac:dyDescent="0.25">
      <c r="A190" s="6"/>
    </row>
    <row r="191" spans="1:1" s="2" customFormat="1" x14ac:dyDescent="0.25">
      <c r="A191" s="6"/>
    </row>
    <row r="192" spans="1:1" s="2" customFormat="1" x14ac:dyDescent="0.25">
      <c r="A192" s="6"/>
    </row>
    <row r="193" spans="1:1" s="2" customFormat="1" x14ac:dyDescent="0.25">
      <c r="A193" s="6"/>
    </row>
    <row r="194" spans="1:1" s="2" customFormat="1" x14ac:dyDescent="0.25">
      <c r="A194" s="6"/>
    </row>
    <row r="195" spans="1:1" s="2" customFormat="1" x14ac:dyDescent="0.25">
      <c r="A195" s="6"/>
    </row>
    <row r="196" spans="1:1" s="2" customFormat="1" x14ac:dyDescent="0.25">
      <c r="A196" s="6"/>
    </row>
    <row r="197" spans="1:1" s="2" customFormat="1" x14ac:dyDescent="0.25">
      <c r="A197" s="6"/>
    </row>
    <row r="198" spans="1:1" s="2" customFormat="1" x14ac:dyDescent="0.25">
      <c r="A198" s="6"/>
    </row>
    <row r="199" spans="1:1" s="2" customFormat="1" x14ac:dyDescent="0.25">
      <c r="A199" s="6"/>
    </row>
    <row r="200" spans="1:1" s="2" customFormat="1" x14ac:dyDescent="0.25">
      <c r="A200" s="6"/>
    </row>
    <row r="201" spans="1:1" s="2" customFormat="1" x14ac:dyDescent="0.25">
      <c r="A201" s="6"/>
    </row>
    <row r="202" spans="1:1" s="2" customFormat="1" x14ac:dyDescent="0.25">
      <c r="A202" s="6"/>
    </row>
    <row r="203" spans="1:1" s="2" customFormat="1" x14ac:dyDescent="0.25">
      <c r="A203" s="6"/>
    </row>
    <row r="204" spans="1:1" s="2" customFormat="1" x14ac:dyDescent="0.25">
      <c r="A204" s="6"/>
    </row>
    <row r="205" spans="1:1" s="2" customFormat="1" x14ac:dyDescent="0.25">
      <c r="A205" s="6"/>
    </row>
    <row r="206" spans="1:1" s="2" customFormat="1" x14ac:dyDescent="0.25">
      <c r="A206" s="6"/>
    </row>
    <row r="207" spans="1:1" s="2" customFormat="1" x14ac:dyDescent="0.25">
      <c r="A207" s="6"/>
    </row>
    <row r="208" spans="1:1" s="2" customFormat="1" x14ac:dyDescent="0.25">
      <c r="A208" s="6"/>
    </row>
    <row r="209" spans="1:1" s="2" customFormat="1" x14ac:dyDescent="0.25">
      <c r="A209" s="6"/>
    </row>
    <row r="210" spans="1:1" s="2" customFormat="1" x14ac:dyDescent="0.25">
      <c r="A210" s="6"/>
    </row>
    <row r="211" spans="1:1" s="2" customFormat="1" x14ac:dyDescent="0.25">
      <c r="A211" s="6"/>
    </row>
    <row r="212" spans="1:1" s="2" customFormat="1" x14ac:dyDescent="0.25">
      <c r="A212" s="6"/>
    </row>
    <row r="213" spans="1:1" s="2" customFormat="1" x14ac:dyDescent="0.25">
      <c r="A213" s="6"/>
    </row>
    <row r="214" spans="1:1" s="2" customFormat="1" x14ac:dyDescent="0.25">
      <c r="A214" s="6"/>
    </row>
    <row r="215" spans="1:1" s="2" customFormat="1" x14ac:dyDescent="0.25">
      <c r="A215" s="6"/>
    </row>
    <row r="216" spans="1:1" s="2" customFormat="1" x14ac:dyDescent="0.25">
      <c r="A216" s="6"/>
    </row>
    <row r="217" spans="1:1" s="2" customFormat="1" x14ac:dyDescent="0.25">
      <c r="A217" s="6"/>
    </row>
    <row r="218" spans="1:1" s="2" customFormat="1" x14ac:dyDescent="0.25">
      <c r="A218" s="6"/>
    </row>
    <row r="219" spans="1:1" s="2" customFormat="1" x14ac:dyDescent="0.25">
      <c r="A219" s="6"/>
    </row>
    <row r="220" spans="1:1" s="2" customFormat="1" x14ac:dyDescent="0.25">
      <c r="A220" s="6"/>
    </row>
    <row r="221" spans="1:1" s="2" customFormat="1" x14ac:dyDescent="0.25">
      <c r="A221" s="6"/>
    </row>
    <row r="222" spans="1:1" s="2" customFormat="1" x14ac:dyDescent="0.25">
      <c r="A222" s="6"/>
    </row>
    <row r="223" spans="1:1" s="2" customFormat="1" x14ac:dyDescent="0.25">
      <c r="A223" s="6"/>
    </row>
    <row r="224" spans="1:1" s="2" customFormat="1" x14ac:dyDescent="0.25">
      <c r="A224" s="6"/>
    </row>
    <row r="225" spans="1:1" s="2" customFormat="1" x14ac:dyDescent="0.25">
      <c r="A225" s="6"/>
    </row>
    <row r="226" spans="1:1" s="2" customFormat="1" x14ac:dyDescent="0.25">
      <c r="A226" s="6"/>
    </row>
    <row r="227" spans="1:1" s="2" customFormat="1" x14ac:dyDescent="0.25">
      <c r="A227" s="6"/>
    </row>
    <row r="228" spans="1:1" s="2" customFormat="1" x14ac:dyDescent="0.25">
      <c r="A228" s="6"/>
    </row>
    <row r="229" spans="1:1" s="2" customFormat="1" x14ac:dyDescent="0.25">
      <c r="A229" s="6"/>
    </row>
    <row r="230" spans="1:1" s="2" customFormat="1" x14ac:dyDescent="0.25">
      <c r="A230" s="6"/>
    </row>
    <row r="231" spans="1:1" s="2" customFormat="1" x14ac:dyDescent="0.25">
      <c r="A231" s="6"/>
    </row>
    <row r="232" spans="1:1" s="2" customFormat="1" x14ac:dyDescent="0.25">
      <c r="A232" s="6"/>
    </row>
    <row r="233" spans="1:1" s="2" customFormat="1" x14ac:dyDescent="0.25">
      <c r="A233" s="6"/>
    </row>
    <row r="234" spans="1:1" s="2" customFormat="1" x14ac:dyDescent="0.25">
      <c r="A234" s="6"/>
    </row>
    <row r="235" spans="1:1" s="2" customFormat="1" x14ac:dyDescent="0.25">
      <c r="A235" s="6"/>
    </row>
    <row r="236" spans="1:1" s="2" customFormat="1" x14ac:dyDescent="0.25">
      <c r="A236" s="6"/>
    </row>
    <row r="237" spans="1:1" s="2" customFormat="1" x14ac:dyDescent="0.25">
      <c r="A237" s="6"/>
    </row>
    <row r="238" spans="1:1" s="2" customFormat="1" x14ac:dyDescent="0.25">
      <c r="A238" s="6"/>
    </row>
    <row r="239" spans="1:1" s="2" customFormat="1" x14ac:dyDescent="0.25">
      <c r="A239" s="6"/>
    </row>
    <row r="240" spans="1:1" s="2" customFormat="1" x14ac:dyDescent="0.25">
      <c r="A240" s="6"/>
    </row>
    <row r="241" spans="1:1" s="2" customFormat="1" x14ac:dyDescent="0.25">
      <c r="A241" s="6"/>
    </row>
    <row r="242" spans="1:1" s="2" customFormat="1" x14ac:dyDescent="0.25">
      <c r="A242" s="6"/>
    </row>
    <row r="243" spans="1:1" s="2" customFormat="1" x14ac:dyDescent="0.25">
      <c r="A243" s="6"/>
    </row>
    <row r="244" spans="1:1" s="2" customFormat="1" x14ac:dyDescent="0.25">
      <c r="A244" s="6"/>
    </row>
    <row r="245" spans="1:1" s="2" customFormat="1" x14ac:dyDescent="0.25">
      <c r="A245" s="6"/>
    </row>
    <row r="246" spans="1:1" s="2" customFormat="1" x14ac:dyDescent="0.25">
      <c r="A246" s="6"/>
    </row>
    <row r="247" spans="1:1" s="2" customFormat="1" x14ac:dyDescent="0.25">
      <c r="A247" s="6"/>
    </row>
    <row r="248" spans="1:1" s="2" customFormat="1" x14ac:dyDescent="0.25">
      <c r="A248" s="6"/>
    </row>
    <row r="249" spans="1:1" s="2" customFormat="1" x14ac:dyDescent="0.25">
      <c r="A249" s="6"/>
    </row>
    <row r="250" spans="1:1" s="2" customFormat="1" x14ac:dyDescent="0.25">
      <c r="A250" s="6"/>
    </row>
    <row r="251" spans="1:1" s="2" customFormat="1" x14ac:dyDescent="0.25">
      <c r="A251" s="6"/>
    </row>
    <row r="252" spans="1:1" s="2" customFormat="1" x14ac:dyDescent="0.25">
      <c r="A252" s="6"/>
    </row>
    <row r="253" spans="1:1" s="2" customFormat="1" x14ac:dyDescent="0.25">
      <c r="A253" s="6"/>
    </row>
    <row r="254" spans="1:1" s="2" customFormat="1" x14ac:dyDescent="0.25">
      <c r="A254" s="6"/>
    </row>
    <row r="255" spans="1:1" s="2" customFormat="1" x14ac:dyDescent="0.25">
      <c r="A255" s="6"/>
    </row>
    <row r="256" spans="1:1" s="2" customFormat="1" x14ac:dyDescent="0.25">
      <c r="A256" s="6"/>
    </row>
    <row r="257" spans="1:1" s="2" customFormat="1" x14ac:dyDescent="0.25">
      <c r="A257" s="6"/>
    </row>
    <row r="258" spans="1:1" s="2" customFormat="1" x14ac:dyDescent="0.25">
      <c r="A258" s="6"/>
    </row>
    <row r="259" spans="1:1" s="2" customFormat="1" x14ac:dyDescent="0.25">
      <c r="A259" s="6"/>
    </row>
    <row r="260" spans="1:1" s="2" customFormat="1" x14ac:dyDescent="0.25">
      <c r="A260" s="6"/>
    </row>
    <row r="261" spans="1:1" s="2" customFormat="1" x14ac:dyDescent="0.25">
      <c r="A261" s="6"/>
    </row>
    <row r="262" spans="1:1" s="2" customFormat="1" x14ac:dyDescent="0.25">
      <c r="A262" s="6"/>
    </row>
    <row r="263" spans="1:1" s="2" customFormat="1" x14ac:dyDescent="0.25">
      <c r="A263" s="6"/>
    </row>
    <row r="264" spans="1:1" s="2" customFormat="1" x14ac:dyDescent="0.25">
      <c r="A264" s="6"/>
    </row>
    <row r="265" spans="1:1" s="2" customFormat="1" x14ac:dyDescent="0.25">
      <c r="A265" s="6"/>
    </row>
    <row r="266" spans="1:1" s="2" customFormat="1" x14ac:dyDescent="0.25">
      <c r="A266" s="6"/>
    </row>
    <row r="267" spans="1:1" s="2" customFormat="1" x14ac:dyDescent="0.25">
      <c r="A267" s="6"/>
    </row>
    <row r="268" spans="1:1" s="2" customFormat="1" x14ac:dyDescent="0.25">
      <c r="A268" s="6"/>
    </row>
    <row r="269" spans="1:1" s="2" customFormat="1" x14ac:dyDescent="0.25">
      <c r="A269" s="6"/>
    </row>
    <row r="270" spans="1:1" s="2" customFormat="1" x14ac:dyDescent="0.25">
      <c r="A270" s="6"/>
    </row>
    <row r="271" spans="1:1" s="2" customFormat="1" x14ac:dyDescent="0.25">
      <c r="A271" s="6"/>
    </row>
    <row r="272" spans="1:1" s="2" customFormat="1" x14ac:dyDescent="0.25">
      <c r="A272" s="6"/>
    </row>
    <row r="273" spans="1:1" s="2" customFormat="1" x14ac:dyDescent="0.25">
      <c r="A273" s="6"/>
    </row>
    <row r="274" spans="1:1" s="2" customFormat="1" x14ac:dyDescent="0.25">
      <c r="A274" s="6"/>
    </row>
    <row r="275" spans="1:1" s="2" customFormat="1" x14ac:dyDescent="0.25">
      <c r="A275" s="6"/>
    </row>
    <row r="276" spans="1:1" s="2" customFormat="1" x14ac:dyDescent="0.25">
      <c r="A276" s="6"/>
    </row>
    <row r="277" spans="1:1" s="2" customFormat="1" x14ac:dyDescent="0.25">
      <c r="A277" s="6"/>
    </row>
    <row r="278" spans="1:1" s="2" customFormat="1" x14ac:dyDescent="0.25">
      <c r="A278" s="6"/>
    </row>
    <row r="279" spans="1:1" s="2" customFormat="1" x14ac:dyDescent="0.25">
      <c r="A279" s="6"/>
    </row>
    <row r="280" spans="1:1" s="2" customFormat="1" x14ac:dyDescent="0.25">
      <c r="A280" s="6"/>
    </row>
    <row r="281" spans="1:1" s="2" customFormat="1" x14ac:dyDescent="0.25">
      <c r="A281" s="6"/>
    </row>
    <row r="282" spans="1:1" s="2" customFormat="1" x14ac:dyDescent="0.25">
      <c r="A282" s="6"/>
    </row>
    <row r="283" spans="1:1" s="2" customFormat="1" x14ac:dyDescent="0.25">
      <c r="A283" s="6"/>
    </row>
    <row r="284" spans="1:1" s="2" customFormat="1" x14ac:dyDescent="0.25">
      <c r="A284" s="6"/>
    </row>
    <row r="285" spans="1:1" s="2" customFormat="1" x14ac:dyDescent="0.25">
      <c r="A285" s="6"/>
    </row>
    <row r="286" spans="1:1" s="2" customFormat="1" x14ac:dyDescent="0.25">
      <c r="A286" s="6"/>
    </row>
    <row r="287" spans="1:1" s="2" customFormat="1" x14ac:dyDescent="0.25">
      <c r="A287" s="6"/>
    </row>
    <row r="288" spans="1:1" s="2" customFormat="1" x14ac:dyDescent="0.25">
      <c r="A288" s="6"/>
    </row>
    <row r="289" spans="1:1" s="2" customFormat="1" x14ac:dyDescent="0.25">
      <c r="A289" s="6"/>
    </row>
    <row r="290" spans="1:1" s="2" customFormat="1" x14ac:dyDescent="0.25">
      <c r="A290" s="6"/>
    </row>
    <row r="291" spans="1:1" s="2" customFormat="1" x14ac:dyDescent="0.25">
      <c r="A291" s="6"/>
    </row>
    <row r="292" spans="1:1" s="2" customFormat="1" x14ac:dyDescent="0.25">
      <c r="A292" s="6"/>
    </row>
    <row r="293" spans="1:1" s="2" customFormat="1" x14ac:dyDescent="0.25">
      <c r="A293" s="6"/>
    </row>
    <row r="294" spans="1:1" s="2" customFormat="1" x14ac:dyDescent="0.25">
      <c r="A294" s="6"/>
    </row>
    <row r="295" spans="1:1" s="2" customFormat="1" x14ac:dyDescent="0.25">
      <c r="A295" s="6"/>
    </row>
    <row r="296" spans="1:1" s="2" customFormat="1" x14ac:dyDescent="0.25">
      <c r="A296" s="6"/>
    </row>
    <row r="297" spans="1:1" s="2" customFormat="1" x14ac:dyDescent="0.25">
      <c r="A297" s="6"/>
    </row>
    <row r="298" spans="1:1" s="2" customFormat="1" x14ac:dyDescent="0.25">
      <c r="A298" s="6"/>
    </row>
    <row r="299" spans="1:1" s="2" customFormat="1" x14ac:dyDescent="0.25">
      <c r="A299" s="6"/>
    </row>
    <row r="300" spans="1:1" s="2" customFormat="1" x14ac:dyDescent="0.25">
      <c r="A300" s="6"/>
    </row>
    <row r="301" spans="1:1" s="2" customFormat="1" x14ac:dyDescent="0.25">
      <c r="A301" s="6"/>
    </row>
    <row r="302" spans="1:1" s="2" customFormat="1" x14ac:dyDescent="0.25">
      <c r="A302" s="6"/>
    </row>
    <row r="303" spans="1:1" s="2" customFormat="1" x14ac:dyDescent="0.25">
      <c r="A303" s="6"/>
    </row>
    <row r="304" spans="1:1" s="2" customFormat="1" x14ac:dyDescent="0.25">
      <c r="A304" s="6"/>
    </row>
    <row r="305" spans="1:1" s="2" customFormat="1" x14ac:dyDescent="0.25">
      <c r="A305" s="6"/>
    </row>
    <row r="306" spans="1:1" s="2" customFormat="1" x14ac:dyDescent="0.25">
      <c r="A306" s="6"/>
    </row>
    <row r="307" spans="1:1" s="2" customFormat="1" x14ac:dyDescent="0.25">
      <c r="A307" s="6"/>
    </row>
    <row r="308" spans="1:1" s="2" customFormat="1" x14ac:dyDescent="0.25">
      <c r="A308" s="6"/>
    </row>
    <row r="309" spans="1:1" s="2" customFormat="1" x14ac:dyDescent="0.25">
      <c r="A309" s="6"/>
    </row>
    <row r="310" spans="1:1" s="2" customFormat="1" x14ac:dyDescent="0.25">
      <c r="A310" s="6"/>
    </row>
    <row r="311" spans="1:1" s="2" customFormat="1" x14ac:dyDescent="0.25">
      <c r="A311" s="6"/>
    </row>
    <row r="312" spans="1:1" s="2" customFormat="1" x14ac:dyDescent="0.25">
      <c r="A312" s="6"/>
    </row>
    <row r="313" spans="1:1" s="2" customFormat="1" x14ac:dyDescent="0.25">
      <c r="A313" s="6"/>
    </row>
    <row r="314" spans="1:1" s="2" customFormat="1" x14ac:dyDescent="0.25">
      <c r="A314" s="6"/>
    </row>
    <row r="315" spans="1:1" s="2" customFormat="1" x14ac:dyDescent="0.25">
      <c r="A315" s="6"/>
    </row>
    <row r="316" spans="1:1" s="2" customFormat="1" x14ac:dyDescent="0.25">
      <c r="A316" s="6"/>
    </row>
    <row r="317" spans="1:1" s="2" customFormat="1" x14ac:dyDescent="0.25">
      <c r="A317" s="6"/>
    </row>
    <row r="318" spans="1:1" s="2" customFormat="1" x14ac:dyDescent="0.25">
      <c r="A318" s="6"/>
    </row>
    <row r="319" spans="1:1" s="2" customFormat="1" x14ac:dyDescent="0.25">
      <c r="A319" s="6"/>
    </row>
    <row r="320" spans="1:1" s="2" customFormat="1" x14ac:dyDescent="0.25">
      <c r="A320" s="6"/>
    </row>
    <row r="321" spans="1:1" s="2" customFormat="1" x14ac:dyDescent="0.25">
      <c r="A321" s="6"/>
    </row>
    <row r="322" spans="1:1" s="2" customFormat="1" x14ac:dyDescent="0.25">
      <c r="A322" s="6"/>
    </row>
    <row r="323" spans="1:1" s="2" customFormat="1" x14ac:dyDescent="0.25">
      <c r="A323" s="6"/>
    </row>
    <row r="324" spans="1:1" s="2" customFormat="1" x14ac:dyDescent="0.25">
      <c r="A324" s="6"/>
    </row>
    <row r="325" spans="1:1" s="2" customFormat="1" x14ac:dyDescent="0.25">
      <c r="A325" s="6"/>
    </row>
    <row r="326" spans="1:1" s="2" customFormat="1" x14ac:dyDescent="0.25">
      <c r="A326" s="6"/>
    </row>
    <row r="327" spans="1:1" s="2" customFormat="1" x14ac:dyDescent="0.25">
      <c r="A327" s="6"/>
    </row>
    <row r="328" spans="1:1" s="2" customFormat="1" x14ac:dyDescent="0.25">
      <c r="A328" s="6"/>
    </row>
    <row r="329" spans="1:1" s="2" customFormat="1" x14ac:dyDescent="0.25">
      <c r="A329" s="6"/>
    </row>
    <row r="330" spans="1:1" s="2" customFormat="1" x14ac:dyDescent="0.25">
      <c r="A330" s="6"/>
    </row>
    <row r="331" spans="1:1" s="2" customFormat="1" x14ac:dyDescent="0.25">
      <c r="A331" s="6"/>
    </row>
    <row r="332" spans="1:1" s="2" customFormat="1" x14ac:dyDescent="0.25">
      <c r="A332" s="6"/>
    </row>
    <row r="333" spans="1:1" s="2" customFormat="1" x14ac:dyDescent="0.25">
      <c r="A333" s="6"/>
    </row>
    <row r="334" spans="1:1" s="2" customFormat="1" x14ac:dyDescent="0.25">
      <c r="A334" s="6"/>
    </row>
    <row r="335" spans="1:1" s="2" customFormat="1" x14ac:dyDescent="0.25">
      <c r="A335" s="6"/>
    </row>
    <row r="336" spans="1:1" s="2" customFormat="1" x14ac:dyDescent="0.25">
      <c r="A336" s="6"/>
    </row>
    <row r="337" spans="1:1" s="2" customFormat="1" x14ac:dyDescent="0.25">
      <c r="A337" s="6"/>
    </row>
    <row r="338" spans="1:1" s="2" customFormat="1" x14ac:dyDescent="0.25">
      <c r="A338" s="6"/>
    </row>
    <row r="339" spans="1:1" s="2" customFormat="1" x14ac:dyDescent="0.25">
      <c r="A339" s="6"/>
    </row>
    <row r="340" spans="1:1" s="2" customFormat="1" x14ac:dyDescent="0.25">
      <c r="A340" s="6"/>
    </row>
    <row r="341" spans="1:1" s="2" customFormat="1" x14ac:dyDescent="0.25">
      <c r="A341" s="6"/>
    </row>
    <row r="342" spans="1:1" s="2" customFormat="1" x14ac:dyDescent="0.25">
      <c r="A342" s="6"/>
    </row>
    <row r="343" spans="1:1" s="2" customFormat="1" x14ac:dyDescent="0.25">
      <c r="A343" s="6"/>
    </row>
    <row r="344" spans="1:1" s="2" customFormat="1" x14ac:dyDescent="0.25">
      <c r="A344" s="6"/>
    </row>
    <row r="345" spans="1:1" s="2" customFormat="1" x14ac:dyDescent="0.25">
      <c r="A345" s="6"/>
    </row>
    <row r="346" spans="1:1" s="2" customFormat="1" x14ac:dyDescent="0.25">
      <c r="A346" s="6"/>
    </row>
    <row r="347" spans="1:1" s="2" customFormat="1" x14ac:dyDescent="0.25">
      <c r="A347" s="6"/>
    </row>
    <row r="348" spans="1:1" s="2" customFormat="1" x14ac:dyDescent="0.25">
      <c r="A348" s="6"/>
    </row>
    <row r="349" spans="1:1" s="2" customFormat="1" x14ac:dyDescent="0.25">
      <c r="A349" s="6"/>
    </row>
    <row r="350" spans="1:1" s="2" customFormat="1" x14ac:dyDescent="0.25">
      <c r="A350" s="6"/>
    </row>
    <row r="351" spans="1:1" s="2" customFormat="1" x14ac:dyDescent="0.25">
      <c r="A351" s="6"/>
    </row>
    <row r="352" spans="1:1" s="2" customFormat="1" x14ac:dyDescent="0.25">
      <c r="A352" s="6"/>
    </row>
    <row r="353" spans="1:1" s="2" customFormat="1" x14ac:dyDescent="0.25">
      <c r="A353" s="6"/>
    </row>
    <row r="354" spans="1:1" s="2" customFormat="1" x14ac:dyDescent="0.25">
      <c r="A354" s="6"/>
    </row>
    <row r="355" spans="1:1" s="2" customFormat="1" x14ac:dyDescent="0.25">
      <c r="A355" s="6"/>
    </row>
    <row r="356" spans="1:1" s="2" customFormat="1" x14ac:dyDescent="0.25">
      <c r="A356" s="6"/>
    </row>
    <row r="357" spans="1:1" s="2" customFormat="1" x14ac:dyDescent="0.25">
      <c r="A357" s="6"/>
    </row>
    <row r="358" spans="1:1" s="2" customFormat="1" x14ac:dyDescent="0.25">
      <c r="A358" s="6"/>
    </row>
    <row r="359" spans="1:1" s="2" customFormat="1" x14ac:dyDescent="0.25">
      <c r="A359" s="6"/>
    </row>
    <row r="360" spans="1:1" s="2" customFormat="1" x14ac:dyDescent="0.25">
      <c r="A360" s="6"/>
    </row>
    <row r="361" spans="1:1" s="2" customFormat="1" x14ac:dyDescent="0.25">
      <c r="A361" s="6"/>
    </row>
    <row r="362" spans="1:1" s="2" customFormat="1" x14ac:dyDescent="0.25">
      <c r="A362" s="6"/>
    </row>
    <row r="363" spans="1:1" s="2" customFormat="1" x14ac:dyDescent="0.25">
      <c r="A363" s="6"/>
    </row>
    <row r="364" spans="1:1" s="2" customFormat="1" x14ac:dyDescent="0.25">
      <c r="A364" s="6"/>
    </row>
    <row r="365" spans="1:1" s="2" customFormat="1" x14ac:dyDescent="0.25">
      <c r="A365" s="6"/>
    </row>
    <row r="366" spans="1:1" s="2" customFormat="1" x14ac:dyDescent="0.25">
      <c r="A366" s="6"/>
    </row>
    <row r="367" spans="1:1" s="2" customFormat="1" x14ac:dyDescent="0.25">
      <c r="A367" s="6"/>
    </row>
    <row r="368" spans="1:1" s="2" customFormat="1" x14ac:dyDescent="0.25">
      <c r="A368" s="6"/>
    </row>
    <row r="369" spans="1:1" s="2" customFormat="1" x14ac:dyDescent="0.25">
      <c r="A369" s="6"/>
    </row>
    <row r="370" spans="1:1" s="2" customFormat="1" x14ac:dyDescent="0.25">
      <c r="A370" s="6"/>
    </row>
    <row r="371" spans="1:1" s="2" customFormat="1" x14ac:dyDescent="0.25">
      <c r="A371" s="6"/>
    </row>
    <row r="372" spans="1:1" s="2" customFormat="1" x14ac:dyDescent="0.25">
      <c r="A372" s="6"/>
    </row>
    <row r="373" spans="1:1" s="2" customFormat="1" x14ac:dyDescent="0.25">
      <c r="A373" s="6"/>
    </row>
    <row r="374" spans="1:1" s="2" customFormat="1" x14ac:dyDescent="0.25">
      <c r="A374" s="6"/>
    </row>
    <row r="375" spans="1:1" s="2" customFormat="1" x14ac:dyDescent="0.25">
      <c r="A375" s="6"/>
    </row>
    <row r="376" spans="1:1" s="2" customFormat="1" x14ac:dyDescent="0.25">
      <c r="A376" s="6"/>
    </row>
    <row r="377" spans="1:1" s="2" customFormat="1" x14ac:dyDescent="0.25">
      <c r="A377" s="6"/>
    </row>
    <row r="378" spans="1:1" s="2" customFormat="1" x14ac:dyDescent="0.25">
      <c r="A378" s="6"/>
    </row>
    <row r="379" spans="1:1" s="2" customFormat="1" x14ac:dyDescent="0.25">
      <c r="A379" s="6"/>
    </row>
    <row r="380" spans="1:1" s="2" customFormat="1" x14ac:dyDescent="0.25">
      <c r="A380" s="6"/>
    </row>
    <row r="381" spans="1:1" s="2" customFormat="1" x14ac:dyDescent="0.25">
      <c r="A381" s="6"/>
    </row>
    <row r="382" spans="1:1" s="2" customFormat="1" x14ac:dyDescent="0.25">
      <c r="A382" s="6"/>
    </row>
    <row r="383" spans="1:1" s="2" customFormat="1" x14ac:dyDescent="0.25">
      <c r="A383" s="6"/>
    </row>
    <row r="384" spans="1:1" s="2" customFormat="1" x14ac:dyDescent="0.25">
      <c r="A384" s="6"/>
    </row>
    <row r="385" spans="1:1" s="2" customFormat="1" x14ac:dyDescent="0.25">
      <c r="A385" s="6"/>
    </row>
    <row r="386" spans="1:1" s="2" customFormat="1" x14ac:dyDescent="0.25">
      <c r="A386" s="6"/>
    </row>
    <row r="387" spans="1:1" s="2" customFormat="1" x14ac:dyDescent="0.25">
      <c r="A387" s="6"/>
    </row>
    <row r="388" spans="1:1" s="2" customFormat="1" x14ac:dyDescent="0.25">
      <c r="A388" s="6"/>
    </row>
    <row r="389" spans="1:1" s="2" customFormat="1" x14ac:dyDescent="0.25">
      <c r="A389" s="6"/>
    </row>
    <row r="390" spans="1:1" s="2" customFormat="1" x14ac:dyDescent="0.25">
      <c r="A390" s="6"/>
    </row>
    <row r="391" spans="1:1" s="2" customFormat="1" x14ac:dyDescent="0.25">
      <c r="A391" s="6"/>
    </row>
    <row r="392" spans="1:1" s="2" customFormat="1" x14ac:dyDescent="0.25">
      <c r="A392" s="6"/>
    </row>
    <row r="393" spans="1:1" s="2" customFormat="1" x14ac:dyDescent="0.25">
      <c r="A393" s="6"/>
    </row>
    <row r="394" spans="1:1" s="2" customFormat="1" x14ac:dyDescent="0.25">
      <c r="A394" s="6"/>
    </row>
    <row r="395" spans="1:1" s="2" customFormat="1" x14ac:dyDescent="0.25">
      <c r="A395" s="6"/>
    </row>
    <row r="396" spans="1:1" s="2" customFormat="1" x14ac:dyDescent="0.25">
      <c r="A396" s="6"/>
    </row>
    <row r="397" spans="1:1" s="2" customFormat="1" x14ac:dyDescent="0.25">
      <c r="A397" s="6"/>
    </row>
    <row r="398" spans="1:1" s="2" customFormat="1" x14ac:dyDescent="0.25">
      <c r="A398" s="6"/>
    </row>
    <row r="399" spans="1:1" s="2" customFormat="1" x14ac:dyDescent="0.25">
      <c r="A399" s="6"/>
    </row>
    <row r="400" spans="1:1" s="2" customFormat="1" x14ac:dyDescent="0.25">
      <c r="A400" s="6"/>
    </row>
    <row r="401" spans="1:1" s="2" customFormat="1" x14ac:dyDescent="0.25">
      <c r="A401" s="6"/>
    </row>
    <row r="402" spans="1:1" s="2" customFormat="1" x14ac:dyDescent="0.25">
      <c r="A402" s="6"/>
    </row>
    <row r="403" spans="1:1" s="2" customFormat="1" x14ac:dyDescent="0.25">
      <c r="A403" s="6"/>
    </row>
    <row r="404" spans="1:1" s="2" customFormat="1" x14ac:dyDescent="0.25">
      <c r="A404" s="6"/>
    </row>
    <row r="405" spans="1:1" s="2" customFormat="1" x14ac:dyDescent="0.25">
      <c r="A405" s="6"/>
    </row>
    <row r="406" spans="1:1" s="2" customFormat="1" x14ac:dyDescent="0.25">
      <c r="A406" s="6"/>
    </row>
    <row r="407" spans="1:1" s="2" customFormat="1" x14ac:dyDescent="0.25">
      <c r="A407" s="6"/>
    </row>
    <row r="408" spans="1:1" s="2" customFormat="1" x14ac:dyDescent="0.25">
      <c r="A408" s="6"/>
    </row>
    <row r="409" spans="1:1" s="2" customFormat="1" x14ac:dyDescent="0.25">
      <c r="A409" s="6"/>
    </row>
    <row r="410" spans="1:1" s="2" customFormat="1" x14ac:dyDescent="0.25">
      <c r="A410" s="6"/>
    </row>
    <row r="411" spans="1:1" s="2" customFormat="1" x14ac:dyDescent="0.25">
      <c r="A411" s="6"/>
    </row>
    <row r="412" spans="1:1" s="2" customFormat="1" x14ac:dyDescent="0.25">
      <c r="A412" s="6"/>
    </row>
    <row r="413" spans="1:1" s="2" customFormat="1" x14ac:dyDescent="0.25">
      <c r="A413" s="6"/>
    </row>
    <row r="414" spans="1:1" s="2" customFormat="1" x14ac:dyDescent="0.25">
      <c r="A414" s="6"/>
    </row>
    <row r="415" spans="1:1" s="2" customFormat="1" x14ac:dyDescent="0.25">
      <c r="A415" s="6"/>
    </row>
    <row r="416" spans="1:1" s="2" customFormat="1" x14ac:dyDescent="0.25">
      <c r="A416" s="6"/>
    </row>
    <row r="417" spans="1:1" s="2" customFormat="1" x14ac:dyDescent="0.25">
      <c r="A417" s="6"/>
    </row>
    <row r="418" spans="1:1" s="2" customFormat="1" x14ac:dyDescent="0.25">
      <c r="A418" s="6"/>
    </row>
    <row r="419" spans="1:1" s="2" customFormat="1" x14ac:dyDescent="0.25">
      <c r="A419" s="6"/>
    </row>
    <row r="420" spans="1:1" s="2" customFormat="1" x14ac:dyDescent="0.25">
      <c r="A420" s="6"/>
    </row>
    <row r="421" spans="1:1" s="2" customFormat="1" x14ac:dyDescent="0.25">
      <c r="A421" s="6"/>
    </row>
    <row r="422" spans="1:1" s="2" customFormat="1" x14ac:dyDescent="0.25">
      <c r="A422" s="6"/>
    </row>
    <row r="423" spans="1:1" s="2" customFormat="1" x14ac:dyDescent="0.25">
      <c r="A423" s="6"/>
    </row>
    <row r="424" spans="1:1" s="2" customFormat="1" x14ac:dyDescent="0.25">
      <c r="A424" s="6"/>
    </row>
    <row r="425" spans="1:1" s="2" customFormat="1" x14ac:dyDescent="0.25">
      <c r="A425" s="6"/>
    </row>
    <row r="426" spans="1:1" s="2" customFormat="1" x14ac:dyDescent="0.25">
      <c r="A426" s="6"/>
    </row>
    <row r="427" spans="1:1" s="2" customFormat="1" x14ac:dyDescent="0.25">
      <c r="A427" s="6"/>
    </row>
    <row r="428" spans="1:1" s="2" customFormat="1" x14ac:dyDescent="0.25">
      <c r="A428" s="6"/>
    </row>
    <row r="429" spans="1:1" s="2" customFormat="1" x14ac:dyDescent="0.25">
      <c r="A429" s="6"/>
    </row>
    <row r="430" spans="1:1" s="2" customFormat="1" x14ac:dyDescent="0.25">
      <c r="A430" s="6"/>
    </row>
    <row r="431" spans="1:1" s="2" customFormat="1" x14ac:dyDescent="0.25">
      <c r="A431" s="6"/>
    </row>
    <row r="432" spans="1:1" s="2" customFormat="1" x14ac:dyDescent="0.25">
      <c r="A432" s="6"/>
    </row>
    <row r="433" spans="1:1" s="2" customFormat="1" x14ac:dyDescent="0.25">
      <c r="A433" s="6"/>
    </row>
    <row r="434" spans="1:1" s="2" customFormat="1" x14ac:dyDescent="0.25">
      <c r="A434" s="6"/>
    </row>
    <row r="435" spans="1:1" s="2" customFormat="1" x14ac:dyDescent="0.25">
      <c r="A435" s="6"/>
    </row>
    <row r="436" spans="1:1" s="2" customFormat="1" x14ac:dyDescent="0.25">
      <c r="A436" s="6"/>
    </row>
    <row r="437" spans="1:1" s="2" customFormat="1" x14ac:dyDescent="0.25">
      <c r="A437" s="6"/>
    </row>
    <row r="438" spans="1:1" s="2" customFormat="1" x14ac:dyDescent="0.25">
      <c r="A438" s="6"/>
    </row>
    <row r="439" spans="1:1" s="2" customFormat="1" x14ac:dyDescent="0.25">
      <c r="A439" s="6"/>
    </row>
    <row r="440" spans="1:1" s="2" customFormat="1" x14ac:dyDescent="0.25">
      <c r="A440" s="6"/>
    </row>
    <row r="441" spans="1:1" s="2" customFormat="1" x14ac:dyDescent="0.25">
      <c r="A441" s="6"/>
    </row>
    <row r="442" spans="1:1" s="2" customFormat="1" x14ac:dyDescent="0.25">
      <c r="A442" s="6"/>
    </row>
    <row r="443" spans="1:1" s="2" customFormat="1" x14ac:dyDescent="0.25">
      <c r="A443" s="6"/>
    </row>
    <row r="444" spans="1:1" s="2" customFormat="1" x14ac:dyDescent="0.25">
      <c r="A444" s="6"/>
    </row>
    <row r="445" spans="1:1" s="2" customFormat="1" x14ac:dyDescent="0.25">
      <c r="A445" s="6"/>
    </row>
    <row r="446" spans="1:1" s="2" customFormat="1" x14ac:dyDescent="0.25">
      <c r="A446" s="6"/>
    </row>
    <row r="447" spans="1:1" s="2" customFormat="1" x14ac:dyDescent="0.25">
      <c r="A447" s="6"/>
    </row>
    <row r="448" spans="1:1" s="2" customFormat="1" x14ac:dyDescent="0.25">
      <c r="A448" s="6"/>
    </row>
    <row r="449" spans="1:1" s="2" customFormat="1" x14ac:dyDescent="0.25">
      <c r="A449" s="6"/>
    </row>
    <row r="450" spans="1:1" s="2" customFormat="1" x14ac:dyDescent="0.25">
      <c r="A450" s="6"/>
    </row>
    <row r="451" spans="1:1" s="2" customFormat="1" x14ac:dyDescent="0.25">
      <c r="A451" s="6"/>
    </row>
    <row r="452" spans="1:1" s="2" customFormat="1" x14ac:dyDescent="0.25">
      <c r="A452" s="6"/>
    </row>
    <row r="453" spans="1:1" s="2" customFormat="1" x14ac:dyDescent="0.25">
      <c r="A453" s="6"/>
    </row>
    <row r="454" spans="1:1" s="2" customFormat="1" x14ac:dyDescent="0.25">
      <c r="A454" s="6"/>
    </row>
    <row r="455" spans="1:1" s="2" customFormat="1" x14ac:dyDescent="0.25">
      <c r="A455" s="6"/>
    </row>
    <row r="456" spans="1:1" s="2" customFormat="1" x14ac:dyDescent="0.25">
      <c r="A456" s="6"/>
    </row>
    <row r="457" spans="1:1" s="2" customFormat="1" x14ac:dyDescent="0.25">
      <c r="A457" s="6"/>
    </row>
    <row r="458" spans="1:1" s="2" customFormat="1" x14ac:dyDescent="0.25">
      <c r="A458" s="6"/>
    </row>
    <row r="459" spans="1:1" s="2" customFormat="1" x14ac:dyDescent="0.25">
      <c r="A459" s="6"/>
    </row>
    <row r="460" spans="1:1" s="2" customFormat="1" x14ac:dyDescent="0.25">
      <c r="A460" s="6"/>
    </row>
    <row r="461" spans="1:1" s="2" customFormat="1" x14ac:dyDescent="0.25">
      <c r="A461" s="6"/>
    </row>
    <row r="462" spans="1:1" s="2" customFormat="1" x14ac:dyDescent="0.25">
      <c r="A462" s="6"/>
    </row>
    <row r="463" spans="1:1" s="2" customFormat="1" x14ac:dyDescent="0.25">
      <c r="A463" s="6"/>
    </row>
    <row r="464" spans="1:1" s="2" customFormat="1" x14ac:dyDescent="0.25">
      <c r="A464" s="6"/>
    </row>
    <row r="465" spans="1:1" s="2" customFormat="1" x14ac:dyDescent="0.25">
      <c r="A465" s="6"/>
    </row>
    <row r="466" spans="1:1" s="2" customFormat="1" x14ac:dyDescent="0.25">
      <c r="A466" s="6"/>
    </row>
    <row r="467" spans="1:1" s="2" customFormat="1" x14ac:dyDescent="0.25">
      <c r="A467" s="6"/>
    </row>
    <row r="468" spans="1:1" s="2" customFormat="1" x14ac:dyDescent="0.25">
      <c r="A468" s="6"/>
    </row>
    <row r="469" spans="1:1" s="2" customFormat="1" x14ac:dyDescent="0.25">
      <c r="A469" s="6"/>
    </row>
    <row r="470" spans="1:1" s="2" customFormat="1" x14ac:dyDescent="0.25">
      <c r="A470" s="6"/>
    </row>
    <row r="471" spans="1:1" s="2" customFormat="1" x14ac:dyDescent="0.25">
      <c r="A471" s="6"/>
    </row>
    <row r="472" spans="1:1" s="2" customFormat="1" x14ac:dyDescent="0.25">
      <c r="A472" s="6"/>
    </row>
    <row r="473" spans="1:1" s="2" customFormat="1" x14ac:dyDescent="0.25">
      <c r="A473" s="6"/>
    </row>
    <row r="474" spans="1:1" s="2" customFormat="1" x14ac:dyDescent="0.25">
      <c r="A474" s="6"/>
    </row>
    <row r="475" spans="1:1" s="2" customFormat="1" x14ac:dyDescent="0.25">
      <c r="A475" s="6"/>
    </row>
    <row r="476" spans="1:1" s="2" customFormat="1" x14ac:dyDescent="0.25">
      <c r="A476" s="6"/>
    </row>
    <row r="477" spans="1:1" s="2" customFormat="1" x14ac:dyDescent="0.25">
      <c r="A477" s="6"/>
    </row>
    <row r="478" spans="1:1" s="2" customFormat="1" x14ac:dyDescent="0.25">
      <c r="A478" s="6"/>
    </row>
    <row r="479" spans="1:1" s="2" customFormat="1" x14ac:dyDescent="0.25">
      <c r="A479" s="6"/>
    </row>
    <row r="480" spans="1:1" s="2" customFormat="1" x14ac:dyDescent="0.25">
      <c r="A480" s="6"/>
    </row>
    <row r="481" spans="1:1" s="2" customFormat="1" x14ac:dyDescent="0.25">
      <c r="A481" s="6"/>
    </row>
    <row r="482" spans="1:1" s="2" customFormat="1" x14ac:dyDescent="0.25">
      <c r="A482" s="6"/>
    </row>
    <row r="483" spans="1:1" s="2" customFormat="1" x14ac:dyDescent="0.25">
      <c r="A483" s="6"/>
    </row>
    <row r="484" spans="1:1" s="2" customFormat="1" x14ac:dyDescent="0.25">
      <c r="A484" s="6"/>
    </row>
    <row r="485" spans="1:1" s="2" customFormat="1" x14ac:dyDescent="0.25">
      <c r="A485" s="6"/>
    </row>
    <row r="486" spans="1:1" s="2" customFormat="1" x14ac:dyDescent="0.25">
      <c r="A486" s="6"/>
    </row>
    <row r="487" spans="1:1" s="2" customFormat="1" x14ac:dyDescent="0.25">
      <c r="A487" s="6"/>
    </row>
    <row r="488" spans="1:1" s="2" customFormat="1" x14ac:dyDescent="0.25">
      <c r="A488" s="6"/>
    </row>
    <row r="489" spans="1:1" s="2" customFormat="1" x14ac:dyDescent="0.25">
      <c r="A489" s="6"/>
    </row>
    <row r="490" spans="1:1" s="2" customFormat="1" x14ac:dyDescent="0.25">
      <c r="A490" s="6"/>
    </row>
    <row r="491" spans="1:1" s="2" customFormat="1" x14ac:dyDescent="0.25">
      <c r="A491" s="6"/>
    </row>
    <row r="492" spans="1:1" s="2" customFormat="1" x14ac:dyDescent="0.25">
      <c r="A492" s="6"/>
    </row>
    <row r="493" spans="1:1" s="2" customFormat="1" x14ac:dyDescent="0.25">
      <c r="A493" s="6"/>
    </row>
    <row r="494" spans="1:1" s="2" customFormat="1" x14ac:dyDescent="0.25">
      <c r="A494" s="6"/>
    </row>
    <row r="495" spans="1:1" s="2" customFormat="1" x14ac:dyDescent="0.25">
      <c r="A495" s="6"/>
    </row>
    <row r="496" spans="1:1" s="2" customFormat="1" x14ac:dyDescent="0.25">
      <c r="A496" s="6"/>
    </row>
    <row r="497" spans="1:1" s="2" customFormat="1" x14ac:dyDescent="0.25">
      <c r="A497" s="6"/>
    </row>
    <row r="498" spans="1:1" s="2" customFormat="1" x14ac:dyDescent="0.25">
      <c r="A498" s="6"/>
    </row>
    <row r="499" spans="1:1" s="2" customFormat="1" x14ac:dyDescent="0.25">
      <c r="A499" s="6"/>
    </row>
    <row r="500" spans="1:1" s="2" customFormat="1" x14ac:dyDescent="0.25">
      <c r="A500" s="6"/>
    </row>
    <row r="501" spans="1:1" s="2" customFormat="1" x14ac:dyDescent="0.25">
      <c r="A501" s="6"/>
    </row>
    <row r="502" spans="1:1" s="2" customFormat="1" x14ac:dyDescent="0.25">
      <c r="A502" s="6"/>
    </row>
    <row r="503" spans="1:1" s="2" customFormat="1" x14ac:dyDescent="0.25">
      <c r="A503" s="6"/>
    </row>
    <row r="504" spans="1:1" s="2" customFormat="1" x14ac:dyDescent="0.25">
      <c r="A504" s="6"/>
    </row>
    <row r="505" spans="1:1" s="2" customFormat="1" x14ac:dyDescent="0.25">
      <c r="A505" s="6"/>
    </row>
    <row r="506" spans="1:1" s="2" customFormat="1" x14ac:dyDescent="0.25">
      <c r="A506" s="6"/>
    </row>
    <row r="507" spans="1:1" s="2" customFormat="1" x14ac:dyDescent="0.25">
      <c r="A507" s="6"/>
    </row>
    <row r="508" spans="1:1" s="2" customFormat="1" x14ac:dyDescent="0.25">
      <c r="A508" s="6"/>
    </row>
    <row r="509" spans="1:1" s="2" customFormat="1" x14ac:dyDescent="0.25">
      <c r="A509" s="6"/>
    </row>
    <row r="510" spans="1:1" s="2" customFormat="1" x14ac:dyDescent="0.25">
      <c r="A510" s="6"/>
    </row>
    <row r="511" spans="1:1" s="2" customFormat="1" x14ac:dyDescent="0.25">
      <c r="A511" s="6"/>
    </row>
    <row r="512" spans="1:1" s="2" customFormat="1" x14ac:dyDescent="0.25">
      <c r="A512" s="6"/>
    </row>
    <row r="513" spans="1:1" s="2" customFormat="1" x14ac:dyDescent="0.25">
      <c r="A513" s="6"/>
    </row>
    <row r="514" spans="1:1" s="2" customFormat="1" x14ac:dyDescent="0.25">
      <c r="A514" s="6"/>
    </row>
    <row r="515" spans="1:1" s="2" customFormat="1" x14ac:dyDescent="0.25">
      <c r="A515" s="6"/>
    </row>
    <row r="516" spans="1:1" s="2" customFormat="1" x14ac:dyDescent="0.25">
      <c r="A516" s="6"/>
    </row>
    <row r="517" spans="1:1" s="2" customFormat="1" x14ac:dyDescent="0.25">
      <c r="A517" s="6"/>
    </row>
    <row r="518" spans="1:1" s="2" customFormat="1" x14ac:dyDescent="0.25">
      <c r="A518" s="6"/>
    </row>
    <row r="519" spans="1:1" s="2" customFormat="1" x14ac:dyDescent="0.25">
      <c r="A519" s="6"/>
    </row>
    <row r="520" spans="1:1" s="2" customFormat="1" x14ac:dyDescent="0.25">
      <c r="A520" s="6"/>
    </row>
    <row r="521" spans="1:1" s="2" customFormat="1" x14ac:dyDescent="0.25">
      <c r="A521" s="6"/>
    </row>
    <row r="522" spans="1:1" s="2" customFormat="1" x14ac:dyDescent="0.25">
      <c r="A522" s="6"/>
    </row>
    <row r="523" spans="1:1" s="2" customFormat="1" x14ac:dyDescent="0.25">
      <c r="A523" s="6"/>
    </row>
    <row r="524" spans="1:1" s="2" customFormat="1" x14ac:dyDescent="0.25">
      <c r="A524" s="6"/>
    </row>
    <row r="525" spans="1:1" s="2" customFormat="1" x14ac:dyDescent="0.25">
      <c r="A525" s="6"/>
    </row>
    <row r="526" spans="1:1" s="2" customFormat="1" x14ac:dyDescent="0.25">
      <c r="A526" s="6"/>
    </row>
    <row r="527" spans="1:1" s="2" customFormat="1" x14ac:dyDescent="0.25">
      <c r="A527" s="6"/>
    </row>
    <row r="528" spans="1:1" s="2" customFormat="1" x14ac:dyDescent="0.25">
      <c r="A528" s="6"/>
    </row>
    <row r="529" spans="1:1" s="2" customFormat="1" x14ac:dyDescent="0.25">
      <c r="A529" s="6"/>
    </row>
    <row r="530" spans="1:1" s="2" customFormat="1" x14ac:dyDescent="0.25">
      <c r="A530" s="6"/>
    </row>
    <row r="531" spans="1:1" s="2" customFormat="1" x14ac:dyDescent="0.25">
      <c r="A531" s="6"/>
    </row>
    <row r="532" spans="1:1" s="2" customFormat="1" x14ac:dyDescent="0.25">
      <c r="A532" s="6"/>
    </row>
    <row r="533" spans="1:1" s="2" customFormat="1" x14ac:dyDescent="0.25">
      <c r="A533" s="6"/>
    </row>
    <row r="534" spans="1:1" s="2" customFormat="1" x14ac:dyDescent="0.25">
      <c r="A534" s="6"/>
    </row>
    <row r="535" spans="1:1" s="2" customFormat="1" x14ac:dyDescent="0.25">
      <c r="A535" s="6"/>
    </row>
    <row r="536" spans="1:1" s="2" customFormat="1" x14ac:dyDescent="0.25">
      <c r="A536" s="6"/>
    </row>
    <row r="537" spans="1:1" s="2" customFormat="1" x14ac:dyDescent="0.25">
      <c r="A537" s="6"/>
    </row>
    <row r="538" spans="1:1" s="2" customFormat="1" x14ac:dyDescent="0.25">
      <c r="A538" s="6"/>
    </row>
    <row r="539" spans="1:1" s="2" customFormat="1" x14ac:dyDescent="0.25">
      <c r="A539" s="6"/>
    </row>
    <row r="540" spans="1:1" s="2" customFormat="1" x14ac:dyDescent="0.25">
      <c r="A540" s="6"/>
    </row>
    <row r="541" spans="1:1" s="2" customFormat="1" x14ac:dyDescent="0.25">
      <c r="A541" s="6"/>
    </row>
    <row r="542" spans="1:1" s="2" customFormat="1" x14ac:dyDescent="0.25">
      <c r="A542" s="6"/>
    </row>
    <row r="543" spans="1:1" s="2" customFormat="1" x14ac:dyDescent="0.25">
      <c r="A543" s="6"/>
    </row>
    <row r="544" spans="1:1" s="2" customFormat="1" x14ac:dyDescent="0.25">
      <c r="A544" s="6"/>
    </row>
    <row r="545" spans="1:1" s="2" customFormat="1" x14ac:dyDescent="0.25">
      <c r="A545" s="6"/>
    </row>
    <row r="546" spans="1:1" s="2" customFormat="1" x14ac:dyDescent="0.25">
      <c r="A546" s="6"/>
    </row>
    <row r="547" spans="1:1" s="2" customFormat="1" x14ac:dyDescent="0.25">
      <c r="A547" s="6"/>
    </row>
    <row r="548" spans="1:1" s="2" customFormat="1" x14ac:dyDescent="0.25">
      <c r="A548" s="6"/>
    </row>
    <row r="549" spans="1:1" s="2" customFormat="1" x14ac:dyDescent="0.25">
      <c r="A549" s="6"/>
    </row>
    <row r="550" spans="1:1" s="2" customFormat="1" x14ac:dyDescent="0.25">
      <c r="A550" s="6"/>
    </row>
    <row r="551" spans="1:1" s="2" customFormat="1" x14ac:dyDescent="0.25">
      <c r="A551" s="6"/>
    </row>
    <row r="552" spans="1:1" s="2" customFormat="1" x14ac:dyDescent="0.25">
      <c r="A552" s="6"/>
    </row>
    <row r="553" spans="1:1" s="2" customFormat="1" x14ac:dyDescent="0.25">
      <c r="A553" s="6"/>
    </row>
    <row r="554" spans="1:1" s="2" customFormat="1" x14ac:dyDescent="0.25">
      <c r="A554" s="6"/>
    </row>
    <row r="555" spans="1:1" s="2" customFormat="1" x14ac:dyDescent="0.25">
      <c r="A555" s="6"/>
    </row>
    <row r="556" spans="1:1" s="2" customFormat="1" x14ac:dyDescent="0.25">
      <c r="A556" s="6"/>
    </row>
    <row r="557" spans="1:1" s="2" customFormat="1" x14ac:dyDescent="0.25">
      <c r="A557" s="6"/>
    </row>
    <row r="558" spans="1:1" s="2" customFormat="1" x14ac:dyDescent="0.25">
      <c r="A558" s="6"/>
    </row>
    <row r="559" spans="1:1" s="2" customFormat="1" x14ac:dyDescent="0.25">
      <c r="A559" s="6"/>
    </row>
    <row r="560" spans="1:1" s="2" customFormat="1" x14ac:dyDescent="0.25">
      <c r="A560" s="6"/>
    </row>
    <row r="561" spans="1:1" s="2" customFormat="1" x14ac:dyDescent="0.25">
      <c r="A561" s="6"/>
    </row>
    <row r="562" spans="1:1" s="2" customFormat="1" x14ac:dyDescent="0.25">
      <c r="A562" s="6"/>
    </row>
    <row r="563" spans="1:1" s="2" customFormat="1" x14ac:dyDescent="0.25">
      <c r="A563" s="6"/>
    </row>
    <row r="564" spans="1:1" s="2" customFormat="1" x14ac:dyDescent="0.25">
      <c r="A564" s="6"/>
    </row>
    <row r="565" spans="1:1" s="2" customFormat="1" x14ac:dyDescent="0.25">
      <c r="A565" s="6"/>
    </row>
    <row r="566" spans="1:1" s="2" customFormat="1" x14ac:dyDescent="0.25">
      <c r="A566" s="6"/>
    </row>
    <row r="567" spans="1:1" s="2" customFormat="1" x14ac:dyDescent="0.25">
      <c r="A567" s="6"/>
    </row>
    <row r="568" spans="1:1" s="2" customFormat="1" x14ac:dyDescent="0.25">
      <c r="A568" s="6"/>
    </row>
    <row r="569" spans="1:1" s="2" customFormat="1" x14ac:dyDescent="0.25">
      <c r="A569" s="6"/>
    </row>
    <row r="570" spans="1:1" s="2" customFormat="1" x14ac:dyDescent="0.25">
      <c r="A570" s="6"/>
    </row>
    <row r="571" spans="1:1" s="2" customFormat="1" x14ac:dyDescent="0.25">
      <c r="A571" s="6"/>
    </row>
    <row r="572" spans="1:1" s="2" customFormat="1" x14ac:dyDescent="0.25">
      <c r="A572" s="6"/>
    </row>
    <row r="573" spans="1:1" s="2" customFormat="1" x14ac:dyDescent="0.25">
      <c r="A573" s="6"/>
    </row>
    <row r="574" spans="1:1" s="2" customFormat="1" x14ac:dyDescent="0.25">
      <c r="A574" s="6"/>
    </row>
    <row r="575" spans="1:1" s="2" customFormat="1" x14ac:dyDescent="0.25">
      <c r="A575" s="6"/>
    </row>
    <row r="576" spans="1:1" s="2" customFormat="1" x14ac:dyDescent="0.25">
      <c r="A576" s="6"/>
    </row>
    <row r="577" spans="1:1" s="2" customFormat="1" x14ac:dyDescent="0.25">
      <c r="A577" s="6"/>
    </row>
    <row r="578" spans="1:1" s="2" customFormat="1" x14ac:dyDescent="0.25">
      <c r="A578" s="6"/>
    </row>
    <row r="579" spans="1:1" s="2" customFormat="1" x14ac:dyDescent="0.25">
      <c r="A579" s="6"/>
    </row>
    <row r="580" spans="1:1" s="2" customFormat="1" x14ac:dyDescent="0.25">
      <c r="A580" s="6"/>
    </row>
    <row r="581" spans="1:1" s="2" customFormat="1" x14ac:dyDescent="0.25">
      <c r="A581" s="6"/>
    </row>
    <row r="582" spans="1:1" s="2" customFormat="1" x14ac:dyDescent="0.25">
      <c r="A582" s="6"/>
    </row>
    <row r="583" spans="1:1" s="2" customFormat="1" x14ac:dyDescent="0.25">
      <c r="A583" s="6"/>
    </row>
    <row r="584" spans="1:1" s="2" customFormat="1" x14ac:dyDescent="0.25">
      <c r="A584" s="6"/>
    </row>
    <row r="585" spans="1:1" s="2" customFormat="1" x14ac:dyDescent="0.25">
      <c r="A585" s="6"/>
    </row>
    <row r="586" spans="1:1" s="2" customFormat="1" x14ac:dyDescent="0.25">
      <c r="A586" s="6"/>
    </row>
    <row r="587" spans="1:1" s="2" customFormat="1" x14ac:dyDescent="0.25">
      <c r="A587" s="6"/>
    </row>
    <row r="588" spans="1:1" s="2" customFormat="1" x14ac:dyDescent="0.25">
      <c r="A588" s="6"/>
    </row>
    <row r="589" spans="1:1" s="2" customFormat="1" x14ac:dyDescent="0.25">
      <c r="A589" s="6"/>
    </row>
    <row r="590" spans="1:1" s="2" customFormat="1" x14ac:dyDescent="0.25">
      <c r="A590" s="6"/>
    </row>
    <row r="591" spans="1:1" s="2" customFormat="1" x14ac:dyDescent="0.25">
      <c r="A591" s="6"/>
    </row>
    <row r="592" spans="1:1" s="2" customFormat="1" x14ac:dyDescent="0.25">
      <c r="A592" s="6"/>
    </row>
    <row r="593" spans="1:1" s="2" customFormat="1" x14ac:dyDescent="0.25">
      <c r="A593" s="6"/>
    </row>
    <row r="594" spans="1:1" s="2" customFormat="1" x14ac:dyDescent="0.25">
      <c r="A594" s="6"/>
    </row>
    <row r="595" spans="1:1" s="2" customFormat="1" x14ac:dyDescent="0.25">
      <c r="A595" s="6"/>
    </row>
    <row r="596" spans="1:1" s="2" customFormat="1" x14ac:dyDescent="0.25">
      <c r="A596" s="6"/>
    </row>
    <row r="597" spans="1:1" s="2" customFormat="1" x14ac:dyDescent="0.25">
      <c r="A597" s="6"/>
    </row>
    <row r="598" spans="1:1" s="2" customFormat="1" x14ac:dyDescent="0.25">
      <c r="A598" s="6"/>
    </row>
    <row r="599" spans="1:1" s="2" customFormat="1" x14ac:dyDescent="0.25">
      <c r="A599" s="6"/>
    </row>
    <row r="600" spans="1:1" s="2" customFormat="1" x14ac:dyDescent="0.25">
      <c r="A600" s="6"/>
    </row>
    <row r="601" spans="1:1" s="2" customFormat="1" x14ac:dyDescent="0.25">
      <c r="A601" s="6"/>
    </row>
    <row r="602" spans="1:1" s="2" customFormat="1" x14ac:dyDescent="0.25">
      <c r="A602" s="6"/>
    </row>
    <row r="603" spans="1:1" s="2" customFormat="1" x14ac:dyDescent="0.25">
      <c r="A603" s="6"/>
    </row>
    <row r="604" spans="1:1" s="2" customFormat="1" x14ac:dyDescent="0.25">
      <c r="A604" s="6"/>
    </row>
    <row r="605" spans="1:1" s="2" customFormat="1" x14ac:dyDescent="0.25">
      <c r="A605" s="6"/>
    </row>
    <row r="606" spans="1:1" s="2" customFormat="1" x14ac:dyDescent="0.25">
      <c r="A606" s="6"/>
    </row>
    <row r="607" spans="1:1" s="2" customFormat="1" x14ac:dyDescent="0.25">
      <c r="A607" s="6"/>
    </row>
    <row r="608" spans="1:1" s="2" customFormat="1" x14ac:dyDescent="0.25">
      <c r="A608" s="6"/>
    </row>
    <row r="609" spans="1:1" s="2" customFormat="1" x14ac:dyDescent="0.25">
      <c r="A609" s="6"/>
    </row>
    <row r="610" spans="1:1" s="2" customFormat="1" x14ac:dyDescent="0.25">
      <c r="A610" s="6"/>
    </row>
    <row r="611" spans="1:1" s="2" customFormat="1" x14ac:dyDescent="0.25">
      <c r="A611" s="6"/>
    </row>
    <row r="612" spans="1:1" s="2" customFormat="1" x14ac:dyDescent="0.25">
      <c r="A612" s="6"/>
    </row>
    <row r="613" spans="1:1" s="2" customFormat="1" x14ac:dyDescent="0.25">
      <c r="A613" s="6"/>
    </row>
    <row r="614" spans="1:1" s="2" customFormat="1" x14ac:dyDescent="0.25">
      <c r="A614" s="6"/>
    </row>
    <row r="615" spans="1:1" s="2" customFormat="1" x14ac:dyDescent="0.25">
      <c r="A615" s="6"/>
    </row>
    <row r="616" spans="1:1" s="2" customFormat="1" x14ac:dyDescent="0.25">
      <c r="A616" s="6"/>
    </row>
    <row r="617" spans="1:1" s="2" customFormat="1" x14ac:dyDescent="0.25">
      <c r="A617" s="6"/>
    </row>
    <row r="618" spans="1:1" s="2" customFormat="1" x14ac:dyDescent="0.25">
      <c r="A618" s="6"/>
    </row>
    <row r="619" spans="1:1" s="2" customFormat="1" x14ac:dyDescent="0.25">
      <c r="A619" s="6"/>
    </row>
    <row r="620" spans="1:1" s="2" customFormat="1" x14ac:dyDescent="0.25">
      <c r="A620" s="6"/>
    </row>
    <row r="621" spans="1:1" s="2" customFormat="1" x14ac:dyDescent="0.25">
      <c r="A621" s="6"/>
    </row>
    <row r="622" spans="1:1" s="2" customFormat="1" x14ac:dyDescent="0.25">
      <c r="A622" s="6"/>
    </row>
    <row r="623" spans="1:1" s="2" customFormat="1" x14ac:dyDescent="0.25">
      <c r="A623" s="6"/>
    </row>
    <row r="624" spans="1:1" s="2" customFormat="1" x14ac:dyDescent="0.25">
      <c r="A624" s="6"/>
    </row>
    <row r="625" spans="1:1" s="2" customFormat="1" x14ac:dyDescent="0.25">
      <c r="A625" s="6"/>
    </row>
    <row r="626" spans="1:1" s="2" customFormat="1" x14ac:dyDescent="0.25">
      <c r="A626" s="6"/>
    </row>
    <row r="627" spans="1:1" s="2" customFormat="1" x14ac:dyDescent="0.25">
      <c r="A627" s="6"/>
    </row>
    <row r="628" spans="1:1" s="2" customFormat="1" x14ac:dyDescent="0.25">
      <c r="A628" s="6"/>
    </row>
    <row r="629" spans="1:1" s="2" customFormat="1" x14ac:dyDescent="0.25">
      <c r="A629" s="6"/>
    </row>
    <row r="630" spans="1:1" s="2" customFormat="1" x14ac:dyDescent="0.25">
      <c r="A630" s="6"/>
    </row>
    <row r="631" spans="1:1" s="2" customFormat="1" x14ac:dyDescent="0.25">
      <c r="A631" s="6"/>
    </row>
    <row r="632" spans="1:1" s="2" customFormat="1" x14ac:dyDescent="0.25">
      <c r="A632" s="6"/>
    </row>
    <row r="633" spans="1:1" s="2" customFormat="1" x14ac:dyDescent="0.25">
      <c r="A633" s="6"/>
    </row>
    <row r="634" spans="1:1" s="2" customFormat="1" x14ac:dyDescent="0.25">
      <c r="A634" s="6"/>
    </row>
    <row r="635" spans="1:1" s="2" customFormat="1" x14ac:dyDescent="0.25">
      <c r="A635" s="6"/>
    </row>
    <row r="636" spans="1:1" s="2" customFormat="1" x14ac:dyDescent="0.25">
      <c r="A636" s="6"/>
    </row>
    <row r="637" spans="1:1" s="2" customFormat="1" x14ac:dyDescent="0.25">
      <c r="A637" s="6"/>
    </row>
    <row r="638" spans="1:1" s="2" customFormat="1" x14ac:dyDescent="0.25">
      <c r="A638" s="6"/>
    </row>
    <row r="639" spans="1:1" s="2" customFormat="1" x14ac:dyDescent="0.25">
      <c r="A639" s="6"/>
    </row>
    <row r="640" spans="1:1" s="2" customFormat="1" x14ac:dyDescent="0.25">
      <c r="A640" s="6"/>
    </row>
    <row r="641" spans="1:1" s="2" customFormat="1" x14ac:dyDescent="0.25">
      <c r="A641" s="6"/>
    </row>
    <row r="642" spans="1:1" s="2" customFormat="1" x14ac:dyDescent="0.25">
      <c r="A642" s="6"/>
    </row>
    <row r="643" spans="1:1" s="2" customFormat="1" x14ac:dyDescent="0.25">
      <c r="A643" s="6"/>
    </row>
    <row r="644" spans="1:1" s="2" customFormat="1" x14ac:dyDescent="0.25">
      <c r="A644" s="6"/>
    </row>
    <row r="645" spans="1:1" s="2" customFormat="1" x14ac:dyDescent="0.25">
      <c r="A645" s="6"/>
    </row>
    <row r="646" spans="1:1" s="2" customFormat="1" x14ac:dyDescent="0.25">
      <c r="A646" s="6"/>
    </row>
    <row r="647" spans="1:1" s="2" customFormat="1" x14ac:dyDescent="0.25">
      <c r="A647" s="6"/>
    </row>
    <row r="648" spans="1:1" s="2" customFormat="1" x14ac:dyDescent="0.25">
      <c r="A648" s="6"/>
    </row>
    <row r="649" spans="1:1" s="2" customFormat="1" x14ac:dyDescent="0.25">
      <c r="A649" s="6"/>
    </row>
    <row r="650" spans="1:1" s="2" customFormat="1" x14ac:dyDescent="0.25">
      <c r="A650" s="6"/>
    </row>
    <row r="651" spans="1:1" s="2" customFormat="1" x14ac:dyDescent="0.25">
      <c r="A651" s="6"/>
    </row>
    <row r="652" spans="1:1" s="2" customFormat="1" x14ac:dyDescent="0.25">
      <c r="A652" s="6"/>
    </row>
    <row r="653" spans="1:1" s="2" customFormat="1" x14ac:dyDescent="0.25">
      <c r="A653" s="6"/>
    </row>
    <row r="654" spans="1:1" s="2" customFormat="1" x14ac:dyDescent="0.25">
      <c r="A654" s="6"/>
    </row>
    <row r="655" spans="1:1" s="2" customFormat="1" x14ac:dyDescent="0.25">
      <c r="A655" s="6"/>
    </row>
    <row r="656" spans="1:1" s="2" customFormat="1" x14ac:dyDescent="0.25">
      <c r="A656" s="6"/>
    </row>
    <row r="657" spans="1:1" s="2" customFormat="1" x14ac:dyDescent="0.25">
      <c r="A657" s="6"/>
    </row>
    <row r="658" spans="1:1" s="2" customFormat="1" x14ac:dyDescent="0.25">
      <c r="A658" s="6"/>
    </row>
    <row r="659" spans="1:1" s="2" customFormat="1" x14ac:dyDescent="0.25">
      <c r="A659" s="6"/>
    </row>
    <row r="660" spans="1:1" s="2" customFormat="1" x14ac:dyDescent="0.25">
      <c r="A660" s="6"/>
    </row>
    <row r="661" spans="1:1" s="2" customFormat="1" x14ac:dyDescent="0.25">
      <c r="A661" s="6"/>
    </row>
    <row r="662" spans="1:1" s="2" customFormat="1" x14ac:dyDescent="0.25">
      <c r="A662" s="6"/>
    </row>
    <row r="663" spans="1:1" s="2" customFormat="1" x14ac:dyDescent="0.25">
      <c r="A663" s="6"/>
    </row>
    <row r="664" spans="1:1" s="2" customFormat="1" x14ac:dyDescent="0.25">
      <c r="A664" s="6"/>
    </row>
    <row r="665" spans="1:1" s="2" customFormat="1" x14ac:dyDescent="0.25">
      <c r="A665" s="6"/>
    </row>
    <row r="666" spans="1:1" s="2" customFormat="1" x14ac:dyDescent="0.25">
      <c r="A666" s="6"/>
    </row>
    <row r="667" spans="1:1" s="2" customFormat="1" x14ac:dyDescent="0.25">
      <c r="A667" s="6"/>
    </row>
    <row r="668" spans="1:1" s="2" customFormat="1" x14ac:dyDescent="0.25">
      <c r="A668" s="6"/>
    </row>
    <row r="669" spans="1:1" s="2" customFormat="1" x14ac:dyDescent="0.25">
      <c r="A669" s="6"/>
    </row>
    <row r="670" spans="1:1" s="2" customFormat="1" x14ac:dyDescent="0.25">
      <c r="A670" s="6"/>
    </row>
    <row r="671" spans="1:1" s="2" customFormat="1" x14ac:dyDescent="0.25">
      <c r="A671" s="6"/>
    </row>
    <row r="672" spans="1:1" s="2" customFormat="1" x14ac:dyDescent="0.25">
      <c r="A672" s="6"/>
    </row>
    <row r="673" spans="1:1" s="2" customFormat="1" x14ac:dyDescent="0.25">
      <c r="A673" s="6"/>
    </row>
    <row r="674" spans="1:1" s="2" customFormat="1" x14ac:dyDescent="0.25">
      <c r="A674" s="6"/>
    </row>
    <row r="675" spans="1:1" s="2" customFormat="1" x14ac:dyDescent="0.25">
      <c r="A675" s="6"/>
    </row>
    <row r="676" spans="1:1" s="2" customFormat="1" x14ac:dyDescent="0.25">
      <c r="A676" s="6"/>
    </row>
    <row r="677" spans="1:1" s="2" customFormat="1" x14ac:dyDescent="0.25">
      <c r="A677" s="6"/>
    </row>
    <row r="678" spans="1:1" s="2" customFormat="1" x14ac:dyDescent="0.25">
      <c r="A678" s="6"/>
    </row>
    <row r="679" spans="1:1" s="2" customFormat="1" x14ac:dyDescent="0.25">
      <c r="A679" s="6"/>
    </row>
    <row r="680" spans="1:1" s="2" customFormat="1" x14ac:dyDescent="0.25">
      <c r="A680" s="6"/>
    </row>
    <row r="681" spans="1:1" s="2" customFormat="1" x14ac:dyDescent="0.25">
      <c r="A681" s="6"/>
    </row>
    <row r="682" spans="1:1" s="2" customFormat="1" x14ac:dyDescent="0.25">
      <c r="A682" s="6"/>
    </row>
    <row r="683" spans="1:1" s="2" customFormat="1" x14ac:dyDescent="0.25">
      <c r="A683" s="6"/>
    </row>
    <row r="684" spans="1:1" s="2" customFormat="1" x14ac:dyDescent="0.25">
      <c r="A684" s="6"/>
    </row>
    <row r="685" spans="1:1" s="2" customFormat="1" x14ac:dyDescent="0.25">
      <c r="A685" s="6"/>
    </row>
    <row r="686" spans="1:1" s="2" customFormat="1" x14ac:dyDescent="0.25">
      <c r="A686" s="6"/>
    </row>
    <row r="687" spans="1:1" s="2" customFormat="1" x14ac:dyDescent="0.25">
      <c r="A687" s="6"/>
    </row>
    <row r="688" spans="1:1" s="2" customFormat="1" x14ac:dyDescent="0.25">
      <c r="A688" s="6"/>
    </row>
    <row r="689" spans="1:1" s="2" customFormat="1" x14ac:dyDescent="0.25">
      <c r="A689" s="6"/>
    </row>
    <row r="690" spans="1:1" s="2" customFormat="1" x14ac:dyDescent="0.25">
      <c r="A690" s="6"/>
    </row>
    <row r="691" spans="1:1" s="2" customFormat="1" x14ac:dyDescent="0.25">
      <c r="A691" s="6"/>
    </row>
    <row r="692" spans="1:1" s="2" customFormat="1" x14ac:dyDescent="0.25">
      <c r="A692" s="6"/>
    </row>
    <row r="693" spans="1:1" s="2" customFormat="1" x14ac:dyDescent="0.25">
      <c r="A693" s="6"/>
    </row>
    <row r="694" spans="1:1" s="2" customFormat="1" x14ac:dyDescent="0.25">
      <c r="A694" s="6"/>
    </row>
    <row r="695" spans="1:1" s="2" customFormat="1" x14ac:dyDescent="0.25">
      <c r="A695" s="6"/>
    </row>
    <row r="696" spans="1:1" s="2" customFormat="1" x14ac:dyDescent="0.25">
      <c r="A696" s="6"/>
    </row>
    <row r="697" spans="1:1" s="2" customFormat="1" x14ac:dyDescent="0.25">
      <c r="A697" s="6"/>
    </row>
    <row r="698" spans="1:1" s="2" customFormat="1" x14ac:dyDescent="0.25">
      <c r="A698" s="6"/>
    </row>
    <row r="699" spans="1:1" s="2" customFormat="1" x14ac:dyDescent="0.25">
      <c r="A699" s="6"/>
    </row>
    <row r="700" spans="1:1" s="2" customFormat="1" x14ac:dyDescent="0.25">
      <c r="A700" s="6"/>
    </row>
    <row r="701" spans="1:1" s="2" customFormat="1" x14ac:dyDescent="0.25">
      <c r="A701" s="6"/>
    </row>
    <row r="702" spans="1:1" s="2" customFormat="1" x14ac:dyDescent="0.25">
      <c r="A702" s="6"/>
    </row>
    <row r="703" spans="1:1" s="2" customFormat="1" x14ac:dyDescent="0.25">
      <c r="A703" s="6"/>
    </row>
    <row r="704" spans="1:1" s="2" customFormat="1" x14ac:dyDescent="0.25">
      <c r="A704" s="6"/>
    </row>
    <row r="705" spans="1:1" s="2" customFormat="1" x14ac:dyDescent="0.25">
      <c r="A705" s="6"/>
    </row>
    <row r="706" spans="1:1" s="2" customFormat="1" x14ac:dyDescent="0.25">
      <c r="A706" s="6"/>
    </row>
    <row r="707" spans="1:1" s="2" customFormat="1" x14ac:dyDescent="0.25">
      <c r="A707" s="6"/>
    </row>
    <row r="708" spans="1:1" s="2" customFormat="1" x14ac:dyDescent="0.25">
      <c r="A708" s="6"/>
    </row>
    <row r="709" spans="1:1" s="2" customFormat="1" x14ac:dyDescent="0.25">
      <c r="A709" s="6"/>
    </row>
    <row r="710" spans="1:1" s="2" customFormat="1" x14ac:dyDescent="0.25">
      <c r="A710" s="6"/>
    </row>
    <row r="711" spans="1:1" s="2" customFormat="1" x14ac:dyDescent="0.25">
      <c r="A711" s="6"/>
    </row>
    <row r="712" spans="1:1" s="2" customFormat="1" x14ac:dyDescent="0.25">
      <c r="A712" s="6"/>
    </row>
    <row r="713" spans="1:1" s="2" customFormat="1" x14ac:dyDescent="0.25">
      <c r="A713" s="6"/>
    </row>
    <row r="714" spans="1:1" s="2" customFormat="1" x14ac:dyDescent="0.25">
      <c r="A714" s="6"/>
    </row>
    <row r="715" spans="1:1" s="2" customFormat="1" x14ac:dyDescent="0.25">
      <c r="A715" s="6"/>
    </row>
    <row r="716" spans="1:1" s="2" customFormat="1" x14ac:dyDescent="0.25">
      <c r="A716" s="6"/>
    </row>
    <row r="717" spans="1:1" s="2" customFormat="1" x14ac:dyDescent="0.25">
      <c r="A717" s="6"/>
    </row>
    <row r="718" spans="1:1" s="2" customFormat="1" x14ac:dyDescent="0.25">
      <c r="A718" s="6"/>
    </row>
    <row r="719" spans="1:1" s="2" customFormat="1" x14ac:dyDescent="0.25">
      <c r="A719" s="6"/>
    </row>
    <row r="720" spans="1:1" s="2" customFormat="1" x14ac:dyDescent="0.25">
      <c r="A720" s="6"/>
    </row>
    <row r="721" spans="1:1" s="2" customFormat="1" x14ac:dyDescent="0.25">
      <c r="A721" s="6"/>
    </row>
    <row r="722" spans="1:1" s="2" customFormat="1" x14ac:dyDescent="0.25">
      <c r="A722" s="6"/>
    </row>
    <row r="723" spans="1:1" s="2" customFormat="1" x14ac:dyDescent="0.25">
      <c r="A723" s="6"/>
    </row>
    <row r="724" spans="1:1" s="2" customFormat="1" x14ac:dyDescent="0.25">
      <c r="A724" s="6"/>
    </row>
    <row r="725" spans="1:1" s="2" customFormat="1" x14ac:dyDescent="0.25">
      <c r="A725" s="6"/>
    </row>
    <row r="726" spans="1:1" s="2" customFormat="1" x14ac:dyDescent="0.25">
      <c r="A726" s="6"/>
    </row>
    <row r="727" spans="1:1" s="2" customFormat="1" x14ac:dyDescent="0.25">
      <c r="A727" s="6"/>
    </row>
    <row r="728" spans="1:1" s="2" customFormat="1" x14ac:dyDescent="0.25">
      <c r="A728" s="6"/>
    </row>
    <row r="729" spans="1:1" s="2" customFormat="1" x14ac:dyDescent="0.25">
      <c r="A729" s="6"/>
    </row>
    <row r="730" spans="1:1" s="2" customFormat="1" x14ac:dyDescent="0.25">
      <c r="A730" s="6"/>
    </row>
    <row r="731" spans="1:1" s="2" customFormat="1" x14ac:dyDescent="0.25">
      <c r="A731" s="6"/>
    </row>
    <row r="732" spans="1:1" s="2" customFormat="1" x14ac:dyDescent="0.25">
      <c r="A732" s="6"/>
    </row>
    <row r="733" spans="1:1" s="2" customFormat="1" x14ac:dyDescent="0.25">
      <c r="A733" s="6"/>
    </row>
    <row r="734" spans="1:1" s="2" customFormat="1" x14ac:dyDescent="0.25">
      <c r="A734" s="6"/>
    </row>
    <row r="735" spans="1:1" s="2" customFormat="1" x14ac:dyDescent="0.25">
      <c r="A735" s="6"/>
    </row>
    <row r="736" spans="1:1" s="2" customFormat="1" x14ac:dyDescent="0.25">
      <c r="A736" s="6"/>
    </row>
    <row r="737" spans="1:1" s="2" customFormat="1" x14ac:dyDescent="0.25">
      <c r="A737" s="6"/>
    </row>
    <row r="738" spans="1:1" s="2" customFormat="1" x14ac:dyDescent="0.25">
      <c r="A738" s="6"/>
    </row>
    <row r="739" spans="1:1" s="2" customFormat="1" x14ac:dyDescent="0.25">
      <c r="A739" s="6"/>
    </row>
    <row r="740" spans="1:1" s="2" customFormat="1" x14ac:dyDescent="0.25">
      <c r="A740" s="6"/>
    </row>
    <row r="741" spans="1:1" s="2" customFormat="1" x14ac:dyDescent="0.25">
      <c r="A741" s="6"/>
    </row>
    <row r="742" spans="1:1" s="2" customFormat="1" x14ac:dyDescent="0.25">
      <c r="A742" s="6"/>
    </row>
    <row r="743" spans="1:1" s="2" customFormat="1" x14ac:dyDescent="0.25">
      <c r="A743" s="6"/>
    </row>
    <row r="744" spans="1:1" s="2" customFormat="1" x14ac:dyDescent="0.25">
      <c r="A744" s="6"/>
    </row>
    <row r="745" spans="1:1" s="2" customFormat="1" x14ac:dyDescent="0.25">
      <c r="A745" s="6"/>
    </row>
    <row r="746" spans="1:1" s="2" customFormat="1" x14ac:dyDescent="0.25">
      <c r="A746" s="6"/>
    </row>
    <row r="747" spans="1:1" s="2" customFormat="1" x14ac:dyDescent="0.25">
      <c r="A747" s="6"/>
    </row>
    <row r="748" spans="1:1" s="2" customFormat="1" x14ac:dyDescent="0.25">
      <c r="A748" s="6"/>
    </row>
    <row r="749" spans="1:1" s="2" customFormat="1" x14ac:dyDescent="0.25">
      <c r="A749" s="6"/>
    </row>
    <row r="750" spans="1:1" s="2" customFormat="1" x14ac:dyDescent="0.25">
      <c r="A750" s="6"/>
    </row>
    <row r="751" spans="1:1" s="2" customFormat="1" x14ac:dyDescent="0.25">
      <c r="A751" s="6"/>
    </row>
    <row r="752" spans="1:1" s="2" customFormat="1" x14ac:dyDescent="0.25">
      <c r="A752" s="6"/>
    </row>
    <row r="753" spans="1:1" s="2" customFormat="1" x14ac:dyDescent="0.25">
      <c r="A753" s="6"/>
    </row>
    <row r="754" spans="1:1" s="2" customFormat="1" x14ac:dyDescent="0.25">
      <c r="A754" s="6"/>
    </row>
    <row r="755" spans="1:1" s="2" customFormat="1" x14ac:dyDescent="0.25">
      <c r="A755" s="6"/>
    </row>
    <row r="756" spans="1:1" s="2" customFormat="1" x14ac:dyDescent="0.25">
      <c r="A756" s="6"/>
    </row>
    <row r="757" spans="1:1" s="2" customFormat="1" x14ac:dyDescent="0.25">
      <c r="A757" s="6"/>
    </row>
    <row r="758" spans="1:1" s="2" customFormat="1" x14ac:dyDescent="0.25">
      <c r="A758" s="6"/>
    </row>
    <row r="759" spans="1:1" s="2" customFormat="1" x14ac:dyDescent="0.25">
      <c r="A759" s="6"/>
    </row>
    <row r="760" spans="1:1" s="2" customFormat="1" x14ac:dyDescent="0.25">
      <c r="A760" s="6"/>
    </row>
    <row r="761" spans="1:1" s="2" customFormat="1" x14ac:dyDescent="0.25">
      <c r="A761" s="6"/>
    </row>
    <row r="762" spans="1:1" s="2" customFormat="1" x14ac:dyDescent="0.25">
      <c r="A762" s="6"/>
    </row>
    <row r="763" spans="1:1" s="2" customFormat="1" x14ac:dyDescent="0.25">
      <c r="A763" s="6"/>
    </row>
    <row r="764" spans="1:1" s="2" customFormat="1" x14ac:dyDescent="0.25">
      <c r="A764" s="6"/>
    </row>
    <row r="765" spans="1:1" s="2" customFormat="1" x14ac:dyDescent="0.25">
      <c r="A765" s="6"/>
    </row>
    <row r="766" spans="1:1" s="2" customFormat="1" x14ac:dyDescent="0.25">
      <c r="A766" s="6"/>
    </row>
    <row r="767" spans="1:1" s="2" customFormat="1" x14ac:dyDescent="0.25">
      <c r="A767" s="6"/>
    </row>
    <row r="768" spans="1:1" s="2" customFormat="1" x14ac:dyDescent="0.25">
      <c r="A768" s="6"/>
    </row>
    <row r="769" spans="1:1" s="2" customFormat="1" x14ac:dyDescent="0.25">
      <c r="A769" s="6"/>
    </row>
    <row r="770" spans="1:1" s="2" customFormat="1" x14ac:dyDescent="0.25">
      <c r="A770" s="6"/>
    </row>
    <row r="771" spans="1:1" s="2" customFormat="1" x14ac:dyDescent="0.25">
      <c r="A771" s="6"/>
    </row>
    <row r="772" spans="1:1" s="2" customFormat="1" x14ac:dyDescent="0.25">
      <c r="A772" s="6"/>
    </row>
    <row r="773" spans="1:1" s="2" customFormat="1" x14ac:dyDescent="0.25">
      <c r="A773" s="6"/>
    </row>
    <row r="774" spans="1:1" s="2" customFormat="1" x14ac:dyDescent="0.25">
      <c r="A774" s="6"/>
    </row>
    <row r="775" spans="1:1" s="2" customFormat="1" x14ac:dyDescent="0.25">
      <c r="A775" s="6"/>
    </row>
    <row r="776" spans="1:1" s="2" customFormat="1" x14ac:dyDescent="0.25">
      <c r="A776" s="6"/>
    </row>
    <row r="777" spans="1:1" s="2" customFormat="1" x14ac:dyDescent="0.25">
      <c r="A777" s="6"/>
    </row>
    <row r="778" spans="1:1" s="2" customFormat="1" x14ac:dyDescent="0.25">
      <c r="A778" s="6"/>
    </row>
    <row r="779" spans="1:1" s="2" customFormat="1" x14ac:dyDescent="0.25">
      <c r="A779" s="6"/>
    </row>
    <row r="780" spans="1:1" s="2" customFormat="1" x14ac:dyDescent="0.25">
      <c r="A780" s="6"/>
    </row>
    <row r="781" spans="1:1" s="2" customFormat="1" x14ac:dyDescent="0.25">
      <c r="A781" s="6"/>
    </row>
    <row r="782" spans="1:1" s="2" customFormat="1" x14ac:dyDescent="0.25">
      <c r="A782" s="6"/>
    </row>
    <row r="783" spans="1:1" s="2" customFormat="1" x14ac:dyDescent="0.25">
      <c r="A783" s="6"/>
    </row>
    <row r="784" spans="1:1" s="2" customFormat="1" x14ac:dyDescent="0.25">
      <c r="A784" s="6"/>
    </row>
    <row r="785" spans="1:1" s="2" customFormat="1" x14ac:dyDescent="0.25">
      <c r="A785" s="6"/>
    </row>
    <row r="786" spans="1:1" s="2" customFormat="1" x14ac:dyDescent="0.25">
      <c r="A786" s="6"/>
    </row>
    <row r="787" spans="1:1" s="2" customFormat="1" x14ac:dyDescent="0.25">
      <c r="A787" s="6"/>
    </row>
    <row r="788" spans="1:1" s="2" customFormat="1" x14ac:dyDescent="0.25">
      <c r="A788" s="6"/>
    </row>
    <row r="789" spans="1:1" s="2" customFormat="1" x14ac:dyDescent="0.25">
      <c r="A789" s="6"/>
    </row>
    <row r="790" spans="1:1" s="2" customFormat="1" x14ac:dyDescent="0.25">
      <c r="A790" s="6"/>
    </row>
    <row r="791" spans="1:1" s="2" customFormat="1" x14ac:dyDescent="0.25">
      <c r="A791" s="6"/>
    </row>
    <row r="792" spans="1:1" s="2" customFormat="1" x14ac:dyDescent="0.25">
      <c r="A792" s="6"/>
    </row>
    <row r="793" spans="1:1" s="2" customFormat="1" x14ac:dyDescent="0.25">
      <c r="A793" s="6"/>
    </row>
    <row r="794" spans="1:1" s="2" customFormat="1" x14ac:dyDescent="0.25">
      <c r="A794" s="6"/>
    </row>
    <row r="795" spans="1:1" s="2" customFormat="1" x14ac:dyDescent="0.25">
      <c r="A795" s="6"/>
    </row>
    <row r="796" spans="1:1" s="2" customFormat="1" x14ac:dyDescent="0.25">
      <c r="A796" s="6"/>
    </row>
    <row r="797" spans="1:1" s="2" customFormat="1" x14ac:dyDescent="0.25">
      <c r="A797" s="6"/>
    </row>
    <row r="798" spans="1:1" s="2" customFormat="1" x14ac:dyDescent="0.25">
      <c r="A798" s="6"/>
    </row>
    <row r="799" spans="1:1" s="2" customFormat="1" x14ac:dyDescent="0.25">
      <c r="A799" s="6"/>
    </row>
    <row r="800" spans="1:1" s="2" customFormat="1" x14ac:dyDescent="0.25">
      <c r="A800" s="6"/>
    </row>
    <row r="801" spans="1:1" s="2" customFormat="1" x14ac:dyDescent="0.25">
      <c r="A801" s="6"/>
    </row>
    <row r="802" spans="1:1" s="2" customFormat="1" x14ac:dyDescent="0.25">
      <c r="A802" s="6"/>
    </row>
    <row r="803" spans="1:1" s="2" customFormat="1" x14ac:dyDescent="0.25">
      <c r="A803" s="6"/>
    </row>
    <row r="804" spans="1:1" s="2" customFormat="1" x14ac:dyDescent="0.25">
      <c r="A804" s="6"/>
    </row>
    <row r="805" spans="1:1" s="2" customFormat="1" x14ac:dyDescent="0.25">
      <c r="A805" s="6"/>
    </row>
    <row r="806" spans="1:1" s="2" customFormat="1" x14ac:dyDescent="0.25">
      <c r="A806" s="6"/>
    </row>
    <row r="807" spans="1:1" s="2" customFormat="1" x14ac:dyDescent="0.25">
      <c r="A807" s="6"/>
    </row>
    <row r="808" spans="1:1" s="2" customFormat="1" x14ac:dyDescent="0.25">
      <c r="A808" s="6"/>
    </row>
    <row r="809" spans="1:1" s="2" customFormat="1" x14ac:dyDescent="0.25">
      <c r="A809" s="6"/>
    </row>
    <row r="810" spans="1:1" s="2" customFormat="1" x14ac:dyDescent="0.25">
      <c r="A810" s="6"/>
    </row>
    <row r="811" spans="1:1" s="2" customFormat="1" x14ac:dyDescent="0.25">
      <c r="A811" s="6"/>
    </row>
    <row r="812" spans="1:1" s="2" customFormat="1" x14ac:dyDescent="0.25">
      <c r="A812" s="6"/>
    </row>
    <row r="813" spans="1:1" s="2" customFormat="1" x14ac:dyDescent="0.25">
      <c r="A813" s="6"/>
    </row>
    <row r="814" spans="1:1" s="2" customFormat="1" x14ac:dyDescent="0.25">
      <c r="A814" s="6"/>
    </row>
    <row r="815" spans="1:1" s="2" customFormat="1" x14ac:dyDescent="0.25">
      <c r="A815" s="6"/>
    </row>
    <row r="816" spans="1:1" s="2" customFormat="1" x14ac:dyDescent="0.25">
      <c r="A816" s="6"/>
    </row>
    <row r="817" spans="1:1" s="2" customFormat="1" x14ac:dyDescent="0.25">
      <c r="A817" s="6"/>
    </row>
    <row r="818" spans="1:1" s="2" customFormat="1" x14ac:dyDescent="0.25">
      <c r="A818" s="6"/>
    </row>
    <row r="819" spans="1:1" s="2" customFormat="1" x14ac:dyDescent="0.25">
      <c r="A819" s="6"/>
    </row>
    <row r="820" spans="1:1" s="2" customFormat="1" x14ac:dyDescent="0.25">
      <c r="A820" s="6"/>
    </row>
    <row r="821" spans="1:1" s="2" customFormat="1" x14ac:dyDescent="0.25">
      <c r="A821" s="6"/>
    </row>
    <row r="822" spans="1:1" s="2" customFormat="1" x14ac:dyDescent="0.25">
      <c r="A822" s="6"/>
    </row>
    <row r="823" spans="1:1" s="2" customFormat="1" x14ac:dyDescent="0.25">
      <c r="A823" s="6"/>
    </row>
    <row r="824" spans="1:1" s="2" customFormat="1" x14ac:dyDescent="0.25">
      <c r="A824" s="6"/>
    </row>
    <row r="825" spans="1:1" s="2" customFormat="1" x14ac:dyDescent="0.25">
      <c r="A825" s="6"/>
    </row>
    <row r="826" spans="1:1" s="2" customFormat="1" x14ac:dyDescent="0.25">
      <c r="A826" s="6"/>
    </row>
    <row r="827" spans="1:1" s="2" customFormat="1" x14ac:dyDescent="0.25">
      <c r="A827" s="6"/>
    </row>
    <row r="828" spans="1:1" s="2" customFormat="1" x14ac:dyDescent="0.25">
      <c r="A828" s="6"/>
    </row>
    <row r="829" spans="1:1" s="2" customFormat="1" x14ac:dyDescent="0.25">
      <c r="A829" s="6"/>
    </row>
    <row r="830" spans="1:1" s="2" customFormat="1" x14ac:dyDescent="0.25">
      <c r="A830" s="6"/>
    </row>
    <row r="831" spans="1:1" s="2" customFormat="1" x14ac:dyDescent="0.25">
      <c r="A831" s="6"/>
    </row>
    <row r="832" spans="1:1" s="2" customFormat="1" x14ac:dyDescent="0.25">
      <c r="A832" s="6"/>
    </row>
    <row r="833" spans="1:1" s="2" customFormat="1" x14ac:dyDescent="0.25">
      <c r="A833" s="6"/>
    </row>
    <row r="834" spans="1:1" s="2" customFormat="1" x14ac:dyDescent="0.25">
      <c r="A834" s="6"/>
    </row>
    <row r="835" spans="1:1" s="2" customFormat="1" x14ac:dyDescent="0.25">
      <c r="A835" s="6"/>
    </row>
    <row r="836" spans="1:1" s="2" customFormat="1" x14ac:dyDescent="0.25">
      <c r="A836" s="6"/>
    </row>
    <row r="837" spans="1:1" s="2" customFormat="1" x14ac:dyDescent="0.25">
      <c r="A837" s="6"/>
    </row>
    <row r="838" spans="1:1" s="2" customFormat="1" x14ac:dyDescent="0.25">
      <c r="A838" s="6"/>
    </row>
    <row r="839" spans="1:1" s="2" customFormat="1" x14ac:dyDescent="0.25">
      <c r="A839" s="6"/>
    </row>
    <row r="840" spans="1:1" s="2" customFormat="1" x14ac:dyDescent="0.25">
      <c r="A840" s="6"/>
    </row>
    <row r="841" spans="1:1" s="2" customFormat="1" x14ac:dyDescent="0.25">
      <c r="A841" s="6"/>
    </row>
    <row r="842" spans="1:1" s="2" customFormat="1" x14ac:dyDescent="0.25">
      <c r="A842" s="6"/>
    </row>
    <row r="843" spans="1:1" s="2" customFormat="1" x14ac:dyDescent="0.25">
      <c r="A843" s="6"/>
    </row>
    <row r="844" spans="1:1" s="2" customFormat="1" x14ac:dyDescent="0.25">
      <c r="A844" s="6"/>
    </row>
    <row r="845" spans="1:1" s="2" customFormat="1" x14ac:dyDescent="0.25">
      <c r="A845" s="6"/>
    </row>
    <row r="846" spans="1:1" s="2" customFormat="1" x14ac:dyDescent="0.25">
      <c r="A846" s="6"/>
    </row>
    <row r="847" spans="1:1" s="2" customFormat="1" x14ac:dyDescent="0.25">
      <c r="A847" s="6"/>
    </row>
    <row r="848" spans="1:1" s="2" customFormat="1" x14ac:dyDescent="0.25">
      <c r="A848" s="6"/>
    </row>
    <row r="849" spans="1:1" s="2" customFormat="1" x14ac:dyDescent="0.25">
      <c r="A849" s="6"/>
    </row>
    <row r="850" spans="1:1" s="2" customFormat="1" x14ac:dyDescent="0.25">
      <c r="A850" s="6"/>
    </row>
    <row r="851" spans="1:1" s="2" customFormat="1" x14ac:dyDescent="0.25">
      <c r="A851" s="6"/>
    </row>
    <row r="852" spans="1:1" s="2" customFormat="1" x14ac:dyDescent="0.25">
      <c r="A852" s="6"/>
    </row>
    <row r="853" spans="1:1" s="2" customFormat="1" x14ac:dyDescent="0.25">
      <c r="A853" s="6"/>
    </row>
    <row r="854" spans="1:1" s="2" customFormat="1" x14ac:dyDescent="0.25">
      <c r="A854" s="6"/>
    </row>
    <row r="855" spans="1:1" s="2" customFormat="1" x14ac:dyDescent="0.25">
      <c r="A855" s="6"/>
    </row>
    <row r="856" spans="1:1" s="2" customFormat="1" x14ac:dyDescent="0.25">
      <c r="A856" s="6"/>
    </row>
    <row r="857" spans="1:1" s="2" customFormat="1" x14ac:dyDescent="0.25">
      <c r="A857" s="6"/>
    </row>
    <row r="858" spans="1:1" s="2" customFormat="1" x14ac:dyDescent="0.25">
      <c r="A858" s="6"/>
    </row>
    <row r="859" spans="1:1" s="2" customFormat="1" x14ac:dyDescent="0.25">
      <c r="A859" s="6"/>
    </row>
    <row r="860" spans="1:1" s="2" customFormat="1" x14ac:dyDescent="0.25">
      <c r="A860" s="6"/>
    </row>
    <row r="861" spans="1:1" s="2" customFormat="1" x14ac:dyDescent="0.25">
      <c r="A861" s="6"/>
    </row>
    <row r="862" spans="1:1" s="2" customFormat="1" x14ac:dyDescent="0.25">
      <c r="A862" s="6"/>
    </row>
    <row r="863" spans="1:1" s="2" customFormat="1" x14ac:dyDescent="0.25">
      <c r="A863" s="6"/>
    </row>
    <row r="864" spans="1:1" s="2" customFormat="1" x14ac:dyDescent="0.25">
      <c r="A864" s="6"/>
    </row>
    <row r="865" spans="1:1" s="2" customFormat="1" x14ac:dyDescent="0.25">
      <c r="A865" s="6"/>
    </row>
    <row r="866" spans="1:1" s="2" customFormat="1" x14ac:dyDescent="0.25">
      <c r="A866" s="6"/>
    </row>
    <row r="867" spans="1:1" s="2" customFormat="1" x14ac:dyDescent="0.25">
      <c r="A867" s="6"/>
    </row>
    <row r="868" spans="1:1" s="2" customFormat="1" x14ac:dyDescent="0.25">
      <c r="A868" s="6"/>
    </row>
    <row r="869" spans="1:1" s="2" customFormat="1" x14ac:dyDescent="0.25">
      <c r="A869" s="6"/>
    </row>
    <row r="870" spans="1:1" s="2" customFormat="1" x14ac:dyDescent="0.25">
      <c r="A870" s="6"/>
    </row>
    <row r="871" spans="1:1" s="2" customFormat="1" x14ac:dyDescent="0.25">
      <c r="A871" s="6"/>
    </row>
    <row r="872" spans="1:1" s="2" customFormat="1" x14ac:dyDescent="0.25">
      <c r="A872" s="6"/>
    </row>
    <row r="873" spans="1:1" s="2" customFormat="1" x14ac:dyDescent="0.25">
      <c r="A873" s="6"/>
    </row>
    <row r="874" spans="1:1" s="2" customFormat="1" x14ac:dyDescent="0.25">
      <c r="A874" s="6"/>
    </row>
    <row r="875" spans="1:1" s="2" customFormat="1" x14ac:dyDescent="0.25">
      <c r="A875" s="6"/>
    </row>
    <row r="876" spans="1:1" s="2" customFormat="1" x14ac:dyDescent="0.25">
      <c r="A876" s="6"/>
    </row>
    <row r="877" spans="1:1" s="2" customFormat="1" x14ac:dyDescent="0.25">
      <c r="A877" s="6"/>
    </row>
    <row r="878" spans="1:1" s="2" customFormat="1" x14ac:dyDescent="0.25">
      <c r="A878" s="6"/>
    </row>
    <row r="879" spans="1:1" s="2" customFormat="1" x14ac:dyDescent="0.25">
      <c r="A879" s="6"/>
    </row>
    <row r="880" spans="1:1" s="2" customFormat="1" x14ac:dyDescent="0.25">
      <c r="A880" s="6"/>
    </row>
    <row r="881" spans="1:1" s="2" customFormat="1" x14ac:dyDescent="0.25">
      <c r="A881" s="6"/>
    </row>
    <row r="882" spans="1:1" s="2" customFormat="1" x14ac:dyDescent="0.25">
      <c r="A882" s="6"/>
    </row>
    <row r="883" spans="1:1" s="2" customFormat="1" x14ac:dyDescent="0.25">
      <c r="A883" s="6"/>
    </row>
    <row r="884" spans="1:1" s="2" customFormat="1" x14ac:dyDescent="0.25">
      <c r="A884" s="6"/>
    </row>
    <row r="885" spans="1:1" s="2" customFormat="1" x14ac:dyDescent="0.25">
      <c r="A885" s="6"/>
    </row>
    <row r="886" spans="1:1" s="2" customFormat="1" x14ac:dyDescent="0.25">
      <c r="A886" s="6"/>
    </row>
    <row r="887" spans="1:1" s="2" customFormat="1" x14ac:dyDescent="0.25">
      <c r="A887" s="6"/>
    </row>
    <row r="888" spans="1:1" s="2" customFormat="1" x14ac:dyDescent="0.25">
      <c r="A888" s="6"/>
    </row>
    <row r="889" spans="1:1" s="2" customFormat="1" x14ac:dyDescent="0.25">
      <c r="A889" s="6"/>
    </row>
    <row r="890" spans="1:1" s="2" customFormat="1" x14ac:dyDescent="0.25">
      <c r="A890" s="6"/>
    </row>
    <row r="891" spans="1:1" s="2" customFormat="1" x14ac:dyDescent="0.25">
      <c r="A891" s="6"/>
    </row>
    <row r="892" spans="1:1" s="2" customFormat="1" x14ac:dyDescent="0.25">
      <c r="A892" s="6"/>
    </row>
    <row r="893" spans="1:1" s="2" customFormat="1" x14ac:dyDescent="0.25">
      <c r="A893" s="6"/>
    </row>
    <row r="894" spans="1:1" s="2" customFormat="1" x14ac:dyDescent="0.25">
      <c r="A894" s="6"/>
    </row>
    <row r="895" spans="1:1" s="2" customFormat="1" x14ac:dyDescent="0.25">
      <c r="A895" s="6"/>
    </row>
    <row r="896" spans="1:1" s="2" customFormat="1" x14ac:dyDescent="0.25">
      <c r="A896" s="6"/>
    </row>
    <row r="897" spans="1:1" s="2" customFormat="1" x14ac:dyDescent="0.25">
      <c r="A897" s="6"/>
    </row>
    <row r="898" spans="1:1" s="2" customFormat="1" x14ac:dyDescent="0.25">
      <c r="A898" s="6"/>
    </row>
    <row r="899" spans="1:1" s="2" customFormat="1" x14ac:dyDescent="0.25">
      <c r="A899" s="6"/>
    </row>
    <row r="900" spans="1:1" s="2" customFormat="1" x14ac:dyDescent="0.25">
      <c r="A900" s="6"/>
    </row>
    <row r="901" spans="1:1" s="2" customFormat="1" x14ac:dyDescent="0.25">
      <c r="A901" s="6"/>
    </row>
    <row r="902" spans="1:1" s="2" customFormat="1" x14ac:dyDescent="0.25">
      <c r="A902" s="6"/>
    </row>
    <row r="903" spans="1:1" s="2" customFormat="1" x14ac:dyDescent="0.25">
      <c r="A903" s="6"/>
    </row>
    <row r="904" spans="1:1" s="2" customFormat="1" x14ac:dyDescent="0.25">
      <c r="A904" s="6"/>
    </row>
    <row r="905" spans="1:1" s="2" customFormat="1" x14ac:dyDescent="0.25">
      <c r="A905" s="6"/>
    </row>
    <row r="906" spans="1:1" s="2" customFormat="1" x14ac:dyDescent="0.25">
      <c r="A906" s="6"/>
    </row>
    <row r="907" spans="1:1" s="2" customFormat="1" x14ac:dyDescent="0.25">
      <c r="A907" s="6"/>
    </row>
    <row r="908" spans="1:1" s="2" customFormat="1" x14ac:dyDescent="0.25">
      <c r="A908" s="6"/>
    </row>
    <row r="909" spans="1:1" s="2" customFormat="1" x14ac:dyDescent="0.25">
      <c r="A909" s="6"/>
    </row>
    <row r="910" spans="1:1" s="2" customFormat="1" x14ac:dyDescent="0.25">
      <c r="A910" s="6"/>
    </row>
    <row r="911" spans="1:1" s="2" customFormat="1" x14ac:dyDescent="0.25">
      <c r="A911" s="6"/>
    </row>
    <row r="912" spans="1:1" s="2" customFormat="1" x14ac:dyDescent="0.25">
      <c r="A912" s="6"/>
    </row>
    <row r="913" spans="1:1" s="2" customFormat="1" x14ac:dyDescent="0.25">
      <c r="A913" s="6"/>
    </row>
    <row r="914" spans="1:1" s="2" customFormat="1" x14ac:dyDescent="0.25">
      <c r="A914" s="6"/>
    </row>
    <row r="915" spans="1:1" s="2" customFormat="1" x14ac:dyDescent="0.25">
      <c r="A915" s="6"/>
    </row>
    <row r="916" spans="1:1" s="2" customFormat="1" x14ac:dyDescent="0.25">
      <c r="A916" s="6"/>
    </row>
    <row r="917" spans="1:1" s="2" customFormat="1" x14ac:dyDescent="0.25">
      <c r="A917" s="6"/>
    </row>
    <row r="918" spans="1:1" s="2" customFormat="1" x14ac:dyDescent="0.25">
      <c r="A918" s="6"/>
    </row>
    <row r="919" spans="1:1" s="2" customFormat="1" x14ac:dyDescent="0.25">
      <c r="A919" s="6"/>
    </row>
    <row r="920" spans="1:1" s="2" customFormat="1" x14ac:dyDescent="0.25">
      <c r="A920" s="6"/>
    </row>
    <row r="921" spans="1:1" s="2" customFormat="1" x14ac:dyDescent="0.25">
      <c r="A921" s="6"/>
    </row>
    <row r="922" spans="1:1" s="2" customFormat="1" x14ac:dyDescent="0.25">
      <c r="A922" s="6"/>
    </row>
    <row r="923" spans="1:1" s="2" customFormat="1" x14ac:dyDescent="0.25">
      <c r="A923" s="6"/>
    </row>
    <row r="924" spans="1:1" s="2" customFormat="1" x14ac:dyDescent="0.25">
      <c r="A924" s="6"/>
    </row>
    <row r="925" spans="1:1" s="2" customFormat="1" x14ac:dyDescent="0.25">
      <c r="A925" s="6"/>
    </row>
    <row r="926" spans="1:1" s="2" customFormat="1" x14ac:dyDescent="0.25">
      <c r="A926" s="6"/>
    </row>
    <row r="927" spans="1:1" s="2" customFormat="1" x14ac:dyDescent="0.25">
      <c r="A927" s="6"/>
    </row>
    <row r="928" spans="1:1" s="2" customFormat="1" x14ac:dyDescent="0.25">
      <c r="A928" s="6"/>
    </row>
    <row r="929" spans="1:1" s="2" customFormat="1" x14ac:dyDescent="0.25">
      <c r="A929" s="6"/>
    </row>
    <row r="930" spans="1:1" s="2" customFormat="1" x14ac:dyDescent="0.25">
      <c r="A930" s="6"/>
    </row>
    <row r="931" spans="1:1" s="2" customFormat="1" x14ac:dyDescent="0.25">
      <c r="A931" s="6"/>
    </row>
    <row r="932" spans="1:1" s="2" customFormat="1" x14ac:dyDescent="0.25">
      <c r="A932" s="6"/>
    </row>
    <row r="933" spans="1:1" s="2" customFormat="1" x14ac:dyDescent="0.25">
      <c r="A933" s="6"/>
    </row>
    <row r="934" spans="1:1" s="2" customFormat="1" x14ac:dyDescent="0.25">
      <c r="A934" s="6"/>
    </row>
    <row r="935" spans="1:1" s="2" customFormat="1" x14ac:dyDescent="0.25">
      <c r="A935" s="6"/>
    </row>
    <row r="936" spans="1:1" s="2" customFormat="1" x14ac:dyDescent="0.25">
      <c r="A936" s="6"/>
    </row>
    <row r="937" spans="1:1" s="2" customFormat="1" x14ac:dyDescent="0.25">
      <c r="A937" s="6"/>
    </row>
    <row r="938" spans="1:1" s="2" customFormat="1" x14ac:dyDescent="0.25">
      <c r="A938" s="6"/>
    </row>
    <row r="939" spans="1:1" s="2" customFormat="1" x14ac:dyDescent="0.25">
      <c r="A939" s="6"/>
    </row>
    <row r="940" spans="1:1" s="2" customFormat="1" x14ac:dyDescent="0.25">
      <c r="A940" s="6"/>
    </row>
    <row r="941" spans="1:1" s="2" customFormat="1" x14ac:dyDescent="0.25">
      <c r="A941" s="6"/>
    </row>
    <row r="942" spans="1:1" s="2" customFormat="1" x14ac:dyDescent="0.25">
      <c r="A942" s="6"/>
    </row>
    <row r="943" spans="1:1" s="2" customFormat="1" x14ac:dyDescent="0.25">
      <c r="A943" s="6"/>
    </row>
    <row r="944" spans="1:1" s="2" customFormat="1" x14ac:dyDescent="0.25">
      <c r="A944" s="6"/>
    </row>
    <row r="945" spans="1:1" s="2" customFormat="1" x14ac:dyDescent="0.25">
      <c r="A945" s="6"/>
    </row>
    <row r="946" spans="1:1" s="2" customFormat="1" x14ac:dyDescent="0.25">
      <c r="A946" s="6"/>
    </row>
    <row r="947" spans="1:1" s="2" customFormat="1" x14ac:dyDescent="0.25">
      <c r="A947" s="6"/>
    </row>
    <row r="948" spans="1:1" s="2" customFormat="1" x14ac:dyDescent="0.25">
      <c r="A948" s="6"/>
    </row>
    <row r="949" spans="1:1" s="2" customFormat="1" x14ac:dyDescent="0.25">
      <c r="A949" s="6"/>
    </row>
    <row r="950" spans="1:1" s="2" customFormat="1" x14ac:dyDescent="0.25">
      <c r="A950" s="6"/>
    </row>
    <row r="951" spans="1:1" s="2" customFormat="1" x14ac:dyDescent="0.25">
      <c r="A951" s="6"/>
    </row>
    <row r="952" spans="1:1" s="2" customFormat="1" x14ac:dyDescent="0.25">
      <c r="A952" s="6"/>
    </row>
    <row r="953" spans="1:1" s="2" customFormat="1" x14ac:dyDescent="0.25">
      <c r="A953" s="6"/>
    </row>
    <row r="954" spans="1:1" s="2" customFormat="1" x14ac:dyDescent="0.25">
      <c r="A954" s="6"/>
    </row>
    <row r="955" spans="1:1" s="2" customFormat="1" x14ac:dyDescent="0.25">
      <c r="A955" s="6"/>
    </row>
    <row r="956" spans="1:1" s="2" customFormat="1" x14ac:dyDescent="0.25">
      <c r="A956" s="6"/>
    </row>
    <row r="957" spans="1:1" s="2" customFormat="1" x14ac:dyDescent="0.25">
      <c r="A957" s="6"/>
    </row>
    <row r="958" spans="1:1" s="2" customFormat="1" x14ac:dyDescent="0.25">
      <c r="A958" s="6"/>
    </row>
    <row r="959" spans="1:1" s="2" customFormat="1" x14ac:dyDescent="0.25">
      <c r="A959" s="6"/>
    </row>
    <row r="960" spans="1:1" s="2" customFormat="1" x14ac:dyDescent="0.25">
      <c r="A960" s="6"/>
    </row>
    <row r="961" spans="1:1" s="2" customFormat="1" x14ac:dyDescent="0.25">
      <c r="A961" s="6"/>
    </row>
    <row r="962" spans="1:1" s="2" customFormat="1" x14ac:dyDescent="0.25">
      <c r="A962" s="6"/>
    </row>
    <row r="963" spans="1:1" s="2" customFormat="1" x14ac:dyDescent="0.25">
      <c r="A963" s="6"/>
    </row>
    <row r="964" spans="1:1" s="2" customFormat="1" x14ac:dyDescent="0.25">
      <c r="A964" s="6"/>
    </row>
    <row r="965" spans="1:1" s="2" customFormat="1" x14ac:dyDescent="0.25">
      <c r="A965" s="6"/>
    </row>
    <row r="966" spans="1:1" s="2" customFormat="1" x14ac:dyDescent="0.25">
      <c r="A966" s="6"/>
    </row>
    <row r="967" spans="1:1" s="2" customFormat="1" x14ac:dyDescent="0.25">
      <c r="A967" s="6"/>
    </row>
    <row r="968" spans="1:1" s="2" customFormat="1" x14ac:dyDescent="0.25">
      <c r="A968" s="6"/>
    </row>
    <row r="969" spans="1:1" s="2" customFormat="1" x14ac:dyDescent="0.25">
      <c r="A969" s="6"/>
    </row>
    <row r="970" spans="1:1" s="2" customFormat="1" x14ac:dyDescent="0.25">
      <c r="A970" s="6"/>
    </row>
    <row r="971" spans="1:1" s="2" customFormat="1" x14ac:dyDescent="0.25">
      <c r="A971" s="6"/>
    </row>
    <row r="972" spans="1:1" s="2" customFormat="1" x14ac:dyDescent="0.25">
      <c r="A972" s="6"/>
    </row>
    <row r="973" spans="1:1" s="2" customFormat="1" x14ac:dyDescent="0.25">
      <c r="A973" s="6"/>
    </row>
    <row r="974" spans="1:1" s="2" customFormat="1" x14ac:dyDescent="0.25">
      <c r="A974" s="6"/>
    </row>
    <row r="975" spans="1:1" s="2" customFormat="1" x14ac:dyDescent="0.25">
      <c r="A975" s="6"/>
    </row>
    <row r="976" spans="1:1" s="2" customFormat="1" x14ac:dyDescent="0.25">
      <c r="A976" s="6"/>
    </row>
    <row r="977" spans="1:1" s="2" customFormat="1" x14ac:dyDescent="0.25">
      <c r="A977" s="6"/>
    </row>
    <row r="978" spans="1:1" s="2" customFormat="1" x14ac:dyDescent="0.25">
      <c r="A978" s="6"/>
    </row>
    <row r="979" spans="1:1" s="2" customFormat="1" x14ac:dyDescent="0.25">
      <c r="A979" s="6"/>
    </row>
    <row r="980" spans="1:1" s="2" customFormat="1" x14ac:dyDescent="0.25">
      <c r="A980" s="6"/>
    </row>
    <row r="981" spans="1:1" s="2" customFormat="1" x14ac:dyDescent="0.25">
      <c r="A981" s="6"/>
    </row>
    <row r="982" spans="1:1" s="2" customFormat="1" x14ac:dyDescent="0.25">
      <c r="A982" s="6"/>
    </row>
    <row r="983" spans="1:1" s="2" customFormat="1" x14ac:dyDescent="0.25">
      <c r="A983" s="6"/>
    </row>
    <row r="984" spans="1:1" s="2" customFormat="1" x14ac:dyDescent="0.25">
      <c r="A984" s="6"/>
    </row>
    <row r="985" spans="1:1" s="2" customFormat="1" x14ac:dyDescent="0.25">
      <c r="A985" s="6"/>
    </row>
    <row r="986" spans="1:1" s="2" customFormat="1" x14ac:dyDescent="0.25">
      <c r="A986" s="6"/>
    </row>
    <row r="987" spans="1:1" s="2" customFormat="1" x14ac:dyDescent="0.25">
      <c r="A987" s="6"/>
    </row>
    <row r="988" spans="1:1" s="2" customFormat="1" x14ac:dyDescent="0.25">
      <c r="A988" s="6"/>
    </row>
    <row r="989" spans="1:1" s="2" customFormat="1" x14ac:dyDescent="0.25">
      <c r="A989" s="6"/>
    </row>
    <row r="990" spans="1:1" s="2" customFormat="1" x14ac:dyDescent="0.25">
      <c r="A990" s="6"/>
    </row>
    <row r="991" spans="1:1" s="2" customFormat="1" x14ac:dyDescent="0.25">
      <c r="A991" s="6"/>
    </row>
    <row r="992" spans="1:1" s="2" customFormat="1" x14ac:dyDescent="0.25">
      <c r="A992" s="6"/>
    </row>
    <row r="993" spans="1:1" s="2" customFormat="1" x14ac:dyDescent="0.25">
      <c r="A993" s="6"/>
    </row>
    <row r="994" spans="1:1" s="2" customFormat="1" x14ac:dyDescent="0.25">
      <c r="A994" s="6"/>
    </row>
    <row r="995" spans="1:1" s="2" customFormat="1" x14ac:dyDescent="0.25">
      <c r="A995" s="6"/>
    </row>
    <row r="996" spans="1:1" s="2" customFormat="1" x14ac:dyDescent="0.25">
      <c r="A996" s="6"/>
    </row>
    <row r="997" spans="1:1" s="2" customFormat="1" x14ac:dyDescent="0.25">
      <c r="A997" s="6"/>
    </row>
    <row r="998" spans="1:1" s="2" customFormat="1" x14ac:dyDescent="0.25">
      <c r="A998" s="6"/>
    </row>
    <row r="999" spans="1:1" s="2" customFormat="1" x14ac:dyDescent="0.25">
      <c r="A999" s="6"/>
    </row>
    <row r="1000" spans="1:1" s="2" customFormat="1" x14ac:dyDescent="0.25">
      <c r="A1000" s="6"/>
    </row>
    <row r="1001" spans="1:1" s="2" customFormat="1" x14ac:dyDescent="0.25">
      <c r="A1001" s="6"/>
    </row>
    <row r="1002" spans="1:1" s="2" customFormat="1" x14ac:dyDescent="0.25">
      <c r="A1002" s="6"/>
    </row>
    <row r="1003" spans="1:1" s="2" customFormat="1" x14ac:dyDescent="0.25">
      <c r="A1003" s="6"/>
    </row>
    <row r="1004" spans="1:1" s="2" customFormat="1" x14ac:dyDescent="0.25">
      <c r="A1004" s="6"/>
    </row>
    <row r="1005" spans="1:1" s="2" customFormat="1" x14ac:dyDescent="0.25">
      <c r="A1005" s="6"/>
    </row>
    <row r="1006" spans="1:1" s="2" customFormat="1" x14ac:dyDescent="0.25">
      <c r="A1006" s="6"/>
    </row>
    <row r="1007" spans="1:1" s="2" customFormat="1" x14ac:dyDescent="0.25">
      <c r="A1007" s="6"/>
    </row>
    <row r="1008" spans="1:1" s="2" customFormat="1" x14ac:dyDescent="0.25">
      <c r="A1008" s="6"/>
    </row>
    <row r="1009" spans="1:1" s="2" customFormat="1" x14ac:dyDescent="0.25">
      <c r="A1009" s="6"/>
    </row>
    <row r="1010" spans="1:1" s="2" customFormat="1" x14ac:dyDescent="0.25">
      <c r="A1010" s="6"/>
    </row>
    <row r="1011" spans="1:1" s="2" customFormat="1" x14ac:dyDescent="0.25">
      <c r="A1011" s="6"/>
    </row>
    <row r="1012" spans="1:1" s="2" customFormat="1" x14ac:dyDescent="0.25">
      <c r="A1012" s="6"/>
    </row>
    <row r="1013" spans="1:1" s="2" customFormat="1" x14ac:dyDescent="0.25">
      <c r="A1013" s="6"/>
    </row>
    <row r="1014" spans="1:1" s="2" customFormat="1" x14ac:dyDescent="0.25">
      <c r="A1014" s="6"/>
    </row>
    <row r="1015" spans="1:1" s="2" customFormat="1" x14ac:dyDescent="0.25">
      <c r="A1015" s="6"/>
    </row>
    <row r="1016" spans="1:1" s="2" customFormat="1" x14ac:dyDescent="0.25">
      <c r="A1016" s="6"/>
    </row>
    <row r="1017" spans="1:1" s="2" customFormat="1" x14ac:dyDescent="0.25">
      <c r="A1017" s="6"/>
    </row>
    <row r="1018" spans="1:1" s="2" customFormat="1" x14ac:dyDescent="0.25">
      <c r="A1018" s="6"/>
    </row>
    <row r="1019" spans="1:1" s="2" customFormat="1" x14ac:dyDescent="0.25">
      <c r="A1019" s="6"/>
    </row>
    <row r="1020" spans="1:1" s="2" customFormat="1" x14ac:dyDescent="0.25">
      <c r="A1020" s="6"/>
    </row>
    <row r="1021" spans="1:1" s="2" customFormat="1" x14ac:dyDescent="0.25">
      <c r="A1021" s="6"/>
    </row>
    <row r="1022" spans="1:1" s="2" customFormat="1" x14ac:dyDescent="0.25">
      <c r="A1022" s="6"/>
    </row>
    <row r="1023" spans="1:1" s="2" customFormat="1" x14ac:dyDescent="0.25">
      <c r="A1023" s="6"/>
    </row>
    <row r="1024" spans="1:1" s="2" customFormat="1" x14ac:dyDescent="0.25">
      <c r="A1024" s="6"/>
    </row>
    <row r="1025" spans="1:1" s="2" customFormat="1" x14ac:dyDescent="0.25">
      <c r="A1025" s="6"/>
    </row>
    <row r="1026" spans="1:1" s="2" customFormat="1" x14ac:dyDescent="0.25">
      <c r="A1026" s="6"/>
    </row>
    <row r="1027" spans="1:1" s="2" customFormat="1" x14ac:dyDescent="0.25">
      <c r="A1027" s="6"/>
    </row>
    <row r="1028" spans="1:1" s="2" customFormat="1" x14ac:dyDescent="0.25">
      <c r="A1028" s="6"/>
    </row>
    <row r="1029" spans="1:1" s="2" customFormat="1" x14ac:dyDescent="0.25">
      <c r="A1029" s="6"/>
    </row>
    <row r="1030" spans="1:1" s="2" customFormat="1" x14ac:dyDescent="0.25">
      <c r="A1030" s="6"/>
    </row>
    <row r="1031" spans="1:1" s="2" customFormat="1" x14ac:dyDescent="0.25">
      <c r="A1031" s="6"/>
    </row>
    <row r="1032" spans="1:1" s="2" customFormat="1" x14ac:dyDescent="0.25">
      <c r="A1032" s="6"/>
    </row>
    <row r="1033" spans="1:1" s="2" customFormat="1" x14ac:dyDescent="0.25">
      <c r="A1033" s="6"/>
    </row>
    <row r="1034" spans="1:1" s="2" customFormat="1" x14ac:dyDescent="0.25">
      <c r="A1034" s="6"/>
    </row>
    <row r="1035" spans="1:1" s="2" customFormat="1" x14ac:dyDescent="0.25">
      <c r="A1035" s="6"/>
    </row>
    <row r="1036" spans="1:1" s="2" customFormat="1" x14ac:dyDescent="0.25">
      <c r="A1036" s="6"/>
    </row>
    <row r="1037" spans="1:1" s="2" customFormat="1" x14ac:dyDescent="0.25">
      <c r="A1037" s="6"/>
    </row>
    <row r="1038" spans="1:1" s="2" customFormat="1" x14ac:dyDescent="0.25">
      <c r="A1038" s="6"/>
    </row>
    <row r="1039" spans="1:1" s="2" customFormat="1" x14ac:dyDescent="0.25">
      <c r="A1039" s="6"/>
    </row>
    <row r="1040" spans="1:1" s="2" customFormat="1" x14ac:dyDescent="0.25">
      <c r="A1040" s="6"/>
    </row>
    <row r="1041" spans="1:1" s="2" customFormat="1" x14ac:dyDescent="0.25">
      <c r="A1041" s="6"/>
    </row>
    <row r="1042" spans="1:1" s="2" customFormat="1" x14ac:dyDescent="0.25">
      <c r="A1042" s="6"/>
    </row>
    <row r="1043" spans="1:1" s="2" customFormat="1" x14ac:dyDescent="0.25">
      <c r="A1043" s="6"/>
    </row>
    <row r="1044" spans="1:1" s="2" customFormat="1" x14ac:dyDescent="0.25">
      <c r="A1044" s="6"/>
    </row>
    <row r="1045" spans="1:1" s="2" customFormat="1" x14ac:dyDescent="0.25">
      <c r="A1045" s="6"/>
    </row>
    <row r="1046" spans="1:1" s="2" customFormat="1" x14ac:dyDescent="0.25">
      <c r="A1046" s="6"/>
    </row>
    <row r="1047" spans="1:1" s="2" customFormat="1" x14ac:dyDescent="0.25">
      <c r="A1047" s="6"/>
    </row>
    <row r="1048" spans="1:1" s="2" customFormat="1" x14ac:dyDescent="0.25">
      <c r="A1048" s="6"/>
    </row>
    <row r="1049" spans="1:1" s="2" customFormat="1" x14ac:dyDescent="0.25">
      <c r="A1049" s="6"/>
    </row>
    <row r="1050" spans="1:1" s="2" customFormat="1" x14ac:dyDescent="0.25">
      <c r="A1050" s="6"/>
    </row>
    <row r="1051" spans="1:1" s="2" customFormat="1" x14ac:dyDescent="0.25">
      <c r="A1051" s="6"/>
    </row>
    <row r="1052" spans="1:1" s="2" customFormat="1" x14ac:dyDescent="0.25">
      <c r="A1052" s="6"/>
    </row>
    <row r="1053" spans="1:1" s="2" customFormat="1" x14ac:dyDescent="0.25">
      <c r="A1053" s="6"/>
    </row>
    <row r="1054" spans="1:1" s="2" customFormat="1" x14ac:dyDescent="0.25">
      <c r="A1054" s="6"/>
    </row>
    <row r="1055" spans="1:1" s="2" customFormat="1" x14ac:dyDescent="0.25">
      <c r="A1055" s="6"/>
    </row>
    <row r="1056" spans="1:1" s="2" customFormat="1" x14ac:dyDescent="0.25">
      <c r="A1056" s="6"/>
    </row>
    <row r="1057" spans="1:1" s="2" customFormat="1" x14ac:dyDescent="0.25">
      <c r="A1057" s="6"/>
    </row>
    <row r="1058" spans="1:1" s="2" customFormat="1" x14ac:dyDescent="0.25">
      <c r="A1058" s="6"/>
    </row>
    <row r="1059" spans="1:1" s="2" customFormat="1" x14ac:dyDescent="0.25">
      <c r="A1059" s="6"/>
    </row>
    <row r="1060" spans="1:1" s="2" customFormat="1" x14ac:dyDescent="0.25">
      <c r="A1060" s="6"/>
    </row>
    <row r="1061" spans="1:1" s="2" customFormat="1" x14ac:dyDescent="0.25">
      <c r="A1061" s="6"/>
    </row>
    <row r="1062" spans="1:1" s="2" customFormat="1" x14ac:dyDescent="0.25">
      <c r="A1062" s="6"/>
    </row>
    <row r="1063" spans="1:1" s="2" customFormat="1" x14ac:dyDescent="0.25">
      <c r="A1063" s="6"/>
    </row>
    <row r="1064" spans="1:1" s="2" customFormat="1" x14ac:dyDescent="0.25">
      <c r="A1064" s="6"/>
    </row>
    <row r="1065" spans="1:1" s="2" customFormat="1" x14ac:dyDescent="0.25">
      <c r="A1065" s="6"/>
    </row>
    <row r="1066" spans="1:1" s="2" customFormat="1" x14ac:dyDescent="0.25">
      <c r="A1066" s="6"/>
    </row>
    <row r="1067" spans="1:1" s="2" customFormat="1" x14ac:dyDescent="0.25">
      <c r="A1067" s="6"/>
    </row>
    <row r="1068" spans="1:1" s="2" customFormat="1" x14ac:dyDescent="0.25">
      <c r="A1068" s="6"/>
    </row>
    <row r="1069" spans="1:1" s="2" customFormat="1" x14ac:dyDescent="0.25">
      <c r="A1069" s="6"/>
    </row>
    <row r="1070" spans="1:1" s="2" customFormat="1" x14ac:dyDescent="0.25">
      <c r="A1070" s="6"/>
    </row>
    <row r="1071" spans="1:1" s="2" customFormat="1" x14ac:dyDescent="0.25">
      <c r="A1071" s="6"/>
    </row>
    <row r="1072" spans="1:1" s="2" customFormat="1" x14ac:dyDescent="0.25">
      <c r="A1072" s="6"/>
    </row>
    <row r="1073" spans="1:1" s="2" customFormat="1" x14ac:dyDescent="0.25">
      <c r="A1073" s="6"/>
    </row>
    <row r="1074" spans="1:1" s="2" customFormat="1" x14ac:dyDescent="0.25">
      <c r="A1074" s="6"/>
    </row>
    <row r="1075" spans="1:1" s="2" customFormat="1" x14ac:dyDescent="0.25">
      <c r="A1075" s="6"/>
    </row>
    <row r="1076" spans="1:1" s="2" customFormat="1" x14ac:dyDescent="0.25">
      <c r="A1076" s="6"/>
    </row>
    <row r="1077" spans="1:1" s="2" customFormat="1" x14ac:dyDescent="0.25">
      <c r="A1077" s="6"/>
    </row>
    <row r="1078" spans="1:1" s="2" customFormat="1" x14ac:dyDescent="0.25">
      <c r="A1078" s="6"/>
    </row>
    <row r="1079" spans="1:1" s="2" customFormat="1" x14ac:dyDescent="0.25">
      <c r="A1079" s="6"/>
    </row>
    <row r="1080" spans="1:1" s="2" customFormat="1" x14ac:dyDescent="0.25">
      <c r="A1080" s="6"/>
    </row>
    <row r="1081" spans="1:1" s="2" customFormat="1" x14ac:dyDescent="0.25">
      <c r="A1081" s="6"/>
    </row>
    <row r="1082" spans="1:1" s="2" customFormat="1" x14ac:dyDescent="0.25">
      <c r="A1082" s="6"/>
    </row>
    <row r="1083" spans="1:1" s="2" customFormat="1" x14ac:dyDescent="0.25">
      <c r="A1083" s="6"/>
    </row>
    <row r="1084" spans="1:1" s="2" customFormat="1" x14ac:dyDescent="0.25">
      <c r="A1084" s="6"/>
    </row>
    <row r="1085" spans="1:1" s="2" customFormat="1" x14ac:dyDescent="0.25">
      <c r="A1085" s="6"/>
    </row>
    <row r="1086" spans="1:1" s="2" customFormat="1" x14ac:dyDescent="0.25">
      <c r="A1086" s="6"/>
    </row>
    <row r="1087" spans="1:1" s="2" customFormat="1" x14ac:dyDescent="0.25">
      <c r="A1087" s="6"/>
    </row>
    <row r="1088" spans="1:1" s="2" customFormat="1" x14ac:dyDescent="0.25">
      <c r="A1088" s="6"/>
    </row>
    <row r="1089" spans="1:1" s="2" customFormat="1" x14ac:dyDescent="0.25">
      <c r="A1089" s="6"/>
    </row>
    <row r="1090" spans="1:1" s="2" customFormat="1" x14ac:dyDescent="0.25">
      <c r="A1090" s="6"/>
    </row>
    <row r="1091" spans="1:1" s="2" customFormat="1" x14ac:dyDescent="0.25">
      <c r="A1091" s="6"/>
    </row>
    <row r="1092" spans="1:1" s="2" customFormat="1" x14ac:dyDescent="0.25">
      <c r="A1092" s="6"/>
    </row>
    <row r="1093" spans="1:1" s="2" customFormat="1" x14ac:dyDescent="0.25">
      <c r="A1093" s="6"/>
    </row>
    <row r="1094" spans="1:1" s="2" customFormat="1" x14ac:dyDescent="0.25">
      <c r="A1094" s="6"/>
    </row>
    <row r="1095" spans="1:1" s="2" customFormat="1" x14ac:dyDescent="0.25">
      <c r="A1095" s="6"/>
    </row>
    <row r="1096" spans="1:1" s="2" customFormat="1" x14ac:dyDescent="0.25">
      <c r="A1096" s="6"/>
    </row>
    <row r="1097" spans="1:1" s="2" customFormat="1" x14ac:dyDescent="0.25">
      <c r="A1097" s="6"/>
    </row>
    <row r="1098" spans="1:1" s="2" customFormat="1" x14ac:dyDescent="0.25">
      <c r="A1098" s="6"/>
    </row>
    <row r="1099" spans="1:1" s="2" customFormat="1" x14ac:dyDescent="0.25">
      <c r="A1099" s="6"/>
    </row>
    <row r="1100" spans="1:1" s="2" customFormat="1" x14ac:dyDescent="0.25">
      <c r="A1100" s="6"/>
    </row>
    <row r="1101" spans="1:1" s="2" customFormat="1" x14ac:dyDescent="0.25">
      <c r="A1101" s="6"/>
    </row>
    <row r="1102" spans="1:1" s="2" customFormat="1" x14ac:dyDescent="0.25">
      <c r="A1102" s="6"/>
    </row>
    <row r="1103" spans="1:1" s="2" customFormat="1" x14ac:dyDescent="0.25">
      <c r="A1103" s="6"/>
    </row>
    <row r="1104" spans="1:1" s="2" customFormat="1" x14ac:dyDescent="0.25">
      <c r="A1104" s="6"/>
    </row>
    <row r="1105" spans="1:1" s="2" customFormat="1" x14ac:dyDescent="0.25">
      <c r="A1105" s="6"/>
    </row>
    <row r="1106" spans="1:1" s="2" customFormat="1" x14ac:dyDescent="0.25">
      <c r="A1106" s="6"/>
    </row>
  </sheetData>
  <pageMargins left="0.7" right="0.7" top="0.75" bottom="0.75" header="0.3" footer="0.3"/>
  <pageSetup scale="82" orientation="landscape"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M47"/>
  <sheetViews>
    <sheetView showGridLines="0" workbookViewId="0">
      <selection activeCell="E23" sqref="E23"/>
    </sheetView>
  </sheetViews>
  <sheetFormatPr defaultColWidth="9.140625" defaultRowHeight="15" x14ac:dyDescent="0.25"/>
  <cols>
    <col min="1" max="1" width="27.42578125" style="2" customWidth="1"/>
    <col min="2" max="2" width="10.7109375" style="2" bestFit="1" customWidth="1"/>
    <col min="3" max="16384" width="9.140625" style="2"/>
  </cols>
  <sheetData>
    <row r="1" spans="1:13" x14ac:dyDescent="0.25">
      <c r="A1" s="1" t="str">
        <f>Inputs!A1</f>
        <v>Type Company Name Here First</v>
      </c>
      <c r="B1" s="1"/>
      <c r="C1" s="1"/>
      <c r="D1" s="1"/>
      <c r="E1" s="1"/>
      <c r="F1" s="1"/>
      <c r="G1" s="1"/>
      <c r="H1" s="1"/>
      <c r="I1" s="1"/>
      <c r="J1" s="1"/>
      <c r="K1" s="1"/>
    </row>
    <row r="2" spans="1:13" x14ac:dyDescent="0.25">
      <c r="A2" s="3" t="s">
        <v>48</v>
      </c>
    </row>
    <row r="3" spans="1:13" x14ac:dyDescent="0.25">
      <c r="A3" s="5"/>
    </row>
    <row r="5" spans="1:13" s="156" customFormat="1" ht="15.75" thickBot="1" x14ac:dyDescent="0.3">
      <c r="A5" s="114" t="str">
        <f>CONCATENATE("Fiscal Years Ending ",Inputs!B7)</f>
        <v>Fiscal Years Ending Dec. 31</v>
      </c>
      <c r="B5" s="115" t="s">
        <v>92</v>
      </c>
      <c r="C5" s="115" t="s">
        <v>97</v>
      </c>
      <c r="D5" s="115" t="s">
        <v>112</v>
      </c>
      <c r="E5" s="115" t="s">
        <v>113</v>
      </c>
      <c r="F5" s="115" t="s">
        <v>128</v>
      </c>
      <c r="G5" s="115" t="s">
        <v>129</v>
      </c>
      <c r="H5" s="115" t="s">
        <v>131</v>
      </c>
      <c r="I5" s="115" t="s">
        <v>237</v>
      </c>
      <c r="J5" s="115" t="s">
        <v>285</v>
      </c>
      <c r="K5" s="115" t="s">
        <v>297</v>
      </c>
    </row>
    <row r="7" spans="1:13" x14ac:dyDescent="0.25">
      <c r="A7" s="2" t="s">
        <v>5</v>
      </c>
      <c r="B7" s="116"/>
      <c r="C7" s="116"/>
      <c r="D7" s="116"/>
      <c r="E7" s="116"/>
      <c r="F7" s="116"/>
      <c r="G7" s="116"/>
      <c r="H7" s="116"/>
      <c r="I7" s="116"/>
      <c r="J7" s="116"/>
      <c r="K7" s="116"/>
    </row>
    <row r="9" spans="1:13" x14ac:dyDescent="0.25">
      <c r="A9" s="43" t="s">
        <v>6</v>
      </c>
    </row>
    <row r="10" spans="1:13" x14ac:dyDescent="0.25">
      <c r="A10" s="2" t="s">
        <v>184</v>
      </c>
      <c r="B10" s="117">
        <f>Inputs!B15</f>
        <v>2.5000000000000001E-2</v>
      </c>
    </row>
    <row r="11" spans="1:13" x14ac:dyDescent="0.25">
      <c r="A11" s="2" t="s">
        <v>185</v>
      </c>
      <c r="B11" s="117"/>
    </row>
    <row r="12" spans="1:13" x14ac:dyDescent="0.25">
      <c r="A12" s="2" t="s">
        <v>49</v>
      </c>
      <c r="B12" s="118">
        <f>Inputs!B19</f>
        <v>0</v>
      </c>
    </row>
    <row r="14" spans="1:13" x14ac:dyDescent="0.25">
      <c r="A14" s="43" t="s">
        <v>7</v>
      </c>
    </row>
    <row r="15" spans="1:13" x14ac:dyDescent="0.25">
      <c r="A15" s="2" t="s">
        <v>93</v>
      </c>
      <c r="J15" s="35"/>
      <c r="K15" s="119"/>
      <c r="M15" s="2" t="s">
        <v>284</v>
      </c>
    </row>
    <row r="16" spans="1:13" x14ac:dyDescent="0.25">
      <c r="A16" s="2" t="s">
        <v>94</v>
      </c>
      <c r="K16" s="192">
        <f>K7</f>
        <v>0</v>
      </c>
    </row>
    <row r="17" spans="1:13" x14ac:dyDescent="0.25">
      <c r="A17" s="2" t="s">
        <v>50</v>
      </c>
      <c r="J17" s="42"/>
      <c r="K17" s="116">
        <f>K15*K16</f>
        <v>0</v>
      </c>
      <c r="M17" s="2" t="s">
        <v>244</v>
      </c>
    </row>
    <row r="18" spans="1:13" x14ac:dyDescent="0.25">
      <c r="A18" s="2" t="s">
        <v>8</v>
      </c>
      <c r="B18" s="121"/>
      <c r="C18" s="122"/>
      <c r="D18" s="122"/>
      <c r="E18" s="122"/>
      <c r="F18" s="122"/>
      <c r="G18" s="122"/>
      <c r="H18" s="122"/>
      <c r="I18" s="122"/>
      <c r="J18" s="122"/>
      <c r="K18" s="37"/>
      <c r="L18" s="45"/>
    </row>
    <row r="19" spans="1:13" x14ac:dyDescent="0.25">
      <c r="A19" s="2" t="s">
        <v>9</v>
      </c>
      <c r="B19" s="119"/>
      <c r="C19" s="123"/>
      <c r="D19" s="123"/>
      <c r="E19" s="123"/>
      <c r="F19" s="123"/>
      <c r="G19" s="123"/>
      <c r="H19" s="123"/>
      <c r="I19" s="123"/>
      <c r="J19" s="123"/>
      <c r="K19" s="119"/>
    </row>
    <row r="21" spans="1:13" ht="15.75" thickBot="1" x14ac:dyDescent="0.3">
      <c r="A21" s="2" t="s">
        <v>148</v>
      </c>
      <c r="B21" s="116">
        <f>SUM(B19:K19)</f>
        <v>0</v>
      </c>
    </row>
    <row r="22" spans="1:13" ht="15.75" thickBot="1" x14ac:dyDescent="0.3">
      <c r="A22" s="125" t="str">
        <f>CONCATENATE("Implied Price as of Today")</f>
        <v>Implied Price as of Today</v>
      </c>
      <c r="B22" s="126">
        <f>B21*(1+B12-B47)^B46</f>
        <v>0</v>
      </c>
    </row>
    <row r="24" spans="1:13" x14ac:dyDescent="0.25">
      <c r="B24" s="35"/>
    </row>
    <row r="25" spans="1:13" x14ac:dyDescent="0.25">
      <c r="B25" s="35"/>
    </row>
    <row r="26" spans="1:13" s="1" customFormat="1" x14ac:dyDescent="0.25">
      <c r="B26" s="47"/>
    </row>
    <row r="27" spans="1:13" s="1" customFormat="1" x14ac:dyDescent="0.25">
      <c r="B27" s="47"/>
    </row>
    <row r="28" spans="1:13" s="1" customFormat="1" x14ac:dyDescent="0.25">
      <c r="B28" s="47"/>
    </row>
    <row r="29" spans="1:13" s="1" customFormat="1" x14ac:dyDescent="0.25">
      <c r="B29" s="47"/>
    </row>
    <row r="30" spans="1:13" s="1" customFormat="1" x14ac:dyDescent="0.25">
      <c r="B30" s="47"/>
    </row>
    <row r="31" spans="1:13" s="1" customFormat="1" x14ac:dyDescent="0.25">
      <c r="B31" s="47"/>
    </row>
    <row r="32" spans="1:13" s="1" customFormat="1" x14ac:dyDescent="0.25">
      <c r="B32" s="47"/>
    </row>
    <row r="33" spans="1:11" s="1" customFormat="1" x14ac:dyDescent="0.25">
      <c r="B33" s="47"/>
    </row>
    <row r="34" spans="1:11" s="1" customFormat="1" x14ac:dyDescent="0.25">
      <c r="B34" s="47"/>
    </row>
    <row r="35" spans="1:11" s="1" customFormat="1" x14ac:dyDescent="0.25">
      <c r="B35" s="47"/>
    </row>
    <row r="36" spans="1:11" s="1" customFormat="1" x14ac:dyDescent="0.25">
      <c r="B36" s="47"/>
    </row>
    <row r="37" spans="1:11" x14ac:dyDescent="0.25">
      <c r="A37" s="69" t="s">
        <v>146</v>
      </c>
      <c r="B37" s="124"/>
      <c r="C37" s="124"/>
    </row>
    <row r="39" spans="1:11" x14ac:dyDescent="0.25">
      <c r="A39" s="2" t="s">
        <v>147</v>
      </c>
      <c r="B39" s="2">
        <v>1</v>
      </c>
      <c r="C39" s="2">
        <v>2</v>
      </c>
      <c r="D39" s="2">
        <v>3</v>
      </c>
      <c r="E39" s="2">
        <v>4</v>
      </c>
      <c r="F39" s="2">
        <v>5</v>
      </c>
      <c r="G39" s="2">
        <v>6</v>
      </c>
      <c r="H39" s="2">
        <v>7</v>
      </c>
      <c r="I39" s="2">
        <v>8</v>
      </c>
      <c r="J39" s="2">
        <v>9</v>
      </c>
      <c r="K39" s="2">
        <v>9</v>
      </c>
    </row>
    <row r="41" spans="1:11" x14ac:dyDescent="0.25">
      <c r="A41" s="2" t="s">
        <v>114</v>
      </c>
      <c r="B41" s="24">
        <f>Inputs!B6</f>
        <v>44986</v>
      </c>
    </row>
    <row r="42" spans="1:11" x14ac:dyDescent="0.25">
      <c r="A42" s="2" t="s">
        <v>1</v>
      </c>
      <c r="B42" s="24">
        <f>Inputs!B9</f>
        <v>45291</v>
      </c>
    </row>
    <row r="43" spans="1:11" x14ac:dyDescent="0.25">
      <c r="A43" s="2" t="s">
        <v>2</v>
      </c>
      <c r="B43" s="24">
        <f>Inputs!B8</f>
        <v>44926</v>
      </c>
    </row>
    <row r="44" spans="1:11" x14ac:dyDescent="0.25">
      <c r="A44" s="2" t="s">
        <v>3</v>
      </c>
      <c r="B44" s="25">
        <f>B42-B43</f>
        <v>365</v>
      </c>
    </row>
    <row r="45" spans="1:11" x14ac:dyDescent="0.25">
      <c r="A45" s="2" t="s">
        <v>151</v>
      </c>
      <c r="B45" s="25">
        <f>B41-B43</f>
        <v>60</v>
      </c>
    </row>
    <row r="46" spans="1:11" x14ac:dyDescent="0.25">
      <c r="A46" s="2" t="s">
        <v>152</v>
      </c>
      <c r="B46" s="26">
        <f>B45/B44</f>
        <v>0.16438356164383561</v>
      </c>
    </row>
    <row r="47" spans="1:11" x14ac:dyDescent="0.25">
      <c r="A47" s="2" t="s">
        <v>153</v>
      </c>
      <c r="B47" s="44">
        <f>Inputs!B16</f>
        <v>0</v>
      </c>
    </row>
  </sheetData>
  <phoneticPr fontId="0" type="noConversion"/>
  <pageMargins left="0.75" right="0.75" top="1" bottom="1" header="0.5" footer="0.5"/>
  <pageSetup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N37"/>
  <sheetViews>
    <sheetView showGridLines="0" topLeftCell="A16" zoomScaleNormal="100" workbookViewId="0">
      <selection activeCell="A38" sqref="A38"/>
    </sheetView>
  </sheetViews>
  <sheetFormatPr defaultColWidth="9.140625" defaultRowHeight="15" customHeight="1" x14ac:dyDescent="0.25"/>
  <cols>
    <col min="1" max="1" width="7.28515625" style="2" customWidth="1"/>
    <col min="2" max="2" width="19.7109375" style="2" customWidth="1"/>
    <col min="3" max="11" width="9.140625" style="2"/>
    <col min="12" max="12" width="9.5703125" style="2" customWidth="1"/>
    <col min="13" max="16384" width="9.140625" style="2"/>
  </cols>
  <sheetData>
    <row r="1" spans="1:14" ht="15" customHeight="1" x14ac:dyDescent="0.25">
      <c r="A1" s="1" t="str">
        <f>Inputs!A1</f>
        <v>Type Company Name Here First</v>
      </c>
      <c r="B1" s="1"/>
      <c r="C1" s="1"/>
    </row>
    <row r="2" spans="1:14" ht="15" customHeight="1" x14ac:dyDescent="0.25">
      <c r="A2" s="3" t="s">
        <v>90</v>
      </c>
    </row>
    <row r="3" spans="1:14" ht="15" customHeight="1" thickBot="1" x14ac:dyDescent="0.3">
      <c r="A3" s="3"/>
    </row>
    <row r="4" spans="1:14" s="31" customFormat="1" ht="15" customHeight="1" x14ac:dyDescent="0.25">
      <c r="A4" s="141"/>
      <c r="B4" s="142"/>
      <c r="C4" s="142"/>
      <c r="D4" s="142" t="s">
        <v>5</v>
      </c>
      <c r="E4" s="142" t="s">
        <v>5</v>
      </c>
      <c r="F4" s="142"/>
      <c r="G4" s="142"/>
      <c r="H4" s="141" t="s">
        <v>108</v>
      </c>
      <c r="I4" s="142"/>
      <c r="J4" s="143"/>
      <c r="K4" s="142" t="s">
        <v>116</v>
      </c>
      <c r="L4" s="142" t="s">
        <v>119</v>
      </c>
      <c r="M4" s="142"/>
      <c r="N4" s="143" t="s">
        <v>119</v>
      </c>
    </row>
    <row r="5" spans="1:14" ht="15" customHeight="1" thickBot="1" x14ac:dyDescent="0.3">
      <c r="A5" s="144" t="s">
        <v>41</v>
      </c>
      <c r="B5" s="145" t="s">
        <v>42</v>
      </c>
      <c r="C5" s="146" t="s">
        <v>24</v>
      </c>
      <c r="D5" s="146" t="s">
        <v>92</v>
      </c>
      <c r="E5" s="146" t="s">
        <v>97</v>
      </c>
      <c r="F5" s="146" t="s">
        <v>286</v>
      </c>
      <c r="G5" s="146" t="s">
        <v>299</v>
      </c>
      <c r="H5" s="147" t="s">
        <v>109</v>
      </c>
      <c r="I5" s="146" t="s">
        <v>287</v>
      </c>
      <c r="J5" s="148" t="s">
        <v>300</v>
      </c>
      <c r="K5" s="146" t="s">
        <v>117</v>
      </c>
      <c r="L5" s="146" t="s">
        <v>120</v>
      </c>
      <c r="M5" s="146" t="s">
        <v>118</v>
      </c>
      <c r="N5" s="148" t="s">
        <v>118</v>
      </c>
    </row>
    <row r="6" spans="1:14" ht="15" customHeight="1" x14ac:dyDescent="0.25">
      <c r="A6" s="48" t="s">
        <v>100</v>
      </c>
      <c r="B6" s="2" t="s">
        <v>99</v>
      </c>
      <c r="C6" s="70">
        <v>20</v>
      </c>
      <c r="D6" s="49">
        <v>1</v>
      </c>
      <c r="E6" s="49">
        <v>1.2</v>
      </c>
      <c r="F6" s="87">
        <f t="shared" ref="F6:F12" si="0">C6/D6</f>
        <v>20</v>
      </c>
      <c r="G6" s="87">
        <f t="shared" ref="G6:G12" si="1">C6/E6</f>
        <v>16.666666666666668</v>
      </c>
      <c r="H6" s="76">
        <v>10</v>
      </c>
      <c r="I6" s="75">
        <f t="shared" ref="I6:I13" si="2">F6/H6</f>
        <v>2</v>
      </c>
      <c r="J6" s="77">
        <f t="shared" ref="J6:J13" si="3">G6/H6</f>
        <v>1.6666666666666667</v>
      </c>
      <c r="K6" s="83">
        <v>20</v>
      </c>
      <c r="L6" s="84">
        <v>16</v>
      </c>
      <c r="M6" s="91">
        <f>C6/K6</f>
        <v>1</v>
      </c>
      <c r="N6" s="80">
        <f>C6/L6</f>
        <v>1.25</v>
      </c>
    </row>
    <row r="7" spans="1:14" ht="15" customHeight="1" x14ac:dyDescent="0.25">
      <c r="A7" s="48" t="s">
        <v>101</v>
      </c>
      <c r="B7" s="2" t="s">
        <v>99</v>
      </c>
      <c r="C7" s="70">
        <v>20</v>
      </c>
      <c r="D7" s="49">
        <v>1</v>
      </c>
      <c r="E7" s="49">
        <v>1.2</v>
      </c>
      <c r="F7" s="87">
        <f t="shared" si="0"/>
        <v>20</v>
      </c>
      <c r="G7" s="87">
        <f t="shared" si="1"/>
        <v>16.666666666666668</v>
      </c>
      <c r="H7" s="76">
        <v>10</v>
      </c>
      <c r="I7" s="75">
        <f t="shared" si="2"/>
        <v>2</v>
      </c>
      <c r="J7" s="77">
        <f t="shared" si="3"/>
        <v>1.6666666666666667</v>
      </c>
      <c r="K7" s="92">
        <v>20</v>
      </c>
      <c r="L7" s="85">
        <v>16</v>
      </c>
      <c r="M7" s="86">
        <f>C7/K7</f>
        <v>1</v>
      </c>
      <c r="N7" s="81">
        <f t="shared" ref="N7:N13" si="4">C7/L7</f>
        <v>1.25</v>
      </c>
    </row>
    <row r="8" spans="1:14" ht="15" customHeight="1" x14ac:dyDescent="0.25">
      <c r="A8" s="48" t="s">
        <v>102</v>
      </c>
      <c r="B8" s="2" t="s">
        <v>99</v>
      </c>
      <c r="C8" s="70">
        <v>20</v>
      </c>
      <c r="D8" s="49">
        <v>1</v>
      </c>
      <c r="E8" s="49">
        <v>1.2</v>
      </c>
      <c r="F8" s="87">
        <f t="shared" si="0"/>
        <v>20</v>
      </c>
      <c r="G8" s="87">
        <f t="shared" si="1"/>
        <v>16.666666666666668</v>
      </c>
      <c r="H8" s="76">
        <v>10</v>
      </c>
      <c r="I8" s="75">
        <f t="shared" si="2"/>
        <v>2</v>
      </c>
      <c r="J8" s="77">
        <f t="shared" si="3"/>
        <v>1.6666666666666667</v>
      </c>
      <c r="K8" s="92">
        <v>20</v>
      </c>
      <c r="L8" s="85">
        <v>16</v>
      </c>
      <c r="M8" s="86">
        <f t="shared" ref="M8:M13" si="5">C8/K8</f>
        <v>1</v>
      </c>
      <c r="N8" s="81">
        <f t="shared" si="4"/>
        <v>1.25</v>
      </c>
    </row>
    <row r="9" spans="1:14" ht="15" customHeight="1" x14ac:dyDescent="0.25">
      <c r="A9" s="48" t="s">
        <v>103</v>
      </c>
      <c r="B9" s="2" t="s">
        <v>99</v>
      </c>
      <c r="C9" s="70">
        <v>20</v>
      </c>
      <c r="D9" s="49">
        <v>1</v>
      </c>
      <c r="E9" s="49">
        <v>1.2</v>
      </c>
      <c r="F9" s="87">
        <f t="shared" si="0"/>
        <v>20</v>
      </c>
      <c r="G9" s="87">
        <f t="shared" si="1"/>
        <v>16.666666666666668</v>
      </c>
      <c r="H9" s="76">
        <v>10</v>
      </c>
      <c r="I9" s="75">
        <f t="shared" si="2"/>
        <v>2</v>
      </c>
      <c r="J9" s="77">
        <f t="shared" si="3"/>
        <v>1.6666666666666667</v>
      </c>
      <c r="K9" s="92">
        <v>20</v>
      </c>
      <c r="L9" s="85">
        <v>16</v>
      </c>
      <c r="M9" s="86">
        <f t="shared" si="5"/>
        <v>1</v>
      </c>
      <c r="N9" s="81">
        <f t="shared" si="4"/>
        <v>1.25</v>
      </c>
    </row>
    <row r="10" spans="1:14" ht="15" customHeight="1" x14ac:dyDescent="0.25">
      <c r="A10" s="48" t="s">
        <v>104</v>
      </c>
      <c r="B10" s="2" t="s">
        <v>99</v>
      </c>
      <c r="C10" s="70">
        <v>20</v>
      </c>
      <c r="D10" s="49">
        <v>1</v>
      </c>
      <c r="E10" s="49">
        <v>1.2</v>
      </c>
      <c r="F10" s="87">
        <f t="shared" si="0"/>
        <v>20</v>
      </c>
      <c r="G10" s="87">
        <f t="shared" si="1"/>
        <v>16.666666666666668</v>
      </c>
      <c r="H10" s="76">
        <v>10</v>
      </c>
      <c r="I10" s="75">
        <f t="shared" si="2"/>
        <v>2</v>
      </c>
      <c r="J10" s="77">
        <f t="shared" si="3"/>
        <v>1.6666666666666667</v>
      </c>
      <c r="K10" s="92">
        <v>20</v>
      </c>
      <c r="L10" s="85">
        <v>16</v>
      </c>
      <c r="M10" s="86">
        <f t="shared" si="5"/>
        <v>1</v>
      </c>
      <c r="N10" s="81">
        <f t="shared" si="4"/>
        <v>1.25</v>
      </c>
    </row>
    <row r="11" spans="1:14" ht="15" customHeight="1" x14ac:dyDescent="0.25">
      <c r="A11" s="48" t="s">
        <v>105</v>
      </c>
      <c r="B11" s="2" t="s">
        <v>99</v>
      </c>
      <c r="C11" s="70">
        <v>20</v>
      </c>
      <c r="D11" s="49">
        <v>1</v>
      </c>
      <c r="E11" s="49">
        <v>1.2</v>
      </c>
      <c r="F11" s="87">
        <f t="shared" si="0"/>
        <v>20</v>
      </c>
      <c r="G11" s="87">
        <f t="shared" si="1"/>
        <v>16.666666666666668</v>
      </c>
      <c r="H11" s="76">
        <v>10</v>
      </c>
      <c r="I11" s="75">
        <f t="shared" si="2"/>
        <v>2</v>
      </c>
      <c r="J11" s="77">
        <f t="shared" si="3"/>
        <v>1.6666666666666667</v>
      </c>
      <c r="K11" s="92">
        <v>20</v>
      </c>
      <c r="L11" s="85">
        <v>16</v>
      </c>
      <c r="M11" s="86">
        <f t="shared" si="5"/>
        <v>1</v>
      </c>
      <c r="N11" s="81">
        <f t="shared" si="4"/>
        <v>1.25</v>
      </c>
    </row>
    <row r="12" spans="1:14" ht="15" customHeight="1" x14ac:dyDescent="0.25">
      <c r="A12" s="48" t="s">
        <v>106</v>
      </c>
      <c r="B12" s="2" t="s">
        <v>99</v>
      </c>
      <c r="C12" s="70">
        <v>20</v>
      </c>
      <c r="D12" s="49">
        <v>1</v>
      </c>
      <c r="E12" s="49">
        <v>1.2</v>
      </c>
      <c r="F12" s="87">
        <f t="shared" si="0"/>
        <v>20</v>
      </c>
      <c r="G12" s="87">
        <f t="shared" si="1"/>
        <v>16.666666666666668</v>
      </c>
      <c r="H12" s="76">
        <v>10</v>
      </c>
      <c r="I12" s="75">
        <f t="shared" si="2"/>
        <v>2</v>
      </c>
      <c r="J12" s="77">
        <f t="shared" si="3"/>
        <v>1.6666666666666667</v>
      </c>
      <c r="K12" s="92">
        <v>20</v>
      </c>
      <c r="L12" s="85">
        <v>16</v>
      </c>
      <c r="M12" s="86">
        <f t="shared" si="5"/>
        <v>1</v>
      </c>
      <c r="N12" s="81">
        <f t="shared" si="4"/>
        <v>1.25</v>
      </c>
    </row>
    <row r="13" spans="1:14" ht="15" customHeight="1" thickBot="1" x14ac:dyDescent="0.3">
      <c r="A13" s="67" t="s">
        <v>107</v>
      </c>
      <c r="B13" s="29" t="s">
        <v>99</v>
      </c>
      <c r="C13" s="71">
        <v>20</v>
      </c>
      <c r="D13" s="68">
        <v>1</v>
      </c>
      <c r="E13" s="68">
        <v>1.2</v>
      </c>
      <c r="F13" s="88">
        <f>C13/D13</f>
        <v>20</v>
      </c>
      <c r="G13" s="88">
        <f>C13/E13</f>
        <v>16.666666666666668</v>
      </c>
      <c r="H13" s="78">
        <v>10</v>
      </c>
      <c r="I13" s="72">
        <f t="shared" si="2"/>
        <v>2</v>
      </c>
      <c r="J13" s="79">
        <f t="shared" si="3"/>
        <v>1.6666666666666667</v>
      </c>
      <c r="K13" s="93">
        <v>20</v>
      </c>
      <c r="L13" s="94">
        <v>16</v>
      </c>
      <c r="M13" s="95">
        <f t="shared" si="5"/>
        <v>1</v>
      </c>
      <c r="N13" s="82">
        <f t="shared" si="4"/>
        <v>1.25</v>
      </c>
    </row>
    <row r="14" spans="1:14" ht="15" customHeight="1" thickBot="1" x14ac:dyDescent="0.3">
      <c r="C14" s="32"/>
      <c r="E14" s="2" t="s">
        <v>0</v>
      </c>
      <c r="F14" s="89">
        <f>AVERAGE(F6:F13)</f>
        <v>20</v>
      </c>
      <c r="G14" s="90">
        <f>AVERAGE(G6:G13)</f>
        <v>16.666666666666668</v>
      </c>
      <c r="I14" s="96">
        <f>AVERAGE(I6:I13)</f>
        <v>2</v>
      </c>
      <c r="J14" s="97">
        <f>AVERAGE(J6:J13)</f>
        <v>1.6666666666666665</v>
      </c>
      <c r="K14" s="75"/>
      <c r="L14" s="75"/>
      <c r="M14" s="99">
        <f>AVERAGE(M6:M13)</f>
        <v>1</v>
      </c>
      <c r="N14" s="100">
        <f>AVERAGE(N6:N13)</f>
        <v>1.25</v>
      </c>
    </row>
    <row r="15" spans="1:14" ht="15" customHeight="1" x14ac:dyDescent="0.25">
      <c r="C15" s="32"/>
    </row>
    <row r="16" spans="1:14" ht="15" customHeight="1" x14ac:dyDescent="0.25">
      <c r="A16" s="48" t="str">
        <f>Inputs!B4</f>
        <v>XYZ</v>
      </c>
      <c r="B16" s="2" t="str">
        <f>Inputs!A1</f>
        <v>Type Company Name Here First</v>
      </c>
      <c r="C16" s="70">
        <f>Inputs!B5</f>
        <v>50</v>
      </c>
      <c r="D16" s="52">
        <v>1</v>
      </c>
      <c r="E16" s="52">
        <v>1.2</v>
      </c>
      <c r="F16" s="50">
        <f>C16/D16</f>
        <v>50</v>
      </c>
      <c r="G16" s="50">
        <f>C16/E16</f>
        <v>41.666666666666671</v>
      </c>
      <c r="H16" s="65">
        <v>10</v>
      </c>
      <c r="I16" s="53">
        <f>F16/H16</f>
        <v>5</v>
      </c>
      <c r="J16" s="53">
        <f>G16/H16</f>
        <v>4.166666666666667</v>
      </c>
      <c r="K16" s="35">
        <v>30</v>
      </c>
      <c r="L16" s="35">
        <v>20</v>
      </c>
      <c r="M16" s="87">
        <f>C16/K16</f>
        <v>1.6666666666666667</v>
      </c>
      <c r="N16" s="87">
        <f>C16/L16</f>
        <v>2.5</v>
      </c>
    </row>
    <row r="17" spans="1:7" s="6" customFormat="1" ht="15" customHeight="1" x14ac:dyDescent="0.25">
      <c r="A17" s="54"/>
      <c r="D17" s="55"/>
      <c r="E17" s="55"/>
      <c r="F17" s="56"/>
      <c r="G17" s="56"/>
    </row>
    <row r="18" spans="1:7" s="6" customFormat="1" ht="15" customHeight="1" x14ac:dyDescent="0.25">
      <c r="A18" s="4" t="s">
        <v>122</v>
      </c>
      <c r="D18" s="55"/>
      <c r="E18" s="55"/>
      <c r="F18" s="56"/>
      <c r="G18" s="56"/>
    </row>
    <row r="19" spans="1:7" s="6" customFormat="1" ht="15" customHeight="1" x14ac:dyDescent="0.25">
      <c r="A19" s="4" t="s">
        <v>288</v>
      </c>
      <c r="D19" s="57">
        <f>F14*D16</f>
        <v>20</v>
      </c>
      <c r="E19" s="55"/>
      <c r="F19" s="56"/>
      <c r="G19" s="56"/>
    </row>
    <row r="20" spans="1:7" s="6" customFormat="1" ht="15" customHeight="1" x14ac:dyDescent="0.25">
      <c r="A20" s="4" t="s">
        <v>301</v>
      </c>
      <c r="D20" s="58">
        <f>G14*E16</f>
        <v>20</v>
      </c>
    </row>
    <row r="21" spans="1:7" s="6" customFormat="1" ht="15" customHeight="1" x14ac:dyDescent="0.25">
      <c r="A21" s="4" t="s">
        <v>289</v>
      </c>
      <c r="D21" s="58">
        <f>I14*H16*D16</f>
        <v>20</v>
      </c>
    </row>
    <row r="22" spans="1:7" s="6" customFormat="1" ht="15" customHeight="1" x14ac:dyDescent="0.25">
      <c r="A22" s="4" t="s">
        <v>302</v>
      </c>
      <c r="D22" s="58">
        <f>J14*H16*E16</f>
        <v>19.999999999999996</v>
      </c>
    </row>
    <row r="23" spans="1:7" s="6" customFormat="1" ht="15" customHeight="1" x14ac:dyDescent="0.25">
      <c r="A23" s="4" t="s">
        <v>123</v>
      </c>
      <c r="D23" s="58">
        <f>M14*K16</f>
        <v>30</v>
      </c>
    </row>
    <row r="24" spans="1:7" ht="15" customHeight="1" x14ac:dyDescent="0.25">
      <c r="A24" s="4" t="s">
        <v>121</v>
      </c>
      <c r="D24" s="98">
        <f>N14*L16</f>
        <v>25</v>
      </c>
    </row>
    <row r="28" spans="1:7" ht="15" customHeight="1" x14ac:dyDescent="0.25">
      <c r="A28" s="203" t="s">
        <v>124</v>
      </c>
    </row>
    <row r="29" spans="1:7" ht="15" customHeight="1" x14ac:dyDescent="0.25">
      <c r="A29" s="2" t="s">
        <v>303</v>
      </c>
    </row>
    <row r="30" spans="1:7" ht="15" customHeight="1" x14ac:dyDescent="0.25">
      <c r="A30" s="2" t="s">
        <v>125</v>
      </c>
    </row>
    <row r="31" spans="1:7" ht="15" customHeight="1" x14ac:dyDescent="0.25">
      <c r="A31" s="2" t="s">
        <v>304</v>
      </c>
    </row>
    <row r="32" spans="1:7" ht="15" customHeight="1" x14ac:dyDescent="0.25">
      <c r="A32" s="2" t="s">
        <v>126</v>
      </c>
    </row>
    <row r="33" spans="1:1" ht="15" customHeight="1" x14ac:dyDescent="0.25">
      <c r="A33" s="2" t="s">
        <v>127</v>
      </c>
    </row>
    <row r="34" spans="1:1" ht="15" customHeight="1" x14ac:dyDescent="0.25">
      <c r="A34" s="2" t="s">
        <v>130</v>
      </c>
    </row>
    <row r="35" spans="1:1" ht="15" customHeight="1" x14ac:dyDescent="0.25">
      <c r="A35" s="2" t="s">
        <v>171</v>
      </c>
    </row>
    <row r="36" spans="1:1" ht="15" customHeight="1" x14ac:dyDescent="0.25">
      <c r="A36" s="2" t="s">
        <v>243</v>
      </c>
    </row>
    <row r="37" spans="1:1" ht="15" customHeight="1" x14ac:dyDescent="0.25">
      <c r="A37" s="2" t="s">
        <v>282</v>
      </c>
    </row>
  </sheetData>
  <phoneticPr fontId="0" type="noConversion"/>
  <pageMargins left="0.75" right="0.75" top="1" bottom="1" header="0.5" footer="0.5"/>
  <pageSetup scale="90"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3"/>
  <sheetViews>
    <sheetView showGridLines="0" workbookViewId="0">
      <selection activeCell="A37" sqref="A37"/>
    </sheetView>
  </sheetViews>
  <sheetFormatPr defaultColWidth="9.140625" defaultRowHeight="15" x14ac:dyDescent="0.25"/>
  <cols>
    <col min="1" max="1" width="48" style="2" bestFit="1" customWidth="1"/>
    <col min="2" max="16384" width="9.140625" style="2"/>
  </cols>
  <sheetData>
    <row r="1" spans="1:22" x14ac:dyDescent="0.25">
      <c r="A1" s="1" t="str">
        <f>Inputs!A1</f>
        <v>Type Company Name Here First</v>
      </c>
      <c r="B1" s="1"/>
      <c r="C1" s="1"/>
      <c r="D1" s="1"/>
      <c r="E1" s="1"/>
      <c r="F1" s="1"/>
      <c r="G1" s="1"/>
      <c r="H1" s="1"/>
      <c r="I1" s="1"/>
      <c r="J1" s="1"/>
      <c r="K1" s="1"/>
    </row>
    <row r="2" spans="1:22" x14ac:dyDescent="0.25">
      <c r="A2" s="3" t="s">
        <v>89</v>
      </c>
    </row>
    <row r="4" spans="1:22"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t="s">
        <v>91</v>
      </c>
      <c r="M4" s="115" t="s">
        <v>92</v>
      </c>
      <c r="N4" s="115" t="s">
        <v>97</v>
      </c>
      <c r="O4" s="115" t="s">
        <v>112</v>
      </c>
      <c r="P4" s="115" t="s">
        <v>113</v>
      </c>
      <c r="Q4" s="115" t="s">
        <v>128</v>
      </c>
      <c r="R4" s="115" t="s">
        <v>129</v>
      </c>
      <c r="S4" s="115" t="s">
        <v>131</v>
      </c>
      <c r="T4" s="115" t="s">
        <v>237</v>
      </c>
      <c r="U4" s="115" t="s">
        <v>285</v>
      </c>
      <c r="V4" s="115" t="s">
        <v>297</v>
      </c>
    </row>
    <row r="6" spans="1:22" x14ac:dyDescent="0.25">
      <c r="A6" s="43" t="s">
        <v>174</v>
      </c>
      <c r="B6" s="42"/>
      <c r="C6" s="42"/>
      <c r="D6" s="42"/>
      <c r="E6" s="42"/>
      <c r="F6" s="42"/>
      <c r="G6" s="42"/>
      <c r="H6" s="42"/>
      <c r="I6" s="42"/>
      <c r="J6" s="42"/>
    </row>
    <row r="7" spans="1:22" x14ac:dyDescent="0.25">
      <c r="A7" s="43"/>
      <c r="B7" s="42"/>
      <c r="C7" s="42"/>
      <c r="D7" s="42"/>
      <c r="E7" s="42"/>
      <c r="F7" s="42"/>
      <c r="G7" s="42"/>
      <c r="H7" s="42"/>
      <c r="I7" s="42"/>
      <c r="J7" s="42"/>
    </row>
    <row r="8" spans="1:22" x14ac:dyDescent="0.25">
      <c r="A8" s="128"/>
      <c r="B8" s="42"/>
      <c r="C8" s="42"/>
      <c r="D8" s="42"/>
      <c r="E8" s="42"/>
      <c r="F8" s="42"/>
      <c r="G8" s="42"/>
      <c r="H8" s="42"/>
      <c r="I8" s="42"/>
      <c r="J8" s="42"/>
    </row>
    <row r="9" spans="1:22" x14ac:dyDescent="0.25">
      <c r="A9" s="128"/>
      <c r="B9" s="42"/>
      <c r="C9" s="42"/>
      <c r="D9" s="42"/>
      <c r="E9" s="42"/>
      <c r="F9" s="42"/>
      <c r="G9" s="42"/>
      <c r="H9" s="42"/>
      <c r="I9" s="42"/>
      <c r="J9" s="42"/>
    </row>
    <row r="10" spans="1:22" x14ac:dyDescent="0.25">
      <c r="A10" s="128"/>
      <c r="B10" s="42"/>
      <c r="C10" s="42"/>
      <c r="D10" s="42"/>
      <c r="E10" s="42"/>
      <c r="F10" s="42"/>
      <c r="G10" s="42"/>
      <c r="H10" s="42"/>
      <c r="I10" s="42"/>
      <c r="J10" s="42"/>
    </row>
    <row r="11" spans="1:22" x14ac:dyDescent="0.25">
      <c r="A11" s="128"/>
    </row>
    <row r="12" spans="1:22" x14ac:dyDescent="0.25">
      <c r="A12" s="43" t="s">
        <v>175</v>
      </c>
    </row>
    <row r="13" spans="1:22" x14ac:dyDescent="0.25">
      <c r="A13" s="128"/>
    </row>
    <row r="14" spans="1:22" x14ac:dyDescent="0.25">
      <c r="A14" s="128"/>
    </row>
    <row r="15" spans="1:22" x14ac:dyDescent="0.25">
      <c r="A15" s="128"/>
    </row>
    <row r="16" spans="1:22" x14ac:dyDescent="0.25">
      <c r="A16" s="128"/>
    </row>
    <row r="17" spans="1:22" x14ac:dyDescent="0.25">
      <c r="A17" s="128"/>
    </row>
    <row r="18" spans="1:22" x14ac:dyDescent="0.25">
      <c r="A18" s="43" t="s">
        <v>176</v>
      </c>
    </row>
    <row r="19" spans="1:22" x14ac:dyDescent="0.25">
      <c r="A19" s="128"/>
      <c r="I19" s="35"/>
    </row>
    <row r="20" spans="1:22" x14ac:dyDescent="0.25">
      <c r="A20" s="128"/>
      <c r="I20" s="35"/>
    </row>
    <row r="21" spans="1:22" x14ac:dyDescent="0.25">
      <c r="A21" s="128"/>
      <c r="J21" s="42"/>
    </row>
    <row r="22" spans="1:22" x14ac:dyDescent="0.25">
      <c r="A22" s="128"/>
      <c r="I22" s="42"/>
    </row>
    <row r="23" spans="1:22" x14ac:dyDescent="0.25">
      <c r="A23" s="128"/>
      <c r="B23" s="14"/>
      <c r="C23" s="14"/>
      <c r="D23" s="14"/>
      <c r="E23" s="14"/>
      <c r="F23" s="14"/>
      <c r="G23" s="14"/>
      <c r="H23" s="14"/>
      <c r="I23" s="14"/>
      <c r="K23" s="45"/>
      <c r="L23" s="45"/>
    </row>
    <row r="24" spans="1:22" x14ac:dyDescent="0.25">
      <c r="A24" s="43" t="s">
        <v>177</v>
      </c>
      <c r="B24" s="42"/>
      <c r="C24" s="42"/>
      <c r="D24" s="42"/>
      <c r="E24" s="42"/>
      <c r="F24" s="42"/>
      <c r="G24" s="42"/>
      <c r="H24" s="42"/>
      <c r="I24" s="42"/>
    </row>
    <row r="25" spans="1:22" x14ac:dyDescent="0.25">
      <c r="A25" s="128" t="s">
        <v>242</v>
      </c>
      <c r="B25" s="191"/>
      <c r="C25" s="191"/>
      <c r="D25" s="191"/>
      <c r="E25" s="191"/>
      <c r="F25" s="191"/>
      <c r="G25" s="191"/>
      <c r="H25" s="191"/>
      <c r="I25" s="191"/>
      <c r="J25" s="191"/>
      <c r="K25" s="191"/>
      <c r="L25" s="191"/>
      <c r="M25" s="191"/>
      <c r="N25" s="191"/>
      <c r="O25" s="191"/>
      <c r="P25" s="191"/>
      <c r="Q25" s="191"/>
      <c r="R25" s="191"/>
      <c r="S25" s="191"/>
      <c r="T25" s="191"/>
      <c r="U25" s="191"/>
      <c r="V25" s="191"/>
    </row>
    <row r="26" spans="1:22" x14ac:dyDescent="0.25">
      <c r="A26" s="128"/>
      <c r="B26" s="46"/>
      <c r="C26" s="46"/>
      <c r="D26" s="46"/>
      <c r="E26" s="46"/>
      <c r="F26" s="46"/>
      <c r="G26" s="46"/>
      <c r="H26" s="46"/>
      <c r="I26" s="46"/>
    </row>
    <row r="27" spans="1:22" x14ac:dyDescent="0.25">
      <c r="A27" s="128"/>
      <c r="B27" s="46"/>
      <c r="C27" s="46"/>
      <c r="D27" s="46"/>
      <c r="E27" s="46"/>
      <c r="F27" s="46"/>
      <c r="G27" s="46"/>
      <c r="H27" s="46"/>
      <c r="I27" s="46"/>
    </row>
    <row r="28" spans="1:22" x14ac:dyDescent="0.25">
      <c r="A28" s="128"/>
    </row>
    <row r="29" spans="1:22" x14ac:dyDescent="0.25">
      <c r="A29" s="128"/>
    </row>
    <row r="30" spans="1:22" x14ac:dyDescent="0.25">
      <c r="A30" s="43" t="s">
        <v>178</v>
      </c>
    </row>
    <row r="31" spans="1:22" x14ac:dyDescent="0.25">
      <c r="A31" s="128" t="s">
        <v>172</v>
      </c>
    </row>
    <row r="32" spans="1:22" x14ac:dyDescent="0.25">
      <c r="A32" s="128" t="s">
        <v>173</v>
      </c>
    </row>
    <row r="33" spans="1:1" x14ac:dyDescent="0.25">
      <c r="A33" s="128"/>
    </row>
    <row r="34" spans="1:1" s="1" customFormat="1" x14ac:dyDescent="0.25">
      <c r="A34" s="129"/>
    </row>
    <row r="35" spans="1:1" x14ac:dyDescent="0.25">
      <c r="A35" s="128"/>
    </row>
    <row r="36" spans="1:1" x14ac:dyDescent="0.25">
      <c r="A36" s="128"/>
    </row>
    <row r="40" spans="1:1" x14ac:dyDescent="0.25">
      <c r="A40" s="203" t="s">
        <v>124</v>
      </c>
    </row>
    <row r="41" spans="1:1" x14ac:dyDescent="0.25">
      <c r="A41" s="2" t="s">
        <v>240</v>
      </c>
    </row>
    <row r="42" spans="1:1" x14ac:dyDescent="0.25">
      <c r="A42" s="2" t="s">
        <v>241</v>
      </c>
    </row>
    <row r="43" spans="1:1" x14ac:dyDescent="0.25">
      <c r="A43" s="2" t="s">
        <v>179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M37"/>
  <sheetViews>
    <sheetView showGridLines="0" workbookViewId="0">
      <selection activeCell="T49" sqref="T49"/>
    </sheetView>
  </sheetViews>
  <sheetFormatPr defaultColWidth="9.140625" defaultRowHeight="15" x14ac:dyDescent="0.25"/>
  <cols>
    <col min="1" max="1" width="5.28515625" style="6" customWidth="1"/>
    <col min="2" max="2" width="31.140625" style="2" customWidth="1"/>
    <col min="3" max="13" width="10.85546875" style="31" customWidth="1"/>
    <col min="14" max="247" width="9.140625" style="2"/>
    <col min="248" max="257" width="12.7109375" style="2" customWidth="1"/>
    <col min="258" max="503" width="9.140625" style="2"/>
    <col min="504" max="513" width="12.7109375" style="2" customWidth="1"/>
    <col min="514" max="759" width="9.140625" style="2"/>
    <col min="760" max="769" width="12.7109375" style="2" customWidth="1"/>
    <col min="770" max="1015" width="9.140625" style="2"/>
    <col min="1016" max="1025" width="12.7109375" style="2" customWidth="1"/>
    <col min="1026" max="1271" width="9.140625" style="2"/>
    <col min="1272" max="1281" width="12.7109375" style="2" customWidth="1"/>
    <col min="1282" max="1527" width="9.140625" style="2"/>
    <col min="1528" max="1537" width="12.7109375" style="2" customWidth="1"/>
    <col min="1538" max="1783" width="9.140625" style="2"/>
    <col min="1784" max="1793" width="12.7109375" style="2" customWidth="1"/>
    <col min="1794" max="2039" width="9.140625" style="2"/>
    <col min="2040" max="2049" width="12.7109375" style="2" customWidth="1"/>
    <col min="2050" max="2295" width="9.140625" style="2"/>
    <col min="2296" max="2305" width="12.7109375" style="2" customWidth="1"/>
    <col min="2306" max="2551" width="9.140625" style="2"/>
    <col min="2552" max="2561" width="12.7109375" style="2" customWidth="1"/>
    <col min="2562" max="2807" width="9.140625" style="2"/>
    <col min="2808" max="2817" width="12.7109375" style="2" customWidth="1"/>
    <col min="2818" max="3063" width="9.140625" style="2"/>
    <col min="3064" max="3073" width="12.7109375" style="2" customWidth="1"/>
    <col min="3074" max="3319" width="9.140625" style="2"/>
    <col min="3320" max="3329" width="12.7109375" style="2" customWidth="1"/>
    <col min="3330" max="3575" width="9.140625" style="2"/>
    <col min="3576" max="3585" width="12.7109375" style="2" customWidth="1"/>
    <col min="3586" max="3831" width="9.140625" style="2"/>
    <col min="3832" max="3841" width="12.7109375" style="2" customWidth="1"/>
    <col min="3842" max="4087" width="9.140625" style="2"/>
    <col min="4088" max="4097" width="12.7109375" style="2" customWidth="1"/>
    <col min="4098" max="4343" width="9.140625" style="2"/>
    <col min="4344" max="4353" width="12.7109375" style="2" customWidth="1"/>
    <col min="4354" max="4599" width="9.140625" style="2"/>
    <col min="4600" max="4609" width="12.7109375" style="2" customWidth="1"/>
    <col min="4610" max="4855" width="9.140625" style="2"/>
    <col min="4856" max="4865" width="12.7109375" style="2" customWidth="1"/>
    <col min="4866" max="5111" width="9.140625" style="2"/>
    <col min="5112" max="5121" width="12.7109375" style="2" customWidth="1"/>
    <col min="5122" max="5367" width="9.140625" style="2"/>
    <col min="5368" max="5377" width="12.7109375" style="2" customWidth="1"/>
    <col min="5378" max="5623" width="9.140625" style="2"/>
    <col min="5624" max="5633" width="12.7109375" style="2" customWidth="1"/>
    <col min="5634" max="5879" width="9.140625" style="2"/>
    <col min="5880" max="5889" width="12.7109375" style="2" customWidth="1"/>
    <col min="5890" max="6135" width="9.140625" style="2"/>
    <col min="6136" max="6145" width="12.7109375" style="2" customWidth="1"/>
    <col min="6146" max="6391" width="9.140625" style="2"/>
    <col min="6392" max="6401" width="12.7109375" style="2" customWidth="1"/>
    <col min="6402" max="6647" width="9.140625" style="2"/>
    <col min="6648" max="6657" width="12.7109375" style="2" customWidth="1"/>
    <col min="6658" max="6903" width="9.140625" style="2"/>
    <col min="6904" max="6913" width="12.7109375" style="2" customWidth="1"/>
    <col min="6914" max="7159" width="9.140625" style="2"/>
    <col min="7160" max="7169" width="12.7109375" style="2" customWidth="1"/>
    <col min="7170" max="7415" width="9.140625" style="2"/>
    <col min="7416" max="7425" width="12.7109375" style="2" customWidth="1"/>
    <col min="7426" max="7671" width="9.140625" style="2"/>
    <col min="7672" max="7681" width="12.7109375" style="2" customWidth="1"/>
    <col min="7682" max="7927" width="9.140625" style="2"/>
    <col min="7928" max="7937" width="12.7109375" style="2" customWidth="1"/>
    <col min="7938" max="8183" width="9.140625" style="2"/>
    <col min="8184" max="8193" width="12.7109375" style="2" customWidth="1"/>
    <col min="8194" max="8439" width="9.140625" style="2"/>
    <col min="8440" max="8449" width="12.7109375" style="2" customWidth="1"/>
    <col min="8450" max="8695" width="9.140625" style="2"/>
    <col min="8696" max="8705" width="12.7109375" style="2" customWidth="1"/>
    <col min="8706" max="8951" width="9.140625" style="2"/>
    <col min="8952" max="8961" width="12.7109375" style="2" customWidth="1"/>
    <col min="8962" max="9207" width="9.140625" style="2"/>
    <col min="9208" max="9217" width="12.7109375" style="2" customWidth="1"/>
    <col min="9218" max="9463" width="9.140625" style="2"/>
    <col min="9464" max="9473" width="12.7109375" style="2" customWidth="1"/>
    <col min="9474" max="9719" width="9.140625" style="2"/>
    <col min="9720" max="9729" width="12.7109375" style="2" customWidth="1"/>
    <col min="9730" max="9975" width="9.140625" style="2"/>
    <col min="9976" max="9985" width="12.7109375" style="2" customWidth="1"/>
    <col min="9986" max="10231" width="9.140625" style="2"/>
    <col min="10232" max="10241" width="12.7109375" style="2" customWidth="1"/>
    <col min="10242" max="10487" width="9.140625" style="2"/>
    <col min="10488" max="10497" width="12.7109375" style="2" customWidth="1"/>
    <col min="10498" max="10743" width="9.140625" style="2"/>
    <col min="10744" max="10753" width="12.7109375" style="2" customWidth="1"/>
    <col min="10754" max="10999" width="9.140625" style="2"/>
    <col min="11000" max="11009" width="12.7109375" style="2" customWidth="1"/>
    <col min="11010" max="11255" width="9.140625" style="2"/>
    <col min="11256" max="11265" width="12.7109375" style="2" customWidth="1"/>
    <col min="11266" max="11511" width="9.140625" style="2"/>
    <col min="11512" max="11521" width="12.7109375" style="2" customWidth="1"/>
    <col min="11522" max="11767" width="9.140625" style="2"/>
    <col min="11768" max="11777" width="12.7109375" style="2" customWidth="1"/>
    <col min="11778" max="12023" width="9.140625" style="2"/>
    <col min="12024" max="12033" width="12.7109375" style="2" customWidth="1"/>
    <col min="12034" max="12279" width="9.140625" style="2"/>
    <col min="12280" max="12289" width="12.7109375" style="2" customWidth="1"/>
    <col min="12290" max="12535" width="9.140625" style="2"/>
    <col min="12536" max="12545" width="12.7109375" style="2" customWidth="1"/>
    <col min="12546" max="12791" width="9.140625" style="2"/>
    <col min="12792" max="12801" width="12.7109375" style="2" customWidth="1"/>
    <col min="12802" max="13047" width="9.140625" style="2"/>
    <col min="13048" max="13057" width="12.7109375" style="2" customWidth="1"/>
    <col min="13058" max="13303" width="9.140625" style="2"/>
    <col min="13304" max="13313" width="12.7109375" style="2" customWidth="1"/>
    <col min="13314" max="13559" width="9.140625" style="2"/>
    <col min="13560" max="13569" width="12.7109375" style="2" customWidth="1"/>
    <col min="13570" max="13815" width="9.140625" style="2"/>
    <col min="13816" max="13825" width="12.7109375" style="2" customWidth="1"/>
    <col min="13826" max="14071" width="9.140625" style="2"/>
    <col min="14072" max="14081" width="12.7109375" style="2" customWidth="1"/>
    <col min="14082" max="14327" width="9.140625" style="2"/>
    <col min="14328" max="14337" width="12.7109375" style="2" customWidth="1"/>
    <col min="14338" max="14583" width="9.140625" style="2"/>
    <col min="14584" max="14593" width="12.7109375" style="2" customWidth="1"/>
    <col min="14594" max="14839" width="9.140625" style="2"/>
    <col min="14840" max="14849" width="12.7109375" style="2" customWidth="1"/>
    <col min="14850" max="15095" width="9.140625" style="2"/>
    <col min="15096" max="15105" width="12.7109375" style="2" customWidth="1"/>
    <col min="15106" max="15351" width="9.140625" style="2"/>
    <col min="15352" max="15361" width="12.7109375" style="2" customWidth="1"/>
    <col min="15362" max="15607" width="9.140625" style="2"/>
    <col min="15608" max="15617" width="12.7109375" style="2" customWidth="1"/>
    <col min="15618" max="15863" width="9.140625" style="2"/>
    <col min="15864" max="15873" width="12.7109375" style="2" customWidth="1"/>
    <col min="15874" max="16119" width="9.140625" style="2"/>
    <col min="16120" max="16129" width="12.7109375" style="2" customWidth="1"/>
    <col min="16130" max="16384" width="9.140625" style="2"/>
  </cols>
  <sheetData>
    <row r="1" spans="1:13" x14ac:dyDescent="0.25">
      <c r="A1" s="4" t="str">
        <f>Inputs!A1</f>
        <v>Type Company Name Here First</v>
      </c>
    </row>
    <row r="2" spans="1:13" x14ac:dyDescent="0.25">
      <c r="A2" s="5" t="s">
        <v>132</v>
      </c>
    </row>
    <row r="3" spans="1:13" x14ac:dyDescent="0.25">
      <c r="A3" s="4"/>
    </row>
    <row r="4" spans="1:13" s="101" customFormat="1" ht="15.75" thickBot="1" x14ac:dyDescent="0.3">
      <c r="A4" s="107" t="str">
        <f>CONCATENATE("Fiscal Years Ending ",Inputs!B7)</f>
        <v>Fiscal Years Ending Dec. 31</v>
      </c>
      <c r="B4" s="108"/>
      <c r="C4" s="109">
        <v>2010</v>
      </c>
      <c r="D4" s="109">
        <v>2011</v>
      </c>
      <c r="E4" s="109">
        <v>2012</v>
      </c>
      <c r="F4" s="109">
        <v>2013</v>
      </c>
      <c r="G4" s="109">
        <v>2014</v>
      </c>
      <c r="H4" s="109">
        <v>2015</v>
      </c>
      <c r="I4" s="109">
        <v>2016</v>
      </c>
      <c r="J4" s="109">
        <v>2017</v>
      </c>
      <c r="K4" s="109">
        <v>2018</v>
      </c>
      <c r="L4" s="109">
        <v>2019</v>
      </c>
      <c r="M4" s="109">
        <v>2020</v>
      </c>
    </row>
    <row r="5" spans="1:13" x14ac:dyDescent="0.25">
      <c r="A5" s="6" t="s">
        <v>85</v>
      </c>
      <c r="B5" s="6">
        <v>1</v>
      </c>
      <c r="C5" s="102">
        <v>300</v>
      </c>
      <c r="D5" s="102">
        <v>310</v>
      </c>
      <c r="E5" s="102">
        <v>320</v>
      </c>
      <c r="F5" s="102">
        <v>330</v>
      </c>
      <c r="G5" s="102">
        <v>340</v>
      </c>
      <c r="H5" s="102">
        <v>350</v>
      </c>
      <c r="I5" s="102">
        <v>360</v>
      </c>
      <c r="J5" s="102">
        <v>370</v>
      </c>
      <c r="K5" s="102">
        <v>380</v>
      </c>
      <c r="L5" s="102">
        <v>390</v>
      </c>
      <c r="M5" s="102">
        <v>400</v>
      </c>
    </row>
    <row r="6" spans="1:13" x14ac:dyDescent="0.25">
      <c r="A6" s="6" t="s">
        <v>85</v>
      </c>
      <c r="B6" s="6">
        <v>2</v>
      </c>
      <c r="C6" s="102">
        <v>250</v>
      </c>
      <c r="D6" s="102">
        <v>260</v>
      </c>
      <c r="E6" s="102">
        <v>270</v>
      </c>
      <c r="F6" s="102">
        <v>280</v>
      </c>
      <c r="G6" s="102">
        <v>290</v>
      </c>
      <c r="H6" s="102">
        <v>300</v>
      </c>
      <c r="I6" s="102">
        <v>310</v>
      </c>
      <c r="J6" s="102">
        <v>320</v>
      </c>
      <c r="K6" s="102">
        <v>330</v>
      </c>
      <c r="L6" s="102">
        <v>340</v>
      </c>
      <c r="M6" s="102">
        <v>350</v>
      </c>
    </row>
    <row r="7" spans="1:13" x14ac:dyDescent="0.25">
      <c r="A7" s="6" t="s">
        <v>85</v>
      </c>
      <c r="B7" s="6">
        <v>3</v>
      </c>
      <c r="C7" s="102">
        <v>225</v>
      </c>
      <c r="D7" s="102">
        <v>230</v>
      </c>
      <c r="E7" s="102">
        <v>235</v>
      </c>
      <c r="F7" s="102">
        <v>240</v>
      </c>
      <c r="G7" s="102">
        <v>245</v>
      </c>
      <c r="H7" s="102">
        <v>250</v>
      </c>
      <c r="I7" s="102">
        <v>255</v>
      </c>
      <c r="J7" s="102">
        <v>260</v>
      </c>
      <c r="K7" s="102">
        <v>265</v>
      </c>
      <c r="L7" s="102">
        <v>270</v>
      </c>
      <c r="M7" s="102">
        <v>275</v>
      </c>
    </row>
    <row r="8" spans="1:13" x14ac:dyDescent="0.25">
      <c r="A8" s="6" t="s">
        <v>85</v>
      </c>
      <c r="B8" s="6">
        <v>4</v>
      </c>
      <c r="C8" s="102">
        <v>175</v>
      </c>
      <c r="D8" s="102">
        <v>180</v>
      </c>
      <c r="E8" s="102">
        <v>185</v>
      </c>
      <c r="F8" s="102">
        <v>190</v>
      </c>
      <c r="G8" s="102">
        <v>195</v>
      </c>
      <c r="H8" s="102">
        <v>200</v>
      </c>
      <c r="I8" s="102">
        <v>205</v>
      </c>
      <c r="J8" s="102">
        <v>210</v>
      </c>
      <c r="K8" s="102">
        <v>215</v>
      </c>
      <c r="L8" s="102">
        <v>220</v>
      </c>
      <c r="M8" s="102">
        <v>225</v>
      </c>
    </row>
    <row r="9" spans="1:13" x14ac:dyDescent="0.25">
      <c r="A9" s="6" t="s">
        <v>85</v>
      </c>
      <c r="B9" s="6">
        <v>5</v>
      </c>
      <c r="C9" s="102">
        <v>100</v>
      </c>
      <c r="D9" s="102">
        <v>104</v>
      </c>
      <c r="E9" s="102">
        <v>108</v>
      </c>
      <c r="F9" s="102">
        <v>112</v>
      </c>
      <c r="G9" s="102">
        <v>116</v>
      </c>
      <c r="H9" s="102">
        <v>120</v>
      </c>
      <c r="I9" s="102">
        <v>124</v>
      </c>
      <c r="J9" s="102">
        <v>128</v>
      </c>
      <c r="K9" s="102">
        <v>132</v>
      </c>
      <c r="L9" s="102">
        <v>136</v>
      </c>
      <c r="M9" s="102">
        <v>140</v>
      </c>
    </row>
    <row r="10" spans="1:13" x14ac:dyDescent="0.25">
      <c r="A10" s="36" t="s">
        <v>81</v>
      </c>
      <c r="B10" s="37"/>
      <c r="C10" s="103">
        <v>290</v>
      </c>
      <c r="D10" s="103">
        <v>300</v>
      </c>
      <c r="E10" s="103">
        <v>310</v>
      </c>
      <c r="F10" s="103">
        <v>320</v>
      </c>
      <c r="G10" s="103">
        <v>330</v>
      </c>
      <c r="H10" s="103">
        <v>340</v>
      </c>
      <c r="I10" s="103">
        <v>350</v>
      </c>
      <c r="J10" s="103">
        <v>360</v>
      </c>
      <c r="K10" s="103">
        <v>370</v>
      </c>
      <c r="L10" s="103">
        <v>380</v>
      </c>
      <c r="M10" s="103">
        <v>390</v>
      </c>
    </row>
    <row r="11" spans="1:13" x14ac:dyDescent="0.25">
      <c r="A11" s="6" t="s">
        <v>82</v>
      </c>
      <c r="C11" s="41">
        <f t="shared" ref="C11:M11" si="0">SUM(C5:C10)</f>
        <v>1340</v>
      </c>
      <c r="D11" s="41">
        <f t="shared" si="0"/>
        <v>1384</v>
      </c>
      <c r="E11" s="41">
        <f t="shared" si="0"/>
        <v>1428</v>
      </c>
      <c r="F11" s="41">
        <f t="shared" si="0"/>
        <v>1472</v>
      </c>
      <c r="G11" s="41">
        <f t="shared" si="0"/>
        <v>1516</v>
      </c>
      <c r="H11" s="41">
        <f t="shared" si="0"/>
        <v>1560</v>
      </c>
      <c r="I11" s="41">
        <f t="shared" si="0"/>
        <v>1604</v>
      </c>
      <c r="J11" s="41">
        <f t="shared" si="0"/>
        <v>1648</v>
      </c>
      <c r="K11" s="41">
        <f t="shared" si="0"/>
        <v>1692</v>
      </c>
      <c r="L11" s="41">
        <f t="shared" si="0"/>
        <v>1736</v>
      </c>
      <c r="M11" s="41">
        <f t="shared" si="0"/>
        <v>1780</v>
      </c>
    </row>
    <row r="12" spans="1:13" x14ac:dyDescent="0.25">
      <c r="A12" s="36" t="s">
        <v>142</v>
      </c>
      <c r="B12" s="37"/>
      <c r="C12" s="104">
        <f t="shared" ref="C12:M12" si="1">C11-C13</f>
        <v>204.08648536665555</v>
      </c>
      <c r="D12" s="104">
        <f t="shared" si="1"/>
        <v>210.71776843457428</v>
      </c>
      <c r="E12" s="104">
        <f t="shared" si="1"/>
        <v>217.34979008653772</v>
      </c>
      <c r="F12" s="104">
        <f t="shared" si="1"/>
        <v>223.98247164833492</v>
      </c>
      <c r="G12" s="104">
        <f t="shared" si="1"/>
        <v>230.61574523639592</v>
      </c>
      <c r="H12" s="104">
        <f t="shared" si="1"/>
        <v>237.24955196913356</v>
      </c>
      <c r="I12" s="104">
        <f t="shared" si="1"/>
        <v>243.88384052265474</v>
      </c>
      <c r="J12" s="104">
        <f t="shared" si="1"/>
        <v>250.51856595589197</v>
      </c>
      <c r="K12" s="104">
        <f t="shared" si="1"/>
        <v>257.153688748288</v>
      </c>
      <c r="L12" s="104">
        <f t="shared" si="1"/>
        <v>263.78917400648834</v>
      </c>
      <c r="M12" s="104">
        <f t="shared" si="1"/>
        <v>270.42499080639141</v>
      </c>
    </row>
    <row r="13" spans="1:13" s="1" customFormat="1" x14ac:dyDescent="0.25">
      <c r="A13" s="4" t="s">
        <v>83</v>
      </c>
      <c r="C13" s="172">
        <f>C28</f>
        <v>1135.9135146333444</v>
      </c>
      <c r="D13" s="172">
        <f>D28</f>
        <v>1173.2822315654257</v>
      </c>
      <c r="E13" s="172">
        <f t="shared" ref="E13:M13" si="2">E28</f>
        <v>1210.6502099134623</v>
      </c>
      <c r="F13" s="172">
        <f t="shared" si="2"/>
        <v>1248.0175283516651</v>
      </c>
      <c r="G13" s="172">
        <f t="shared" si="2"/>
        <v>1285.3842547636041</v>
      </c>
      <c r="H13" s="172">
        <f t="shared" si="2"/>
        <v>1322.7504480308664</v>
      </c>
      <c r="I13" s="172">
        <f t="shared" si="2"/>
        <v>1360.1161594773453</v>
      </c>
      <c r="J13" s="172">
        <f t="shared" si="2"/>
        <v>1397.481434044108</v>
      </c>
      <c r="K13" s="172">
        <f t="shared" si="2"/>
        <v>1434.846311251712</v>
      </c>
      <c r="L13" s="172">
        <f t="shared" si="2"/>
        <v>1472.2108259935117</v>
      </c>
      <c r="M13" s="172">
        <f t="shared" si="2"/>
        <v>1509.5750091936086</v>
      </c>
    </row>
    <row r="14" spans="1:13" s="1" customFormat="1" x14ac:dyDescent="0.25">
      <c r="A14" s="4"/>
      <c r="C14" s="105"/>
      <c r="D14" s="105"/>
      <c r="E14" s="105"/>
      <c r="F14" s="105"/>
      <c r="G14" s="105"/>
      <c r="H14" s="105"/>
      <c r="I14" s="105"/>
      <c r="J14" s="105"/>
      <c r="K14" s="105"/>
      <c r="L14" s="105"/>
      <c r="M14" s="105"/>
    </row>
    <row r="15" spans="1:13" s="1" customFormat="1" x14ac:dyDescent="0.25">
      <c r="A15" s="4" t="s">
        <v>144</v>
      </c>
      <c r="C15" s="105"/>
      <c r="D15" s="105">
        <f>C13*D17</f>
        <v>56.795675731667224</v>
      </c>
      <c r="E15" s="105">
        <f t="shared" ref="E15:M15" si="3">D13*E17</f>
        <v>58.664111578271289</v>
      </c>
      <c r="F15" s="105">
        <f t="shared" si="3"/>
        <v>60.532510495673115</v>
      </c>
      <c r="G15" s="105">
        <f t="shared" si="3"/>
        <v>62.400876417583255</v>
      </c>
      <c r="H15" s="105">
        <f t="shared" si="3"/>
        <v>64.269212738180201</v>
      </c>
      <c r="I15" s="105">
        <f t="shared" si="3"/>
        <v>66.137522401543322</v>
      </c>
      <c r="J15" s="105">
        <f t="shared" si="3"/>
        <v>68.005807973867263</v>
      </c>
      <c r="K15" s="105">
        <f t="shared" si="3"/>
        <v>69.874071702205399</v>
      </c>
      <c r="L15" s="105">
        <f t="shared" si="3"/>
        <v>71.742315562585603</v>
      </c>
      <c r="M15" s="105">
        <f t="shared" si="3"/>
        <v>73.610541299675589</v>
      </c>
    </row>
    <row r="16" spans="1:13" x14ac:dyDescent="0.25">
      <c r="A16" s="4"/>
    </row>
    <row r="17" spans="1:13" x14ac:dyDescent="0.25">
      <c r="A17" s="6" t="s">
        <v>84</v>
      </c>
      <c r="C17" s="38">
        <f>Inputs!$B$10</f>
        <v>0.05</v>
      </c>
      <c r="D17" s="38">
        <f>Inputs!$B$10</f>
        <v>0.05</v>
      </c>
      <c r="E17" s="38">
        <f>Inputs!$B$10</f>
        <v>0.05</v>
      </c>
      <c r="F17" s="38">
        <f>Inputs!$B$10</f>
        <v>0.05</v>
      </c>
      <c r="G17" s="38">
        <f>Inputs!$B$10</f>
        <v>0.05</v>
      </c>
      <c r="H17" s="38">
        <f>Inputs!$B$10</f>
        <v>0.05</v>
      </c>
      <c r="I17" s="38">
        <f>Inputs!$B$10</f>
        <v>0.05</v>
      </c>
      <c r="J17" s="38">
        <f>Inputs!$B$10</f>
        <v>0.05</v>
      </c>
      <c r="K17" s="38">
        <f>Inputs!$B$10</f>
        <v>0.05</v>
      </c>
      <c r="L17" s="38">
        <f>Inputs!$B$10</f>
        <v>0.05</v>
      </c>
      <c r="M17" s="38">
        <f>Inputs!$B$10</f>
        <v>0.05</v>
      </c>
    </row>
    <row r="18" spans="1:13" x14ac:dyDescent="0.25">
      <c r="A18" s="6" t="s">
        <v>134</v>
      </c>
      <c r="C18" s="41">
        <f>IF(C10/C9&gt;1,C10/C9,1)</f>
        <v>2.9</v>
      </c>
      <c r="D18" s="41">
        <f>IF(D10/D9&gt;1,D10/D9,1)</f>
        <v>2.8846153846153846</v>
      </c>
      <c r="E18" s="41">
        <f t="shared" ref="E18:M18" si="4">IF(E10/E9&gt;1,E10/E9,1)</f>
        <v>2.8703703703703702</v>
      </c>
      <c r="F18" s="41">
        <f t="shared" si="4"/>
        <v>2.8571428571428572</v>
      </c>
      <c r="G18" s="41">
        <f t="shared" si="4"/>
        <v>2.8448275862068964</v>
      </c>
      <c r="H18" s="41">
        <f t="shared" si="4"/>
        <v>2.8333333333333335</v>
      </c>
      <c r="I18" s="41">
        <f t="shared" si="4"/>
        <v>2.8225806451612905</v>
      </c>
      <c r="J18" s="41">
        <f t="shared" si="4"/>
        <v>2.8125</v>
      </c>
      <c r="K18" s="41">
        <f t="shared" si="4"/>
        <v>2.8030303030303032</v>
      </c>
      <c r="L18" s="41">
        <f t="shared" si="4"/>
        <v>2.7941176470588234</v>
      </c>
      <c r="M18" s="41">
        <f t="shared" si="4"/>
        <v>2.7857142857142856</v>
      </c>
    </row>
    <row r="19" spans="1:13" x14ac:dyDescent="0.25">
      <c r="A19" s="6" t="s">
        <v>133</v>
      </c>
      <c r="C19" s="31">
        <f t="shared" ref="C19:M19" si="5">IF(C10&gt;0,IF(C18&gt;1,C10/C18,C10),0)</f>
        <v>100</v>
      </c>
      <c r="D19" s="31">
        <f t="shared" si="5"/>
        <v>104</v>
      </c>
      <c r="E19" s="31">
        <f t="shared" si="5"/>
        <v>108</v>
      </c>
      <c r="F19" s="31">
        <f t="shared" si="5"/>
        <v>112</v>
      </c>
      <c r="G19" s="31">
        <f t="shared" si="5"/>
        <v>116.00000000000001</v>
      </c>
      <c r="H19" s="31">
        <f t="shared" si="5"/>
        <v>120</v>
      </c>
      <c r="I19" s="31">
        <f t="shared" si="5"/>
        <v>124</v>
      </c>
      <c r="J19" s="31">
        <f t="shared" si="5"/>
        <v>128</v>
      </c>
      <c r="K19" s="31">
        <f t="shared" si="5"/>
        <v>132</v>
      </c>
      <c r="L19" s="31">
        <f t="shared" si="5"/>
        <v>136</v>
      </c>
      <c r="M19" s="31">
        <f t="shared" si="5"/>
        <v>140</v>
      </c>
    </row>
    <row r="21" spans="1:13" s="37" customFormat="1" x14ac:dyDescent="0.25">
      <c r="A21" s="36" t="s">
        <v>141</v>
      </c>
    </row>
    <row r="22" spans="1:13" x14ac:dyDescent="0.25">
      <c r="A22" s="6" t="s">
        <v>135</v>
      </c>
      <c r="C22" s="39">
        <f>C5/(1+C17)^$B$5</f>
        <v>285.71428571428572</v>
      </c>
      <c r="D22" s="39">
        <f>D5/(1+D17)^$B$5</f>
        <v>295.23809523809524</v>
      </c>
      <c r="E22" s="39">
        <f t="shared" ref="E22:M22" si="6">E5/(1+E17)^$B$5</f>
        <v>304.76190476190476</v>
      </c>
      <c r="F22" s="39">
        <f t="shared" si="6"/>
        <v>314.28571428571428</v>
      </c>
      <c r="G22" s="39">
        <f t="shared" si="6"/>
        <v>323.8095238095238</v>
      </c>
      <c r="H22" s="39">
        <f t="shared" si="6"/>
        <v>333.33333333333331</v>
      </c>
      <c r="I22" s="39">
        <f t="shared" si="6"/>
        <v>342.85714285714283</v>
      </c>
      <c r="J22" s="39">
        <f t="shared" si="6"/>
        <v>352.38095238095235</v>
      </c>
      <c r="K22" s="39">
        <f t="shared" si="6"/>
        <v>361.90476190476187</v>
      </c>
      <c r="L22" s="39">
        <f t="shared" si="6"/>
        <v>371.42857142857139</v>
      </c>
      <c r="M22" s="39">
        <f t="shared" si="6"/>
        <v>380.95238095238096</v>
      </c>
    </row>
    <row r="23" spans="1:13" x14ac:dyDescent="0.25">
      <c r="A23" s="6" t="s">
        <v>136</v>
      </c>
      <c r="C23" s="39">
        <f>C6/(1+C17)^$B$6</f>
        <v>226.75736961451247</v>
      </c>
      <c r="D23" s="39">
        <f>D6/(1+D17)^$B$6</f>
        <v>235.82766439909295</v>
      </c>
      <c r="E23" s="39">
        <f t="shared" ref="E23:M23" si="7">E6/(1+E17)^$B$6</f>
        <v>244.89795918367346</v>
      </c>
      <c r="F23" s="39">
        <f t="shared" si="7"/>
        <v>253.96825396825395</v>
      </c>
      <c r="G23" s="39">
        <f t="shared" si="7"/>
        <v>263.03854875283446</v>
      </c>
      <c r="H23" s="39">
        <f t="shared" si="7"/>
        <v>272.10884353741494</v>
      </c>
      <c r="I23" s="39">
        <f t="shared" si="7"/>
        <v>281.17913832199548</v>
      </c>
      <c r="J23" s="39">
        <f t="shared" si="7"/>
        <v>290.24943310657596</v>
      </c>
      <c r="K23" s="39">
        <f t="shared" si="7"/>
        <v>299.31972789115645</v>
      </c>
      <c r="L23" s="39">
        <f t="shared" si="7"/>
        <v>308.39002267573693</v>
      </c>
      <c r="M23" s="39">
        <f t="shared" si="7"/>
        <v>317.46031746031747</v>
      </c>
    </row>
    <row r="24" spans="1:13" x14ac:dyDescent="0.25">
      <c r="A24" s="6" t="s">
        <v>137</v>
      </c>
      <c r="C24" s="39">
        <f>C7/(1+C17)^$B$7</f>
        <v>194.36345966958208</v>
      </c>
      <c r="D24" s="39">
        <f>D7/(1+D17)^$B$7</f>
        <v>198.68264766223948</v>
      </c>
      <c r="E24" s="39">
        <f t="shared" ref="E24:M24" si="8">E7/(1+E17)^$B$7</f>
        <v>203.00183565489687</v>
      </c>
      <c r="F24" s="39">
        <f t="shared" si="8"/>
        <v>207.32102364755423</v>
      </c>
      <c r="G24" s="39">
        <f t="shared" si="8"/>
        <v>211.64021164021162</v>
      </c>
      <c r="H24" s="39">
        <f t="shared" si="8"/>
        <v>215.95939963286901</v>
      </c>
      <c r="I24" s="39">
        <f t="shared" si="8"/>
        <v>220.27858762552637</v>
      </c>
      <c r="J24" s="39">
        <f t="shared" si="8"/>
        <v>224.59777561818376</v>
      </c>
      <c r="K24" s="39">
        <f t="shared" si="8"/>
        <v>228.91696361084115</v>
      </c>
      <c r="L24" s="39">
        <f t="shared" si="8"/>
        <v>233.23615160349851</v>
      </c>
      <c r="M24" s="39">
        <f t="shared" si="8"/>
        <v>237.5553395961559</v>
      </c>
    </row>
    <row r="25" spans="1:13" x14ac:dyDescent="0.25">
      <c r="A25" s="6" t="s">
        <v>138</v>
      </c>
      <c r="C25" s="39">
        <f>C8/(1+C17)^$B$8</f>
        <v>143.97293308857934</v>
      </c>
      <c r="D25" s="39">
        <f>D8/(1+D17)^$B$8</f>
        <v>148.08644546253876</v>
      </c>
      <c r="E25" s="39">
        <f t="shared" ref="E25:M25" si="9">E8/(1+E17)^$B$8</f>
        <v>152.19995783649816</v>
      </c>
      <c r="F25" s="39">
        <f t="shared" si="9"/>
        <v>156.31347021045758</v>
      </c>
      <c r="G25" s="39">
        <f t="shared" si="9"/>
        <v>160.42698258441698</v>
      </c>
      <c r="H25" s="39">
        <f t="shared" si="9"/>
        <v>164.5404949583764</v>
      </c>
      <c r="I25" s="39">
        <f t="shared" si="9"/>
        <v>168.65400733233579</v>
      </c>
      <c r="J25" s="39">
        <f t="shared" si="9"/>
        <v>172.76751970629522</v>
      </c>
      <c r="K25" s="39">
        <f t="shared" si="9"/>
        <v>176.88103208025461</v>
      </c>
      <c r="L25" s="39">
        <f t="shared" si="9"/>
        <v>180.99454445421404</v>
      </c>
      <c r="M25" s="39">
        <f t="shared" si="9"/>
        <v>185.10805682817343</v>
      </c>
    </row>
    <row r="26" spans="1:13" x14ac:dyDescent="0.25">
      <c r="A26" s="6" t="s">
        <v>139</v>
      </c>
      <c r="C26" s="39">
        <f>C9/(1+C17)^$B$9</f>
        <v>78.352616646845888</v>
      </c>
      <c r="D26" s="39">
        <f>D9/(1+D17)^$B$9</f>
        <v>81.486721312719737</v>
      </c>
      <c r="E26" s="39">
        <f t="shared" ref="E26:M26" si="10">E9/(1+E17)^$B$9</f>
        <v>84.620825978593572</v>
      </c>
      <c r="F26" s="39">
        <f t="shared" si="10"/>
        <v>87.754930644467407</v>
      </c>
      <c r="G26" s="39">
        <f t="shared" si="10"/>
        <v>90.889035310341242</v>
      </c>
      <c r="H26" s="39">
        <f t="shared" si="10"/>
        <v>94.023139976215077</v>
      </c>
      <c r="I26" s="39">
        <f t="shared" si="10"/>
        <v>97.157244642088912</v>
      </c>
      <c r="J26" s="39">
        <f t="shared" si="10"/>
        <v>100.29134930796275</v>
      </c>
      <c r="K26" s="39">
        <f t="shared" si="10"/>
        <v>103.42545397383658</v>
      </c>
      <c r="L26" s="39">
        <f t="shared" si="10"/>
        <v>106.55955863971042</v>
      </c>
      <c r="M26" s="39">
        <f t="shared" si="10"/>
        <v>109.69366330558425</v>
      </c>
    </row>
    <row r="27" spans="1:13" x14ac:dyDescent="0.25">
      <c r="A27" s="36" t="s">
        <v>140</v>
      </c>
      <c r="B27" s="37"/>
      <c r="C27" s="40">
        <f>IF(C18&gt;0,(C19*(1-(1+C17)^(-C18))/C17)/(1+C17)^5,C19/(1+C17)^6)</f>
        <v>206.75284989953886</v>
      </c>
      <c r="D27" s="40">
        <f>IF(D18&gt;0,(D19*(1-(1+D17)^(-D18))/D17)/(1+D17)^5,D19/(1+D17)^6)</f>
        <v>213.96065749073949</v>
      </c>
      <c r="E27" s="40">
        <f t="shared" ref="E27:M27" si="11">IF(E18&gt;0,(E19*(1-(1+E17)^(-E18))/E17)/(1+E17)^5,E19/(1+E17)^6)</f>
        <v>221.16772649789561</v>
      </c>
      <c r="F27" s="40">
        <f t="shared" si="11"/>
        <v>228.37413559521752</v>
      </c>
      <c r="G27" s="40">
        <f t="shared" si="11"/>
        <v>235.57995266627597</v>
      </c>
      <c r="H27" s="40">
        <f t="shared" si="11"/>
        <v>242.78523659265787</v>
      </c>
      <c r="I27" s="40">
        <f t="shared" si="11"/>
        <v>249.9900386982558</v>
      </c>
      <c r="J27" s="40">
        <f t="shared" si="11"/>
        <v>257.19440392413804</v>
      </c>
      <c r="K27" s="40">
        <f t="shared" si="11"/>
        <v>264.39837179086146</v>
      </c>
      <c r="L27" s="40">
        <f t="shared" si="11"/>
        <v>271.60197719178041</v>
      </c>
      <c r="M27" s="40">
        <f t="shared" si="11"/>
        <v>278.80525105099645</v>
      </c>
    </row>
    <row r="28" spans="1:13" x14ac:dyDescent="0.25">
      <c r="A28" s="6" t="s">
        <v>143</v>
      </c>
      <c r="C28" s="41">
        <f t="shared" ref="C28:M28" si="12">SUM(C22:C27)</f>
        <v>1135.9135146333444</v>
      </c>
      <c r="D28" s="41">
        <f t="shared" si="12"/>
        <v>1173.2822315654257</v>
      </c>
      <c r="E28" s="41">
        <f t="shared" si="12"/>
        <v>1210.6502099134623</v>
      </c>
      <c r="F28" s="41">
        <f t="shared" si="12"/>
        <v>1248.0175283516651</v>
      </c>
      <c r="G28" s="41">
        <f t="shared" si="12"/>
        <v>1285.3842547636041</v>
      </c>
      <c r="H28" s="41">
        <f t="shared" si="12"/>
        <v>1322.7504480308664</v>
      </c>
      <c r="I28" s="41">
        <f t="shared" si="12"/>
        <v>1360.1161594773453</v>
      </c>
      <c r="J28" s="41">
        <f t="shared" si="12"/>
        <v>1397.481434044108</v>
      </c>
      <c r="K28" s="41">
        <f t="shared" si="12"/>
        <v>1434.846311251712</v>
      </c>
      <c r="L28" s="41">
        <f t="shared" si="12"/>
        <v>1472.2108259935117</v>
      </c>
      <c r="M28" s="41">
        <f t="shared" si="12"/>
        <v>1509.5750091936086</v>
      </c>
    </row>
    <row r="32" spans="1:13" x14ac:dyDescent="0.25">
      <c r="A32" s="203" t="s">
        <v>124</v>
      </c>
    </row>
    <row r="33" spans="1:2" x14ac:dyDescent="0.25">
      <c r="A33" s="6" t="s">
        <v>290</v>
      </c>
      <c r="B33" s="6"/>
    </row>
    <row r="34" spans="1:2" x14ac:dyDescent="0.25">
      <c r="A34" s="6" t="s">
        <v>291</v>
      </c>
    </row>
    <row r="35" spans="1:2" x14ac:dyDescent="0.25">
      <c r="A35" s="6" t="s">
        <v>292</v>
      </c>
    </row>
    <row r="36" spans="1:2" x14ac:dyDescent="0.25">
      <c r="A36" s="6" t="s">
        <v>293</v>
      </c>
    </row>
    <row r="37" spans="1:2" x14ac:dyDescent="0.25">
      <c r="A37" s="6" t="s">
        <v>294</v>
      </c>
    </row>
  </sheetData>
  <pageMargins left="0.7" right="0.7" top="0.75" bottom="0.75" header="0.3" footer="0.3"/>
  <pageSetup scale="80" orientation="landscape"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pageSetUpPr fitToPage="1"/>
  </sheetPr>
  <dimension ref="A1:N31"/>
  <sheetViews>
    <sheetView showGridLines="0" workbookViewId="0">
      <pane xSplit="4" ySplit="12" topLeftCell="E13" activePane="bottomRight" state="frozen"/>
      <selection pane="topRight" activeCell="E1" sqref="E1"/>
      <selection pane="bottomLeft" activeCell="A12" sqref="A12"/>
      <selection pane="bottomRight" activeCell="N13" sqref="N13"/>
    </sheetView>
  </sheetViews>
  <sheetFormatPr defaultColWidth="9.140625" defaultRowHeight="15" x14ac:dyDescent="0.25"/>
  <cols>
    <col min="1" max="2" width="10.5703125" style="2" customWidth="1"/>
    <col min="3" max="3" width="9.140625" style="2"/>
    <col min="4" max="4" width="10.5703125" style="2" customWidth="1"/>
    <col min="5" max="14" width="11.28515625" style="2" customWidth="1"/>
    <col min="15" max="16384" width="9.140625" style="2"/>
  </cols>
  <sheetData>
    <row r="1" spans="1:14" x14ac:dyDescent="0.25">
      <c r="A1" s="1" t="str">
        <f>Inputs!A1</f>
        <v>Type Company Name Here First</v>
      </c>
    </row>
    <row r="2" spans="1:14" s="3" customFormat="1" x14ac:dyDescent="0.25">
      <c r="A2" s="3" t="s">
        <v>183</v>
      </c>
    </row>
    <row r="4" spans="1:14" x14ac:dyDescent="0.25">
      <c r="A4" s="2" t="s">
        <v>60</v>
      </c>
      <c r="E4" s="34">
        <f>ESOP!B22</f>
        <v>93000</v>
      </c>
    </row>
    <row r="5" spans="1:14" x14ac:dyDescent="0.25">
      <c r="A5" s="2" t="s">
        <v>61</v>
      </c>
      <c r="E5" s="59">
        <f>ESOP!D22</f>
        <v>5.43247311827957</v>
      </c>
    </row>
    <row r="6" spans="1:14" x14ac:dyDescent="0.25">
      <c r="A6" s="2" t="s">
        <v>62</v>
      </c>
      <c r="E6" s="34">
        <f>E4/E5</f>
        <v>17119.274771386721</v>
      </c>
    </row>
    <row r="8" spans="1:14" x14ac:dyDescent="0.25">
      <c r="A8" s="2" t="s">
        <v>63</v>
      </c>
      <c r="E8" s="42">
        <f>ESOP!C22</f>
        <v>10.53763440860215</v>
      </c>
    </row>
    <row r="9" spans="1:14" x14ac:dyDescent="0.25">
      <c r="A9" s="2" t="s">
        <v>64</v>
      </c>
      <c r="E9" s="44">
        <f>Inputs!B19</f>
        <v>0</v>
      </c>
    </row>
    <row r="10" spans="1:14" x14ac:dyDescent="0.25">
      <c r="A10" s="2" t="s">
        <v>65</v>
      </c>
      <c r="E10" s="73">
        <f>Inputs!B5</f>
        <v>50</v>
      </c>
    </row>
    <row r="12" spans="1:14" ht="15.75" thickBot="1" x14ac:dyDescent="0.3">
      <c r="A12" s="157" t="str">
        <f>CONCATENATE("Fiscal Years Ending ",Inputs!B7)</f>
        <v>Fiscal Years Ending Dec. 31</v>
      </c>
      <c r="B12" s="149"/>
      <c r="C12" s="149"/>
      <c r="D12" s="149"/>
      <c r="E12" s="115" t="s">
        <v>92</v>
      </c>
      <c r="F12" s="115" t="s">
        <v>97</v>
      </c>
      <c r="G12" s="115" t="s">
        <v>112</v>
      </c>
      <c r="H12" s="115" t="s">
        <v>113</v>
      </c>
      <c r="I12" s="115" t="s">
        <v>128</v>
      </c>
      <c r="J12" s="115" t="s">
        <v>129</v>
      </c>
      <c r="K12" s="115" t="s">
        <v>131</v>
      </c>
      <c r="L12" s="115" t="s">
        <v>237</v>
      </c>
      <c r="M12" s="115" t="s">
        <v>285</v>
      </c>
      <c r="N12" s="115" t="s">
        <v>297</v>
      </c>
    </row>
    <row r="13" spans="1:14" x14ac:dyDescent="0.25">
      <c r="A13" s="2" t="s">
        <v>66</v>
      </c>
      <c r="E13" s="34">
        <f t="shared" ref="E13:N13" si="0">$E$6</f>
        <v>17119.274771386721</v>
      </c>
      <c r="F13" s="34">
        <f t="shared" si="0"/>
        <v>17119.274771386721</v>
      </c>
      <c r="G13" s="34">
        <f t="shared" si="0"/>
        <v>17119.274771386721</v>
      </c>
      <c r="H13" s="34">
        <f t="shared" si="0"/>
        <v>17119.274771386721</v>
      </c>
      <c r="I13" s="34">
        <f t="shared" si="0"/>
        <v>17119.274771386721</v>
      </c>
      <c r="J13" s="34">
        <f t="shared" si="0"/>
        <v>17119.274771386721</v>
      </c>
      <c r="K13" s="34">
        <f t="shared" si="0"/>
        <v>17119.274771386721</v>
      </c>
      <c r="L13" s="34">
        <f t="shared" si="0"/>
        <v>17119.274771386721</v>
      </c>
      <c r="M13" s="34">
        <f t="shared" si="0"/>
        <v>17119.274771386721</v>
      </c>
      <c r="N13" s="34">
        <f t="shared" si="0"/>
        <v>17119.274771386721</v>
      </c>
    </row>
    <row r="14" spans="1:14" x14ac:dyDescent="0.25">
      <c r="A14" s="2" t="s">
        <v>67</v>
      </c>
      <c r="E14" s="60">
        <f>E8</f>
        <v>10.53763440860215</v>
      </c>
      <c r="F14" s="60">
        <f>E14</f>
        <v>10.53763440860215</v>
      </c>
      <c r="G14" s="60">
        <f t="shared" ref="G14:N14" si="1">F14</f>
        <v>10.53763440860215</v>
      </c>
      <c r="H14" s="60">
        <f t="shared" si="1"/>
        <v>10.53763440860215</v>
      </c>
      <c r="I14" s="60">
        <f t="shared" si="1"/>
        <v>10.53763440860215</v>
      </c>
      <c r="J14" s="60">
        <f t="shared" si="1"/>
        <v>10.53763440860215</v>
      </c>
      <c r="K14" s="60">
        <f t="shared" si="1"/>
        <v>10.53763440860215</v>
      </c>
      <c r="L14" s="60">
        <f t="shared" si="1"/>
        <v>10.53763440860215</v>
      </c>
      <c r="M14" s="60">
        <f t="shared" si="1"/>
        <v>10.53763440860215</v>
      </c>
      <c r="N14" s="60">
        <f t="shared" si="1"/>
        <v>10.53763440860215</v>
      </c>
    </row>
    <row r="15" spans="1:14" s="1" customFormat="1" x14ac:dyDescent="0.25">
      <c r="A15" s="1" t="s">
        <v>68</v>
      </c>
      <c r="E15" s="158">
        <f t="shared" ref="E15:N15" si="2">E13*E14</f>
        <v>180396.65888127941</v>
      </c>
      <c r="F15" s="64">
        <f t="shared" si="2"/>
        <v>180396.65888127941</v>
      </c>
      <c r="G15" s="64">
        <f t="shared" si="2"/>
        <v>180396.65888127941</v>
      </c>
      <c r="H15" s="64">
        <f t="shared" si="2"/>
        <v>180396.65888127941</v>
      </c>
      <c r="I15" s="64">
        <f t="shared" si="2"/>
        <v>180396.65888127941</v>
      </c>
      <c r="J15" s="64">
        <f t="shared" si="2"/>
        <v>180396.65888127941</v>
      </c>
      <c r="K15" s="64">
        <f t="shared" si="2"/>
        <v>180396.65888127941</v>
      </c>
      <c r="L15" s="64">
        <f t="shared" si="2"/>
        <v>180396.65888127941</v>
      </c>
      <c r="M15" s="64">
        <f t="shared" si="2"/>
        <v>180396.65888127941</v>
      </c>
      <c r="N15" s="64">
        <f t="shared" si="2"/>
        <v>180396.65888127941</v>
      </c>
    </row>
    <row r="17" spans="1:14" x14ac:dyDescent="0.25">
      <c r="A17" s="2" t="s">
        <v>239</v>
      </c>
      <c r="E17" s="159">
        <v>0</v>
      </c>
      <c r="F17" s="34">
        <v>0</v>
      </c>
      <c r="G17" s="34">
        <v>0</v>
      </c>
      <c r="H17" s="34">
        <v>0</v>
      </c>
      <c r="I17" s="34">
        <v>0</v>
      </c>
      <c r="J17" s="34">
        <v>0</v>
      </c>
      <c r="K17" s="34">
        <v>0</v>
      </c>
      <c r="L17" s="34">
        <v>0</v>
      </c>
      <c r="M17" s="34">
        <v>0</v>
      </c>
      <c r="N17" s="34">
        <v>0</v>
      </c>
    </row>
    <row r="18" spans="1:14" x14ac:dyDescent="0.25">
      <c r="A18" s="2" t="s">
        <v>69</v>
      </c>
      <c r="E18" s="60">
        <f>E10</f>
        <v>50</v>
      </c>
      <c r="F18" s="51">
        <f>E18*(1+$E$9-Inputs!$B$16)</f>
        <v>50</v>
      </c>
      <c r="G18" s="51">
        <f>F18*(1+$E$9-Inputs!$B$16)</f>
        <v>50</v>
      </c>
      <c r="H18" s="51">
        <f>G18*(1+$E$9-Inputs!$B$16)</f>
        <v>50</v>
      </c>
      <c r="I18" s="51">
        <f>H18*(1+$E$9-Inputs!$B$16)</f>
        <v>50</v>
      </c>
      <c r="J18" s="51">
        <f>I18*(1+$E$9-Inputs!$B$16)</f>
        <v>50</v>
      </c>
      <c r="K18" s="51">
        <f>J18*(1+$E$9-Inputs!$B$16)</f>
        <v>50</v>
      </c>
      <c r="L18" s="51">
        <f>K18*(1+$E$9-Inputs!$B$16)</f>
        <v>50</v>
      </c>
      <c r="M18" s="51">
        <f>L18*(1+$E$9-Inputs!$B$16)</f>
        <v>50</v>
      </c>
      <c r="N18" s="51">
        <f>M18*(1+$E$9-Inputs!$B$16)</f>
        <v>50</v>
      </c>
    </row>
    <row r="19" spans="1:14" s="1" customFormat="1" x14ac:dyDescent="0.25">
      <c r="A19" s="1" t="s">
        <v>70</v>
      </c>
      <c r="E19" s="61">
        <f t="shared" ref="E19:N19" si="3">E17/E18</f>
        <v>0</v>
      </c>
      <c r="F19" s="61">
        <f t="shared" si="3"/>
        <v>0</v>
      </c>
      <c r="G19" s="61">
        <f t="shared" si="3"/>
        <v>0</v>
      </c>
      <c r="H19" s="61">
        <f t="shared" si="3"/>
        <v>0</v>
      </c>
      <c r="I19" s="61">
        <f t="shared" si="3"/>
        <v>0</v>
      </c>
      <c r="J19" s="61">
        <f t="shared" si="3"/>
        <v>0</v>
      </c>
      <c r="K19" s="61">
        <f t="shared" si="3"/>
        <v>0</v>
      </c>
      <c r="L19" s="61">
        <f t="shared" si="3"/>
        <v>0</v>
      </c>
      <c r="M19" s="61">
        <f t="shared" si="3"/>
        <v>0</v>
      </c>
      <c r="N19" s="61">
        <f t="shared" si="3"/>
        <v>0</v>
      </c>
    </row>
    <row r="21" spans="1:14" x14ac:dyDescent="0.25">
      <c r="A21" s="2" t="s">
        <v>71</v>
      </c>
      <c r="E21" s="159">
        <v>50000000</v>
      </c>
      <c r="F21" s="34">
        <f t="shared" ref="F21:N21" si="4">E24</f>
        <v>50017119.274771385</v>
      </c>
      <c r="G21" s="34">
        <f t="shared" si="4"/>
        <v>50034238.54954277</v>
      </c>
      <c r="H21" s="34">
        <f t="shared" si="4"/>
        <v>50051357.824314155</v>
      </c>
      <c r="I21" s="34">
        <f t="shared" si="4"/>
        <v>50068477.09908554</v>
      </c>
      <c r="J21" s="34">
        <f t="shared" si="4"/>
        <v>50085596.373856924</v>
      </c>
      <c r="K21" s="34">
        <f t="shared" si="4"/>
        <v>50102715.648628309</v>
      </c>
      <c r="L21" s="34">
        <f t="shared" si="4"/>
        <v>50119834.923399694</v>
      </c>
      <c r="M21" s="34">
        <f t="shared" si="4"/>
        <v>50136954.198171079</v>
      </c>
      <c r="N21" s="34">
        <f t="shared" si="4"/>
        <v>50154073.472942464</v>
      </c>
    </row>
    <row r="22" spans="1:14" x14ac:dyDescent="0.25">
      <c r="A22" s="2" t="s">
        <v>72</v>
      </c>
      <c r="E22" s="34">
        <f t="shared" ref="E22:N22" si="5">E13</f>
        <v>17119.274771386721</v>
      </c>
      <c r="F22" s="34">
        <f t="shared" si="5"/>
        <v>17119.274771386721</v>
      </c>
      <c r="G22" s="34">
        <f t="shared" si="5"/>
        <v>17119.274771386721</v>
      </c>
      <c r="H22" s="34">
        <f t="shared" si="5"/>
        <v>17119.274771386721</v>
      </c>
      <c r="I22" s="34">
        <f t="shared" si="5"/>
        <v>17119.274771386721</v>
      </c>
      <c r="J22" s="34">
        <f t="shared" si="5"/>
        <v>17119.274771386721</v>
      </c>
      <c r="K22" s="34">
        <f t="shared" si="5"/>
        <v>17119.274771386721</v>
      </c>
      <c r="L22" s="34">
        <f t="shared" si="5"/>
        <v>17119.274771386721</v>
      </c>
      <c r="M22" s="34">
        <f t="shared" si="5"/>
        <v>17119.274771386721</v>
      </c>
      <c r="N22" s="34">
        <f t="shared" si="5"/>
        <v>17119.274771386721</v>
      </c>
    </row>
    <row r="23" spans="1:14" x14ac:dyDescent="0.25">
      <c r="A23" s="2" t="s">
        <v>73</v>
      </c>
      <c r="E23" s="62">
        <f t="shared" ref="E23:N23" si="6">E19</f>
        <v>0</v>
      </c>
      <c r="F23" s="62">
        <f t="shared" si="6"/>
        <v>0</v>
      </c>
      <c r="G23" s="62">
        <f t="shared" si="6"/>
        <v>0</v>
      </c>
      <c r="H23" s="62">
        <f t="shared" si="6"/>
        <v>0</v>
      </c>
      <c r="I23" s="62">
        <f t="shared" si="6"/>
        <v>0</v>
      </c>
      <c r="J23" s="62">
        <f t="shared" si="6"/>
        <v>0</v>
      </c>
      <c r="K23" s="62">
        <f t="shared" si="6"/>
        <v>0</v>
      </c>
      <c r="L23" s="62">
        <f t="shared" si="6"/>
        <v>0</v>
      </c>
      <c r="M23" s="62">
        <f t="shared" si="6"/>
        <v>0</v>
      </c>
      <c r="N23" s="62">
        <f t="shared" si="6"/>
        <v>0</v>
      </c>
    </row>
    <row r="24" spans="1:14" x14ac:dyDescent="0.25">
      <c r="A24" s="1" t="s">
        <v>74</v>
      </c>
      <c r="B24" s="1"/>
      <c r="C24" s="1"/>
      <c r="D24" s="1"/>
      <c r="E24" s="63">
        <f t="shared" ref="E24:N24" si="7">E21+E22-E23</f>
        <v>50017119.274771385</v>
      </c>
      <c r="F24" s="63">
        <f t="shared" si="7"/>
        <v>50034238.54954277</v>
      </c>
      <c r="G24" s="63">
        <f t="shared" si="7"/>
        <v>50051357.824314155</v>
      </c>
      <c r="H24" s="63">
        <f t="shared" si="7"/>
        <v>50068477.09908554</v>
      </c>
      <c r="I24" s="63">
        <f t="shared" si="7"/>
        <v>50085596.373856924</v>
      </c>
      <c r="J24" s="63">
        <f t="shared" si="7"/>
        <v>50102715.648628309</v>
      </c>
      <c r="K24" s="63">
        <f t="shared" si="7"/>
        <v>50119834.923399694</v>
      </c>
      <c r="L24" s="63">
        <f t="shared" si="7"/>
        <v>50136954.198171079</v>
      </c>
      <c r="M24" s="63">
        <f t="shared" si="7"/>
        <v>50154073.472942464</v>
      </c>
      <c r="N24" s="63">
        <f t="shared" si="7"/>
        <v>50171192.747713849</v>
      </c>
    </row>
    <row r="31" spans="1:14" x14ac:dyDescent="0.25">
      <c r="A31" s="160"/>
    </row>
  </sheetData>
  <phoneticPr fontId="0" type="noConversion"/>
  <pageMargins left="0.75" right="0.75" top="1" bottom="1" header="0.5" footer="0.5"/>
  <pageSetup scale="80"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Q44"/>
  <sheetViews>
    <sheetView showGridLines="0" workbookViewId="0">
      <selection activeCell="A17" sqref="A17"/>
    </sheetView>
  </sheetViews>
  <sheetFormatPr defaultColWidth="9.140625" defaultRowHeight="15" x14ac:dyDescent="0.25"/>
  <cols>
    <col min="1" max="1" width="18.85546875" style="2" customWidth="1"/>
    <col min="2" max="5" width="10.7109375" style="2" customWidth="1"/>
    <col min="6" max="6" width="14.140625" style="27" customWidth="1"/>
    <col min="7" max="7" width="9.140625" style="2"/>
    <col min="8" max="8" width="14" style="2" bestFit="1" customWidth="1"/>
    <col min="9" max="10" width="9.28515625" style="2" hidden="1" customWidth="1"/>
    <col min="11" max="14" width="9.140625" style="2" hidden="1" customWidth="1"/>
    <col min="15" max="17" width="0" style="2" hidden="1" customWidth="1"/>
    <col min="18" max="16384" width="9.140625" style="2"/>
  </cols>
  <sheetData>
    <row r="1" spans="1:17" x14ac:dyDescent="0.25">
      <c r="A1" s="4" t="str">
        <f>Inputs!A1</f>
        <v>Type Company Name Here First</v>
      </c>
    </row>
    <row r="2" spans="1:17" x14ac:dyDescent="0.25">
      <c r="A2" s="3" t="s">
        <v>180</v>
      </c>
    </row>
    <row r="4" spans="1:17" x14ac:dyDescent="0.25">
      <c r="A4" s="2" t="s">
        <v>4</v>
      </c>
      <c r="D4" s="74">
        <f>Inputs!B5</f>
        <v>50</v>
      </c>
      <c r="E4" s="28"/>
    </row>
    <row r="5" spans="1:17" x14ac:dyDescent="0.25">
      <c r="A5" s="2" t="s">
        <v>11</v>
      </c>
      <c r="D5" s="154">
        <f>Inputs!B12</f>
        <v>0.03</v>
      </c>
    </row>
    <row r="6" spans="1:17" x14ac:dyDescent="0.25">
      <c r="A6" s="2" t="s">
        <v>40</v>
      </c>
      <c r="D6" s="155">
        <f>Inputs!B16</f>
        <v>0</v>
      </c>
    </row>
    <row r="7" spans="1:17" x14ac:dyDescent="0.25">
      <c r="A7" s="2" t="s">
        <v>12</v>
      </c>
      <c r="D7" s="155">
        <v>0.4</v>
      </c>
    </row>
    <row r="9" spans="1:17" ht="15.75" thickBot="1" x14ac:dyDescent="0.3">
      <c r="A9" s="29"/>
      <c r="B9" s="29"/>
      <c r="C9" s="29"/>
      <c r="D9" s="29"/>
      <c r="E9" s="29"/>
      <c r="F9" s="30"/>
    </row>
    <row r="10" spans="1:17" x14ac:dyDescent="0.25">
      <c r="A10" s="150"/>
      <c r="B10" s="151"/>
      <c r="C10" s="151" t="s">
        <v>0</v>
      </c>
      <c r="D10" s="151" t="s">
        <v>0</v>
      </c>
      <c r="E10" s="151" t="s">
        <v>13</v>
      </c>
      <c r="F10" s="152" t="s">
        <v>14</v>
      </c>
      <c r="K10" s="2" t="s">
        <v>13</v>
      </c>
      <c r="L10" s="2" t="s">
        <v>13</v>
      </c>
      <c r="P10" s="2" t="s">
        <v>51</v>
      </c>
      <c r="Q10" s="2" t="s">
        <v>52</v>
      </c>
    </row>
    <row r="11" spans="1:17" x14ac:dyDescent="0.25">
      <c r="A11" s="150" t="s">
        <v>15</v>
      </c>
      <c r="B11" s="151" t="s">
        <v>16</v>
      </c>
      <c r="C11" s="151" t="s">
        <v>17</v>
      </c>
      <c r="D11" s="151" t="s">
        <v>18</v>
      </c>
      <c r="E11" s="151" t="s">
        <v>19</v>
      </c>
      <c r="F11" s="152" t="s">
        <v>20</v>
      </c>
      <c r="K11" s="2" t="s">
        <v>21</v>
      </c>
      <c r="L11" s="2" t="s">
        <v>21</v>
      </c>
      <c r="P11" s="2" t="s">
        <v>0</v>
      </c>
      <c r="Q11" s="2" t="s">
        <v>0</v>
      </c>
    </row>
    <row r="12" spans="1:17" ht="15.75" thickBot="1" x14ac:dyDescent="0.3">
      <c r="A12" s="145" t="s">
        <v>22</v>
      </c>
      <c r="B12" s="146" t="s">
        <v>23</v>
      </c>
      <c r="C12" s="146" t="s">
        <v>24</v>
      </c>
      <c r="D12" s="146" t="s">
        <v>25</v>
      </c>
      <c r="E12" s="146" t="s">
        <v>24</v>
      </c>
      <c r="F12" s="153" t="s">
        <v>26</v>
      </c>
      <c r="H12" s="204" t="s">
        <v>283</v>
      </c>
      <c r="K12" s="2" t="s">
        <v>27</v>
      </c>
      <c r="L12" s="2" t="s">
        <v>28</v>
      </c>
      <c r="M12" s="2" t="s">
        <v>29</v>
      </c>
      <c r="N12" s="2" t="s">
        <v>30</v>
      </c>
      <c r="P12" s="2" t="s">
        <v>53</v>
      </c>
      <c r="Q12" s="2" t="s">
        <v>54</v>
      </c>
    </row>
    <row r="13" spans="1:17" x14ac:dyDescent="0.25">
      <c r="A13" s="2" t="s">
        <v>31</v>
      </c>
      <c r="B13" s="186">
        <v>10000</v>
      </c>
      <c r="C13" s="187">
        <v>5</v>
      </c>
      <c r="D13" s="187">
        <v>2.2400000000000002</v>
      </c>
      <c r="E13" s="32">
        <f>($D$4*EXP(-$D$6*D13)*M13)-(C13*EXP(-$D$5*D13)*N13)</f>
        <v>45.325034525777227</v>
      </c>
      <c r="F13" s="27">
        <f t="shared" ref="F13:F21" si="0">E13*B13</f>
        <v>453250.34525777225</v>
      </c>
      <c r="H13" s="3" t="s">
        <v>55</v>
      </c>
      <c r="I13" s="2">
        <f t="shared" ref="I13:I22" si="1">LN($D$4/C13)</f>
        <v>2.3025850929940459</v>
      </c>
      <c r="J13" s="2">
        <f t="shared" ref="J13:J22" si="2">D13*($D$5-$D$6+($D$7^2)/2)</f>
        <v>0.24640000000000006</v>
      </c>
      <c r="K13" s="2">
        <f t="shared" ref="K13:K22" si="3">(I13+J13)/($D$7*SQRT(D13))</f>
        <v>4.2577807598115323</v>
      </c>
      <c r="L13" s="2">
        <f t="shared" ref="L13:L22" si="4">K13-($D$7*SQRT(D13))</f>
        <v>3.6591155779277016</v>
      </c>
      <c r="M13" s="2">
        <f t="shared" ref="M13:N22" si="5">NORMSDIST(K13)</f>
        <v>0.9999896766860259</v>
      </c>
      <c r="N13" s="2">
        <f t="shared" si="5"/>
        <v>0.99987345640738012</v>
      </c>
      <c r="P13" s="2">
        <f>B13*C13</f>
        <v>50000</v>
      </c>
      <c r="Q13" s="2">
        <f>B13*D13</f>
        <v>22400.000000000004</v>
      </c>
    </row>
    <row r="14" spans="1:17" x14ac:dyDescent="0.25">
      <c r="A14" s="2" t="s">
        <v>32</v>
      </c>
      <c r="B14" s="186">
        <v>20000</v>
      </c>
      <c r="C14" s="187">
        <v>9</v>
      </c>
      <c r="D14" s="187">
        <v>5.4</v>
      </c>
      <c r="E14" s="32">
        <f>($D$4*EXP(-$D$6*D14)*M14)-(C14*EXP(-$D$5*D14)*N14)</f>
        <v>42.480742000642145</v>
      </c>
      <c r="F14" s="27">
        <f t="shared" si="0"/>
        <v>849614.84001284291</v>
      </c>
      <c r="H14" s="3" t="s">
        <v>181</v>
      </c>
      <c r="I14" s="2">
        <f t="shared" si="1"/>
        <v>1.7147984280919266</v>
      </c>
      <c r="J14" s="2">
        <f t="shared" si="2"/>
        <v>0.59400000000000008</v>
      </c>
      <c r="K14" s="2">
        <f t="shared" si="3"/>
        <v>2.4838716282638593</v>
      </c>
      <c r="L14" s="2">
        <f t="shared" si="4"/>
        <v>1.5543556251740793</v>
      </c>
      <c r="M14" s="2">
        <f t="shared" si="5"/>
        <v>0.99350186755726977</v>
      </c>
      <c r="N14" s="2">
        <f t="shared" si="5"/>
        <v>0.93995019406306213</v>
      </c>
      <c r="P14" s="2">
        <f t="shared" ref="P14:P21" si="6">B14*C14</f>
        <v>180000</v>
      </c>
      <c r="Q14" s="2">
        <f t="shared" ref="Q14:Q21" si="7">B14*D14</f>
        <v>108000</v>
      </c>
    </row>
    <row r="15" spans="1:17" x14ac:dyDescent="0.25">
      <c r="A15" s="2" t="s">
        <v>33</v>
      </c>
      <c r="B15" s="186">
        <v>30000</v>
      </c>
      <c r="C15" s="187">
        <v>10</v>
      </c>
      <c r="D15" s="187">
        <v>4.3499999999999996</v>
      </c>
      <c r="E15" s="32">
        <f>($D$4*EXP(-$D$6*D15)*M15)-(C15*EXP(-$D$5*D15)*N15)</f>
        <v>41.333204678987926</v>
      </c>
      <c r="F15" s="27">
        <f t="shared" si="0"/>
        <v>1239996.1403696379</v>
      </c>
      <c r="H15" s="3"/>
      <c r="I15" s="2">
        <f t="shared" si="1"/>
        <v>1.6094379124341003</v>
      </c>
      <c r="J15" s="2">
        <f t="shared" si="2"/>
        <v>0.47850000000000004</v>
      </c>
      <c r="K15" s="2">
        <f t="shared" si="3"/>
        <v>2.5027240119803866</v>
      </c>
      <c r="L15" s="2">
        <f t="shared" si="4"/>
        <v>1.6684578673958184</v>
      </c>
      <c r="M15" s="2">
        <f t="shared" si="5"/>
        <v>0.99383791970417357</v>
      </c>
      <c r="N15" s="2">
        <f t="shared" si="5"/>
        <v>0.95238756545141401</v>
      </c>
      <c r="P15" s="2">
        <f t="shared" si="6"/>
        <v>300000</v>
      </c>
      <c r="Q15" s="2">
        <f t="shared" si="7"/>
        <v>130499.99999999999</v>
      </c>
    </row>
    <row r="16" spans="1:17" x14ac:dyDescent="0.25">
      <c r="A16" s="2" t="s">
        <v>34</v>
      </c>
      <c r="B16" s="186">
        <v>15000</v>
      </c>
      <c r="C16" s="187">
        <v>12</v>
      </c>
      <c r="D16" s="187">
        <v>6.4</v>
      </c>
      <c r="E16" s="32">
        <f>($D$4*EXP(-$D$6*D16)*M16)-(C16*EXP(-$D$5*D16)*N16)</f>
        <v>40.572635806586447</v>
      </c>
      <c r="F16" s="27">
        <f t="shared" si="0"/>
        <v>608589.53709879669</v>
      </c>
      <c r="H16" s="3"/>
      <c r="I16" s="2">
        <f t="shared" si="1"/>
        <v>1.4271163556401458</v>
      </c>
      <c r="J16" s="2">
        <f t="shared" si="2"/>
        <v>0.70400000000000018</v>
      </c>
      <c r="K16" s="2">
        <f t="shared" si="3"/>
        <v>2.1059942633313389</v>
      </c>
      <c r="L16" s="2">
        <f t="shared" si="4"/>
        <v>1.0940654120774573</v>
      </c>
      <c r="M16" s="2">
        <f t="shared" si="5"/>
        <v>0.98239757466846134</v>
      </c>
      <c r="N16" s="2">
        <f t="shared" si="5"/>
        <v>0.86303685464872604</v>
      </c>
      <c r="P16" s="2">
        <f t="shared" si="6"/>
        <v>180000</v>
      </c>
      <c r="Q16" s="2">
        <f t="shared" si="7"/>
        <v>96000</v>
      </c>
    </row>
    <row r="17" spans="1:17" x14ac:dyDescent="0.25">
      <c r="A17" s="2" t="s">
        <v>35</v>
      </c>
      <c r="B17" s="186">
        <v>18000</v>
      </c>
      <c r="C17" s="187">
        <v>15</v>
      </c>
      <c r="D17" s="187">
        <v>8.24</v>
      </c>
      <c r="E17" s="32">
        <f>($D$4*EXP(-$D$6*D17)*M17)-(C17*EXP(-$D$5*D17)*N17)</f>
        <v>39.505723775031164</v>
      </c>
      <c r="F17" s="27">
        <f t="shared" si="0"/>
        <v>711103.02795056091</v>
      </c>
      <c r="H17" s="3"/>
      <c r="I17" s="2">
        <f t="shared" si="1"/>
        <v>1.2039728043259361</v>
      </c>
      <c r="J17" s="2">
        <f t="shared" si="2"/>
        <v>0.90640000000000009</v>
      </c>
      <c r="K17" s="2">
        <f t="shared" si="3"/>
        <v>1.8379580065463297</v>
      </c>
      <c r="L17" s="2">
        <f t="shared" si="4"/>
        <v>0.68974199899374367</v>
      </c>
      <c r="M17" s="2">
        <f t="shared" si="5"/>
        <v>0.96696570326138875</v>
      </c>
      <c r="N17" s="2">
        <f t="shared" si="5"/>
        <v>0.75482177542140294</v>
      </c>
      <c r="P17" s="2">
        <f t="shared" si="6"/>
        <v>270000</v>
      </c>
      <c r="Q17" s="2">
        <f t="shared" si="7"/>
        <v>148320</v>
      </c>
    </row>
    <row r="18" spans="1:17" x14ac:dyDescent="0.25">
      <c r="A18" s="2" t="s">
        <v>36</v>
      </c>
      <c r="B18" s="186"/>
      <c r="C18" s="187"/>
      <c r="D18" s="187"/>
      <c r="E18" s="32"/>
      <c r="F18" s="27">
        <f t="shared" si="0"/>
        <v>0</v>
      </c>
      <c r="H18" s="3" t="s">
        <v>182</v>
      </c>
      <c r="I18" s="2" t="e">
        <f t="shared" si="1"/>
        <v>#DIV/0!</v>
      </c>
      <c r="J18" s="2">
        <f t="shared" si="2"/>
        <v>0</v>
      </c>
      <c r="K18" s="2" t="e">
        <f t="shared" si="3"/>
        <v>#DIV/0!</v>
      </c>
      <c r="L18" s="2" t="e">
        <f t="shared" si="4"/>
        <v>#DIV/0!</v>
      </c>
      <c r="M18" s="2" t="e">
        <f t="shared" si="5"/>
        <v>#DIV/0!</v>
      </c>
      <c r="N18" s="2" t="e">
        <f t="shared" si="5"/>
        <v>#DIV/0!</v>
      </c>
      <c r="P18" s="2">
        <f t="shared" si="6"/>
        <v>0</v>
      </c>
      <c r="Q18" s="2">
        <f t="shared" si="7"/>
        <v>0</v>
      </c>
    </row>
    <row r="19" spans="1:17" x14ac:dyDescent="0.25">
      <c r="A19" s="2" t="s">
        <v>37</v>
      </c>
      <c r="B19" s="186"/>
      <c r="C19" s="187"/>
      <c r="D19" s="187"/>
      <c r="E19" s="32"/>
      <c r="F19" s="27">
        <f t="shared" si="0"/>
        <v>0</v>
      </c>
      <c r="H19" s="3"/>
      <c r="I19" s="2" t="e">
        <f t="shared" si="1"/>
        <v>#DIV/0!</v>
      </c>
      <c r="J19" s="2">
        <f t="shared" si="2"/>
        <v>0</v>
      </c>
      <c r="K19" s="2" t="e">
        <f t="shared" si="3"/>
        <v>#DIV/0!</v>
      </c>
      <c r="L19" s="2" t="e">
        <f t="shared" si="4"/>
        <v>#DIV/0!</v>
      </c>
      <c r="M19" s="2" t="e">
        <f t="shared" si="5"/>
        <v>#DIV/0!</v>
      </c>
      <c r="N19" s="2" t="e">
        <f t="shared" si="5"/>
        <v>#DIV/0!</v>
      </c>
      <c r="P19" s="2">
        <f t="shared" si="6"/>
        <v>0</v>
      </c>
      <c r="Q19" s="2">
        <f t="shared" si="7"/>
        <v>0</v>
      </c>
    </row>
    <row r="20" spans="1:17" x14ac:dyDescent="0.25">
      <c r="A20" s="2" t="s">
        <v>38</v>
      </c>
      <c r="B20" s="186"/>
      <c r="C20" s="187"/>
      <c r="D20" s="187"/>
      <c r="E20" s="32"/>
      <c r="F20" s="27">
        <f t="shared" si="0"/>
        <v>0</v>
      </c>
      <c r="H20" s="3"/>
      <c r="I20" s="2" t="e">
        <f t="shared" si="1"/>
        <v>#DIV/0!</v>
      </c>
      <c r="J20" s="2">
        <f t="shared" si="2"/>
        <v>0</v>
      </c>
      <c r="K20" s="2" t="e">
        <f t="shared" si="3"/>
        <v>#DIV/0!</v>
      </c>
      <c r="L20" s="2" t="e">
        <f t="shared" si="4"/>
        <v>#DIV/0!</v>
      </c>
      <c r="M20" s="2" t="e">
        <f>NORMSDIST(K20)</f>
        <v>#DIV/0!</v>
      </c>
      <c r="N20" s="2" t="e">
        <f>NORMSDIST(L20)</f>
        <v>#DIV/0!</v>
      </c>
      <c r="P20" s="2">
        <f>B20*C20</f>
        <v>0</v>
      </c>
      <c r="Q20" s="2">
        <f>B20*D20</f>
        <v>0</v>
      </c>
    </row>
    <row r="21" spans="1:17" ht="15.75" thickBot="1" x14ac:dyDescent="0.3">
      <c r="A21" s="29" t="s">
        <v>56</v>
      </c>
      <c r="B21" s="188"/>
      <c r="C21" s="189"/>
      <c r="D21" s="189"/>
      <c r="E21" s="33"/>
      <c r="F21" s="27">
        <f t="shared" si="0"/>
        <v>0</v>
      </c>
      <c r="H21" s="3"/>
      <c r="I21" s="2" t="e">
        <f t="shared" si="1"/>
        <v>#DIV/0!</v>
      </c>
      <c r="J21" s="2">
        <f t="shared" si="2"/>
        <v>0</v>
      </c>
      <c r="K21" s="2" t="e">
        <f t="shared" si="3"/>
        <v>#DIV/0!</v>
      </c>
      <c r="L21" s="2" t="e">
        <f t="shared" si="4"/>
        <v>#DIV/0!</v>
      </c>
      <c r="M21" s="2" t="e">
        <f t="shared" si="5"/>
        <v>#DIV/0!</v>
      </c>
      <c r="N21" s="2" t="e">
        <f t="shared" si="5"/>
        <v>#DIV/0!</v>
      </c>
      <c r="P21" s="2">
        <f t="shared" si="6"/>
        <v>0</v>
      </c>
      <c r="Q21" s="2">
        <f t="shared" si="7"/>
        <v>0</v>
      </c>
    </row>
    <row r="22" spans="1:17" ht="15.75" thickBot="1" x14ac:dyDescent="0.3">
      <c r="A22" s="2" t="s">
        <v>39</v>
      </c>
      <c r="B22" s="34">
        <f>SUM(B13:B21)</f>
        <v>93000</v>
      </c>
      <c r="C22" s="32">
        <f>SUM(P13:P21)/B22</f>
        <v>10.53763440860215</v>
      </c>
      <c r="D22" s="35">
        <f>SUM(Q13:Q21)/B22</f>
        <v>5.43247311827957</v>
      </c>
      <c r="E22" s="32">
        <f>($D$4*M22)-(C22*EXP(-$D$5*D22)*N22)</f>
        <v>41.278263093793299</v>
      </c>
      <c r="F22" s="66">
        <f>SUM(F13:F21)</f>
        <v>3862553.8906896105</v>
      </c>
      <c r="H22" s="3" t="s">
        <v>57</v>
      </c>
      <c r="I22" s="2">
        <f t="shared" si="1"/>
        <v>1.5570699269167845</v>
      </c>
      <c r="J22" s="2">
        <f t="shared" si="2"/>
        <v>0.59757204301075273</v>
      </c>
      <c r="K22" s="2">
        <f t="shared" si="3"/>
        <v>2.3110871926232153</v>
      </c>
      <c r="L22" s="2">
        <f t="shared" si="4"/>
        <v>1.3787805376406761</v>
      </c>
      <c r="M22" s="2">
        <f t="shared" si="5"/>
        <v>0.98958598036858814</v>
      </c>
      <c r="N22" s="2">
        <f t="shared" si="5"/>
        <v>0.91601878543698068</v>
      </c>
    </row>
    <row r="23" spans="1:17" x14ac:dyDescent="0.25">
      <c r="H23" s="3" t="s">
        <v>58</v>
      </c>
    </row>
    <row r="24" spans="1:17" x14ac:dyDescent="0.25">
      <c r="H24" s="3" t="s">
        <v>59</v>
      </c>
    </row>
    <row r="25" spans="1:17" x14ac:dyDescent="0.25">
      <c r="H25" s="3"/>
    </row>
    <row r="26" spans="1:17" x14ac:dyDescent="0.25">
      <c r="H26" s="3"/>
    </row>
    <row r="29" spans="1:17" x14ac:dyDescent="0.25">
      <c r="A29" s="203" t="s">
        <v>295</v>
      </c>
    </row>
    <row r="44" spans="1:1" x14ac:dyDescent="0.25">
      <c r="A44" s="203" t="s">
        <v>296</v>
      </c>
    </row>
  </sheetData>
  <phoneticPr fontId="0" type="noConversion"/>
  <pageMargins left="0.75" right="0.75" top="1" bottom="1" header="0.5" footer="0.5"/>
  <pageSetup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3ABA-A89C-4D39-A056-6653CA2BE396}">
  <sheetPr>
    <pageSetUpPr fitToPage="1"/>
  </sheetPr>
  <dimension ref="A1:P141"/>
  <sheetViews>
    <sheetView topLeftCell="A7" workbookViewId="0">
      <selection activeCell="Q16" sqref="Q16"/>
    </sheetView>
  </sheetViews>
  <sheetFormatPr defaultRowHeight="15" outlineLevelRow="1" x14ac:dyDescent="0.25"/>
  <cols>
    <col min="1" max="1" width="85.7109375" style="214" customWidth="1"/>
    <col min="2" max="16" width="15.7109375" style="214" customWidth="1"/>
    <col min="17" max="16384" width="9.140625" style="214"/>
  </cols>
  <sheetData>
    <row r="1" spans="1:16" ht="15" customHeight="1" thickBot="1" x14ac:dyDescent="0.3">
      <c r="A1" s="212" t="s">
        <v>305</v>
      </c>
      <c r="B1" s="213"/>
      <c r="C1" s="213"/>
      <c r="D1" s="213"/>
      <c r="E1" s="213"/>
      <c r="F1" s="213"/>
      <c r="G1" s="213"/>
      <c r="H1" s="213"/>
      <c r="I1" s="213"/>
      <c r="J1" s="213"/>
      <c r="K1" s="213"/>
      <c r="L1" s="213"/>
      <c r="M1" s="213"/>
      <c r="N1" s="213"/>
      <c r="O1" s="213"/>
      <c r="P1" s="213"/>
    </row>
    <row r="2" spans="1:16" ht="15" customHeight="1" thickTop="1" x14ac:dyDescent="0.25">
      <c r="A2" s="215" t="s">
        <v>99</v>
      </c>
      <c r="B2" s="216" t="s">
        <v>306</v>
      </c>
    </row>
    <row r="3" spans="1:16" x14ac:dyDescent="0.25">
      <c r="A3" s="215" t="s">
        <v>307</v>
      </c>
      <c r="B3" s="215" t="s">
        <v>308</v>
      </c>
    </row>
    <row r="4" spans="1:16" x14ac:dyDescent="0.25">
      <c r="A4" s="215" t="s">
        <v>309</v>
      </c>
      <c r="B4" s="215" t="s">
        <v>308</v>
      </c>
    </row>
    <row r="5" spans="1:16" x14ac:dyDescent="0.25">
      <c r="A5" s="215" t="s">
        <v>310</v>
      </c>
      <c r="B5" s="215" t="s">
        <v>311</v>
      </c>
    </row>
    <row r="6" spans="1:16" x14ac:dyDescent="0.25">
      <c r="A6" s="215" t="s">
        <v>312</v>
      </c>
      <c r="B6" s="215" t="s">
        <v>313</v>
      </c>
    </row>
    <row r="7" spans="1:16" x14ac:dyDescent="0.25">
      <c r="A7" s="215" t="s">
        <v>314</v>
      </c>
      <c r="B7" s="215" t="s">
        <v>315</v>
      </c>
    </row>
    <row r="8" spans="1:16" x14ac:dyDescent="0.25">
      <c r="A8" s="215" t="s">
        <v>316</v>
      </c>
      <c r="B8" s="215" t="s">
        <v>317</v>
      </c>
    </row>
    <row r="9" spans="1:16" x14ac:dyDescent="0.25">
      <c r="A9" s="215" t="s">
        <v>318</v>
      </c>
      <c r="B9" s="215" t="s">
        <v>319</v>
      </c>
    </row>
    <row r="10" spans="1:16" x14ac:dyDescent="0.25">
      <c r="A10" s="215" t="s">
        <v>320</v>
      </c>
      <c r="B10" s="217">
        <v>45277.647854606497</v>
      </c>
    </row>
    <row r="11" spans="1:16" x14ac:dyDescent="0.25">
      <c r="A11" s="218" t="s">
        <v>321</v>
      </c>
      <c r="B11" s="219" t="s">
        <v>322</v>
      </c>
      <c r="C11" s="219" t="s">
        <v>323</v>
      </c>
      <c r="D11" s="219" t="s">
        <v>324</v>
      </c>
      <c r="E11" s="219" t="s">
        <v>325</v>
      </c>
      <c r="F11" s="219" t="s">
        <v>326</v>
      </c>
      <c r="G11" s="219" t="s">
        <v>327</v>
      </c>
      <c r="H11" s="219" t="s">
        <v>328</v>
      </c>
      <c r="I11" s="219" t="s">
        <v>329</v>
      </c>
      <c r="J11" s="219" t="s">
        <v>330</v>
      </c>
      <c r="K11" s="219" t="s">
        <v>331</v>
      </c>
      <c r="L11" s="219" t="s">
        <v>332</v>
      </c>
      <c r="M11" s="219" t="s">
        <v>333</v>
      </c>
      <c r="N11" s="219" t="s">
        <v>334</v>
      </c>
      <c r="O11" s="219" t="s">
        <v>335</v>
      </c>
      <c r="P11" s="219" t="s">
        <v>336</v>
      </c>
    </row>
    <row r="12" spans="1:16" ht="15" customHeight="1" outlineLevel="1" x14ac:dyDescent="0.25">
      <c r="A12" s="220" t="s">
        <v>337</v>
      </c>
      <c r="B12" s="221">
        <v>39813</v>
      </c>
      <c r="C12" s="221">
        <v>40178</v>
      </c>
      <c r="D12" s="221">
        <v>40543</v>
      </c>
      <c r="E12" s="221">
        <v>40908</v>
      </c>
      <c r="F12" s="221">
        <v>41274</v>
      </c>
      <c r="G12" s="221">
        <v>41639</v>
      </c>
      <c r="H12" s="221">
        <v>42004</v>
      </c>
      <c r="I12" s="221">
        <v>42369</v>
      </c>
      <c r="J12" s="221">
        <v>42735</v>
      </c>
      <c r="K12" s="221">
        <v>43100</v>
      </c>
      <c r="L12" s="221">
        <v>43465</v>
      </c>
      <c r="M12" s="221">
        <v>43830</v>
      </c>
      <c r="N12" s="221">
        <v>44196</v>
      </c>
      <c r="O12" s="221">
        <v>44561</v>
      </c>
      <c r="P12" s="221">
        <v>44926</v>
      </c>
    </row>
    <row r="13" spans="1:16" ht="15" customHeight="1" outlineLevel="1" x14ac:dyDescent="0.25">
      <c r="A13" s="220" t="s">
        <v>338</v>
      </c>
      <c r="B13" s="221" t="s">
        <v>339</v>
      </c>
      <c r="C13" s="221" t="s">
        <v>339</v>
      </c>
      <c r="D13" s="221" t="s">
        <v>339</v>
      </c>
      <c r="E13" s="221" t="s">
        <v>339</v>
      </c>
      <c r="F13" s="221" t="s">
        <v>339</v>
      </c>
      <c r="G13" s="221" t="s">
        <v>339</v>
      </c>
      <c r="H13" s="221" t="s">
        <v>339</v>
      </c>
      <c r="I13" s="221" t="s">
        <v>339</v>
      </c>
      <c r="J13" s="221" t="s">
        <v>339</v>
      </c>
      <c r="K13" s="221" t="s">
        <v>339</v>
      </c>
      <c r="L13" s="221" t="s">
        <v>339</v>
      </c>
      <c r="M13" s="221" t="s">
        <v>339</v>
      </c>
      <c r="N13" s="221" t="s">
        <v>339</v>
      </c>
      <c r="O13" s="221" t="s">
        <v>339</v>
      </c>
      <c r="P13" s="221" t="s">
        <v>339</v>
      </c>
    </row>
    <row r="14" spans="1:16" x14ac:dyDescent="0.25">
      <c r="A14" s="222" t="s">
        <v>340</v>
      </c>
      <c r="B14" s="218"/>
      <c r="C14" s="218"/>
      <c r="D14" s="218"/>
      <c r="E14" s="218"/>
      <c r="F14" s="218"/>
      <c r="G14" s="218"/>
      <c r="H14" s="218"/>
      <c r="I14" s="218"/>
      <c r="J14" s="218"/>
      <c r="K14" s="218"/>
      <c r="L14" s="218"/>
      <c r="M14" s="218"/>
      <c r="N14" s="218"/>
      <c r="O14" s="218"/>
      <c r="P14" s="218"/>
    </row>
    <row r="15" spans="1:16" x14ac:dyDescent="0.25">
      <c r="A15" s="222" t="s">
        <v>341</v>
      </c>
      <c r="B15" s="223" t="s">
        <v>342</v>
      </c>
      <c r="C15" s="223" t="s">
        <v>343</v>
      </c>
      <c r="D15" s="223" t="s">
        <v>344</v>
      </c>
      <c r="E15" s="223" t="s">
        <v>345</v>
      </c>
      <c r="F15" s="223" t="s">
        <v>346</v>
      </c>
      <c r="G15" s="223" t="s">
        <v>347</v>
      </c>
      <c r="H15" s="223" t="s">
        <v>348</v>
      </c>
      <c r="I15" s="223" t="s">
        <v>349</v>
      </c>
      <c r="J15" s="223" t="s">
        <v>350</v>
      </c>
      <c r="K15" s="223" t="s">
        <v>351</v>
      </c>
      <c r="L15" s="223" t="s">
        <v>352</v>
      </c>
      <c r="M15" s="223" t="s">
        <v>353</v>
      </c>
      <c r="N15" s="223" t="s">
        <v>354</v>
      </c>
      <c r="O15" s="223" t="s">
        <v>355</v>
      </c>
      <c r="P15" s="223" t="s">
        <v>356</v>
      </c>
    </row>
    <row r="16" spans="1:16" ht="15" customHeight="1" x14ac:dyDescent="0.25">
      <c r="A16" s="224" t="s">
        <v>357</v>
      </c>
      <c r="B16" s="225"/>
      <c r="C16" s="225"/>
      <c r="D16" s="225"/>
      <c r="E16" s="225"/>
      <c r="F16" s="225"/>
      <c r="G16" s="225"/>
      <c r="H16" s="225"/>
      <c r="I16" s="225"/>
      <c r="J16" s="225"/>
      <c r="K16" s="225"/>
      <c r="L16" s="225"/>
      <c r="M16" s="225"/>
      <c r="N16" s="225"/>
      <c r="O16" s="225"/>
      <c r="P16" s="225"/>
    </row>
    <row r="17" spans="1:16" ht="15" customHeight="1" x14ac:dyDescent="0.25">
      <c r="A17" s="226" t="s">
        <v>358</v>
      </c>
      <c r="B17" s="227">
        <v>73608</v>
      </c>
      <c r="C17" s="227">
        <v>79315</v>
      </c>
      <c r="D17" s="227">
        <v>85405</v>
      </c>
      <c r="E17" s="227">
        <v>91983</v>
      </c>
      <c r="F17" s="227">
        <v>99728</v>
      </c>
      <c r="G17" s="227">
        <v>109557</v>
      </c>
      <c r="H17" s="227">
        <v>115302</v>
      </c>
      <c r="I17" s="227">
        <v>127163</v>
      </c>
      <c r="J17" s="227">
        <v>144118</v>
      </c>
      <c r="K17" s="227">
        <v>158453</v>
      </c>
      <c r="L17" s="227">
        <v>178087</v>
      </c>
      <c r="M17" s="227">
        <v>189699</v>
      </c>
      <c r="N17" s="227">
        <v>201478</v>
      </c>
      <c r="O17" s="227">
        <v>226233</v>
      </c>
      <c r="P17" s="227">
        <v>257157</v>
      </c>
    </row>
    <row r="18" spans="1:16" ht="15" customHeight="1" x14ac:dyDescent="0.25">
      <c r="A18" s="226" t="s">
        <v>359</v>
      </c>
      <c r="B18" s="228">
        <v>771</v>
      </c>
      <c r="C18" s="228">
        <v>592</v>
      </c>
      <c r="D18" s="228">
        <v>609</v>
      </c>
      <c r="E18" s="228">
        <v>654</v>
      </c>
      <c r="F18" s="228">
        <v>680</v>
      </c>
      <c r="G18" s="228">
        <v>745</v>
      </c>
      <c r="H18" s="228">
        <v>779</v>
      </c>
      <c r="I18" s="228">
        <v>710</v>
      </c>
      <c r="J18" s="228">
        <v>828</v>
      </c>
      <c r="K18" s="228">
        <v>1023</v>
      </c>
      <c r="L18" s="228">
        <v>1376</v>
      </c>
      <c r="M18" s="228">
        <v>1886</v>
      </c>
      <c r="N18" s="228">
        <v>1502</v>
      </c>
      <c r="O18" s="228">
        <v>1484</v>
      </c>
      <c r="P18" s="228">
        <v>1819</v>
      </c>
    </row>
    <row r="19" spans="1:16" ht="15" customHeight="1" x14ac:dyDescent="0.25">
      <c r="A19" s="226" t="s">
        <v>360</v>
      </c>
      <c r="B19" s="228">
        <v>6807</v>
      </c>
      <c r="C19" s="228">
        <v>7231</v>
      </c>
      <c r="D19" s="228">
        <v>8141</v>
      </c>
      <c r="E19" s="228">
        <v>9225</v>
      </c>
      <c r="F19" s="227">
        <v>10210</v>
      </c>
      <c r="G19" s="227">
        <v>12187</v>
      </c>
      <c r="H19" s="227">
        <v>14393</v>
      </c>
      <c r="I19" s="227">
        <v>29234</v>
      </c>
      <c r="J19" s="227">
        <v>39894</v>
      </c>
      <c r="K19" s="227">
        <v>41683</v>
      </c>
      <c r="L19" s="227">
        <v>46784</v>
      </c>
      <c r="M19" s="227">
        <v>50570</v>
      </c>
      <c r="N19" s="227">
        <v>54161</v>
      </c>
      <c r="O19" s="227">
        <v>59040</v>
      </c>
      <c r="P19" s="227">
        <v>64975</v>
      </c>
    </row>
    <row r="20" spans="1:16" ht="15" customHeight="1" x14ac:dyDescent="0.25">
      <c r="A20" s="229" t="s">
        <v>361</v>
      </c>
      <c r="B20" s="230">
        <v>81186</v>
      </c>
      <c r="C20" s="230">
        <v>87138</v>
      </c>
      <c r="D20" s="230">
        <v>94155</v>
      </c>
      <c r="E20" s="230">
        <v>101862</v>
      </c>
      <c r="F20" s="230">
        <v>110618</v>
      </c>
      <c r="G20" s="230">
        <v>122489</v>
      </c>
      <c r="H20" s="230">
        <v>130474</v>
      </c>
      <c r="I20" s="230">
        <v>157107</v>
      </c>
      <c r="J20" s="230">
        <v>184840</v>
      </c>
      <c r="K20" s="230">
        <v>201159</v>
      </c>
      <c r="L20" s="230">
        <v>226247</v>
      </c>
      <c r="M20" s="230">
        <v>242155</v>
      </c>
      <c r="N20" s="230">
        <v>257141</v>
      </c>
      <c r="O20" s="230">
        <v>286757</v>
      </c>
      <c r="P20" s="230">
        <v>323951</v>
      </c>
    </row>
    <row r="21" spans="1:16" ht="15" customHeight="1" x14ac:dyDescent="0.25">
      <c r="A21" s="224" t="s">
        <v>362</v>
      </c>
      <c r="B21" s="225"/>
      <c r="C21" s="225"/>
      <c r="D21" s="225"/>
      <c r="E21" s="225"/>
      <c r="F21" s="225"/>
      <c r="G21" s="225"/>
      <c r="H21" s="225"/>
      <c r="I21" s="225"/>
      <c r="J21" s="225"/>
      <c r="K21" s="225"/>
      <c r="L21" s="225"/>
      <c r="M21" s="225"/>
      <c r="N21" s="225"/>
      <c r="O21" s="225"/>
      <c r="P21" s="225"/>
    </row>
    <row r="22" spans="1:16" ht="15" customHeight="1" x14ac:dyDescent="0.25">
      <c r="A22" s="226" t="s">
        <v>363</v>
      </c>
      <c r="B22" s="227">
        <v>60359</v>
      </c>
      <c r="C22" s="227">
        <v>65289</v>
      </c>
      <c r="D22" s="227">
        <v>68841</v>
      </c>
      <c r="E22" s="227">
        <v>74332</v>
      </c>
      <c r="F22" s="227">
        <v>80226</v>
      </c>
      <c r="G22" s="227">
        <v>89290</v>
      </c>
      <c r="H22" s="227">
        <v>93257</v>
      </c>
      <c r="I22" s="227">
        <v>103875</v>
      </c>
      <c r="J22" s="227">
        <v>117038</v>
      </c>
      <c r="K22" s="227">
        <v>130036</v>
      </c>
      <c r="L22" s="227">
        <v>145403</v>
      </c>
      <c r="M22" s="227">
        <v>156440</v>
      </c>
      <c r="N22" s="227">
        <v>159396</v>
      </c>
      <c r="O22" s="227">
        <v>186911</v>
      </c>
      <c r="P22" s="227">
        <v>210842</v>
      </c>
    </row>
    <row r="23" spans="1:16" ht="15" customHeight="1" x14ac:dyDescent="0.25">
      <c r="A23" s="231" t="s">
        <v>364</v>
      </c>
      <c r="B23" s="227">
        <v>60359</v>
      </c>
      <c r="C23" s="227">
        <v>65289</v>
      </c>
      <c r="D23" s="227">
        <v>68841</v>
      </c>
      <c r="E23" s="227">
        <v>74332</v>
      </c>
      <c r="F23" s="227">
        <v>80226</v>
      </c>
      <c r="G23" s="227">
        <v>89290</v>
      </c>
      <c r="H23" s="227">
        <v>93257</v>
      </c>
      <c r="I23" s="227">
        <v>103875</v>
      </c>
      <c r="J23" s="227">
        <v>117038</v>
      </c>
      <c r="K23" s="227">
        <v>130036</v>
      </c>
      <c r="L23" s="227">
        <v>145403</v>
      </c>
      <c r="M23" s="227">
        <v>156440</v>
      </c>
      <c r="N23" s="227">
        <v>159396</v>
      </c>
      <c r="O23" s="227">
        <v>186911</v>
      </c>
      <c r="P23" s="227">
        <v>210842</v>
      </c>
    </row>
    <row r="24" spans="1:16" ht="15" customHeight="1" x14ac:dyDescent="0.25">
      <c r="A24" s="226" t="s">
        <v>365</v>
      </c>
      <c r="B24" s="227">
        <v>13103</v>
      </c>
      <c r="C24" s="227">
        <v>12734</v>
      </c>
      <c r="D24" s="227">
        <v>14270</v>
      </c>
      <c r="E24" s="227">
        <v>15557</v>
      </c>
      <c r="F24" s="227">
        <v>17306</v>
      </c>
      <c r="G24" s="227">
        <v>19362</v>
      </c>
      <c r="H24" s="227">
        <v>21681</v>
      </c>
      <c r="I24" s="227">
        <v>24312</v>
      </c>
      <c r="J24" s="227">
        <v>28401</v>
      </c>
      <c r="K24" s="227">
        <v>29557</v>
      </c>
      <c r="L24" s="227">
        <v>34074</v>
      </c>
      <c r="M24" s="227">
        <v>35193</v>
      </c>
      <c r="N24" s="227">
        <v>41704</v>
      </c>
      <c r="O24" s="227">
        <v>42579</v>
      </c>
      <c r="P24" s="227">
        <v>47782</v>
      </c>
    </row>
    <row r="25" spans="1:16" ht="15" customHeight="1" x14ac:dyDescent="0.25">
      <c r="A25" s="226" t="s">
        <v>366</v>
      </c>
      <c r="B25" s="228">
        <v>2461</v>
      </c>
      <c r="C25" s="228">
        <v>2756</v>
      </c>
      <c r="D25" s="228">
        <v>3180</v>
      </c>
      <c r="E25" s="228">
        <v>3861</v>
      </c>
      <c r="F25" s="228">
        <v>4243</v>
      </c>
      <c r="G25" s="228">
        <v>4214</v>
      </c>
      <c r="H25" s="228">
        <v>5262</v>
      </c>
      <c r="I25" s="227">
        <v>17899</v>
      </c>
      <c r="J25" s="227">
        <v>26471</v>
      </c>
      <c r="K25" s="227">
        <v>26357</v>
      </c>
      <c r="L25" s="227">
        <v>29426</v>
      </c>
      <c r="M25" s="227">
        <v>30837</v>
      </c>
      <c r="N25" s="227">
        <v>33636</v>
      </c>
      <c r="O25" s="227">
        <v>34137</v>
      </c>
      <c r="P25" s="227">
        <v>37103</v>
      </c>
    </row>
    <row r="26" spans="1:16" ht="15" customHeight="1" x14ac:dyDescent="0.25">
      <c r="A26" s="231" t="s">
        <v>367</v>
      </c>
      <c r="B26" s="228">
        <v>2461</v>
      </c>
      <c r="C26" s="228">
        <v>2756</v>
      </c>
      <c r="D26" s="228">
        <v>3180</v>
      </c>
      <c r="E26" s="228">
        <v>3861</v>
      </c>
      <c r="F26" s="228">
        <v>4243</v>
      </c>
      <c r="G26" s="228">
        <v>4214</v>
      </c>
      <c r="H26" s="228">
        <v>5262</v>
      </c>
      <c r="I26" s="227">
        <v>17899</v>
      </c>
      <c r="J26" s="227">
        <v>26471</v>
      </c>
      <c r="K26" s="227">
        <v>26357</v>
      </c>
      <c r="L26" s="227">
        <v>29426</v>
      </c>
      <c r="M26" s="227">
        <v>30837</v>
      </c>
      <c r="N26" s="227">
        <v>33636</v>
      </c>
      <c r="O26" s="227">
        <v>34137</v>
      </c>
      <c r="P26" s="227">
        <v>37103</v>
      </c>
    </row>
    <row r="27" spans="1:16" ht="15" customHeight="1" x14ac:dyDescent="0.25">
      <c r="A27" s="226" t="s">
        <v>368</v>
      </c>
      <c r="B27" s="227">
        <v>75923</v>
      </c>
      <c r="C27" s="227">
        <v>80779</v>
      </c>
      <c r="D27" s="227">
        <v>86291</v>
      </c>
      <c r="E27" s="227">
        <v>93750</v>
      </c>
      <c r="F27" s="227">
        <v>101775</v>
      </c>
      <c r="G27" s="227">
        <v>112866</v>
      </c>
      <c r="H27" s="227">
        <v>120200</v>
      </c>
      <c r="I27" s="227">
        <v>146086</v>
      </c>
      <c r="J27" s="227">
        <v>171910</v>
      </c>
      <c r="K27" s="227">
        <v>185950</v>
      </c>
      <c r="L27" s="227">
        <v>208903</v>
      </c>
      <c r="M27" s="227">
        <v>222470</v>
      </c>
      <c r="N27" s="227">
        <v>234736</v>
      </c>
      <c r="O27" s="227">
        <v>263627</v>
      </c>
      <c r="P27" s="227">
        <v>295727</v>
      </c>
    </row>
    <row r="28" spans="1:16" ht="15" customHeight="1" x14ac:dyDescent="0.25">
      <c r="A28" s="224" t="s">
        <v>369</v>
      </c>
      <c r="B28" s="225"/>
      <c r="C28" s="225"/>
      <c r="D28" s="225"/>
      <c r="E28" s="225"/>
      <c r="F28" s="225"/>
      <c r="G28" s="225"/>
      <c r="H28" s="225"/>
      <c r="I28" s="225"/>
      <c r="J28" s="225"/>
      <c r="K28" s="225"/>
      <c r="L28" s="225"/>
      <c r="M28" s="225"/>
      <c r="N28" s="225"/>
      <c r="O28" s="225"/>
      <c r="P28" s="225"/>
    </row>
    <row r="29" spans="1:16" ht="15" customHeight="1" x14ac:dyDescent="0.25">
      <c r="A29" s="229" t="s">
        <v>370</v>
      </c>
      <c r="B29" s="232">
        <v>5263</v>
      </c>
      <c r="C29" s="232">
        <v>6359</v>
      </c>
      <c r="D29" s="232">
        <v>7864</v>
      </c>
      <c r="E29" s="232">
        <v>8112</v>
      </c>
      <c r="F29" s="232">
        <v>8843</v>
      </c>
      <c r="G29" s="232">
        <v>9623</v>
      </c>
      <c r="H29" s="230">
        <v>10274</v>
      </c>
      <c r="I29" s="230">
        <v>11021</v>
      </c>
      <c r="J29" s="230">
        <v>12930</v>
      </c>
      <c r="K29" s="230">
        <v>15209</v>
      </c>
      <c r="L29" s="230">
        <v>17344</v>
      </c>
      <c r="M29" s="230">
        <v>19685</v>
      </c>
      <c r="N29" s="230">
        <v>22405</v>
      </c>
      <c r="O29" s="230">
        <v>23130</v>
      </c>
      <c r="P29" s="230">
        <v>28224</v>
      </c>
    </row>
    <row r="30" spans="1:16" ht="15" customHeight="1" x14ac:dyDescent="0.25">
      <c r="A30" s="224" t="s">
        <v>371</v>
      </c>
      <c r="B30" s="225"/>
      <c r="C30" s="225"/>
      <c r="D30" s="225"/>
      <c r="E30" s="225"/>
      <c r="F30" s="225"/>
      <c r="G30" s="225"/>
      <c r="H30" s="225"/>
      <c r="I30" s="225"/>
      <c r="J30" s="225"/>
      <c r="K30" s="225"/>
      <c r="L30" s="225"/>
      <c r="M30" s="225"/>
      <c r="N30" s="225"/>
      <c r="O30" s="225"/>
      <c r="P30" s="225"/>
    </row>
    <row r="31" spans="1:16" ht="15" customHeight="1" x14ac:dyDescent="0.25">
      <c r="A31" s="226" t="s">
        <v>372</v>
      </c>
      <c r="B31" s="228">
        <v>639</v>
      </c>
      <c r="C31" s="228">
        <v>551</v>
      </c>
      <c r="D31" s="228">
        <v>481</v>
      </c>
      <c r="E31" s="228">
        <v>505</v>
      </c>
      <c r="F31" s="228">
        <v>632</v>
      </c>
      <c r="G31" s="228">
        <v>708</v>
      </c>
      <c r="H31" s="228">
        <v>618</v>
      </c>
      <c r="I31" s="228">
        <v>790</v>
      </c>
      <c r="J31" s="228">
        <v>1067</v>
      </c>
      <c r="K31" s="228">
        <v>1186</v>
      </c>
      <c r="L31" s="228">
        <v>1400</v>
      </c>
      <c r="M31" s="228">
        <v>1704</v>
      </c>
      <c r="N31" s="228">
        <v>1663</v>
      </c>
      <c r="O31" s="228">
        <v>1660</v>
      </c>
      <c r="P31" s="228">
        <v>2092</v>
      </c>
    </row>
    <row r="32" spans="1:16" ht="15" customHeight="1" x14ac:dyDescent="0.25">
      <c r="A32" s="226" t="s">
        <v>373</v>
      </c>
      <c r="B32" s="228">
        <v>185</v>
      </c>
      <c r="C32" s="227"/>
      <c r="D32" s="227">
        <v>0</v>
      </c>
      <c r="E32" s="227"/>
      <c r="F32" s="227"/>
      <c r="G32" s="227"/>
      <c r="H32" s="227"/>
      <c r="I32" s="227"/>
      <c r="J32" s="227"/>
      <c r="K32" s="227"/>
      <c r="L32" s="227"/>
      <c r="M32" s="227"/>
      <c r="N32" s="227"/>
      <c r="O32" s="227"/>
      <c r="P32" s="227"/>
    </row>
    <row r="33" spans="1:16" ht="15" customHeight="1" x14ac:dyDescent="0.25">
      <c r="A33" s="226" t="s">
        <v>374</v>
      </c>
      <c r="B33" s="228">
        <v>743</v>
      </c>
      <c r="C33" s="227"/>
      <c r="D33" s="227">
        <v>0</v>
      </c>
      <c r="E33" s="227">
        <v>95249</v>
      </c>
      <c r="F33" s="227">
        <v>103181</v>
      </c>
      <c r="G33" s="227"/>
      <c r="H33" s="227"/>
      <c r="I33" s="227"/>
      <c r="J33" s="227"/>
      <c r="K33" s="227"/>
      <c r="L33" s="227"/>
      <c r="M33" s="227"/>
      <c r="N33" s="227"/>
      <c r="O33" s="227"/>
      <c r="P33" s="227"/>
    </row>
    <row r="34" spans="1:16" ht="15" customHeight="1" x14ac:dyDescent="0.25">
      <c r="A34" s="231" t="s">
        <v>375</v>
      </c>
      <c r="B34" s="228">
        <v>928</v>
      </c>
      <c r="C34" s="227"/>
      <c r="D34" s="227"/>
      <c r="E34" s="227"/>
      <c r="F34" s="227"/>
      <c r="G34" s="227"/>
      <c r="H34" s="227"/>
      <c r="I34" s="227"/>
      <c r="J34" s="227"/>
      <c r="K34" s="227"/>
      <c r="L34" s="227"/>
      <c r="M34" s="227"/>
      <c r="N34" s="227"/>
      <c r="O34" s="227"/>
      <c r="P34" s="227"/>
    </row>
    <row r="35" spans="1:16" ht="15" customHeight="1" x14ac:dyDescent="0.25">
      <c r="A35" s="231" t="s">
        <v>376</v>
      </c>
      <c r="B35" s="233">
        <v>-185</v>
      </c>
      <c r="C35" s="227"/>
      <c r="D35" s="227">
        <v>0</v>
      </c>
      <c r="E35" s="227"/>
      <c r="F35" s="227"/>
      <c r="G35" s="227"/>
      <c r="H35" s="227"/>
      <c r="I35" s="227"/>
      <c r="J35" s="227"/>
      <c r="K35" s="227"/>
      <c r="L35" s="227"/>
      <c r="M35" s="227"/>
      <c r="N35" s="227"/>
      <c r="O35" s="227"/>
      <c r="P35" s="227"/>
    </row>
    <row r="36" spans="1:16" ht="15" customHeight="1" x14ac:dyDescent="0.25">
      <c r="A36" s="226" t="s">
        <v>377</v>
      </c>
      <c r="B36" s="228">
        <v>5552</v>
      </c>
      <c r="C36" s="228">
        <v>5808</v>
      </c>
      <c r="D36" s="228">
        <v>7383</v>
      </c>
      <c r="E36" s="227">
        <v>102856</v>
      </c>
      <c r="F36" s="227">
        <v>111392</v>
      </c>
      <c r="G36" s="228">
        <v>8915</v>
      </c>
      <c r="H36" s="228">
        <v>9656</v>
      </c>
      <c r="I36" s="227">
        <v>10231</v>
      </c>
      <c r="J36" s="227">
        <v>11863</v>
      </c>
      <c r="K36" s="227">
        <v>14023</v>
      </c>
      <c r="L36" s="227">
        <v>15944</v>
      </c>
      <c r="M36" s="227">
        <v>17981</v>
      </c>
      <c r="N36" s="227">
        <v>20742</v>
      </c>
      <c r="O36" s="227">
        <v>21470</v>
      </c>
      <c r="P36" s="227">
        <v>26132</v>
      </c>
    </row>
    <row r="37" spans="1:16" ht="15" customHeight="1" x14ac:dyDescent="0.25">
      <c r="A37" s="224" t="s">
        <v>378</v>
      </c>
      <c r="B37" s="225"/>
      <c r="C37" s="225"/>
      <c r="D37" s="225"/>
      <c r="E37" s="225"/>
      <c r="F37" s="225"/>
      <c r="G37" s="225"/>
      <c r="H37" s="225"/>
      <c r="I37" s="225"/>
      <c r="J37" s="225"/>
      <c r="K37" s="225"/>
      <c r="L37" s="225"/>
      <c r="M37" s="225"/>
      <c r="N37" s="225"/>
      <c r="O37" s="225"/>
      <c r="P37" s="225"/>
    </row>
    <row r="38" spans="1:16" ht="15" customHeight="1" x14ac:dyDescent="0.25">
      <c r="A38" s="226" t="s">
        <v>379</v>
      </c>
      <c r="B38" s="233">
        <v>-928</v>
      </c>
      <c r="C38" s="227"/>
      <c r="D38" s="227"/>
      <c r="E38" s="227"/>
      <c r="F38" s="227"/>
      <c r="G38" s="227"/>
      <c r="H38" s="227"/>
      <c r="I38" s="227"/>
      <c r="J38" s="227"/>
      <c r="K38" s="227"/>
      <c r="L38" s="227"/>
      <c r="M38" s="227"/>
      <c r="N38" s="227"/>
      <c r="O38" s="228">
        <v>840</v>
      </c>
      <c r="P38" s="228">
        <v>211</v>
      </c>
    </row>
    <row r="39" spans="1:16" ht="15" customHeight="1" x14ac:dyDescent="0.25">
      <c r="A39" s="231" t="s">
        <v>380</v>
      </c>
      <c r="B39" s="228">
        <v>882</v>
      </c>
      <c r="C39" s="227"/>
      <c r="D39" s="227"/>
      <c r="E39" s="227"/>
      <c r="F39" s="227"/>
      <c r="G39" s="227"/>
      <c r="H39" s="227"/>
      <c r="I39" s="227"/>
      <c r="J39" s="227"/>
      <c r="K39" s="227"/>
      <c r="L39" s="227"/>
      <c r="M39" s="227"/>
      <c r="N39" s="227"/>
      <c r="O39" s="227"/>
      <c r="P39" s="227"/>
    </row>
    <row r="40" spans="1:16" ht="15" customHeight="1" x14ac:dyDescent="0.25">
      <c r="A40" s="231" t="s">
        <v>381</v>
      </c>
      <c r="B40" s="227"/>
      <c r="C40" s="227"/>
      <c r="D40" s="227"/>
      <c r="E40" s="227"/>
      <c r="F40" s="227"/>
      <c r="G40" s="227"/>
      <c r="H40" s="227"/>
      <c r="I40" s="227"/>
      <c r="J40" s="227"/>
      <c r="K40" s="227"/>
      <c r="L40" s="227"/>
      <c r="M40" s="227"/>
      <c r="N40" s="227"/>
      <c r="O40" s="228">
        <v>840</v>
      </c>
      <c r="P40" s="228">
        <v>211</v>
      </c>
    </row>
    <row r="41" spans="1:16" ht="15" customHeight="1" x14ac:dyDescent="0.25">
      <c r="A41" s="231" t="s">
        <v>382</v>
      </c>
      <c r="B41" s="234">
        <v>-46</v>
      </c>
      <c r="C41" s="227"/>
      <c r="D41" s="227"/>
      <c r="E41" s="227"/>
      <c r="F41" s="227"/>
      <c r="G41" s="227"/>
      <c r="H41" s="227"/>
      <c r="I41" s="227"/>
      <c r="J41" s="227"/>
      <c r="K41" s="227"/>
      <c r="L41" s="227"/>
      <c r="M41" s="227"/>
      <c r="N41" s="227"/>
      <c r="O41" s="227"/>
      <c r="P41" s="227"/>
    </row>
    <row r="42" spans="1:16" ht="15" customHeight="1" x14ac:dyDescent="0.25">
      <c r="A42" s="224" t="s">
        <v>383</v>
      </c>
      <c r="B42" s="225"/>
      <c r="C42" s="225"/>
      <c r="D42" s="225"/>
      <c r="E42" s="225"/>
      <c r="F42" s="225"/>
      <c r="G42" s="225"/>
      <c r="H42" s="225"/>
      <c r="I42" s="225"/>
      <c r="J42" s="225"/>
      <c r="K42" s="225"/>
      <c r="L42" s="225"/>
      <c r="M42" s="225"/>
      <c r="N42" s="225"/>
      <c r="O42" s="225"/>
      <c r="P42" s="225"/>
    </row>
    <row r="43" spans="1:16" ht="15" customHeight="1" x14ac:dyDescent="0.25">
      <c r="A43" s="229" t="s">
        <v>384</v>
      </c>
      <c r="B43" s="232">
        <v>4624</v>
      </c>
      <c r="C43" s="232">
        <v>5808</v>
      </c>
      <c r="D43" s="232">
        <v>7383</v>
      </c>
      <c r="E43" s="232">
        <v>7959</v>
      </c>
      <c r="F43" s="232">
        <v>8622</v>
      </c>
      <c r="G43" s="232">
        <v>8915</v>
      </c>
      <c r="H43" s="232">
        <v>9656</v>
      </c>
      <c r="I43" s="230">
        <v>10231</v>
      </c>
      <c r="J43" s="230">
        <v>11863</v>
      </c>
      <c r="K43" s="230">
        <v>14023</v>
      </c>
      <c r="L43" s="230">
        <v>15944</v>
      </c>
      <c r="M43" s="230">
        <v>17981</v>
      </c>
      <c r="N43" s="230">
        <v>20742</v>
      </c>
      <c r="O43" s="230">
        <v>22310</v>
      </c>
      <c r="P43" s="230">
        <v>26343</v>
      </c>
    </row>
    <row r="44" spans="1:16" ht="15" customHeight="1" x14ac:dyDescent="0.25">
      <c r="A44" s="224" t="s">
        <v>385</v>
      </c>
      <c r="B44" s="225"/>
      <c r="C44" s="225"/>
      <c r="D44" s="225"/>
      <c r="E44" s="225"/>
      <c r="F44" s="225"/>
      <c r="G44" s="225"/>
      <c r="H44" s="225"/>
      <c r="I44" s="225"/>
      <c r="J44" s="225"/>
      <c r="K44" s="225"/>
      <c r="L44" s="225"/>
      <c r="M44" s="225"/>
      <c r="N44" s="225"/>
      <c r="O44" s="225"/>
      <c r="P44" s="225"/>
    </row>
    <row r="45" spans="1:16" ht="15" customHeight="1" x14ac:dyDescent="0.25">
      <c r="A45" s="226" t="s">
        <v>386</v>
      </c>
      <c r="B45" s="228">
        <v>1647</v>
      </c>
      <c r="C45" s="228">
        <v>1986</v>
      </c>
      <c r="D45" s="228">
        <v>2749</v>
      </c>
      <c r="E45" s="228">
        <v>2817</v>
      </c>
      <c r="F45" s="228">
        <v>3096</v>
      </c>
      <c r="G45" s="228">
        <v>3242</v>
      </c>
      <c r="H45" s="228">
        <v>4037</v>
      </c>
      <c r="I45" s="228">
        <v>4363</v>
      </c>
      <c r="J45" s="228">
        <v>4790</v>
      </c>
      <c r="K45" s="228">
        <v>4400</v>
      </c>
      <c r="L45" s="228">
        <v>3562</v>
      </c>
      <c r="M45" s="228">
        <v>3742</v>
      </c>
      <c r="N45" s="228">
        <v>4973</v>
      </c>
      <c r="O45" s="228">
        <v>4578</v>
      </c>
      <c r="P45" s="228">
        <v>5704</v>
      </c>
    </row>
    <row r="46" spans="1:16" ht="15" customHeight="1" x14ac:dyDescent="0.25">
      <c r="A46" s="231" t="s">
        <v>387</v>
      </c>
      <c r="B46" s="228">
        <v>1709</v>
      </c>
      <c r="C46" s="228">
        <v>2002</v>
      </c>
      <c r="D46" s="228">
        <v>2704</v>
      </c>
      <c r="E46" s="228">
        <v>2758</v>
      </c>
      <c r="F46" s="228">
        <v>2788</v>
      </c>
      <c r="G46" s="228">
        <v>3241</v>
      </c>
      <c r="H46" s="228">
        <v>4154</v>
      </c>
      <c r="I46" s="228">
        <v>4436</v>
      </c>
      <c r="J46" s="228">
        <v>4709</v>
      </c>
      <c r="K46" s="228">
        <v>4165</v>
      </c>
      <c r="L46" s="228">
        <v>3520</v>
      </c>
      <c r="M46" s="228">
        <v>3512</v>
      </c>
      <c r="N46" s="228">
        <v>4981</v>
      </c>
      <c r="O46" s="228">
        <v>4448</v>
      </c>
      <c r="P46" s="228">
        <v>6377</v>
      </c>
    </row>
    <row r="47" spans="1:16" ht="15" customHeight="1" x14ac:dyDescent="0.25">
      <c r="A47" s="235" t="s">
        <v>388</v>
      </c>
      <c r="B47" s="228">
        <v>1709</v>
      </c>
      <c r="C47" s="228">
        <v>2002</v>
      </c>
      <c r="D47" s="228">
        <v>2704</v>
      </c>
      <c r="E47" s="228">
        <v>2758</v>
      </c>
      <c r="F47" s="228">
        <v>2788</v>
      </c>
      <c r="G47" s="228">
        <v>3241</v>
      </c>
      <c r="H47" s="228">
        <v>4154</v>
      </c>
      <c r="I47" s="228">
        <v>4436</v>
      </c>
      <c r="J47" s="228">
        <v>4709</v>
      </c>
      <c r="K47" s="228">
        <v>3911</v>
      </c>
      <c r="L47" s="228">
        <v>3116</v>
      </c>
      <c r="M47" s="228">
        <v>2948</v>
      </c>
      <c r="N47" s="228">
        <v>4490</v>
      </c>
      <c r="O47" s="228">
        <v>3932</v>
      </c>
      <c r="P47" s="228">
        <v>5697</v>
      </c>
    </row>
    <row r="48" spans="1:16" ht="15" customHeight="1" x14ac:dyDescent="0.25">
      <c r="A48" s="235" t="s">
        <v>389</v>
      </c>
      <c r="B48" s="227"/>
      <c r="C48" s="227"/>
      <c r="D48" s="227"/>
      <c r="E48" s="227"/>
      <c r="F48" s="227"/>
      <c r="G48" s="227"/>
      <c r="H48" s="227"/>
      <c r="I48" s="227"/>
      <c r="J48" s="227"/>
      <c r="K48" s="228">
        <v>254</v>
      </c>
      <c r="L48" s="228">
        <v>404</v>
      </c>
      <c r="M48" s="228">
        <v>564</v>
      </c>
      <c r="N48" s="228">
        <v>491</v>
      </c>
      <c r="O48" s="228">
        <v>516</v>
      </c>
      <c r="P48" s="228">
        <v>680</v>
      </c>
    </row>
    <row r="49" spans="1:16" ht="15" customHeight="1" x14ac:dyDescent="0.25">
      <c r="A49" s="231" t="s">
        <v>390</v>
      </c>
      <c r="B49" s="234">
        <v>-62</v>
      </c>
      <c r="C49" s="234">
        <v>-16</v>
      </c>
      <c r="D49" s="236">
        <v>45</v>
      </c>
      <c r="E49" s="236">
        <v>59</v>
      </c>
      <c r="F49" s="228">
        <v>308</v>
      </c>
      <c r="G49" s="236">
        <v>1</v>
      </c>
      <c r="H49" s="233">
        <v>-117</v>
      </c>
      <c r="I49" s="234">
        <v>-73</v>
      </c>
      <c r="J49" s="236">
        <v>81</v>
      </c>
      <c r="K49" s="228">
        <v>235</v>
      </c>
      <c r="L49" s="236">
        <v>42</v>
      </c>
      <c r="M49" s="228">
        <v>230</v>
      </c>
      <c r="N49" s="234">
        <v>-8</v>
      </c>
      <c r="O49" s="228">
        <v>130</v>
      </c>
      <c r="P49" s="233">
        <v>-673</v>
      </c>
    </row>
    <row r="50" spans="1:16" ht="15" customHeight="1" x14ac:dyDescent="0.25">
      <c r="A50" s="224" t="s">
        <v>391</v>
      </c>
      <c r="B50" s="225"/>
      <c r="C50" s="225"/>
      <c r="D50" s="225"/>
      <c r="E50" s="225"/>
      <c r="F50" s="225"/>
      <c r="G50" s="225"/>
      <c r="H50" s="225"/>
      <c r="I50" s="225"/>
      <c r="J50" s="225"/>
      <c r="K50" s="225"/>
      <c r="L50" s="225"/>
      <c r="M50" s="225"/>
      <c r="N50" s="225"/>
      <c r="O50" s="225"/>
      <c r="P50" s="225"/>
    </row>
    <row r="51" spans="1:16" ht="15" customHeight="1" x14ac:dyDescent="0.25">
      <c r="A51" s="226" t="s">
        <v>392</v>
      </c>
      <c r="B51" s="228">
        <v>2977</v>
      </c>
      <c r="C51" s="228">
        <v>3822</v>
      </c>
      <c r="D51" s="228">
        <v>4634</v>
      </c>
      <c r="E51" s="228">
        <v>5142</v>
      </c>
      <c r="F51" s="228">
        <v>5526</v>
      </c>
      <c r="G51" s="228">
        <v>5673</v>
      </c>
      <c r="H51" s="228">
        <v>5619</v>
      </c>
      <c r="I51" s="228">
        <v>5868</v>
      </c>
      <c r="J51" s="228">
        <v>7073</v>
      </c>
      <c r="K51" s="228">
        <v>9623</v>
      </c>
      <c r="L51" s="227">
        <v>12382</v>
      </c>
      <c r="M51" s="227">
        <v>14239</v>
      </c>
      <c r="N51" s="227">
        <v>15769</v>
      </c>
      <c r="O51" s="227">
        <v>17732</v>
      </c>
      <c r="P51" s="227">
        <v>20639</v>
      </c>
    </row>
    <row r="52" spans="1:16" ht="15" customHeight="1" x14ac:dyDescent="0.25">
      <c r="A52" s="224" t="s">
        <v>393</v>
      </c>
      <c r="B52" s="225"/>
      <c r="C52" s="225"/>
      <c r="D52" s="225"/>
      <c r="E52" s="225"/>
      <c r="F52" s="225"/>
      <c r="G52" s="225"/>
      <c r="H52" s="225"/>
      <c r="I52" s="225"/>
      <c r="J52" s="225"/>
      <c r="K52" s="225"/>
      <c r="L52" s="225"/>
      <c r="M52" s="225"/>
      <c r="N52" s="225"/>
      <c r="O52" s="225"/>
      <c r="P52" s="225"/>
    </row>
    <row r="53" spans="1:16" ht="15" customHeight="1" x14ac:dyDescent="0.25">
      <c r="A53" s="229" t="s">
        <v>394</v>
      </c>
      <c r="B53" s="232">
        <v>2977</v>
      </c>
      <c r="C53" s="232">
        <v>3822</v>
      </c>
      <c r="D53" s="232">
        <v>4634</v>
      </c>
      <c r="E53" s="232">
        <v>5142</v>
      </c>
      <c r="F53" s="232">
        <v>5526</v>
      </c>
      <c r="G53" s="232">
        <v>5673</v>
      </c>
      <c r="H53" s="232">
        <v>5619</v>
      </c>
      <c r="I53" s="232">
        <v>5868</v>
      </c>
      <c r="J53" s="232">
        <v>7073</v>
      </c>
      <c r="K53" s="232">
        <v>9623</v>
      </c>
      <c r="L53" s="230">
        <v>12382</v>
      </c>
      <c r="M53" s="230">
        <v>14239</v>
      </c>
      <c r="N53" s="230">
        <v>15769</v>
      </c>
      <c r="O53" s="230">
        <v>17732</v>
      </c>
      <c r="P53" s="230">
        <v>20639</v>
      </c>
    </row>
    <row r="54" spans="1:16" ht="15" customHeight="1" x14ac:dyDescent="0.25">
      <c r="A54" s="226" t="s">
        <v>395</v>
      </c>
      <c r="B54" s="227"/>
      <c r="C54" s="227"/>
      <c r="D54" s="227"/>
      <c r="E54" s="227"/>
      <c r="F54" s="227"/>
      <c r="G54" s="227"/>
      <c r="H54" s="227"/>
      <c r="I54" s="227"/>
      <c r="J54" s="227"/>
      <c r="K54" s="228">
        <v>1200</v>
      </c>
      <c r="L54" s="227">
        <v>0</v>
      </c>
      <c r="M54" s="227">
        <v>0</v>
      </c>
      <c r="N54" s="227"/>
      <c r="O54" s="227"/>
      <c r="P54" s="227"/>
    </row>
    <row r="55" spans="1:16" ht="15" customHeight="1" x14ac:dyDescent="0.25">
      <c r="A55" s="231" t="s">
        <v>396</v>
      </c>
      <c r="B55" s="227"/>
      <c r="C55" s="227"/>
      <c r="D55" s="227"/>
      <c r="E55" s="227"/>
      <c r="F55" s="227"/>
      <c r="G55" s="227"/>
      <c r="H55" s="227"/>
      <c r="I55" s="227"/>
      <c r="J55" s="227"/>
      <c r="K55" s="228">
        <v>1200</v>
      </c>
      <c r="L55" s="227">
        <v>0</v>
      </c>
      <c r="M55" s="227">
        <v>0</v>
      </c>
      <c r="N55" s="227"/>
      <c r="O55" s="227"/>
      <c r="P55" s="227"/>
    </row>
    <row r="56" spans="1:16" ht="15" customHeight="1" x14ac:dyDescent="0.25">
      <c r="A56" s="226" t="s">
        <v>397</v>
      </c>
      <c r="B56" s="228">
        <v>2977</v>
      </c>
      <c r="C56" s="228">
        <v>3822</v>
      </c>
      <c r="D56" s="228">
        <v>4634</v>
      </c>
      <c r="E56" s="228">
        <v>5142</v>
      </c>
      <c r="F56" s="228">
        <v>5526</v>
      </c>
      <c r="G56" s="228">
        <v>5673</v>
      </c>
      <c r="H56" s="228">
        <v>5619</v>
      </c>
      <c r="I56" s="228">
        <v>5868</v>
      </c>
      <c r="J56" s="228">
        <v>7073</v>
      </c>
      <c r="K56" s="227">
        <v>10823</v>
      </c>
      <c r="L56" s="227">
        <v>12382</v>
      </c>
      <c r="M56" s="227">
        <v>14239</v>
      </c>
      <c r="N56" s="227">
        <v>15769</v>
      </c>
      <c r="O56" s="227">
        <v>17732</v>
      </c>
      <c r="P56" s="227">
        <v>20639</v>
      </c>
    </row>
    <row r="57" spans="1:16" ht="15" customHeight="1" x14ac:dyDescent="0.25">
      <c r="A57" s="226" t="s">
        <v>398</v>
      </c>
      <c r="B57" s="227"/>
      <c r="C57" s="227"/>
      <c r="D57" s="227"/>
      <c r="E57" s="227"/>
      <c r="F57" s="227"/>
      <c r="G57" s="236">
        <v>48</v>
      </c>
      <c r="H57" s="227">
        <v>0</v>
      </c>
      <c r="I57" s="236">
        <v>55</v>
      </c>
      <c r="J57" s="236">
        <v>56</v>
      </c>
      <c r="K57" s="228">
        <v>265</v>
      </c>
      <c r="L57" s="228">
        <v>396</v>
      </c>
      <c r="M57" s="228">
        <v>400</v>
      </c>
      <c r="N57" s="228">
        <v>366</v>
      </c>
      <c r="O57" s="228">
        <v>447</v>
      </c>
      <c r="P57" s="228">
        <v>519</v>
      </c>
    </row>
    <row r="58" spans="1:16" ht="15" customHeight="1" x14ac:dyDescent="0.25">
      <c r="A58" s="224" t="s">
        <v>399</v>
      </c>
      <c r="B58" s="225"/>
      <c r="C58" s="225"/>
      <c r="D58" s="225"/>
      <c r="E58" s="225"/>
      <c r="F58" s="225"/>
      <c r="G58" s="225"/>
      <c r="H58" s="225"/>
      <c r="I58" s="225"/>
      <c r="J58" s="225"/>
      <c r="K58" s="225"/>
      <c r="L58" s="225"/>
      <c r="M58" s="225"/>
      <c r="N58" s="225"/>
      <c r="O58" s="225"/>
      <c r="P58" s="225"/>
    </row>
    <row r="59" spans="1:16" ht="15" customHeight="1" x14ac:dyDescent="0.25">
      <c r="A59" s="226" t="s">
        <v>400</v>
      </c>
      <c r="B59" s="228">
        <v>2977</v>
      </c>
      <c r="C59" s="228">
        <v>3822</v>
      </c>
      <c r="D59" s="228">
        <v>4634</v>
      </c>
      <c r="E59" s="228">
        <v>5142</v>
      </c>
      <c r="F59" s="228">
        <v>5526</v>
      </c>
      <c r="G59" s="228">
        <v>5625</v>
      </c>
      <c r="H59" s="228">
        <v>5619</v>
      </c>
      <c r="I59" s="228">
        <v>5813</v>
      </c>
      <c r="J59" s="228">
        <v>7017</v>
      </c>
      <c r="K59" s="227">
        <v>10558</v>
      </c>
      <c r="L59" s="227">
        <v>11986</v>
      </c>
      <c r="M59" s="227">
        <v>13839</v>
      </c>
      <c r="N59" s="227">
        <v>15403</v>
      </c>
      <c r="O59" s="227">
        <v>17285</v>
      </c>
      <c r="P59" s="227">
        <v>20120</v>
      </c>
    </row>
    <row r="60" spans="1:16" ht="15" customHeight="1" x14ac:dyDescent="0.25">
      <c r="A60" s="229" t="s">
        <v>401</v>
      </c>
      <c r="B60" s="232">
        <v>2977</v>
      </c>
      <c r="C60" s="232">
        <v>3822</v>
      </c>
      <c r="D60" s="232">
        <v>4634</v>
      </c>
      <c r="E60" s="232">
        <v>5142</v>
      </c>
      <c r="F60" s="232">
        <v>5526</v>
      </c>
      <c r="G60" s="232">
        <v>5625</v>
      </c>
      <c r="H60" s="232">
        <v>5619</v>
      </c>
      <c r="I60" s="232">
        <v>5813</v>
      </c>
      <c r="J60" s="232">
        <v>7017</v>
      </c>
      <c r="K60" s="230">
        <v>10558</v>
      </c>
      <c r="L60" s="230">
        <v>11986</v>
      </c>
      <c r="M60" s="230">
        <v>13839</v>
      </c>
      <c r="N60" s="230">
        <v>15403</v>
      </c>
      <c r="O60" s="230">
        <v>17285</v>
      </c>
      <c r="P60" s="230">
        <v>20120</v>
      </c>
    </row>
    <row r="61" spans="1:16" ht="15" customHeight="1" x14ac:dyDescent="0.25">
      <c r="A61" s="224" t="s">
        <v>402</v>
      </c>
      <c r="B61" s="225"/>
      <c r="C61" s="225"/>
      <c r="D61" s="225"/>
      <c r="E61" s="225"/>
      <c r="F61" s="225"/>
      <c r="G61" s="225"/>
      <c r="H61" s="225"/>
      <c r="I61" s="225"/>
      <c r="J61" s="225"/>
      <c r="K61" s="225"/>
      <c r="L61" s="225"/>
      <c r="M61" s="225"/>
      <c r="N61" s="225"/>
      <c r="O61" s="225"/>
      <c r="P61" s="225"/>
    </row>
    <row r="62" spans="1:16" ht="15" customHeight="1" x14ac:dyDescent="0.25">
      <c r="A62" s="226" t="s">
        <v>403</v>
      </c>
      <c r="B62" s="227"/>
      <c r="C62" s="227"/>
      <c r="D62" s="227"/>
      <c r="E62" s="227"/>
      <c r="F62" s="227"/>
      <c r="G62" s="228">
        <v>5673</v>
      </c>
      <c r="H62" s="228">
        <v>5619</v>
      </c>
      <c r="I62" s="228">
        <v>5868</v>
      </c>
      <c r="J62" s="228">
        <v>7073</v>
      </c>
      <c r="K62" s="227">
        <v>10823</v>
      </c>
      <c r="L62" s="227">
        <v>12382</v>
      </c>
      <c r="M62" s="227">
        <v>14239</v>
      </c>
      <c r="N62" s="227">
        <v>15769</v>
      </c>
      <c r="O62" s="227">
        <v>17732</v>
      </c>
      <c r="P62" s="227">
        <v>20639</v>
      </c>
    </row>
    <row r="63" spans="1:16" ht="15" customHeight="1" x14ac:dyDescent="0.25">
      <c r="A63" s="226" t="s">
        <v>404</v>
      </c>
      <c r="B63" s="227"/>
      <c r="C63" s="227"/>
      <c r="D63" s="227"/>
      <c r="E63" s="227"/>
      <c r="F63" s="227"/>
      <c r="G63" s="233">
        <v>-884</v>
      </c>
      <c r="H63" s="233">
        <v>-653</v>
      </c>
      <c r="I63" s="233">
        <v>-1775</v>
      </c>
      <c r="J63" s="228">
        <v>806</v>
      </c>
      <c r="K63" s="234">
        <v>-70</v>
      </c>
      <c r="L63" s="233">
        <v>-1242</v>
      </c>
      <c r="M63" s="233">
        <v>-271</v>
      </c>
      <c r="N63" s="233">
        <v>-983</v>
      </c>
      <c r="O63" s="233">
        <v>-657</v>
      </c>
      <c r="P63" s="228">
        <v>192</v>
      </c>
    </row>
    <row r="64" spans="1:16" ht="15" customHeight="1" x14ac:dyDescent="0.25">
      <c r="A64" s="226" t="s">
        <v>405</v>
      </c>
      <c r="B64" s="227"/>
      <c r="C64" s="227"/>
      <c r="D64" s="227"/>
      <c r="E64" s="227"/>
      <c r="F64" s="227"/>
      <c r="G64" s="233">
        <v>-347</v>
      </c>
      <c r="H64" s="228">
        <v>303</v>
      </c>
      <c r="I64" s="234">
        <v>-79</v>
      </c>
      <c r="J64" s="234">
        <v>-47</v>
      </c>
      <c r="K64" s="228">
        <v>209</v>
      </c>
      <c r="L64" s="233">
        <v>-294</v>
      </c>
      <c r="M64" s="228">
        <v>1212</v>
      </c>
      <c r="N64" s="228">
        <v>1058</v>
      </c>
      <c r="O64" s="233">
        <v>-1028</v>
      </c>
      <c r="P64" s="233">
        <v>-4292</v>
      </c>
    </row>
    <row r="65" spans="1:16" ht="15" customHeight="1" x14ac:dyDescent="0.25">
      <c r="A65" s="226" t="s">
        <v>406</v>
      </c>
      <c r="B65" s="227"/>
      <c r="C65" s="227"/>
      <c r="D65" s="227"/>
      <c r="E65" s="227"/>
      <c r="F65" s="227"/>
      <c r="G65" s="233">
        <v>-115</v>
      </c>
      <c r="H65" s="233">
        <v>-134</v>
      </c>
      <c r="I65" s="234">
        <v>-88</v>
      </c>
      <c r="J65" s="233">
        <v>-106</v>
      </c>
      <c r="K65" s="234">
        <v>-83</v>
      </c>
      <c r="L65" s="234">
        <v>-62</v>
      </c>
      <c r="M65" s="233">
        <v>-104</v>
      </c>
      <c r="N65" s="234">
        <v>-75</v>
      </c>
      <c r="O65" s="233">
        <v>-173</v>
      </c>
      <c r="P65" s="228">
        <v>139</v>
      </c>
    </row>
    <row r="66" spans="1:16" ht="15" customHeight="1" x14ac:dyDescent="0.25">
      <c r="A66" s="226" t="s">
        <v>407</v>
      </c>
      <c r="B66" s="227"/>
      <c r="C66" s="227"/>
      <c r="D66" s="227"/>
      <c r="E66" s="227"/>
      <c r="F66" s="227"/>
      <c r="G66" s="227"/>
      <c r="H66" s="227"/>
      <c r="I66" s="227"/>
      <c r="J66" s="227"/>
      <c r="K66" s="234">
        <v>-42</v>
      </c>
      <c r="L66" s="236">
        <v>81</v>
      </c>
      <c r="M66" s="233">
        <v>-255</v>
      </c>
      <c r="N66" s="233">
        <v>-236</v>
      </c>
      <c r="O66" s="228">
        <v>288</v>
      </c>
      <c r="P66" s="228">
        <v>952</v>
      </c>
    </row>
    <row r="67" spans="1:16" ht="15" customHeight="1" x14ac:dyDescent="0.25">
      <c r="A67" s="226" t="s">
        <v>408</v>
      </c>
      <c r="B67" s="227"/>
      <c r="C67" s="227"/>
      <c r="D67" s="227"/>
      <c r="E67" s="227"/>
      <c r="F67" s="227"/>
      <c r="G67" s="233">
        <v>-1346</v>
      </c>
      <c r="H67" s="233">
        <v>-484</v>
      </c>
      <c r="I67" s="233">
        <v>-1942</v>
      </c>
      <c r="J67" s="228">
        <v>653</v>
      </c>
      <c r="K67" s="236">
        <v>14</v>
      </c>
      <c r="L67" s="233">
        <v>-1517</v>
      </c>
      <c r="M67" s="228">
        <v>582</v>
      </c>
      <c r="N67" s="233">
        <v>-236</v>
      </c>
      <c r="O67" s="233">
        <v>-1570</v>
      </c>
      <c r="P67" s="233">
        <v>-3009</v>
      </c>
    </row>
    <row r="68" spans="1:16" ht="15" customHeight="1" x14ac:dyDescent="0.25">
      <c r="A68" s="229" t="s">
        <v>409</v>
      </c>
      <c r="B68" s="230"/>
      <c r="C68" s="230"/>
      <c r="D68" s="230"/>
      <c r="E68" s="230"/>
      <c r="F68" s="230"/>
      <c r="G68" s="232">
        <v>4327</v>
      </c>
      <c r="H68" s="232">
        <v>5135</v>
      </c>
      <c r="I68" s="232">
        <v>3926</v>
      </c>
      <c r="J68" s="232">
        <v>7726</v>
      </c>
      <c r="K68" s="230">
        <v>10837</v>
      </c>
      <c r="L68" s="230">
        <v>10865</v>
      </c>
      <c r="M68" s="230">
        <v>14821</v>
      </c>
      <c r="N68" s="230">
        <v>15533</v>
      </c>
      <c r="O68" s="230">
        <v>16162</v>
      </c>
      <c r="P68" s="230">
        <v>17630</v>
      </c>
    </row>
    <row r="69" spans="1:16" ht="15" customHeight="1" x14ac:dyDescent="0.25">
      <c r="A69" s="226" t="s">
        <v>410</v>
      </c>
      <c r="B69" s="227"/>
      <c r="C69" s="227"/>
      <c r="D69" s="227"/>
      <c r="E69" s="227"/>
      <c r="F69" s="227"/>
      <c r="G69" s="236">
        <v>48</v>
      </c>
      <c r="H69" s="227">
        <v>0</v>
      </c>
      <c r="I69" s="234">
        <v>-55</v>
      </c>
      <c r="J69" s="234">
        <v>-56</v>
      </c>
      <c r="K69" s="233">
        <v>-265</v>
      </c>
      <c r="L69" s="233">
        <v>-396</v>
      </c>
      <c r="M69" s="233">
        <v>-400</v>
      </c>
      <c r="N69" s="233">
        <v>-366</v>
      </c>
      <c r="O69" s="233">
        <v>-447</v>
      </c>
      <c r="P69" s="233">
        <v>-519</v>
      </c>
    </row>
    <row r="70" spans="1:16" ht="15" customHeight="1" x14ac:dyDescent="0.25">
      <c r="A70" s="226" t="s">
        <v>411</v>
      </c>
      <c r="B70" s="227"/>
      <c r="C70" s="227"/>
      <c r="D70" s="227"/>
      <c r="E70" s="227"/>
      <c r="F70" s="227"/>
      <c r="G70" s="228">
        <v>4279</v>
      </c>
      <c r="H70" s="228">
        <v>5135</v>
      </c>
      <c r="I70" s="228">
        <v>3871</v>
      </c>
      <c r="J70" s="228">
        <v>7670</v>
      </c>
      <c r="K70" s="227">
        <v>10572</v>
      </c>
      <c r="L70" s="227">
        <v>10469</v>
      </c>
      <c r="M70" s="227">
        <v>14421</v>
      </c>
      <c r="N70" s="227">
        <v>15533</v>
      </c>
      <c r="O70" s="227">
        <v>15715</v>
      </c>
      <c r="P70" s="227">
        <v>17111</v>
      </c>
    </row>
    <row r="71" spans="1:16" ht="15" customHeight="1" x14ac:dyDescent="0.25">
      <c r="A71" s="224" t="s">
        <v>412</v>
      </c>
      <c r="B71" s="225"/>
      <c r="C71" s="225"/>
      <c r="D71" s="225"/>
      <c r="E71" s="225"/>
      <c r="F71" s="225"/>
      <c r="G71" s="225"/>
      <c r="H71" s="225"/>
      <c r="I71" s="225"/>
      <c r="J71" s="225"/>
      <c r="K71" s="225"/>
      <c r="L71" s="225"/>
      <c r="M71" s="225"/>
      <c r="N71" s="225"/>
      <c r="O71" s="225"/>
      <c r="P71" s="225"/>
    </row>
    <row r="72" spans="1:16" ht="15" customHeight="1" x14ac:dyDescent="0.25">
      <c r="A72" s="226" t="s">
        <v>413</v>
      </c>
      <c r="B72" s="228">
        <v>2977</v>
      </c>
      <c r="C72" s="228">
        <v>3822</v>
      </c>
      <c r="D72" s="228">
        <v>4634</v>
      </c>
      <c r="E72" s="228">
        <v>5142</v>
      </c>
      <c r="F72" s="228">
        <v>5526</v>
      </c>
      <c r="G72" s="228">
        <v>5625</v>
      </c>
      <c r="H72" s="228">
        <v>5619</v>
      </c>
      <c r="I72" s="228">
        <v>5813</v>
      </c>
      <c r="J72" s="228">
        <v>7017</v>
      </c>
      <c r="K72" s="227">
        <v>10558</v>
      </c>
      <c r="L72" s="227">
        <v>11986</v>
      </c>
      <c r="M72" s="227">
        <v>13839</v>
      </c>
      <c r="N72" s="227">
        <v>15403</v>
      </c>
      <c r="O72" s="227">
        <v>17285</v>
      </c>
      <c r="P72" s="227">
        <v>20120</v>
      </c>
    </row>
    <row r="73" spans="1:16" ht="15" customHeight="1" x14ac:dyDescent="0.25">
      <c r="A73" s="231" t="s">
        <v>414</v>
      </c>
      <c r="B73" s="228">
        <v>2977</v>
      </c>
      <c r="C73" s="228">
        <v>3822</v>
      </c>
      <c r="D73" s="228">
        <v>4634</v>
      </c>
      <c r="E73" s="228">
        <v>5142</v>
      </c>
      <c r="F73" s="228">
        <v>5526</v>
      </c>
      <c r="G73" s="228">
        <v>5625</v>
      </c>
      <c r="H73" s="228">
        <v>5619</v>
      </c>
      <c r="I73" s="228">
        <v>5813</v>
      </c>
      <c r="J73" s="228">
        <v>7017</v>
      </c>
      <c r="K73" s="228">
        <v>9358</v>
      </c>
      <c r="L73" s="227">
        <v>11986</v>
      </c>
      <c r="M73" s="227">
        <v>13839</v>
      </c>
      <c r="N73" s="227">
        <v>15403</v>
      </c>
      <c r="O73" s="227">
        <v>17285</v>
      </c>
      <c r="P73" s="227">
        <v>20120</v>
      </c>
    </row>
    <row r="74" spans="1:16" ht="15" customHeight="1" x14ac:dyDescent="0.25">
      <c r="A74" s="231" t="s">
        <v>415</v>
      </c>
      <c r="B74" s="228">
        <v>1214</v>
      </c>
      <c r="C74" s="228">
        <v>1168</v>
      </c>
      <c r="D74" s="228">
        <v>1120</v>
      </c>
      <c r="E74" s="228">
        <v>1070</v>
      </c>
      <c r="F74" s="228">
        <v>1027</v>
      </c>
      <c r="G74" s="228">
        <v>1006</v>
      </c>
      <c r="H74" s="228">
        <v>986</v>
      </c>
      <c r="I74" s="228">
        <v>953</v>
      </c>
      <c r="J74" s="228">
        <v>952</v>
      </c>
      <c r="K74" s="228">
        <v>964</v>
      </c>
      <c r="L74" s="228">
        <v>963</v>
      </c>
      <c r="M74" s="228">
        <v>951</v>
      </c>
      <c r="N74" s="228">
        <v>949</v>
      </c>
      <c r="O74" s="228">
        <v>943</v>
      </c>
      <c r="P74" s="228">
        <v>937</v>
      </c>
    </row>
    <row r="75" spans="1:16" ht="15" customHeight="1" x14ac:dyDescent="0.25">
      <c r="A75" s="235" t="s">
        <v>416</v>
      </c>
      <c r="B75" s="236">
        <v>2.4500000000000002</v>
      </c>
      <c r="C75" s="236">
        <v>3.27</v>
      </c>
      <c r="D75" s="236">
        <v>4.1399999999999997</v>
      </c>
      <c r="E75" s="236">
        <v>4.8099999999999996</v>
      </c>
      <c r="F75" s="236">
        <v>5.38</v>
      </c>
      <c r="G75" s="236">
        <v>5.59</v>
      </c>
      <c r="H75" s="236">
        <v>5.7</v>
      </c>
      <c r="I75" s="236">
        <v>6.1</v>
      </c>
      <c r="J75" s="236">
        <v>7.37</v>
      </c>
      <c r="K75" s="236">
        <v>10.95</v>
      </c>
      <c r="L75" s="236">
        <v>12.45</v>
      </c>
      <c r="M75" s="236">
        <v>14.55</v>
      </c>
      <c r="N75" s="236">
        <v>16.23</v>
      </c>
      <c r="O75" s="236">
        <v>18.329999999999998</v>
      </c>
      <c r="P75" s="236">
        <v>21.47</v>
      </c>
    </row>
    <row r="76" spans="1:16" ht="15" customHeight="1" x14ac:dyDescent="0.25">
      <c r="A76" s="235" t="s">
        <v>417</v>
      </c>
      <c r="B76" s="236">
        <v>2.4500000000000002</v>
      </c>
      <c r="C76" s="236">
        <v>3.27</v>
      </c>
      <c r="D76" s="236">
        <v>4.1399999999999997</v>
      </c>
      <c r="E76" s="236">
        <v>4.8099999999999996</v>
      </c>
      <c r="F76" s="236">
        <v>5.38</v>
      </c>
      <c r="G76" s="236">
        <v>5.59</v>
      </c>
      <c r="H76" s="236">
        <v>5.7</v>
      </c>
      <c r="I76" s="236">
        <v>6.1</v>
      </c>
      <c r="J76" s="236">
        <v>7.37</v>
      </c>
      <c r="K76" s="236">
        <v>9.7100000000000009</v>
      </c>
      <c r="L76" s="236">
        <v>12.45</v>
      </c>
      <c r="M76" s="236">
        <v>14.55</v>
      </c>
      <c r="N76" s="236">
        <v>16.23</v>
      </c>
      <c r="O76" s="236">
        <v>18.329999999999998</v>
      </c>
      <c r="P76" s="236">
        <v>21.47</v>
      </c>
    </row>
    <row r="77" spans="1:16" ht="15" customHeight="1" x14ac:dyDescent="0.25">
      <c r="A77" s="235" t="s">
        <v>418</v>
      </c>
      <c r="B77" s="236">
        <v>3.22</v>
      </c>
      <c r="C77" s="236">
        <v>3.27</v>
      </c>
      <c r="D77" s="236">
        <v>4.1399999999999997</v>
      </c>
      <c r="E77" s="236">
        <v>4.8099999999999996</v>
      </c>
      <c r="F77" s="236">
        <v>5.38</v>
      </c>
      <c r="G77" s="236">
        <v>5.59</v>
      </c>
      <c r="H77" s="236">
        <v>5.7</v>
      </c>
      <c r="I77" s="236">
        <v>6.1</v>
      </c>
      <c r="J77" s="236">
        <v>7.37</v>
      </c>
      <c r="K77" s="236">
        <v>9.7100000000000009</v>
      </c>
      <c r="L77" s="236">
        <v>12.45</v>
      </c>
      <c r="M77" s="236">
        <v>14.55</v>
      </c>
      <c r="N77" s="236">
        <v>16.23</v>
      </c>
      <c r="O77" s="236">
        <v>17.440000000000001</v>
      </c>
      <c r="P77" s="236">
        <v>21.25</v>
      </c>
    </row>
    <row r="78" spans="1:16" ht="15" customHeight="1" x14ac:dyDescent="0.25">
      <c r="A78" s="226" t="s">
        <v>419</v>
      </c>
      <c r="B78" s="227"/>
      <c r="C78" s="227"/>
      <c r="D78" s="227"/>
      <c r="E78" s="227"/>
      <c r="F78" s="227"/>
      <c r="G78" s="228">
        <v>5625</v>
      </c>
      <c r="H78" s="228">
        <v>5619</v>
      </c>
      <c r="I78" s="228">
        <v>5813</v>
      </c>
      <c r="J78" s="228">
        <v>7017</v>
      </c>
      <c r="K78" s="227">
        <v>10558</v>
      </c>
      <c r="L78" s="227">
        <v>11986</v>
      </c>
      <c r="M78" s="227">
        <v>13839</v>
      </c>
      <c r="N78" s="227">
        <v>15403</v>
      </c>
      <c r="O78" s="227">
        <v>17285</v>
      </c>
      <c r="P78" s="227">
        <v>20120</v>
      </c>
    </row>
    <row r="79" spans="1:16" ht="15" customHeight="1" x14ac:dyDescent="0.25">
      <c r="A79" s="226" t="s">
        <v>420</v>
      </c>
      <c r="B79" s="227"/>
      <c r="C79" s="227"/>
      <c r="D79" s="227"/>
      <c r="E79" s="227"/>
      <c r="F79" s="227"/>
      <c r="G79" s="236">
        <v>1</v>
      </c>
      <c r="H79" s="236">
        <v>1</v>
      </c>
      <c r="I79" s="236">
        <v>1</v>
      </c>
      <c r="J79" s="236">
        <v>1</v>
      </c>
      <c r="K79" s="236">
        <v>1</v>
      </c>
      <c r="L79" s="236">
        <v>1</v>
      </c>
      <c r="M79" s="236">
        <v>1</v>
      </c>
      <c r="N79" s="236">
        <v>1</v>
      </c>
      <c r="O79" s="236">
        <v>1</v>
      </c>
      <c r="P79" s="236">
        <v>1</v>
      </c>
    </row>
    <row r="80" spans="1:16" ht="15" customHeight="1" x14ac:dyDescent="0.25">
      <c r="A80" s="231" t="s">
        <v>421</v>
      </c>
      <c r="B80" s="227"/>
      <c r="C80" s="227"/>
      <c r="D80" s="227"/>
      <c r="E80" s="227"/>
      <c r="F80" s="227"/>
      <c r="G80" s="228">
        <v>1006</v>
      </c>
      <c r="H80" s="228">
        <v>986</v>
      </c>
      <c r="I80" s="228">
        <v>953</v>
      </c>
      <c r="J80" s="228">
        <v>952</v>
      </c>
      <c r="K80" s="228">
        <v>964</v>
      </c>
      <c r="L80" s="228">
        <v>963</v>
      </c>
      <c r="M80" s="228">
        <v>951</v>
      </c>
      <c r="N80" s="228">
        <v>949</v>
      </c>
      <c r="O80" s="228">
        <v>943</v>
      </c>
      <c r="P80" s="228">
        <v>937</v>
      </c>
    </row>
    <row r="81" spans="1:16" ht="15" customHeight="1" x14ac:dyDescent="0.25">
      <c r="A81" s="235" t="s">
        <v>422</v>
      </c>
      <c r="B81" s="236">
        <v>2.4500000000000002</v>
      </c>
      <c r="C81" s="236">
        <v>3.27</v>
      </c>
      <c r="D81" s="236">
        <v>4.1399999999999997</v>
      </c>
      <c r="E81" s="236">
        <v>4.8099999999999996</v>
      </c>
      <c r="F81" s="236">
        <v>5.38</v>
      </c>
      <c r="G81" s="236">
        <v>5.59</v>
      </c>
      <c r="H81" s="236">
        <v>5.7</v>
      </c>
      <c r="I81" s="236">
        <v>6.1</v>
      </c>
      <c r="J81" s="236">
        <v>7.37</v>
      </c>
      <c r="K81" s="236">
        <v>10.95</v>
      </c>
      <c r="L81" s="236">
        <v>12.45</v>
      </c>
      <c r="M81" s="236">
        <v>14.55</v>
      </c>
      <c r="N81" s="236">
        <v>16.23</v>
      </c>
      <c r="O81" s="236">
        <v>18.329999999999998</v>
      </c>
      <c r="P81" s="236">
        <v>21.47</v>
      </c>
    </row>
    <row r="82" spans="1:16" ht="15" customHeight="1" x14ac:dyDescent="0.25">
      <c r="A82" s="235" t="s">
        <v>423</v>
      </c>
      <c r="B82" s="236">
        <v>2.4500000000000002</v>
      </c>
      <c r="C82" s="236">
        <v>3.27</v>
      </c>
      <c r="D82" s="236">
        <v>4.1399999999999997</v>
      </c>
      <c r="E82" s="236">
        <v>4.8099999999999996</v>
      </c>
      <c r="F82" s="236">
        <v>5.38</v>
      </c>
      <c r="G82" s="236">
        <v>5.59</v>
      </c>
      <c r="H82" s="236">
        <v>5.7</v>
      </c>
      <c r="I82" s="236">
        <v>6.1</v>
      </c>
      <c r="J82" s="236">
        <v>7.37</v>
      </c>
      <c r="K82" s="236">
        <v>9.7100000000000009</v>
      </c>
      <c r="L82" s="236">
        <v>12.45</v>
      </c>
      <c r="M82" s="236">
        <v>14.55</v>
      </c>
      <c r="N82" s="236">
        <v>16.23</v>
      </c>
      <c r="O82" s="236">
        <v>18.329999999999998</v>
      </c>
      <c r="P82" s="236">
        <v>21.47</v>
      </c>
    </row>
    <row r="83" spans="1:16" ht="15" customHeight="1" x14ac:dyDescent="0.25">
      <c r="A83" s="235" t="s">
        <v>424</v>
      </c>
      <c r="B83" s="236">
        <v>3.22</v>
      </c>
      <c r="C83" s="236">
        <v>3.27</v>
      </c>
      <c r="D83" s="236">
        <v>4.1399999999999997</v>
      </c>
      <c r="E83" s="236">
        <v>4.8099999999999996</v>
      </c>
      <c r="F83" s="236">
        <v>5.38</v>
      </c>
      <c r="G83" s="236">
        <v>5.59</v>
      </c>
      <c r="H83" s="236">
        <v>5.7</v>
      </c>
      <c r="I83" s="236">
        <v>6.1</v>
      </c>
      <c r="J83" s="236">
        <v>7.37</v>
      </c>
      <c r="K83" s="236">
        <v>9.7100000000000009</v>
      </c>
      <c r="L83" s="236">
        <v>12.45</v>
      </c>
      <c r="M83" s="236">
        <v>14.55</v>
      </c>
      <c r="N83" s="236">
        <v>16.23</v>
      </c>
      <c r="O83" s="236">
        <v>17.440000000000001</v>
      </c>
      <c r="P83" s="236">
        <v>21.25</v>
      </c>
    </row>
    <row r="84" spans="1:16" ht="15" customHeight="1" x14ac:dyDescent="0.25">
      <c r="A84" s="226" t="s">
        <v>425</v>
      </c>
      <c r="B84" s="227">
        <v>0</v>
      </c>
      <c r="C84" s="227">
        <v>0</v>
      </c>
      <c r="D84" s="227">
        <v>0</v>
      </c>
      <c r="E84" s="227">
        <v>0</v>
      </c>
      <c r="F84" s="227">
        <v>0</v>
      </c>
      <c r="G84" s="227">
        <v>0</v>
      </c>
      <c r="H84" s="227">
        <v>0</v>
      </c>
      <c r="I84" s="227">
        <v>0</v>
      </c>
      <c r="J84" s="227">
        <v>0</v>
      </c>
      <c r="K84" s="236">
        <v>1.24</v>
      </c>
      <c r="L84" s="227">
        <v>0</v>
      </c>
      <c r="M84" s="227">
        <v>0</v>
      </c>
      <c r="N84" s="227">
        <v>0</v>
      </c>
      <c r="O84" s="227">
        <v>0</v>
      </c>
      <c r="P84" s="227">
        <v>0</v>
      </c>
    </row>
    <row r="85" spans="1:16" ht="15" customHeight="1" x14ac:dyDescent="0.25">
      <c r="A85" s="226" t="s">
        <v>426</v>
      </c>
      <c r="B85" s="227"/>
      <c r="C85" s="227"/>
      <c r="D85" s="227"/>
      <c r="E85" s="227"/>
      <c r="F85" s="227"/>
      <c r="G85" s="236">
        <v>4.25</v>
      </c>
      <c r="H85" s="236">
        <v>5.21</v>
      </c>
      <c r="I85" s="236">
        <v>4.0599999999999996</v>
      </c>
      <c r="J85" s="236">
        <v>8.06</v>
      </c>
      <c r="K85" s="236">
        <v>10.97</v>
      </c>
      <c r="L85" s="236">
        <v>10.87</v>
      </c>
      <c r="M85" s="236">
        <v>15.16</v>
      </c>
      <c r="N85" s="236">
        <v>16.37</v>
      </c>
      <c r="O85" s="236">
        <v>16.66</v>
      </c>
      <c r="P85" s="236">
        <v>18.260000000000002</v>
      </c>
    </row>
    <row r="86" spans="1:16" ht="15" customHeight="1" x14ac:dyDescent="0.25">
      <c r="A86" s="224" t="s">
        <v>427</v>
      </c>
      <c r="B86" s="225"/>
      <c r="C86" s="225"/>
      <c r="D86" s="225"/>
      <c r="E86" s="225"/>
      <c r="F86" s="225"/>
      <c r="G86" s="225"/>
      <c r="H86" s="225"/>
      <c r="I86" s="225"/>
      <c r="J86" s="225"/>
      <c r="K86" s="225"/>
      <c r="L86" s="225"/>
      <c r="M86" s="225"/>
      <c r="N86" s="225"/>
      <c r="O86" s="225"/>
      <c r="P86" s="225"/>
    </row>
    <row r="87" spans="1:16" ht="15" customHeight="1" x14ac:dyDescent="0.25">
      <c r="A87" s="226" t="s">
        <v>428</v>
      </c>
      <c r="B87" s="227"/>
      <c r="C87" s="227"/>
      <c r="D87" s="227"/>
      <c r="E87" s="227"/>
      <c r="F87" s="227"/>
      <c r="G87" s="236">
        <v>1.5</v>
      </c>
      <c r="H87" s="236">
        <v>1.2</v>
      </c>
      <c r="I87" s="227"/>
      <c r="J87" s="227"/>
      <c r="K87" s="227"/>
      <c r="L87" s="227"/>
      <c r="M87" s="227"/>
      <c r="N87" s="227"/>
      <c r="O87" s="227"/>
      <c r="P87" s="227"/>
    </row>
    <row r="88" spans="1:16" ht="15" customHeight="1" x14ac:dyDescent="0.25">
      <c r="A88" s="226" t="s">
        <v>429</v>
      </c>
      <c r="B88" s="228">
        <v>2977</v>
      </c>
      <c r="C88" s="228">
        <v>3822</v>
      </c>
      <c r="D88" s="228">
        <v>4634</v>
      </c>
      <c r="E88" s="228">
        <v>5142</v>
      </c>
      <c r="F88" s="228">
        <v>5526</v>
      </c>
      <c r="G88" s="228">
        <v>5626.5</v>
      </c>
      <c r="H88" s="228">
        <v>5620.2</v>
      </c>
      <c r="I88" s="228">
        <v>5813</v>
      </c>
      <c r="J88" s="228">
        <v>7017</v>
      </c>
      <c r="K88" s="227">
        <v>10558</v>
      </c>
      <c r="L88" s="227">
        <v>11986</v>
      </c>
      <c r="M88" s="227">
        <v>13839</v>
      </c>
      <c r="N88" s="227">
        <v>15403</v>
      </c>
      <c r="O88" s="227">
        <v>17285</v>
      </c>
      <c r="P88" s="227">
        <v>20120</v>
      </c>
    </row>
    <row r="89" spans="1:16" ht="15" customHeight="1" x14ac:dyDescent="0.25">
      <c r="A89" s="231" t="s">
        <v>430</v>
      </c>
      <c r="B89" s="228">
        <v>2977</v>
      </c>
      <c r="C89" s="228">
        <v>3822</v>
      </c>
      <c r="D89" s="228">
        <v>4634</v>
      </c>
      <c r="E89" s="228">
        <v>5142</v>
      </c>
      <c r="F89" s="228">
        <v>5526</v>
      </c>
      <c r="G89" s="228">
        <v>5626.5</v>
      </c>
      <c r="H89" s="228">
        <v>5620.2</v>
      </c>
      <c r="I89" s="228">
        <v>5813</v>
      </c>
      <c r="J89" s="228">
        <v>7017</v>
      </c>
      <c r="K89" s="228">
        <v>9358</v>
      </c>
      <c r="L89" s="227">
        <v>11986</v>
      </c>
      <c r="M89" s="227">
        <v>13839</v>
      </c>
      <c r="N89" s="227">
        <v>15403</v>
      </c>
      <c r="O89" s="227">
        <v>17285</v>
      </c>
      <c r="P89" s="227">
        <v>20120</v>
      </c>
    </row>
    <row r="90" spans="1:16" ht="15" customHeight="1" x14ac:dyDescent="0.25">
      <c r="A90" s="231" t="s">
        <v>431</v>
      </c>
      <c r="B90" s="228">
        <v>1241</v>
      </c>
      <c r="C90" s="228">
        <v>1179</v>
      </c>
      <c r="D90" s="228">
        <v>1131</v>
      </c>
      <c r="E90" s="228">
        <v>1087</v>
      </c>
      <c r="F90" s="228">
        <v>1046</v>
      </c>
      <c r="G90" s="228">
        <v>1023</v>
      </c>
      <c r="H90" s="228">
        <v>986</v>
      </c>
      <c r="I90" s="228">
        <v>967</v>
      </c>
      <c r="J90" s="228">
        <v>968</v>
      </c>
      <c r="K90" s="228">
        <v>985</v>
      </c>
      <c r="L90" s="228">
        <v>983</v>
      </c>
      <c r="M90" s="228">
        <v>966</v>
      </c>
      <c r="N90" s="228">
        <v>961</v>
      </c>
      <c r="O90" s="228">
        <v>956</v>
      </c>
      <c r="P90" s="228">
        <v>950</v>
      </c>
    </row>
    <row r="91" spans="1:16" ht="15" customHeight="1" x14ac:dyDescent="0.25">
      <c r="A91" s="235" t="s">
        <v>432</v>
      </c>
      <c r="B91" s="236">
        <v>2.4</v>
      </c>
      <c r="C91" s="236">
        <v>3.24</v>
      </c>
      <c r="D91" s="236">
        <v>4.0999999999999996</v>
      </c>
      <c r="E91" s="236">
        <v>4.7300000000000004</v>
      </c>
      <c r="F91" s="236">
        <v>5.28</v>
      </c>
      <c r="G91" s="236">
        <v>5.5</v>
      </c>
      <c r="H91" s="236">
        <v>5.7</v>
      </c>
      <c r="I91" s="236">
        <v>6.01</v>
      </c>
      <c r="J91" s="236">
        <v>7.25</v>
      </c>
      <c r="K91" s="236">
        <v>10.72</v>
      </c>
      <c r="L91" s="236">
        <v>12.19</v>
      </c>
      <c r="M91" s="236">
        <v>14.33</v>
      </c>
      <c r="N91" s="236">
        <v>16.03</v>
      </c>
      <c r="O91" s="236">
        <v>18.079999999999998</v>
      </c>
      <c r="P91" s="236">
        <v>21.18</v>
      </c>
    </row>
    <row r="92" spans="1:16" ht="15" customHeight="1" x14ac:dyDescent="0.25">
      <c r="A92" s="235" t="s">
        <v>433</v>
      </c>
      <c r="B92" s="236">
        <v>2.4</v>
      </c>
      <c r="C92" s="236">
        <v>3.24</v>
      </c>
      <c r="D92" s="236">
        <v>4.0999999999999996</v>
      </c>
      <c r="E92" s="236">
        <v>4.7300000000000004</v>
      </c>
      <c r="F92" s="236">
        <v>5.28</v>
      </c>
      <c r="G92" s="236">
        <v>5.5</v>
      </c>
      <c r="H92" s="236">
        <v>5.7</v>
      </c>
      <c r="I92" s="236">
        <v>6.01</v>
      </c>
      <c r="J92" s="236">
        <v>7.25</v>
      </c>
      <c r="K92" s="236">
        <v>9.5</v>
      </c>
      <c r="L92" s="236">
        <v>12.19</v>
      </c>
      <c r="M92" s="236">
        <v>14.33</v>
      </c>
      <c r="N92" s="236">
        <v>16.03</v>
      </c>
      <c r="O92" s="236">
        <v>18.079999999999998</v>
      </c>
      <c r="P92" s="236">
        <v>21.18</v>
      </c>
    </row>
    <row r="93" spans="1:16" ht="15" customHeight="1" x14ac:dyDescent="0.25">
      <c r="A93" s="235" t="s">
        <v>434</v>
      </c>
      <c r="B93" s="236">
        <v>3.15</v>
      </c>
      <c r="C93" s="236">
        <v>3.24</v>
      </c>
      <c r="D93" s="236">
        <v>4.0999999999999996</v>
      </c>
      <c r="E93" s="236">
        <v>4.7300000000000004</v>
      </c>
      <c r="F93" s="236">
        <v>5.28</v>
      </c>
      <c r="G93" s="236">
        <v>5.5</v>
      </c>
      <c r="H93" s="236">
        <v>5.7</v>
      </c>
      <c r="I93" s="236">
        <v>6.01</v>
      </c>
      <c r="J93" s="236">
        <v>7.25</v>
      </c>
      <c r="K93" s="236">
        <v>9.5</v>
      </c>
      <c r="L93" s="236">
        <v>12.19</v>
      </c>
      <c r="M93" s="236">
        <v>14.33</v>
      </c>
      <c r="N93" s="236">
        <v>16.03</v>
      </c>
      <c r="O93" s="236">
        <v>17.2</v>
      </c>
      <c r="P93" s="236">
        <v>20.96</v>
      </c>
    </row>
    <row r="94" spans="1:16" ht="15" customHeight="1" x14ac:dyDescent="0.25">
      <c r="A94" s="226" t="s">
        <v>435</v>
      </c>
      <c r="B94" s="227"/>
      <c r="C94" s="227"/>
      <c r="D94" s="227"/>
      <c r="E94" s="227"/>
      <c r="F94" s="227"/>
      <c r="G94" s="228">
        <v>5626.5</v>
      </c>
      <c r="H94" s="228">
        <v>5620.2</v>
      </c>
      <c r="I94" s="228">
        <v>5813</v>
      </c>
      <c r="J94" s="228">
        <v>7017</v>
      </c>
      <c r="K94" s="227">
        <v>10558</v>
      </c>
      <c r="L94" s="227">
        <v>11986</v>
      </c>
      <c r="M94" s="227">
        <v>13839</v>
      </c>
      <c r="N94" s="227">
        <v>15403</v>
      </c>
      <c r="O94" s="227">
        <v>17285</v>
      </c>
      <c r="P94" s="227">
        <v>20120</v>
      </c>
    </row>
    <row r="95" spans="1:16" ht="15" customHeight="1" x14ac:dyDescent="0.25">
      <c r="A95" s="226" t="s">
        <v>436</v>
      </c>
      <c r="B95" s="227"/>
      <c r="C95" s="227"/>
      <c r="D95" s="227"/>
      <c r="E95" s="227"/>
      <c r="F95" s="227"/>
      <c r="G95" s="236">
        <v>1</v>
      </c>
      <c r="H95" s="236">
        <v>1</v>
      </c>
      <c r="I95" s="236">
        <v>1</v>
      </c>
      <c r="J95" s="236">
        <v>1</v>
      </c>
      <c r="K95" s="236">
        <v>1</v>
      </c>
      <c r="L95" s="236">
        <v>1</v>
      </c>
      <c r="M95" s="236">
        <v>1</v>
      </c>
      <c r="N95" s="236">
        <v>1</v>
      </c>
      <c r="O95" s="236">
        <v>1</v>
      </c>
      <c r="P95" s="236">
        <v>1</v>
      </c>
    </row>
    <row r="96" spans="1:16" ht="15" customHeight="1" x14ac:dyDescent="0.25">
      <c r="A96" s="231" t="s">
        <v>437</v>
      </c>
      <c r="B96" s="227"/>
      <c r="C96" s="227"/>
      <c r="D96" s="227"/>
      <c r="E96" s="227"/>
      <c r="F96" s="227"/>
      <c r="G96" s="228">
        <v>1023</v>
      </c>
      <c r="H96" s="228">
        <v>986</v>
      </c>
      <c r="I96" s="228">
        <v>967</v>
      </c>
      <c r="J96" s="228">
        <v>968</v>
      </c>
      <c r="K96" s="228">
        <v>985</v>
      </c>
      <c r="L96" s="228">
        <v>983</v>
      </c>
      <c r="M96" s="228">
        <v>966</v>
      </c>
      <c r="N96" s="228">
        <v>961</v>
      </c>
      <c r="O96" s="228">
        <v>956</v>
      </c>
      <c r="P96" s="228">
        <v>950</v>
      </c>
    </row>
    <row r="97" spans="1:16" ht="15" customHeight="1" x14ac:dyDescent="0.25">
      <c r="A97" s="235" t="s">
        <v>438</v>
      </c>
      <c r="B97" s="236">
        <v>2.4</v>
      </c>
      <c r="C97" s="236">
        <v>3.24</v>
      </c>
      <c r="D97" s="236">
        <v>4.0999999999999996</v>
      </c>
      <c r="E97" s="236">
        <v>4.7300000000000004</v>
      </c>
      <c r="F97" s="236">
        <v>5.28</v>
      </c>
      <c r="G97" s="236">
        <v>5.5</v>
      </c>
      <c r="H97" s="236">
        <v>5.7</v>
      </c>
      <c r="I97" s="236">
        <v>6.01</v>
      </c>
      <c r="J97" s="236">
        <v>7.25</v>
      </c>
      <c r="K97" s="236">
        <v>10.72</v>
      </c>
      <c r="L97" s="236">
        <v>12.19</v>
      </c>
      <c r="M97" s="236">
        <v>14.33</v>
      </c>
      <c r="N97" s="236">
        <v>16.03</v>
      </c>
      <c r="O97" s="236">
        <v>18.079999999999998</v>
      </c>
      <c r="P97" s="236">
        <v>21.18</v>
      </c>
    </row>
    <row r="98" spans="1:16" ht="15" customHeight="1" x14ac:dyDescent="0.25">
      <c r="A98" s="235" t="s">
        <v>439</v>
      </c>
      <c r="B98" s="236">
        <v>2.4</v>
      </c>
      <c r="C98" s="236">
        <v>3.24</v>
      </c>
      <c r="D98" s="236">
        <v>4.0999999999999996</v>
      </c>
      <c r="E98" s="236">
        <v>4.7300000000000004</v>
      </c>
      <c r="F98" s="236">
        <v>5.28</v>
      </c>
      <c r="G98" s="236">
        <v>5.5</v>
      </c>
      <c r="H98" s="236">
        <v>5.7</v>
      </c>
      <c r="I98" s="236">
        <v>6.01</v>
      </c>
      <c r="J98" s="236">
        <v>7.25</v>
      </c>
      <c r="K98" s="236">
        <v>9.5</v>
      </c>
      <c r="L98" s="236">
        <v>12.19</v>
      </c>
      <c r="M98" s="236">
        <v>14.33</v>
      </c>
      <c r="N98" s="236">
        <v>16.03</v>
      </c>
      <c r="O98" s="236">
        <v>18.079999999999998</v>
      </c>
      <c r="P98" s="236">
        <v>21.18</v>
      </c>
    </row>
    <row r="99" spans="1:16" ht="15" customHeight="1" x14ac:dyDescent="0.25">
      <c r="A99" s="235" t="s">
        <v>440</v>
      </c>
      <c r="B99" s="236">
        <v>3.15</v>
      </c>
      <c r="C99" s="236">
        <v>3.24</v>
      </c>
      <c r="D99" s="236">
        <v>4.0999999999999996</v>
      </c>
      <c r="E99" s="236">
        <v>4.7300000000000004</v>
      </c>
      <c r="F99" s="236">
        <v>5.28</v>
      </c>
      <c r="G99" s="236">
        <v>5.5</v>
      </c>
      <c r="H99" s="236">
        <v>5.7</v>
      </c>
      <c r="I99" s="236">
        <v>6.01</v>
      </c>
      <c r="J99" s="236">
        <v>7.25</v>
      </c>
      <c r="K99" s="236">
        <v>9.5</v>
      </c>
      <c r="L99" s="236">
        <v>12.19</v>
      </c>
      <c r="M99" s="236">
        <v>14.33</v>
      </c>
      <c r="N99" s="236">
        <v>16.03</v>
      </c>
      <c r="O99" s="236">
        <v>17.2</v>
      </c>
      <c r="P99" s="236">
        <v>20.96</v>
      </c>
    </row>
    <row r="100" spans="1:16" ht="15" customHeight="1" x14ac:dyDescent="0.25">
      <c r="A100" s="226" t="s">
        <v>441</v>
      </c>
      <c r="B100" s="227">
        <v>0</v>
      </c>
      <c r="C100" s="227">
        <v>0</v>
      </c>
      <c r="D100" s="227">
        <v>0</v>
      </c>
      <c r="E100" s="227">
        <v>0</v>
      </c>
      <c r="F100" s="227">
        <v>0</v>
      </c>
      <c r="G100" s="227">
        <v>0</v>
      </c>
      <c r="H100" s="227">
        <v>0</v>
      </c>
      <c r="I100" s="227">
        <v>0</v>
      </c>
      <c r="J100" s="227">
        <v>0</v>
      </c>
      <c r="K100" s="236">
        <v>1.22</v>
      </c>
      <c r="L100" s="227">
        <v>0</v>
      </c>
      <c r="M100" s="227">
        <v>0</v>
      </c>
      <c r="N100" s="227">
        <v>0</v>
      </c>
      <c r="O100" s="227">
        <v>0</v>
      </c>
      <c r="P100" s="227">
        <v>0</v>
      </c>
    </row>
    <row r="101" spans="1:16" ht="15" customHeight="1" x14ac:dyDescent="0.25">
      <c r="A101" s="226" t="s">
        <v>442</v>
      </c>
      <c r="B101" s="227"/>
      <c r="C101" s="227"/>
      <c r="D101" s="227"/>
      <c r="E101" s="227"/>
      <c r="F101" s="227"/>
      <c r="G101" s="236">
        <v>4.18</v>
      </c>
      <c r="H101" s="236">
        <v>5.21</v>
      </c>
      <c r="I101" s="236">
        <v>4</v>
      </c>
      <c r="J101" s="236">
        <v>7.92</v>
      </c>
      <c r="K101" s="236">
        <v>10.73</v>
      </c>
      <c r="L101" s="236">
        <v>10.65</v>
      </c>
      <c r="M101" s="236">
        <v>14.93</v>
      </c>
      <c r="N101" s="236">
        <v>16.16</v>
      </c>
      <c r="O101" s="236">
        <v>16.440000000000001</v>
      </c>
      <c r="P101" s="236">
        <v>18.010000000000002</v>
      </c>
    </row>
    <row r="102" spans="1:16" ht="15" customHeight="1" x14ac:dyDescent="0.25">
      <c r="A102" s="224" t="s">
        <v>443</v>
      </c>
      <c r="B102" s="225"/>
      <c r="C102" s="225"/>
      <c r="D102" s="225"/>
      <c r="E102" s="225"/>
      <c r="F102" s="225"/>
      <c r="G102" s="225"/>
      <c r="H102" s="225"/>
      <c r="I102" s="225"/>
      <c r="J102" s="225"/>
      <c r="K102" s="225"/>
      <c r="L102" s="225"/>
      <c r="M102" s="225"/>
      <c r="N102" s="225"/>
      <c r="O102" s="225"/>
      <c r="P102" s="225"/>
    </row>
    <row r="103" spans="1:16" ht="15" customHeight="1" x14ac:dyDescent="0.25">
      <c r="A103" s="226" t="s">
        <v>444</v>
      </c>
      <c r="B103" s="236">
        <v>0.03</v>
      </c>
      <c r="C103" s="236">
        <v>0.03</v>
      </c>
      <c r="D103" s="236">
        <v>0.41</v>
      </c>
      <c r="E103" s="236">
        <v>0.61</v>
      </c>
      <c r="F103" s="236">
        <v>0.8</v>
      </c>
      <c r="G103" s="236">
        <v>1.05</v>
      </c>
      <c r="H103" s="236">
        <v>1.41</v>
      </c>
      <c r="I103" s="236">
        <v>1.88</v>
      </c>
      <c r="J103" s="236">
        <v>2.38</v>
      </c>
      <c r="K103" s="236">
        <v>2.88</v>
      </c>
      <c r="L103" s="236">
        <v>3.45</v>
      </c>
      <c r="M103" s="236">
        <v>4.1399999999999997</v>
      </c>
      <c r="N103" s="236">
        <v>4.83</v>
      </c>
      <c r="O103" s="236">
        <v>5.6</v>
      </c>
      <c r="P103" s="236">
        <v>6.4</v>
      </c>
    </row>
    <row r="104" spans="1:16" ht="15" customHeight="1" x14ac:dyDescent="0.25">
      <c r="A104" s="226" t="s">
        <v>445</v>
      </c>
      <c r="B104" s="227"/>
      <c r="C104" s="227"/>
      <c r="D104" s="227"/>
      <c r="E104" s="227"/>
      <c r="F104" s="227"/>
      <c r="G104" s="236">
        <v>0.84</v>
      </c>
      <c r="H104" s="236">
        <v>1.41</v>
      </c>
      <c r="I104" s="236">
        <v>1.88</v>
      </c>
      <c r="J104" s="236">
        <v>2.38</v>
      </c>
      <c r="K104" s="236">
        <v>2.88</v>
      </c>
      <c r="L104" s="236">
        <v>3.45</v>
      </c>
      <c r="M104" s="236">
        <v>4.1399999999999997</v>
      </c>
      <c r="N104" s="236">
        <v>4.83</v>
      </c>
      <c r="O104" s="236">
        <v>5.6</v>
      </c>
      <c r="P104" s="236">
        <v>6.4</v>
      </c>
    </row>
    <row r="105" spans="1:16" ht="15" customHeight="1" x14ac:dyDescent="0.25">
      <c r="A105" s="224" t="s">
        <v>446</v>
      </c>
      <c r="B105" s="225"/>
      <c r="C105" s="225"/>
      <c r="D105" s="225"/>
      <c r="E105" s="225"/>
      <c r="F105" s="225"/>
      <c r="G105" s="225"/>
      <c r="H105" s="225"/>
      <c r="I105" s="225"/>
      <c r="J105" s="225"/>
      <c r="K105" s="225"/>
      <c r="L105" s="225"/>
      <c r="M105" s="225"/>
      <c r="N105" s="225"/>
      <c r="O105" s="225"/>
      <c r="P105" s="225"/>
    </row>
    <row r="106" spans="1:16" ht="15" customHeight="1" x14ac:dyDescent="0.25">
      <c r="A106" s="226" t="s">
        <v>447</v>
      </c>
      <c r="B106" s="228">
        <v>5263</v>
      </c>
      <c r="C106" s="228">
        <v>6359</v>
      </c>
      <c r="D106" s="228">
        <v>7864</v>
      </c>
      <c r="E106" s="228">
        <v>8112</v>
      </c>
      <c r="F106" s="228">
        <v>8843</v>
      </c>
      <c r="G106" s="228">
        <v>9623</v>
      </c>
      <c r="H106" s="227">
        <v>10274</v>
      </c>
      <c r="I106" s="227">
        <v>11021</v>
      </c>
      <c r="J106" s="227">
        <v>12930</v>
      </c>
      <c r="K106" s="227">
        <v>15209</v>
      </c>
      <c r="L106" s="227">
        <v>17344</v>
      </c>
      <c r="M106" s="227">
        <v>19685</v>
      </c>
      <c r="N106" s="227">
        <v>22405</v>
      </c>
      <c r="O106" s="227">
        <v>23130</v>
      </c>
      <c r="P106" s="227">
        <v>28224</v>
      </c>
    </row>
    <row r="107" spans="1:16" ht="15" customHeight="1" x14ac:dyDescent="0.25">
      <c r="A107" s="226" t="s">
        <v>448</v>
      </c>
      <c r="B107" s="228">
        <v>6244</v>
      </c>
      <c r="C107" s="228">
        <v>7350</v>
      </c>
      <c r="D107" s="228">
        <v>8928</v>
      </c>
      <c r="E107" s="228">
        <v>9236</v>
      </c>
      <c r="F107" s="227">
        <v>10152</v>
      </c>
      <c r="G107" s="227">
        <v>10998</v>
      </c>
      <c r="H107" s="227">
        <v>11752</v>
      </c>
      <c r="I107" s="227">
        <v>12714</v>
      </c>
      <c r="J107" s="227">
        <v>14985</v>
      </c>
      <c r="K107" s="227">
        <v>17454</v>
      </c>
      <c r="L107" s="227">
        <v>19772</v>
      </c>
      <c r="M107" s="227">
        <v>22405</v>
      </c>
      <c r="N107" s="227">
        <v>25316</v>
      </c>
      <c r="O107" s="227">
        <v>26249</v>
      </c>
      <c r="P107" s="227">
        <v>31624</v>
      </c>
    </row>
    <row r="108" spans="1:16" ht="15" customHeight="1" x14ac:dyDescent="0.25">
      <c r="A108" s="226" t="s">
        <v>449</v>
      </c>
      <c r="B108" s="228">
        <v>6508</v>
      </c>
      <c r="C108" s="228">
        <v>7653</v>
      </c>
      <c r="D108" s="228">
        <v>9225</v>
      </c>
      <c r="E108" s="228">
        <v>9531</v>
      </c>
      <c r="F108" s="227">
        <v>10486</v>
      </c>
      <c r="G108" s="227">
        <v>11436</v>
      </c>
      <c r="H108" s="227">
        <v>12201</v>
      </c>
      <c r="I108" s="227">
        <v>13269</v>
      </c>
      <c r="J108" s="227">
        <v>15593</v>
      </c>
      <c r="K108" s="227">
        <v>18164</v>
      </c>
      <c r="L108" s="227">
        <v>20523</v>
      </c>
      <c r="M108" s="227">
        <v>23405</v>
      </c>
      <c r="N108" s="227">
        <v>26416</v>
      </c>
      <c r="O108" s="227">
        <v>27449</v>
      </c>
      <c r="P108" s="227">
        <v>32924</v>
      </c>
    </row>
    <row r="109" spans="1:16" ht="15" customHeight="1" x14ac:dyDescent="0.25">
      <c r="A109" s="224" t="s">
        <v>450</v>
      </c>
      <c r="B109" s="225"/>
      <c r="C109" s="225"/>
      <c r="D109" s="225"/>
      <c r="E109" s="225"/>
      <c r="F109" s="225"/>
      <c r="G109" s="225"/>
      <c r="H109" s="225"/>
      <c r="I109" s="225"/>
      <c r="J109" s="225"/>
      <c r="K109" s="225"/>
      <c r="L109" s="225"/>
      <c r="M109" s="225"/>
      <c r="N109" s="225"/>
      <c r="O109" s="225"/>
      <c r="P109" s="225"/>
    </row>
    <row r="110" spans="1:16" ht="15" customHeight="1" x14ac:dyDescent="0.25">
      <c r="A110" s="226" t="s">
        <v>451</v>
      </c>
      <c r="B110" s="228">
        <v>981</v>
      </c>
      <c r="C110" s="228">
        <v>991</v>
      </c>
      <c r="D110" s="228">
        <v>1064</v>
      </c>
      <c r="E110" s="233">
        <v>-352</v>
      </c>
      <c r="F110" s="233">
        <v>-411</v>
      </c>
      <c r="G110" s="228">
        <v>1375</v>
      </c>
      <c r="H110" s="228">
        <v>1478</v>
      </c>
      <c r="I110" s="228">
        <v>1693</v>
      </c>
      <c r="J110" s="228">
        <v>2055</v>
      </c>
      <c r="K110" s="228">
        <v>2245</v>
      </c>
      <c r="L110" s="228">
        <v>2428</v>
      </c>
      <c r="M110" s="228">
        <v>2716</v>
      </c>
      <c r="N110" s="228">
        <v>2911</v>
      </c>
      <c r="O110" s="228">
        <v>3119</v>
      </c>
      <c r="P110" s="228">
        <v>3400</v>
      </c>
    </row>
    <row r="111" spans="1:16" ht="15" customHeight="1" x14ac:dyDescent="0.25">
      <c r="A111" s="231" t="s">
        <v>452</v>
      </c>
      <c r="B111" s="228">
        <v>729</v>
      </c>
      <c r="C111" s="228">
        <v>750</v>
      </c>
      <c r="D111" s="228">
        <v>398</v>
      </c>
      <c r="E111" s="228">
        <v>386</v>
      </c>
      <c r="F111" s="228">
        <v>449</v>
      </c>
      <c r="G111" s="228">
        <v>856</v>
      </c>
      <c r="H111" s="228">
        <v>954</v>
      </c>
      <c r="I111" s="228">
        <v>1043</v>
      </c>
      <c r="J111" s="228">
        <v>1173</v>
      </c>
      <c r="K111" s="228">
        <v>1349</v>
      </c>
      <c r="L111" s="228">
        <v>1530</v>
      </c>
      <c r="M111" s="228">
        <v>995</v>
      </c>
      <c r="N111" s="228">
        <v>997</v>
      </c>
      <c r="O111" s="228">
        <v>996</v>
      </c>
      <c r="P111" s="228">
        <v>1100</v>
      </c>
    </row>
    <row r="112" spans="1:16" ht="15" customHeight="1" x14ac:dyDescent="0.25">
      <c r="A112" s="231" t="s">
        <v>453</v>
      </c>
      <c r="B112" s="228">
        <v>252</v>
      </c>
      <c r="C112" s="228">
        <v>241</v>
      </c>
      <c r="D112" s="228">
        <v>666</v>
      </c>
      <c r="E112" s="233">
        <v>-738</v>
      </c>
      <c r="F112" s="233">
        <v>-860</v>
      </c>
      <c r="G112" s="228">
        <v>519</v>
      </c>
      <c r="H112" s="228">
        <v>524</v>
      </c>
      <c r="I112" s="228">
        <v>650</v>
      </c>
      <c r="J112" s="228">
        <v>882</v>
      </c>
      <c r="K112" s="228">
        <v>896</v>
      </c>
      <c r="L112" s="228">
        <v>898</v>
      </c>
      <c r="M112" s="228">
        <v>1721</v>
      </c>
      <c r="N112" s="228">
        <v>1914</v>
      </c>
      <c r="O112" s="228">
        <v>2123</v>
      </c>
      <c r="P112" s="228">
        <v>2300</v>
      </c>
    </row>
    <row r="113" spans="1:16" ht="15" customHeight="1" x14ac:dyDescent="0.25">
      <c r="A113" s="235" t="s">
        <v>454</v>
      </c>
      <c r="B113" s="228">
        <v>252</v>
      </c>
      <c r="C113" s="228">
        <v>241</v>
      </c>
      <c r="D113" s="228">
        <v>666</v>
      </c>
      <c r="E113" s="233">
        <v>-738</v>
      </c>
      <c r="F113" s="233">
        <v>-860</v>
      </c>
      <c r="G113" s="228">
        <v>519</v>
      </c>
      <c r="H113" s="228">
        <v>524</v>
      </c>
      <c r="I113" s="228">
        <v>650</v>
      </c>
      <c r="J113" s="228">
        <v>882</v>
      </c>
      <c r="K113" s="228">
        <v>896</v>
      </c>
      <c r="L113" s="228">
        <v>898</v>
      </c>
      <c r="M113" s="228">
        <v>1721</v>
      </c>
      <c r="N113" s="228">
        <v>1914</v>
      </c>
      <c r="O113" s="228">
        <v>2123</v>
      </c>
      <c r="P113" s="228">
        <v>2300</v>
      </c>
    </row>
    <row r="114" spans="1:16" ht="15" customHeight="1" x14ac:dyDescent="0.25">
      <c r="A114" s="237" t="s">
        <v>455</v>
      </c>
      <c r="B114" s="227"/>
      <c r="C114" s="227"/>
      <c r="D114" s="227"/>
      <c r="E114" s="227"/>
      <c r="F114" s="227"/>
      <c r="G114" s="227"/>
      <c r="H114" s="227"/>
      <c r="I114" s="227"/>
      <c r="J114" s="227"/>
      <c r="K114" s="227"/>
      <c r="L114" s="227"/>
      <c r="M114" s="228">
        <v>721</v>
      </c>
      <c r="N114" s="228">
        <v>814</v>
      </c>
      <c r="O114" s="228">
        <v>923</v>
      </c>
      <c r="P114" s="228">
        <v>1000</v>
      </c>
    </row>
    <row r="115" spans="1:16" ht="15" customHeight="1" x14ac:dyDescent="0.25">
      <c r="A115" s="224" t="s">
        <v>456</v>
      </c>
      <c r="B115" s="225"/>
      <c r="C115" s="225"/>
      <c r="D115" s="225"/>
      <c r="E115" s="225"/>
      <c r="F115" s="225"/>
      <c r="G115" s="225"/>
      <c r="H115" s="225"/>
      <c r="I115" s="225"/>
      <c r="J115" s="225"/>
      <c r="K115" s="225"/>
      <c r="L115" s="225"/>
      <c r="M115" s="225"/>
      <c r="N115" s="225"/>
      <c r="O115" s="225"/>
      <c r="P115" s="225"/>
    </row>
    <row r="116" spans="1:16" ht="15" customHeight="1" x14ac:dyDescent="0.25">
      <c r="A116" s="226" t="s">
        <v>457</v>
      </c>
      <c r="B116" s="228">
        <v>981</v>
      </c>
      <c r="C116" s="228">
        <v>991</v>
      </c>
      <c r="D116" s="228">
        <v>1064</v>
      </c>
      <c r="E116" s="228">
        <v>1124</v>
      </c>
      <c r="F116" s="228">
        <v>1309</v>
      </c>
      <c r="G116" s="228">
        <v>1375</v>
      </c>
      <c r="H116" s="228">
        <v>1478</v>
      </c>
      <c r="I116" s="228">
        <v>1693</v>
      </c>
      <c r="J116" s="228">
        <v>2055</v>
      </c>
      <c r="K116" s="228">
        <v>2245</v>
      </c>
      <c r="L116" s="228">
        <v>2428</v>
      </c>
      <c r="M116" s="228">
        <v>2720</v>
      </c>
      <c r="N116" s="228">
        <v>2911</v>
      </c>
      <c r="O116" s="228">
        <v>3119</v>
      </c>
      <c r="P116" s="228">
        <v>3400</v>
      </c>
    </row>
    <row r="117" spans="1:16" ht="15" customHeight="1" x14ac:dyDescent="0.25">
      <c r="A117" s="231" t="s">
        <v>458</v>
      </c>
      <c r="B117" s="228">
        <v>729</v>
      </c>
      <c r="C117" s="228">
        <v>750</v>
      </c>
      <c r="D117" s="228">
        <v>398</v>
      </c>
      <c r="E117" s="228">
        <v>386</v>
      </c>
      <c r="F117" s="228">
        <v>449</v>
      </c>
      <c r="G117" s="228">
        <v>856</v>
      </c>
      <c r="H117" s="228">
        <v>954</v>
      </c>
      <c r="I117" s="228">
        <v>1043</v>
      </c>
      <c r="J117" s="228">
        <v>1173</v>
      </c>
      <c r="K117" s="228">
        <v>1349</v>
      </c>
      <c r="L117" s="228">
        <v>1530</v>
      </c>
      <c r="M117" s="228">
        <v>995</v>
      </c>
      <c r="N117" s="228">
        <v>997</v>
      </c>
      <c r="O117" s="228">
        <v>996</v>
      </c>
      <c r="P117" s="228">
        <v>1100</v>
      </c>
    </row>
    <row r="118" spans="1:16" ht="15" customHeight="1" x14ac:dyDescent="0.25">
      <c r="A118" s="231" t="s">
        <v>459</v>
      </c>
      <c r="B118" s="228">
        <v>252</v>
      </c>
      <c r="C118" s="228">
        <v>241</v>
      </c>
      <c r="D118" s="228">
        <v>666</v>
      </c>
      <c r="E118" s="233">
        <v>-738</v>
      </c>
      <c r="F118" s="233">
        <v>-860</v>
      </c>
      <c r="G118" s="228">
        <v>519</v>
      </c>
      <c r="H118" s="228">
        <v>524</v>
      </c>
      <c r="I118" s="228">
        <v>650</v>
      </c>
      <c r="J118" s="228">
        <v>882</v>
      </c>
      <c r="K118" s="228">
        <v>896</v>
      </c>
      <c r="L118" s="228">
        <v>898</v>
      </c>
      <c r="M118" s="228">
        <v>1721</v>
      </c>
      <c r="N118" s="228">
        <v>1914</v>
      </c>
      <c r="O118" s="228">
        <v>2123</v>
      </c>
      <c r="P118" s="228">
        <v>2300</v>
      </c>
    </row>
    <row r="119" spans="1:16" ht="15" customHeight="1" x14ac:dyDescent="0.25">
      <c r="A119" s="224" t="s">
        <v>460</v>
      </c>
      <c r="B119" s="225"/>
      <c r="C119" s="225"/>
      <c r="D119" s="225"/>
      <c r="E119" s="225"/>
      <c r="F119" s="225"/>
      <c r="G119" s="225"/>
      <c r="H119" s="225"/>
      <c r="I119" s="225"/>
      <c r="J119" s="225"/>
      <c r="K119" s="225"/>
      <c r="L119" s="225"/>
      <c r="M119" s="225"/>
      <c r="N119" s="225"/>
      <c r="O119" s="225"/>
      <c r="P119" s="225"/>
    </row>
    <row r="120" spans="1:16" ht="15" customHeight="1" x14ac:dyDescent="0.25">
      <c r="A120" s="231" t="s">
        <v>461</v>
      </c>
      <c r="B120" s="228">
        <v>183</v>
      </c>
      <c r="C120" s="228">
        <v>200.4</v>
      </c>
      <c r="D120" s="228">
        <v>195.6</v>
      </c>
      <c r="E120" s="228">
        <v>240.6</v>
      </c>
      <c r="F120" s="228">
        <v>252.6</v>
      </c>
      <c r="G120" s="228">
        <v>239</v>
      </c>
      <c r="H120" s="228">
        <v>314</v>
      </c>
      <c r="I120" s="228">
        <v>348</v>
      </c>
      <c r="J120" s="228">
        <v>417</v>
      </c>
      <c r="K120" s="228">
        <v>531</v>
      </c>
      <c r="L120" s="228">
        <v>587</v>
      </c>
      <c r="M120" s="228">
        <v>641</v>
      </c>
      <c r="N120" s="228">
        <v>619</v>
      </c>
      <c r="O120" s="228">
        <v>719</v>
      </c>
      <c r="P120" s="228">
        <v>836</v>
      </c>
    </row>
    <row r="121" spans="1:16" ht="15" customHeight="1" x14ac:dyDescent="0.25">
      <c r="A121" s="235" t="s">
        <v>462</v>
      </c>
      <c r="B121" s="228">
        <v>305</v>
      </c>
      <c r="C121" s="228">
        <v>334</v>
      </c>
      <c r="D121" s="228">
        <v>326</v>
      </c>
      <c r="E121" s="228">
        <v>401</v>
      </c>
      <c r="F121" s="228">
        <v>421</v>
      </c>
      <c r="G121" s="228">
        <v>331</v>
      </c>
      <c r="H121" s="228">
        <v>364</v>
      </c>
      <c r="I121" s="228">
        <v>406</v>
      </c>
      <c r="J121" s="228">
        <v>485</v>
      </c>
      <c r="K121" s="228">
        <v>597</v>
      </c>
      <c r="L121" s="228">
        <v>638</v>
      </c>
      <c r="M121" s="228">
        <v>697</v>
      </c>
      <c r="N121" s="228">
        <v>679</v>
      </c>
      <c r="O121" s="228">
        <v>800</v>
      </c>
      <c r="P121" s="228">
        <v>925</v>
      </c>
    </row>
    <row r="122" spans="1:16" ht="15" customHeight="1" x14ac:dyDescent="0.25">
      <c r="A122" s="235" t="s">
        <v>463</v>
      </c>
      <c r="B122" s="228">
        <v>122</v>
      </c>
      <c r="C122" s="228">
        <v>133.6</v>
      </c>
      <c r="D122" s="228">
        <v>130.4</v>
      </c>
      <c r="E122" s="228">
        <v>160.4</v>
      </c>
      <c r="F122" s="228">
        <v>168.4</v>
      </c>
      <c r="G122" s="236">
        <v>92</v>
      </c>
      <c r="H122" s="236">
        <v>50</v>
      </c>
      <c r="I122" s="236">
        <v>58</v>
      </c>
      <c r="J122" s="236">
        <v>68</v>
      </c>
      <c r="K122" s="236">
        <v>66</v>
      </c>
      <c r="L122" s="236">
        <v>51</v>
      </c>
      <c r="M122" s="236">
        <v>56</v>
      </c>
      <c r="N122" s="236">
        <v>60</v>
      </c>
      <c r="O122" s="236">
        <v>81</v>
      </c>
      <c r="P122" s="236">
        <v>89</v>
      </c>
    </row>
    <row r="123" spans="1:16" ht="15" customHeight="1" x14ac:dyDescent="0.25">
      <c r="A123" s="224" t="s">
        <v>464</v>
      </c>
      <c r="B123" s="225"/>
      <c r="C123" s="225"/>
      <c r="D123" s="225"/>
      <c r="E123" s="225"/>
      <c r="F123" s="225"/>
      <c r="G123" s="225"/>
      <c r="H123" s="225"/>
      <c r="I123" s="225"/>
      <c r="J123" s="225"/>
      <c r="K123" s="225"/>
      <c r="L123" s="225"/>
      <c r="M123" s="225"/>
      <c r="N123" s="225"/>
      <c r="O123" s="225"/>
      <c r="P123" s="225"/>
    </row>
    <row r="124" spans="1:16" ht="15" customHeight="1" x14ac:dyDescent="0.25">
      <c r="A124" s="226" t="s">
        <v>464</v>
      </c>
      <c r="B124" s="236">
        <v>27</v>
      </c>
      <c r="C124" s="236">
        <v>22</v>
      </c>
      <c r="D124" s="236">
        <v>20.73</v>
      </c>
      <c r="E124" s="236">
        <v>20.9</v>
      </c>
      <c r="F124" s="236">
        <v>28.07</v>
      </c>
      <c r="G124" s="236">
        <v>27.97</v>
      </c>
      <c r="H124" s="236">
        <v>20.7</v>
      </c>
      <c r="I124" s="236">
        <v>23.54</v>
      </c>
      <c r="J124" s="236">
        <v>29.37</v>
      </c>
      <c r="K124" s="236">
        <v>27.17</v>
      </c>
      <c r="L124" s="236">
        <v>24.26</v>
      </c>
      <c r="M124" s="236">
        <v>26</v>
      </c>
      <c r="N124" s="236">
        <v>27.02</v>
      </c>
      <c r="O124" s="236">
        <v>26.67</v>
      </c>
      <c r="P124" s="236">
        <v>29.08</v>
      </c>
    </row>
    <row r="125" spans="1:16" ht="15" customHeight="1" x14ac:dyDescent="0.25">
      <c r="A125" s="231" t="s">
        <v>465</v>
      </c>
      <c r="B125" s="236">
        <v>25</v>
      </c>
      <c r="C125" s="236">
        <v>21</v>
      </c>
      <c r="D125" s="236">
        <v>19.670000000000002</v>
      </c>
      <c r="E125" s="236">
        <v>19.72</v>
      </c>
      <c r="F125" s="236">
        <v>26.9</v>
      </c>
      <c r="G125" s="236">
        <v>26.07</v>
      </c>
      <c r="H125" s="236">
        <v>19.690000000000001</v>
      </c>
      <c r="I125" s="236">
        <v>22.08</v>
      </c>
      <c r="J125" s="236">
        <v>23.73</v>
      </c>
      <c r="K125" s="236">
        <v>24.8</v>
      </c>
      <c r="L125" s="236">
        <v>22.62</v>
      </c>
      <c r="M125" s="236">
        <v>23.5</v>
      </c>
      <c r="N125" s="236">
        <v>25.32</v>
      </c>
      <c r="O125" s="236">
        <v>25.66</v>
      </c>
      <c r="P125" s="236">
        <v>27.68</v>
      </c>
    </row>
    <row r="126" spans="1:16" ht="15" customHeight="1" x14ac:dyDescent="0.25">
      <c r="A126" s="231" t="s">
        <v>466</v>
      </c>
      <c r="B126" s="236">
        <v>2</v>
      </c>
      <c r="C126" s="236">
        <v>1</v>
      </c>
      <c r="D126" s="236">
        <v>0.63</v>
      </c>
      <c r="E126" s="236">
        <v>0.5</v>
      </c>
      <c r="F126" s="236">
        <v>1</v>
      </c>
      <c r="G126" s="236">
        <v>1.45</v>
      </c>
      <c r="H126" s="236">
        <v>0.71</v>
      </c>
      <c r="I126" s="236">
        <v>0.84</v>
      </c>
      <c r="J126" s="236">
        <v>5.44</v>
      </c>
      <c r="K126" s="236">
        <v>2.27</v>
      </c>
      <c r="L126" s="236">
        <v>1.55</v>
      </c>
      <c r="M126" s="236">
        <v>2.41</v>
      </c>
      <c r="N126" s="236">
        <v>1.54</v>
      </c>
      <c r="O126" s="236">
        <v>1</v>
      </c>
      <c r="P126" s="236">
        <v>1.4</v>
      </c>
    </row>
    <row r="127" spans="1:16" ht="15" customHeight="1" x14ac:dyDescent="0.25">
      <c r="A127" s="231" t="s">
        <v>467</v>
      </c>
      <c r="B127" s="227">
        <v>0</v>
      </c>
      <c r="C127" s="227">
        <v>0</v>
      </c>
      <c r="D127" s="236">
        <v>0.43</v>
      </c>
      <c r="E127" s="236">
        <v>0.67</v>
      </c>
      <c r="F127" s="236">
        <v>0.18</v>
      </c>
      <c r="G127" s="236">
        <v>0.45</v>
      </c>
      <c r="H127" s="236">
        <v>0.3</v>
      </c>
      <c r="I127" s="236">
        <v>0.62</v>
      </c>
      <c r="J127" s="236">
        <v>0.2</v>
      </c>
      <c r="K127" s="236">
        <v>0.1</v>
      </c>
      <c r="L127" s="236">
        <v>0.09</v>
      </c>
      <c r="M127" s="236">
        <v>0.1</v>
      </c>
      <c r="N127" s="236">
        <v>0.16</v>
      </c>
      <c r="O127" s="227">
        <v>0</v>
      </c>
      <c r="P127" s="227">
        <v>0</v>
      </c>
    </row>
    <row r="128" spans="1:16" ht="15" customHeight="1" x14ac:dyDescent="0.25">
      <c r="A128" s="224" t="s">
        <v>468</v>
      </c>
      <c r="B128" s="225"/>
      <c r="C128" s="225"/>
      <c r="D128" s="225"/>
      <c r="E128" s="225"/>
      <c r="F128" s="225"/>
      <c r="G128" s="225"/>
      <c r="H128" s="225"/>
      <c r="I128" s="225"/>
      <c r="J128" s="225"/>
      <c r="K128" s="225"/>
      <c r="L128" s="225"/>
      <c r="M128" s="225"/>
      <c r="N128" s="225"/>
      <c r="O128" s="225"/>
      <c r="P128" s="225"/>
    </row>
    <row r="129" spans="1:16" ht="15" customHeight="1" x14ac:dyDescent="0.25">
      <c r="A129" s="226" t="s">
        <v>469</v>
      </c>
      <c r="B129" s="228">
        <v>3905</v>
      </c>
      <c r="C129" s="228">
        <v>3822</v>
      </c>
      <c r="D129" s="228">
        <v>4634</v>
      </c>
      <c r="E129" s="228">
        <v>5142</v>
      </c>
      <c r="F129" s="228">
        <v>5526</v>
      </c>
      <c r="G129" s="228">
        <v>5673</v>
      </c>
      <c r="H129" s="228">
        <v>5619</v>
      </c>
      <c r="I129" s="228">
        <v>5868</v>
      </c>
      <c r="J129" s="228">
        <v>7073</v>
      </c>
      <c r="K129" s="228">
        <v>9623</v>
      </c>
      <c r="L129" s="227">
        <v>12382</v>
      </c>
      <c r="M129" s="227">
        <v>14239</v>
      </c>
      <c r="N129" s="227">
        <v>15769</v>
      </c>
      <c r="O129" s="227">
        <v>16892</v>
      </c>
      <c r="P129" s="227">
        <v>20428</v>
      </c>
    </row>
    <row r="130" spans="1:16" ht="15" customHeight="1" x14ac:dyDescent="0.25">
      <c r="A130" s="226" t="s">
        <v>470</v>
      </c>
      <c r="B130" s="228">
        <v>3905</v>
      </c>
      <c r="C130" s="228">
        <v>3822</v>
      </c>
      <c r="D130" s="228">
        <v>4634</v>
      </c>
      <c r="E130" s="228">
        <v>5142</v>
      </c>
      <c r="F130" s="228">
        <v>5526</v>
      </c>
      <c r="G130" s="228">
        <v>5673</v>
      </c>
      <c r="H130" s="228">
        <v>5619</v>
      </c>
      <c r="I130" s="228">
        <v>5868</v>
      </c>
      <c r="J130" s="228">
        <v>7073</v>
      </c>
      <c r="K130" s="228">
        <v>9623</v>
      </c>
      <c r="L130" s="227">
        <v>12382</v>
      </c>
      <c r="M130" s="227">
        <v>14239</v>
      </c>
      <c r="N130" s="227">
        <v>15769</v>
      </c>
      <c r="O130" s="227">
        <v>16892</v>
      </c>
      <c r="P130" s="227">
        <v>20428</v>
      </c>
    </row>
    <row r="131" spans="1:16" ht="15" customHeight="1" x14ac:dyDescent="0.25">
      <c r="A131" s="226" t="s">
        <v>471</v>
      </c>
      <c r="B131" s="228">
        <v>3905</v>
      </c>
      <c r="C131" s="228">
        <v>3822</v>
      </c>
      <c r="D131" s="228">
        <v>4634</v>
      </c>
      <c r="E131" s="228">
        <v>5142</v>
      </c>
      <c r="F131" s="228">
        <v>5526</v>
      </c>
      <c r="G131" s="228">
        <v>5625</v>
      </c>
      <c r="H131" s="228">
        <v>5619</v>
      </c>
      <c r="I131" s="228">
        <v>5813</v>
      </c>
      <c r="J131" s="228">
        <v>7017</v>
      </c>
      <c r="K131" s="228">
        <v>9358</v>
      </c>
      <c r="L131" s="227">
        <v>11986</v>
      </c>
      <c r="M131" s="227">
        <v>13839</v>
      </c>
      <c r="N131" s="227">
        <v>15403</v>
      </c>
      <c r="O131" s="227">
        <v>16445</v>
      </c>
      <c r="P131" s="227">
        <v>19909</v>
      </c>
    </row>
    <row r="132" spans="1:16" ht="15" customHeight="1" x14ac:dyDescent="0.25">
      <c r="A132" s="226" t="s">
        <v>472</v>
      </c>
      <c r="B132" s="228">
        <v>6191</v>
      </c>
      <c r="C132" s="228">
        <v>6359</v>
      </c>
      <c r="D132" s="228">
        <v>7864</v>
      </c>
      <c r="E132" s="227">
        <v>103361</v>
      </c>
      <c r="F132" s="227">
        <v>112024</v>
      </c>
      <c r="G132" s="228">
        <v>9623</v>
      </c>
      <c r="H132" s="227">
        <v>10274</v>
      </c>
      <c r="I132" s="227">
        <v>11021</v>
      </c>
      <c r="J132" s="227">
        <v>12930</v>
      </c>
      <c r="K132" s="227">
        <v>15209</v>
      </c>
      <c r="L132" s="227">
        <v>17344</v>
      </c>
      <c r="M132" s="227">
        <v>19685</v>
      </c>
      <c r="N132" s="227">
        <v>22405</v>
      </c>
      <c r="O132" s="227">
        <v>23130</v>
      </c>
      <c r="P132" s="227">
        <v>28224</v>
      </c>
    </row>
    <row r="133" spans="1:16" ht="15" customHeight="1" x14ac:dyDescent="0.25">
      <c r="A133" s="226" t="s">
        <v>473</v>
      </c>
      <c r="B133" s="228">
        <v>7172</v>
      </c>
      <c r="C133" s="228">
        <v>7350</v>
      </c>
      <c r="D133" s="228">
        <v>8928</v>
      </c>
      <c r="E133" s="227">
        <v>104485</v>
      </c>
      <c r="F133" s="227">
        <v>113333</v>
      </c>
      <c r="G133" s="227">
        <v>10998</v>
      </c>
      <c r="H133" s="227">
        <v>11752</v>
      </c>
      <c r="I133" s="227">
        <v>12714</v>
      </c>
      <c r="J133" s="227">
        <v>14985</v>
      </c>
      <c r="K133" s="227">
        <v>17454</v>
      </c>
      <c r="L133" s="227">
        <v>19772</v>
      </c>
      <c r="M133" s="227">
        <v>22405</v>
      </c>
      <c r="N133" s="227">
        <v>25316</v>
      </c>
      <c r="O133" s="227">
        <v>26249</v>
      </c>
      <c r="P133" s="227">
        <v>31624</v>
      </c>
    </row>
    <row r="134" spans="1:16" ht="15" customHeight="1" x14ac:dyDescent="0.25">
      <c r="A134" s="224" t="s">
        <v>474</v>
      </c>
      <c r="B134" s="225"/>
      <c r="C134" s="225"/>
      <c r="D134" s="225"/>
      <c r="E134" s="225"/>
      <c r="F134" s="225"/>
      <c r="G134" s="225"/>
      <c r="H134" s="225"/>
      <c r="I134" s="225"/>
      <c r="J134" s="225"/>
      <c r="K134" s="225"/>
      <c r="L134" s="225"/>
      <c r="M134" s="225"/>
      <c r="N134" s="225"/>
      <c r="O134" s="225"/>
      <c r="P134" s="225"/>
    </row>
    <row r="135" spans="1:16" ht="15" customHeight="1" x14ac:dyDescent="0.25">
      <c r="A135" s="226" t="s">
        <v>475</v>
      </c>
      <c r="B135" s="228">
        <v>264</v>
      </c>
      <c r="C135" s="228">
        <v>303</v>
      </c>
      <c r="D135" s="228">
        <v>297</v>
      </c>
      <c r="E135" s="228">
        <v>295</v>
      </c>
      <c r="F135" s="228">
        <v>334</v>
      </c>
      <c r="G135" s="228">
        <v>438</v>
      </c>
      <c r="H135" s="228">
        <v>449</v>
      </c>
      <c r="I135" s="228">
        <v>555</v>
      </c>
      <c r="J135" s="228">
        <v>608</v>
      </c>
      <c r="K135" s="228">
        <v>710</v>
      </c>
      <c r="L135" s="228">
        <v>751</v>
      </c>
      <c r="M135" s="228">
        <v>1000</v>
      </c>
      <c r="N135" s="228">
        <v>1100</v>
      </c>
      <c r="O135" s="228">
        <v>1200</v>
      </c>
      <c r="P135" s="228">
        <v>1300</v>
      </c>
    </row>
    <row r="136" spans="1:16" ht="15" customHeight="1" x14ac:dyDescent="0.25">
      <c r="A136" s="226" t="s">
        <v>476</v>
      </c>
      <c r="B136" s="228">
        <v>639</v>
      </c>
      <c r="C136" s="228">
        <v>551</v>
      </c>
      <c r="D136" s="228">
        <v>481</v>
      </c>
      <c r="E136" s="228">
        <v>505</v>
      </c>
      <c r="F136" s="228">
        <v>632</v>
      </c>
      <c r="G136" s="228">
        <v>708</v>
      </c>
      <c r="H136" s="228">
        <v>618</v>
      </c>
      <c r="I136" s="228">
        <v>790</v>
      </c>
      <c r="J136" s="228">
        <v>1067</v>
      </c>
      <c r="K136" s="228">
        <v>1186</v>
      </c>
      <c r="L136" s="228">
        <v>1400</v>
      </c>
      <c r="M136" s="228">
        <v>1704</v>
      </c>
      <c r="N136" s="228">
        <v>1663</v>
      </c>
      <c r="O136" s="228">
        <v>1660</v>
      </c>
      <c r="P136" s="228">
        <v>2092</v>
      </c>
    </row>
    <row r="137" spans="1:16" ht="15" customHeight="1" x14ac:dyDescent="0.25">
      <c r="A137" s="226" t="s">
        <v>477</v>
      </c>
      <c r="B137" s="228">
        <v>771</v>
      </c>
      <c r="C137" s="228">
        <v>592</v>
      </c>
      <c r="D137" s="228">
        <v>609</v>
      </c>
      <c r="E137" s="228">
        <v>654</v>
      </c>
      <c r="F137" s="228">
        <v>680</v>
      </c>
      <c r="G137" s="228">
        <v>745</v>
      </c>
      <c r="H137" s="228">
        <v>779</v>
      </c>
      <c r="I137" s="228">
        <v>710</v>
      </c>
      <c r="J137" s="228">
        <v>828</v>
      </c>
      <c r="K137" s="228">
        <v>1023</v>
      </c>
      <c r="L137" s="228">
        <v>1376</v>
      </c>
      <c r="M137" s="228">
        <v>1886</v>
      </c>
      <c r="N137" s="228">
        <v>1502</v>
      </c>
      <c r="O137" s="228">
        <v>1484</v>
      </c>
      <c r="P137" s="228">
        <v>1819</v>
      </c>
    </row>
    <row r="138" spans="1:16" ht="15" customHeight="1" x14ac:dyDescent="0.25">
      <c r="A138" s="226" t="s">
        <v>478</v>
      </c>
      <c r="B138" s="227">
        <v>60359</v>
      </c>
      <c r="C138" s="227">
        <v>65289</v>
      </c>
      <c r="D138" s="227">
        <v>68841</v>
      </c>
      <c r="E138" s="227">
        <v>74332</v>
      </c>
      <c r="F138" s="227">
        <v>80226</v>
      </c>
      <c r="G138" s="227">
        <v>89290</v>
      </c>
      <c r="H138" s="227">
        <v>93257</v>
      </c>
      <c r="I138" s="227">
        <v>103875</v>
      </c>
      <c r="J138" s="227">
        <v>117038</v>
      </c>
      <c r="K138" s="227">
        <v>130036</v>
      </c>
      <c r="L138" s="227">
        <v>145403</v>
      </c>
      <c r="M138" s="227">
        <v>156440</v>
      </c>
      <c r="N138" s="227">
        <v>159396</v>
      </c>
      <c r="O138" s="227">
        <v>186911</v>
      </c>
      <c r="P138" s="227">
        <v>210842</v>
      </c>
    </row>
    <row r="139" spans="1:16" ht="15" customHeight="1" x14ac:dyDescent="0.25">
      <c r="A139" s="226" t="s">
        <v>362</v>
      </c>
      <c r="B139" s="227">
        <v>75923</v>
      </c>
      <c r="C139" s="227">
        <v>80779</v>
      </c>
      <c r="D139" s="227">
        <v>86291</v>
      </c>
      <c r="E139" s="227">
        <v>93750</v>
      </c>
      <c r="F139" s="227">
        <v>101775</v>
      </c>
      <c r="G139" s="227">
        <v>112866</v>
      </c>
      <c r="H139" s="227">
        <v>120200</v>
      </c>
      <c r="I139" s="227">
        <v>146086</v>
      </c>
      <c r="J139" s="227">
        <v>171910</v>
      </c>
      <c r="K139" s="227">
        <v>185950</v>
      </c>
      <c r="L139" s="227">
        <v>208903</v>
      </c>
      <c r="M139" s="227">
        <v>222470</v>
      </c>
      <c r="N139" s="227">
        <v>234736</v>
      </c>
      <c r="O139" s="227">
        <v>263627</v>
      </c>
      <c r="P139" s="227">
        <v>295727</v>
      </c>
    </row>
    <row r="140" spans="1:16" ht="15" customHeight="1" x14ac:dyDescent="0.25">
      <c r="A140" s="226" t="s">
        <v>479</v>
      </c>
      <c r="B140" s="227">
        <v>60359</v>
      </c>
      <c r="C140" s="227">
        <v>65289</v>
      </c>
      <c r="D140" s="227">
        <v>68841</v>
      </c>
      <c r="E140" s="227">
        <v>74332</v>
      </c>
      <c r="F140" s="227">
        <v>80226</v>
      </c>
      <c r="G140" s="227">
        <v>89290</v>
      </c>
      <c r="H140" s="227">
        <v>93257</v>
      </c>
      <c r="I140" s="227">
        <v>103875</v>
      </c>
      <c r="J140" s="227">
        <v>117038</v>
      </c>
      <c r="K140" s="227">
        <v>130036</v>
      </c>
      <c r="L140" s="227">
        <v>145403</v>
      </c>
      <c r="M140" s="227">
        <v>156440</v>
      </c>
      <c r="N140" s="227">
        <v>159396</v>
      </c>
      <c r="O140" s="227">
        <v>186911</v>
      </c>
      <c r="P140" s="227">
        <v>210842</v>
      </c>
    </row>
    <row r="141" spans="1:16" ht="15" customHeight="1" x14ac:dyDescent="0.25">
      <c r="A141" s="226" t="s">
        <v>480</v>
      </c>
      <c r="B141" s="227">
        <v>15564</v>
      </c>
      <c r="C141" s="227">
        <v>15490</v>
      </c>
      <c r="D141" s="227">
        <v>17450</v>
      </c>
      <c r="E141" s="227">
        <v>19418</v>
      </c>
      <c r="F141" s="227">
        <v>21549</v>
      </c>
      <c r="G141" s="227">
        <v>23576</v>
      </c>
      <c r="H141" s="227">
        <v>26943</v>
      </c>
      <c r="I141" s="227">
        <v>42211</v>
      </c>
      <c r="J141" s="227">
        <v>54872</v>
      </c>
      <c r="K141" s="227">
        <v>55914</v>
      </c>
      <c r="L141" s="227">
        <v>63500</v>
      </c>
      <c r="M141" s="227">
        <v>66030</v>
      </c>
      <c r="N141" s="227">
        <v>75340</v>
      </c>
      <c r="O141" s="227">
        <v>76716</v>
      </c>
      <c r="P141" s="227">
        <v>84885</v>
      </c>
    </row>
  </sheetData>
  <pageMargins left="0.5" right="0.5" top="1" bottom="1" header="0.5" footer="0.75"/>
  <pageSetup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F34F-0232-4271-A39E-5529ECAEFC96}">
  <sheetPr>
    <pageSetUpPr fitToPage="1"/>
  </sheetPr>
  <dimension ref="A1:P146"/>
  <sheetViews>
    <sheetView workbookViewId="0"/>
  </sheetViews>
  <sheetFormatPr defaultRowHeight="15" outlineLevelRow="1" x14ac:dyDescent="0.25"/>
  <cols>
    <col min="1" max="1" width="85.7109375" style="214" customWidth="1"/>
    <col min="2" max="16" width="15.7109375" style="214" customWidth="1"/>
    <col min="17" max="16384" width="9.140625" style="214"/>
  </cols>
  <sheetData>
    <row r="1" spans="1:16" ht="15" customHeight="1" thickBot="1" x14ac:dyDescent="0.3">
      <c r="A1" s="212" t="s">
        <v>481</v>
      </c>
      <c r="B1" s="213"/>
      <c r="C1" s="213"/>
      <c r="D1" s="213"/>
      <c r="E1" s="213"/>
      <c r="F1" s="213"/>
      <c r="G1" s="213"/>
      <c r="H1" s="213"/>
      <c r="I1" s="213"/>
      <c r="J1" s="213"/>
      <c r="K1" s="213"/>
      <c r="L1" s="213"/>
      <c r="M1" s="213"/>
      <c r="N1" s="213"/>
      <c r="O1" s="213"/>
      <c r="P1" s="213"/>
    </row>
    <row r="2" spans="1:16" ht="15" customHeight="1" thickTop="1" x14ac:dyDescent="0.25">
      <c r="A2" s="215" t="s">
        <v>99</v>
      </c>
      <c r="B2" s="216" t="s">
        <v>306</v>
      </c>
    </row>
    <row r="3" spans="1:16" x14ac:dyDescent="0.25">
      <c r="A3" s="215" t="s">
        <v>307</v>
      </c>
      <c r="B3" s="215" t="s">
        <v>308</v>
      </c>
    </row>
    <row r="4" spans="1:16" x14ac:dyDescent="0.25">
      <c r="A4" s="215" t="s">
        <v>309</v>
      </c>
      <c r="B4" s="215" t="s">
        <v>308</v>
      </c>
    </row>
    <row r="5" spans="1:16" x14ac:dyDescent="0.25">
      <c r="A5" s="215" t="s">
        <v>310</v>
      </c>
      <c r="B5" s="215" t="s">
        <v>311</v>
      </c>
    </row>
    <row r="6" spans="1:16" x14ac:dyDescent="0.25">
      <c r="A6" s="215" t="s">
        <v>312</v>
      </c>
      <c r="B6" s="215" t="s">
        <v>313</v>
      </c>
    </row>
    <row r="7" spans="1:16" x14ac:dyDescent="0.25">
      <c r="A7" s="215" t="s">
        <v>314</v>
      </c>
      <c r="B7" s="215" t="s">
        <v>315</v>
      </c>
    </row>
    <row r="8" spans="1:16" x14ac:dyDescent="0.25">
      <c r="A8" s="215" t="s">
        <v>316</v>
      </c>
      <c r="B8" s="215" t="s">
        <v>317</v>
      </c>
    </row>
    <row r="9" spans="1:16" x14ac:dyDescent="0.25">
      <c r="A9" s="215" t="s">
        <v>318</v>
      </c>
      <c r="B9" s="215" t="s">
        <v>319</v>
      </c>
    </row>
    <row r="10" spans="1:16" x14ac:dyDescent="0.25">
      <c r="A10" s="215" t="s">
        <v>320</v>
      </c>
      <c r="B10" s="217">
        <v>45277.647855034702</v>
      </c>
    </row>
    <row r="11" spans="1:16" x14ac:dyDescent="0.25">
      <c r="A11" s="218" t="s">
        <v>321</v>
      </c>
      <c r="B11" s="219" t="s">
        <v>322</v>
      </c>
      <c r="C11" s="219" t="s">
        <v>323</v>
      </c>
      <c r="D11" s="219" t="s">
        <v>324</v>
      </c>
      <c r="E11" s="219" t="s">
        <v>325</v>
      </c>
      <c r="F11" s="219" t="s">
        <v>326</v>
      </c>
      <c r="G11" s="219" t="s">
        <v>327</v>
      </c>
      <c r="H11" s="219" t="s">
        <v>328</v>
      </c>
      <c r="I11" s="219" t="s">
        <v>329</v>
      </c>
      <c r="J11" s="219" t="s">
        <v>330</v>
      </c>
      <c r="K11" s="219" t="s">
        <v>331</v>
      </c>
      <c r="L11" s="219" t="s">
        <v>332</v>
      </c>
      <c r="M11" s="219" t="s">
        <v>333</v>
      </c>
      <c r="N11" s="219" t="s">
        <v>334</v>
      </c>
      <c r="O11" s="219" t="s">
        <v>335</v>
      </c>
      <c r="P11" s="219" t="s">
        <v>336</v>
      </c>
    </row>
    <row r="12" spans="1:16" ht="15" customHeight="1" outlineLevel="1" x14ac:dyDescent="0.25">
      <c r="A12" s="220" t="s">
        <v>337</v>
      </c>
      <c r="B12" s="221">
        <v>39813</v>
      </c>
      <c r="C12" s="221">
        <v>40178</v>
      </c>
      <c r="D12" s="221">
        <v>40543</v>
      </c>
      <c r="E12" s="221">
        <v>40908</v>
      </c>
      <c r="F12" s="221">
        <v>41274</v>
      </c>
      <c r="G12" s="221">
        <v>41639</v>
      </c>
      <c r="H12" s="221">
        <v>42004</v>
      </c>
      <c r="I12" s="221">
        <v>42369</v>
      </c>
      <c r="J12" s="221">
        <v>42735</v>
      </c>
      <c r="K12" s="221">
        <v>43100</v>
      </c>
      <c r="L12" s="221">
        <v>43465</v>
      </c>
      <c r="M12" s="221">
        <v>43830</v>
      </c>
      <c r="N12" s="221">
        <v>44196</v>
      </c>
      <c r="O12" s="221">
        <v>44561</v>
      </c>
      <c r="P12" s="221">
        <v>44926</v>
      </c>
    </row>
    <row r="13" spans="1:16" ht="15" customHeight="1" outlineLevel="1" x14ac:dyDescent="0.25">
      <c r="A13" s="220" t="s">
        <v>338</v>
      </c>
      <c r="B13" s="221" t="s">
        <v>339</v>
      </c>
      <c r="C13" s="221" t="s">
        <v>339</v>
      </c>
      <c r="D13" s="221" t="s">
        <v>339</v>
      </c>
      <c r="E13" s="221" t="s">
        <v>339</v>
      </c>
      <c r="F13" s="221" t="s">
        <v>339</v>
      </c>
      <c r="G13" s="221" t="s">
        <v>339</v>
      </c>
      <c r="H13" s="221" t="s">
        <v>339</v>
      </c>
      <c r="I13" s="221" t="s">
        <v>339</v>
      </c>
      <c r="J13" s="221" t="s">
        <v>339</v>
      </c>
      <c r="K13" s="221" t="s">
        <v>339</v>
      </c>
      <c r="L13" s="221" t="s">
        <v>339</v>
      </c>
      <c r="M13" s="221" t="s">
        <v>339</v>
      </c>
      <c r="N13" s="221" t="s">
        <v>339</v>
      </c>
      <c r="O13" s="221" t="s">
        <v>339</v>
      </c>
      <c r="P13" s="221" t="s">
        <v>339</v>
      </c>
    </row>
    <row r="14" spans="1:16" x14ac:dyDescent="0.25">
      <c r="A14" s="222" t="s">
        <v>482</v>
      </c>
      <c r="B14" s="218"/>
      <c r="C14" s="218"/>
      <c r="D14" s="218"/>
      <c r="E14" s="218"/>
      <c r="F14" s="218"/>
      <c r="G14" s="218"/>
      <c r="H14" s="218"/>
      <c r="I14" s="218"/>
      <c r="J14" s="218"/>
      <c r="K14" s="218"/>
      <c r="L14" s="218"/>
      <c r="M14" s="218"/>
      <c r="N14" s="218"/>
      <c r="O14" s="218"/>
      <c r="P14" s="218"/>
    </row>
    <row r="15" spans="1:16" x14ac:dyDescent="0.25">
      <c r="A15" s="222" t="s">
        <v>341</v>
      </c>
      <c r="B15" s="223" t="s">
        <v>342</v>
      </c>
      <c r="C15" s="223" t="s">
        <v>343</v>
      </c>
      <c r="D15" s="223" t="s">
        <v>344</v>
      </c>
      <c r="E15" s="223" t="s">
        <v>345</v>
      </c>
      <c r="F15" s="223" t="s">
        <v>346</v>
      </c>
      <c r="G15" s="223" t="s">
        <v>347</v>
      </c>
      <c r="H15" s="223" t="s">
        <v>348</v>
      </c>
      <c r="I15" s="223" t="s">
        <v>349</v>
      </c>
      <c r="J15" s="223" t="s">
        <v>350</v>
      </c>
      <c r="K15" s="223" t="s">
        <v>351</v>
      </c>
      <c r="L15" s="223" t="s">
        <v>352</v>
      </c>
      <c r="M15" s="223" t="s">
        <v>353</v>
      </c>
      <c r="N15" s="223" t="s">
        <v>354</v>
      </c>
      <c r="O15" s="223" t="s">
        <v>355</v>
      </c>
      <c r="P15" s="223" t="s">
        <v>356</v>
      </c>
    </row>
    <row r="16" spans="1:16" ht="15" customHeight="1" x14ac:dyDescent="0.25">
      <c r="A16" s="224" t="s">
        <v>483</v>
      </c>
      <c r="B16" s="225"/>
      <c r="C16" s="225"/>
      <c r="D16" s="225"/>
      <c r="E16" s="225"/>
      <c r="F16" s="225"/>
      <c r="G16" s="225"/>
      <c r="H16" s="225"/>
      <c r="I16" s="225"/>
      <c r="J16" s="225"/>
      <c r="K16" s="225"/>
      <c r="L16" s="225"/>
      <c r="M16" s="225"/>
      <c r="N16" s="225"/>
      <c r="O16" s="225"/>
      <c r="P16" s="225"/>
    </row>
    <row r="17" spans="1:16" ht="15" customHeight="1" x14ac:dyDescent="0.25">
      <c r="A17" s="226" t="s">
        <v>484</v>
      </c>
      <c r="B17" s="228">
        <v>7426</v>
      </c>
      <c r="C17" s="228">
        <v>9800</v>
      </c>
      <c r="D17" s="228">
        <v>9123</v>
      </c>
      <c r="E17" s="228">
        <v>9429</v>
      </c>
      <c r="F17" s="228">
        <v>8406</v>
      </c>
      <c r="G17" s="228">
        <v>7276</v>
      </c>
      <c r="H17" s="228">
        <v>7495</v>
      </c>
      <c r="I17" s="227">
        <v>10923</v>
      </c>
      <c r="J17" s="227">
        <v>10430</v>
      </c>
      <c r="K17" s="227">
        <v>11981</v>
      </c>
      <c r="L17" s="227">
        <v>10866</v>
      </c>
      <c r="M17" s="227">
        <v>10985</v>
      </c>
      <c r="N17" s="227">
        <v>16921</v>
      </c>
      <c r="O17" s="227">
        <v>21375</v>
      </c>
      <c r="P17" s="227">
        <v>23365</v>
      </c>
    </row>
    <row r="18" spans="1:16" ht="15" customHeight="1" x14ac:dyDescent="0.25">
      <c r="A18" s="226" t="s">
        <v>485</v>
      </c>
      <c r="B18" s="228">
        <v>3644</v>
      </c>
      <c r="C18" s="228">
        <v>3792</v>
      </c>
      <c r="D18" s="228">
        <v>3704</v>
      </c>
      <c r="E18" s="228">
        <v>4549</v>
      </c>
      <c r="F18" s="228">
        <v>5598</v>
      </c>
      <c r="G18" s="228">
        <v>7050</v>
      </c>
      <c r="H18" s="228">
        <v>9750</v>
      </c>
      <c r="I18" s="227">
        <v>13324</v>
      </c>
      <c r="J18" s="227">
        <v>15651</v>
      </c>
      <c r="K18" s="227">
        <v>15830</v>
      </c>
      <c r="L18" s="227">
        <v>18250</v>
      </c>
      <c r="M18" s="227">
        <v>21462</v>
      </c>
      <c r="N18" s="227">
        <v>25404</v>
      </c>
      <c r="O18" s="227">
        <v>28082</v>
      </c>
      <c r="P18" s="227">
        <v>30450</v>
      </c>
    </row>
    <row r="19" spans="1:16" ht="15" customHeight="1" x14ac:dyDescent="0.25">
      <c r="A19" s="231" t="s">
        <v>486</v>
      </c>
      <c r="B19" s="228">
        <v>1929</v>
      </c>
      <c r="C19" s="228">
        <v>1954</v>
      </c>
      <c r="D19" s="228">
        <v>2061</v>
      </c>
      <c r="E19" s="228">
        <v>2294</v>
      </c>
      <c r="F19" s="228">
        <v>2709</v>
      </c>
      <c r="G19" s="228">
        <v>3052</v>
      </c>
      <c r="H19" s="228">
        <v>4252</v>
      </c>
      <c r="I19" s="228">
        <v>6523</v>
      </c>
      <c r="J19" s="228">
        <v>8152</v>
      </c>
      <c r="K19" s="228">
        <v>9568</v>
      </c>
      <c r="L19" s="227">
        <v>11388</v>
      </c>
      <c r="M19" s="227">
        <v>11822</v>
      </c>
      <c r="N19" s="227">
        <v>12870</v>
      </c>
      <c r="O19" s="227">
        <v>14216</v>
      </c>
      <c r="P19" s="227">
        <v>17681</v>
      </c>
    </row>
    <row r="20" spans="1:16" ht="15" customHeight="1" x14ac:dyDescent="0.25">
      <c r="A20" s="231" t="s">
        <v>487</v>
      </c>
      <c r="B20" s="228">
        <v>1715</v>
      </c>
      <c r="C20" s="228">
        <v>1838</v>
      </c>
      <c r="D20" s="228">
        <v>1643</v>
      </c>
      <c r="E20" s="228">
        <v>2255</v>
      </c>
      <c r="F20" s="228">
        <v>2889</v>
      </c>
      <c r="G20" s="228">
        <v>3998</v>
      </c>
      <c r="H20" s="228">
        <v>5498</v>
      </c>
      <c r="I20" s="228">
        <v>6801</v>
      </c>
      <c r="J20" s="228">
        <v>7499</v>
      </c>
      <c r="K20" s="228">
        <v>6262</v>
      </c>
      <c r="L20" s="228">
        <v>6862</v>
      </c>
      <c r="M20" s="228">
        <v>9640</v>
      </c>
      <c r="N20" s="227">
        <v>12534</v>
      </c>
      <c r="O20" s="227">
        <v>13866</v>
      </c>
      <c r="P20" s="227">
        <v>12769</v>
      </c>
    </row>
    <row r="21" spans="1:16" ht="15" customHeight="1" x14ac:dyDescent="0.25">
      <c r="A21" s="226" t="s">
        <v>488</v>
      </c>
      <c r="B21" s="227">
        <v>14149</v>
      </c>
      <c r="C21" s="227">
        <v>14550</v>
      </c>
      <c r="D21" s="227">
        <v>16779</v>
      </c>
      <c r="E21" s="227">
        <v>18743</v>
      </c>
      <c r="F21" s="227">
        <v>20742</v>
      </c>
      <c r="G21" s="227">
        <v>21542</v>
      </c>
      <c r="H21" s="227">
        <v>20568</v>
      </c>
      <c r="I21" s="227">
        <v>20780</v>
      </c>
      <c r="J21" s="227">
        <v>26713</v>
      </c>
      <c r="K21" s="227">
        <v>31850</v>
      </c>
      <c r="L21" s="227">
        <v>35968</v>
      </c>
      <c r="M21" s="227">
        <v>40469</v>
      </c>
      <c r="N21" s="227">
        <v>44102</v>
      </c>
      <c r="O21" s="227">
        <v>45646</v>
      </c>
      <c r="P21" s="227">
        <v>48274</v>
      </c>
    </row>
    <row r="22" spans="1:16" ht="15" customHeight="1" x14ac:dyDescent="0.25">
      <c r="A22" s="231" t="s">
        <v>489</v>
      </c>
      <c r="B22" s="227">
        <v>14149</v>
      </c>
      <c r="C22" s="227">
        <v>14550</v>
      </c>
      <c r="D22" s="227">
        <v>16779</v>
      </c>
      <c r="E22" s="227">
        <v>18743</v>
      </c>
      <c r="F22" s="227">
        <v>20742</v>
      </c>
      <c r="G22" s="227">
        <v>21542</v>
      </c>
      <c r="H22" s="227">
        <v>20568</v>
      </c>
      <c r="I22" s="227">
        <v>20780</v>
      </c>
      <c r="J22" s="227">
        <v>26713</v>
      </c>
      <c r="K22" s="227">
        <v>31850</v>
      </c>
      <c r="L22" s="227">
        <v>35968</v>
      </c>
      <c r="M22" s="227">
        <v>40469</v>
      </c>
      <c r="N22" s="227">
        <v>44102</v>
      </c>
      <c r="O22" s="227">
        <v>45646</v>
      </c>
      <c r="P22" s="227">
        <v>48274</v>
      </c>
    </row>
    <row r="23" spans="1:16" ht="15" customHeight="1" x14ac:dyDescent="0.25">
      <c r="A23" s="226" t="s">
        <v>490</v>
      </c>
      <c r="B23" s="228">
        <v>2181</v>
      </c>
      <c r="C23" s="228">
        <v>2140</v>
      </c>
      <c r="D23" s="228">
        <v>2200</v>
      </c>
      <c r="E23" s="228">
        <v>3531</v>
      </c>
      <c r="F23" s="228">
        <v>4961</v>
      </c>
      <c r="G23" s="228">
        <v>4010</v>
      </c>
      <c r="H23" s="228">
        <v>4418</v>
      </c>
      <c r="I23" s="228">
        <v>4861</v>
      </c>
      <c r="J23" s="228">
        <v>5901</v>
      </c>
      <c r="K23" s="228">
        <v>7013</v>
      </c>
      <c r="L23" s="228">
        <v>8458</v>
      </c>
      <c r="M23" s="228">
        <v>8704</v>
      </c>
      <c r="N23" s="228">
        <v>8626</v>
      </c>
      <c r="O23" s="228">
        <v>8969</v>
      </c>
      <c r="P23" s="227">
        <v>10128</v>
      </c>
    </row>
    <row r="24" spans="1:16" ht="15" customHeight="1" x14ac:dyDescent="0.25">
      <c r="A24" s="231" t="s">
        <v>491</v>
      </c>
      <c r="B24" s="228">
        <v>4544</v>
      </c>
      <c r="C24" s="228">
        <v>4878</v>
      </c>
      <c r="D24" s="228">
        <v>4979</v>
      </c>
      <c r="E24" s="228">
        <v>4955</v>
      </c>
      <c r="F24" s="228">
        <v>6503</v>
      </c>
      <c r="G24" s="228">
        <v>6685</v>
      </c>
      <c r="H24" s="228">
        <v>7372</v>
      </c>
      <c r="I24" s="228">
        <v>8034</v>
      </c>
      <c r="J24" s="228">
        <v>9650</v>
      </c>
      <c r="K24" s="227">
        <v>10707</v>
      </c>
      <c r="L24" s="227">
        <v>12599</v>
      </c>
      <c r="M24" s="227">
        <v>13699</v>
      </c>
      <c r="N24" s="227">
        <v>13856</v>
      </c>
      <c r="O24" s="227">
        <v>14961</v>
      </c>
      <c r="P24" s="227">
        <v>17058</v>
      </c>
    </row>
    <row r="25" spans="1:16" ht="15" customHeight="1" x14ac:dyDescent="0.25">
      <c r="A25" s="231" t="s">
        <v>492</v>
      </c>
      <c r="B25" s="228">
        <v>2363</v>
      </c>
      <c r="C25" s="228">
        <v>2738</v>
      </c>
      <c r="D25" s="228">
        <v>2779</v>
      </c>
      <c r="E25" s="228">
        <v>1424</v>
      </c>
      <c r="F25" s="228">
        <v>1542</v>
      </c>
      <c r="G25" s="228">
        <v>2675</v>
      </c>
      <c r="H25" s="228">
        <v>2954</v>
      </c>
      <c r="I25" s="228">
        <v>3173</v>
      </c>
      <c r="J25" s="228">
        <v>3749</v>
      </c>
      <c r="K25" s="228">
        <v>3694</v>
      </c>
      <c r="L25" s="228">
        <v>4141</v>
      </c>
      <c r="M25" s="228">
        <v>4995</v>
      </c>
      <c r="N25" s="228">
        <v>5230</v>
      </c>
      <c r="O25" s="228">
        <v>5992</v>
      </c>
      <c r="P25" s="228">
        <v>6930</v>
      </c>
    </row>
    <row r="26" spans="1:16" ht="15" customHeight="1" x14ac:dyDescent="0.25">
      <c r="A26" s="226" t="s">
        <v>493</v>
      </c>
      <c r="B26" s="228">
        <v>5998</v>
      </c>
      <c r="C26" s="228">
        <v>5655</v>
      </c>
      <c r="D26" s="228">
        <v>5602</v>
      </c>
      <c r="E26" s="228">
        <v>5883</v>
      </c>
      <c r="F26" s="228">
        <v>6232</v>
      </c>
      <c r="G26" s="228">
        <v>6556</v>
      </c>
      <c r="H26" s="228">
        <v>7542</v>
      </c>
      <c r="I26" s="228">
        <v>8522</v>
      </c>
      <c r="J26" s="228">
        <v>7990</v>
      </c>
      <c r="K26" s="228">
        <v>9339</v>
      </c>
      <c r="L26" s="227">
        <v>10444</v>
      </c>
      <c r="M26" s="227">
        <v>16261</v>
      </c>
      <c r="N26" s="227">
        <v>20043</v>
      </c>
      <c r="O26" s="227">
        <v>22295</v>
      </c>
      <c r="P26" s="227">
        <v>25735</v>
      </c>
    </row>
    <row r="27" spans="1:16" ht="15" customHeight="1" x14ac:dyDescent="0.25">
      <c r="A27" s="231" t="s">
        <v>494</v>
      </c>
      <c r="B27" s="228">
        <v>424</v>
      </c>
      <c r="C27" s="228">
        <v>448</v>
      </c>
      <c r="D27" s="228">
        <v>403</v>
      </c>
      <c r="E27" s="228">
        <v>472</v>
      </c>
      <c r="F27" s="228">
        <v>463</v>
      </c>
      <c r="G27" s="228">
        <v>430</v>
      </c>
      <c r="H27" s="228">
        <v>556</v>
      </c>
      <c r="I27" s="227"/>
      <c r="J27" s="227"/>
      <c r="K27" s="227"/>
      <c r="L27" s="227"/>
      <c r="M27" s="227"/>
      <c r="N27" s="227"/>
      <c r="O27" s="227"/>
      <c r="P27" s="227"/>
    </row>
    <row r="28" spans="1:16" ht="15" customHeight="1" x14ac:dyDescent="0.25">
      <c r="A28" s="231" t="s">
        <v>495</v>
      </c>
      <c r="B28" s="228">
        <v>514</v>
      </c>
      <c r="C28" s="228">
        <v>538</v>
      </c>
      <c r="D28" s="228">
        <v>541</v>
      </c>
      <c r="E28" s="228">
        <v>615</v>
      </c>
      <c r="F28" s="228">
        <v>781</v>
      </c>
      <c r="G28" s="228">
        <v>930</v>
      </c>
      <c r="H28" s="228">
        <v>1052</v>
      </c>
      <c r="I28" s="228">
        <v>2406</v>
      </c>
      <c r="J28" s="228">
        <v>1848</v>
      </c>
      <c r="K28" s="228">
        <v>2656.6</v>
      </c>
      <c r="L28" s="228">
        <v>3078.5</v>
      </c>
      <c r="M28" s="228">
        <v>3842.7</v>
      </c>
      <c r="N28" s="228">
        <v>4446.8</v>
      </c>
      <c r="O28" s="228">
        <v>5320</v>
      </c>
      <c r="P28" s="228">
        <v>6621</v>
      </c>
    </row>
    <row r="29" spans="1:16" ht="15" customHeight="1" x14ac:dyDescent="0.25">
      <c r="A29" s="231" t="s">
        <v>496</v>
      </c>
      <c r="B29" s="228">
        <v>5060</v>
      </c>
      <c r="C29" s="228">
        <v>4669</v>
      </c>
      <c r="D29" s="228">
        <v>4658</v>
      </c>
      <c r="E29" s="228">
        <v>4796</v>
      </c>
      <c r="F29" s="228">
        <v>4988</v>
      </c>
      <c r="G29" s="228">
        <v>5196</v>
      </c>
      <c r="H29" s="228">
        <v>5934</v>
      </c>
      <c r="I29" s="228">
        <v>6116</v>
      </c>
      <c r="J29" s="228">
        <v>6142</v>
      </c>
      <c r="K29" s="228">
        <v>6682.4</v>
      </c>
      <c r="L29" s="228">
        <v>7365.5</v>
      </c>
      <c r="M29" s="227">
        <v>12418.3</v>
      </c>
      <c r="N29" s="227">
        <v>15596.2</v>
      </c>
      <c r="O29" s="227">
        <v>16975</v>
      </c>
      <c r="P29" s="227">
        <v>19114</v>
      </c>
    </row>
    <row r="30" spans="1:16" ht="15" customHeight="1" x14ac:dyDescent="0.25">
      <c r="A30" s="226" t="s">
        <v>497</v>
      </c>
      <c r="B30" s="227">
        <v>22417</v>
      </c>
      <c r="C30" s="227">
        <v>23108</v>
      </c>
      <c r="D30" s="227">
        <v>25655</v>
      </c>
      <c r="E30" s="227">
        <v>25754</v>
      </c>
      <c r="F30" s="227">
        <v>34946</v>
      </c>
      <c r="G30" s="227">
        <v>35448</v>
      </c>
      <c r="H30" s="227">
        <v>36609</v>
      </c>
      <c r="I30" s="227">
        <v>52844</v>
      </c>
      <c r="J30" s="227">
        <v>56125</v>
      </c>
      <c r="K30" s="227">
        <v>63045</v>
      </c>
      <c r="L30" s="227">
        <v>68235</v>
      </c>
      <c r="M30" s="227">
        <v>76008</v>
      </c>
      <c r="N30" s="227">
        <v>82193</v>
      </c>
      <c r="O30" s="227">
        <v>85839</v>
      </c>
      <c r="P30" s="227">
        <v>107753</v>
      </c>
    </row>
    <row r="31" spans="1:16" ht="15" customHeight="1" x14ac:dyDescent="0.25">
      <c r="A31" s="231" t="s">
        <v>498</v>
      </c>
      <c r="B31" s="227">
        <v>20088</v>
      </c>
      <c r="C31" s="227">
        <v>20727</v>
      </c>
      <c r="D31" s="227">
        <v>22745</v>
      </c>
      <c r="E31" s="227">
        <v>23975</v>
      </c>
      <c r="F31" s="227">
        <v>31286</v>
      </c>
      <c r="G31" s="227">
        <v>31604</v>
      </c>
      <c r="H31" s="227">
        <v>32940</v>
      </c>
      <c r="I31" s="227">
        <v>44453</v>
      </c>
      <c r="J31" s="227">
        <v>47584</v>
      </c>
      <c r="K31" s="227">
        <v>54556</v>
      </c>
      <c r="L31" s="227">
        <v>58910</v>
      </c>
      <c r="M31" s="227">
        <v>65659</v>
      </c>
      <c r="N31" s="227">
        <v>71337</v>
      </c>
      <c r="O31" s="227">
        <v>75795</v>
      </c>
      <c r="P31" s="227">
        <v>93352</v>
      </c>
    </row>
    <row r="32" spans="1:16" ht="15" customHeight="1" x14ac:dyDescent="0.25">
      <c r="A32" s="231" t="s">
        <v>499</v>
      </c>
      <c r="B32" s="228">
        <v>2329</v>
      </c>
      <c r="C32" s="228">
        <v>2381</v>
      </c>
      <c r="D32" s="228">
        <v>2910</v>
      </c>
      <c r="E32" s="228">
        <v>1779</v>
      </c>
      <c r="F32" s="228">
        <v>3660</v>
      </c>
      <c r="G32" s="228">
        <v>3844</v>
      </c>
      <c r="H32" s="228">
        <v>3669</v>
      </c>
      <c r="I32" s="228">
        <v>8391</v>
      </c>
      <c r="J32" s="228">
        <v>8541</v>
      </c>
      <c r="K32" s="228">
        <v>8489</v>
      </c>
      <c r="L32" s="228">
        <v>9325</v>
      </c>
      <c r="M32" s="227">
        <v>10349</v>
      </c>
      <c r="N32" s="227">
        <v>10856</v>
      </c>
      <c r="O32" s="227">
        <v>10044</v>
      </c>
      <c r="P32" s="227">
        <v>14401</v>
      </c>
    </row>
    <row r="33" spans="1:16" ht="15" customHeight="1" x14ac:dyDescent="0.25">
      <c r="A33" s="224" t="s">
        <v>500</v>
      </c>
      <c r="B33" s="225"/>
      <c r="C33" s="225"/>
      <c r="D33" s="225"/>
      <c r="E33" s="225"/>
      <c r="F33" s="225"/>
      <c r="G33" s="225"/>
      <c r="H33" s="225"/>
      <c r="I33" s="225"/>
      <c r="J33" s="225"/>
      <c r="K33" s="225"/>
      <c r="L33" s="225"/>
      <c r="M33" s="225"/>
      <c r="N33" s="225"/>
      <c r="O33" s="225"/>
      <c r="P33" s="225"/>
    </row>
    <row r="34" spans="1:16" ht="15" customHeight="1" x14ac:dyDescent="0.25">
      <c r="A34" s="229" t="s">
        <v>500</v>
      </c>
      <c r="B34" s="230">
        <v>55815</v>
      </c>
      <c r="C34" s="230">
        <v>59045</v>
      </c>
      <c r="D34" s="230">
        <v>63063</v>
      </c>
      <c r="E34" s="230">
        <v>67889</v>
      </c>
      <c r="F34" s="230">
        <v>80885</v>
      </c>
      <c r="G34" s="230">
        <v>81882</v>
      </c>
      <c r="H34" s="230">
        <v>86382</v>
      </c>
      <c r="I34" s="230">
        <v>111254</v>
      </c>
      <c r="J34" s="230">
        <v>122810</v>
      </c>
      <c r="K34" s="230">
        <v>139058</v>
      </c>
      <c r="L34" s="230">
        <v>152221</v>
      </c>
      <c r="M34" s="230">
        <v>173889</v>
      </c>
      <c r="N34" s="230">
        <v>197289</v>
      </c>
      <c r="O34" s="230">
        <v>212206</v>
      </c>
      <c r="P34" s="230">
        <v>245705</v>
      </c>
    </row>
    <row r="35" spans="1:16" ht="15" customHeight="1" x14ac:dyDescent="0.25">
      <c r="A35" s="224" t="s">
        <v>501</v>
      </c>
      <c r="B35" s="225"/>
      <c r="C35" s="225"/>
      <c r="D35" s="225"/>
      <c r="E35" s="225"/>
      <c r="F35" s="225"/>
      <c r="G35" s="225"/>
      <c r="H35" s="225"/>
      <c r="I35" s="225"/>
      <c r="J35" s="225"/>
      <c r="K35" s="225"/>
      <c r="L35" s="225"/>
      <c r="M35" s="225"/>
      <c r="N35" s="225"/>
      <c r="O35" s="225"/>
      <c r="P35" s="225"/>
    </row>
    <row r="36" spans="1:16" ht="15" customHeight="1" x14ac:dyDescent="0.25">
      <c r="A36" s="226" t="s">
        <v>502</v>
      </c>
      <c r="B36" s="227">
        <v>12083</v>
      </c>
      <c r="C36" s="227">
        <v>12904</v>
      </c>
      <c r="D36" s="227">
        <v>13114</v>
      </c>
      <c r="E36" s="227">
        <v>13469</v>
      </c>
      <c r="F36" s="227">
        <v>14953</v>
      </c>
      <c r="G36" s="227">
        <v>15640</v>
      </c>
      <c r="H36" s="227">
        <v>16500</v>
      </c>
      <c r="I36" s="227">
        <v>18968</v>
      </c>
      <c r="J36" s="227">
        <v>20883</v>
      </c>
      <c r="K36" s="227">
        <v>20140</v>
      </c>
      <c r="L36" s="227">
        <v>22287</v>
      </c>
      <c r="M36" s="227">
        <v>24312</v>
      </c>
      <c r="N36" s="227">
        <v>24714</v>
      </c>
      <c r="O36" s="227">
        <v>27054</v>
      </c>
      <c r="P36" s="227">
        <v>32131</v>
      </c>
    </row>
    <row r="37" spans="1:16" ht="15" customHeight="1" x14ac:dyDescent="0.25">
      <c r="A37" s="231" t="s">
        <v>503</v>
      </c>
      <c r="B37" s="228">
        <v>2286</v>
      </c>
      <c r="C37" s="228">
        <v>2325</v>
      </c>
      <c r="D37" s="228">
        <v>2361</v>
      </c>
      <c r="E37" s="228">
        <v>2445</v>
      </c>
      <c r="F37" s="228">
        <v>2444</v>
      </c>
      <c r="G37" s="228">
        <v>2465</v>
      </c>
      <c r="H37" s="228">
        <v>2488</v>
      </c>
      <c r="I37" s="228">
        <v>2496</v>
      </c>
      <c r="J37" s="228">
        <v>2524</v>
      </c>
      <c r="K37" s="227"/>
      <c r="L37" s="227"/>
      <c r="M37" s="227"/>
      <c r="N37" s="227"/>
      <c r="O37" s="227"/>
      <c r="P37" s="227"/>
    </row>
    <row r="38" spans="1:16" ht="15" customHeight="1" x14ac:dyDescent="0.25">
      <c r="A38" s="235" t="s">
        <v>504</v>
      </c>
      <c r="B38" s="228">
        <v>2286</v>
      </c>
      <c r="C38" s="228">
        <v>2325</v>
      </c>
      <c r="D38" s="228">
        <v>2361</v>
      </c>
      <c r="E38" s="228">
        <v>2445</v>
      </c>
      <c r="F38" s="228">
        <v>2444</v>
      </c>
      <c r="G38" s="228">
        <v>2465</v>
      </c>
      <c r="H38" s="228">
        <v>2488</v>
      </c>
      <c r="I38" s="228">
        <v>2496</v>
      </c>
      <c r="J38" s="228">
        <v>2524</v>
      </c>
      <c r="K38" s="227"/>
      <c r="L38" s="227"/>
      <c r="M38" s="227"/>
      <c r="N38" s="227"/>
      <c r="O38" s="227"/>
      <c r="P38" s="227"/>
    </row>
    <row r="39" spans="1:16" ht="15" customHeight="1" x14ac:dyDescent="0.25">
      <c r="A39" s="231" t="s">
        <v>505</v>
      </c>
      <c r="B39" s="228">
        <v>1133</v>
      </c>
      <c r="C39" s="228">
        <v>1217</v>
      </c>
      <c r="D39" s="228">
        <v>1533</v>
      </c>
      <c r="E39" s="228">
        <v>1225</v>
      </c>
      <c r="F39" s="228">
        <v>1505</v>
      </c>
      <c r="G39" s="228">
        <v>1600</v>
      </c>
      <c r="H39" s="228">
        <v>1972</v>
      </c>
      <c r="I39" s="228">
        <v>2142</v>
      </c>
      <c r="J39" s="228">
        <v>1968</v>
      </c>
      <c r="K39" s="228">
        <v>2269</v>
      </c>
      <c r="L39" s="228">
        <v>2396</v>
      </c>
      <c r="M39" s="228">
        <v>2622</v>
      </c>
      <c r="N39" s="228">
        <v>2842</v>
      </c>
      <c r="O39" s="228">
        <v>2571</v>
      </c>
      <c r="P39" s="228">
        <v>3075</v>
      </c>
    </row>
    <row r="40" spans="1:16" ht="15" customHeight="1" x14ac:dyDescent="0.25">
      <c r="A40" s="231" t="s">
        <v>506</v>
      </c>
      <c r="B40" s="228">
        <v>8664</v>
      </c>
      <c r="C40" s="228">
        <v>9362</v>
      </c>
      <c r="D40" s="228">
        <v>9220</v>
      </c>
      <c r="E40" s="228">
        <v>9799</v>
      </c>
      <c r="F40" s="227">
        <v>11004</v>
      </c>
      <c r="G40" s="227">
        <v>11575</v>
      </c>
      <c r="H40" s="227">
        <v>12040</v>
      </c>
      <c r="I40" s="227">
        <v>14330</v>
      </c>
      <c r="J40" s="227">
        <v>16391</v>
      </c>
      <c r="K40" s="227">
        <v>17871</v>
      </c>
      <c r="L40" s="227">
        <v>19891</v>
      </c>
      <c r="M40" s="227">
        <v>21690</v>
      </c>
      <c r="N40" s="227">
        <v>21872</v>
      </c>
      <c r="O40" s="227">
        <v>24483</v>
      </c>
      <c r="P40" s="227">
        <v>29056</v>
      </c>
    </row>
    <row r="41" spans="1:16" ht="15" customHeight="1" x14ac:dyDescent="0.25">
      <c r="A41" s="226" t="s">
        <v>507</v>
      </c>
      <c r="B41" s="227">
        <v>25588</v>
      </c>
      <c r="C41" s="227">
        <v>22346</v>
      </c>
      <c r="D41" s="227">
        <v>22284</v>
      </c>
      <c r="E41" s="227">
        <v>11638</v>
      </c>
      <c r="F41" s="227">
        <v>16754</v>
      </c>
      <c r="G41" s="227">
        <v>16860</v>
      </c>
      <c r="H41" s="227">
        <v>17406</v>
      </c>
      <c r="I41" s="227">
        <v>31965</v>
      </c>
      <c r="J41" s="227">
        <v>32970</v>
      </c>
      <c r="K41" s="227">
        <v>31692</v>
      </c>
      <c r="L41" s="227">
        <v>36554</v>
      </c>
      <c r="M41" s="227">
        <v>40678</v>
      </c>
      <c r="N41" s="227">
        <v>43467</v>
      </c>
      <c r="O41" s="227">
        <v>46003</v>
      </c>
      <c r="P41" s="227">
        <v>57623</v>
      </c>
    </row>
    <row r="42" spans="1:16" ht="15" customHeight="1" x14ac:dyDescent="0.25">
      <c r="A42" s="231" t="s">
        <v>508</v>
      </c>
      <c r="B42" s="228">
        <v>1456</v>
      </c>
      <c r="C42" s="228">
        <v>2164</v>
      </c>
      <c r="D42" s="228">
        <v>2480</v>
      </c>
      <c r="E42" s="228">
        <v>982</v>
      </c>
      <c r="F42" s="228">
        <v>2713</v>
      </c>
      <c r="G42" s="228">
        <v>1969</v>
      </c>
      <c r="H42" s="228">
        <v>1399</v>
      </c>
      <c r="I42" s="228">
        <v>6634</v>
      </c>
      <c r="J42" s="228">
        <v>7193</v>
      </c>
      <c r="K42" s="228">
        <v>2857</v>
      </c>
      <c r="L42" s="228">
        <v>1973</v>
      </c>
      <c r="M42" s="228">
        <v>3870</v>
      </c>
      <c r="N42" s="228">
        <v>4819</v>
      </c>
      <c r="O42" s="228">
        <v>3620</v>
      </c>
      <c r="P42" s="228">
        <v>3110</v>
      </c>
    </row>
    <row r="43" spans="1:16" ht="15" customHeight="1" x14ac:dyDescent="0.25">
      <c r="A43" s="235" t="s">
        <v>509</v>
      </c>
      <c r="B43" s="227"/>
      <c r="C43" s="227"/>
      <c r="D43" s="227"/>
      <c r="E43" s="227"/>
      <c r="F43" s="228">
        <v>1587</v>
      </c>
      <c r="G43" s="228">
        <v>1115</v>
      </c>
      <c r="H43" s="228">
        <v>321</v>
      </c>
      <c r="I43" s="228">
        <v>3987</v>
      </c>
      <c r="J43" s="228">
        <v>3633</v>
      </c>
      <c r="K43" s="228">
        <v>150</v>
      </c>
      <c r="L43" s="227">
        <v>0</v>
      </c>
      <c r="M43" s="228">
        <v>400</v>
      </c>
      <c r="N43" s="227">
        <v>0</v>
      </c>
      <c r="O43" s="227">
        <v>0</v>
      </c>
      <c r="P43" s="228">
        <v>800</v>
      </c>
    </row>
    <row r="44" spans="1:16" ht="15" customHeight="1" x14ac:dyDescent="0.25">
      <c r="A44" s="237" t="s">
        <v>510</v>
      </c>
      <c r="B44" s="227"/>
      <c r="C44" s="227"/>
      <c r="D44" s="227"/>
      <c r="E44" s="227"/>
      <c r="F44" s="228">
        <v>1587</v>
      </c>
      <c r="G44" s="228">
        <v>1115</v>
      </c>
      <c r="H44" s="228">
        <v>321</v>
      </c>
      <c r="I44" s="228">
        <v>3987</v>
      </c>
      <c r="J44" s="228">
        <v>3633</v>
      </c>
      <c r="K44" s="228">
        <v>150</v>
      </c>
      <c r="L44" s="227">
        <v>0</v>
      </c>
      <c r="M44" s="228">
        <v>400</v>
      </c>
      <c r="N44" s="227">
        <v>0</v>
      </c>
      <c r="O44" s="227">
        <v>0</v>
      </c>
      <c r="P44" s="228">
        <v>800</v>
      </c>
    </row>
    <row r="45" spans="1:16" ht="15" customHeight="1" x14ac:dyDescent="0.25">
      <c r="A45" s="235" t="s">
        <v>511</v>
      </c>
      <c r="B45" s="227"/>
      <c r="C45" s="227"/>
      <c r="D45" s="227"/>
      <c r="E45" s="227"/>
      <c r="F45" s="228">
        <v>1126</v>
      </c>
      <c r="G45" s="228">
        <v>854</v>
      </c>
      <c r="H45" s="228">
        <v>1078</v>
      </c>
      <c r="I45" s="228">
        <v>2647</v>
      </c>
      <c r="J45" s="228">
        <v>3560</v>
      </c>
      <c r="K45" s="228">
        <v>2707</v>
      </c>
      <c r="L45" s="228">
        <v>1973</v>
      </c>
      <c r="M45" s="228">
        <v>3470</v>
      </c>
      <c r="N45" s="228">
        <v>4819</v>
      </c>
      <c r="O45" s="228">
        <v>3620</v>
      </c>
      <c r="P45" s="228">
        <v>2310</v>
      </c>
    </row>
    <row r="46" spans="1:16" ht="15" customHeight="1" x14ac:dyDescent="0.25">
      <c r="A46" s="237" t="s">
        <v>512</v>
      </c>
      <c r="B46" s="227"/>
      <c r="C46" s="227"/>
      <c r="D46" s="227"/>
      <c r="E46" s="227"/>
      <c r="F46" s="228">
        <v>1126</v>
      </c>
      <c r="G46" s="228">
        <v>854</v>
      </c>
      <c r="H46" s="228">
        <v>1078</v>
      </c>
      <c r="I46" s="228">
        <v>2647</v>
      </c>
      <c r="J46" s="228">
        <v>3560</v>
      </c>
      <c r="K46" s="228">
        <v>2707</v>
      </c>
      <c r="L46" s="228">
        <v>1973</v>
      </c>
      <c r="M46" s="228">
        <v>3470</v>
      </c>
      <c r="N46" s="228">
        <v>4819</v>
      </c>
      <c r="O46" s="228">
        <v>3620</v>
      </c>
      <c r="P46" s="228">
        <v>2310</v>
      </c>
    </row>
    <row r="47" spans="1:16" ht="15" customHeight="1" x14ac:dyDescent="0.25">
      <c r="A47" s="231" t="s">
        <v>513</v>
      </c>
      <c r="B47" s="227">
        <v>24132</v>
      </c>
      <c r="C47" s="227">
        <v>20182</v>
      </c>
      <c r="D47" s="227">
        <v>19804</v>
      </c>
      <c r="E47" s="227">
        <v>10656</v>
      </c>
      <c r="F47" s="227">
        <v>14041</v>
      </c>
      <c r="G47" s="227">
        <v>14891</v>
      </c>
      <c r="H47" s="227">
        <v>16007</v>
      </c>
      <c r="I47" s="227">
        <v>25331</v>
      </c>
      <c r="J47" s="227">
        <v>25777</v>
      </c>
      <c r="K47" s="227">
        <v>28835</v>
      </c>
      <c r="L47" s="227">
        <v>34581</v>
      </c>
      <c r="M47" s="227">
        <v>36808</v>
      </c>
      <c r="N47" s="227">
        <v>38648</v>
      </c>
      <c r="O47" s="227">
        <v>42383</v>
      </c>
      <c r="P47" s="227">
        <v>54513</v>
      </c>
    </row>
    <row r="48" spans="1:16" ht="15" customHeight="1" x14ac:dyDescent="0.25">
      <c r="A48" s="235" t="s">
        <v>514</v>
      </c>
      <c r="B48" s="227">
        <v>24132</v>
      </c>
      <c r="C48" s="227">
        <v>20182</v>
      </c>
      <c r="D48" s="227">
        <v>19804</v>
      </c>
      <c r="E48" s="227">
        <v>10656</v>
      </c>
      <c r="F48" s="227">
        <v>14041</v>
      </c>
      <c r="G48" s="227">
        <v>14891</v>
      </c>
      <c r="H48" s="227">
        <v>16007</v>
      </c>
      <c r="I48" s="227">
        <v>25331</v>
      </c>
      <c r="J48" s="227">
        <v>25777</v>
      </c>
      <c r="K48" s="227">
        <v>28835</v>
      </c>
      <c r="L48" s="227">
        <v>34581</v>
      </c>
      <c r="M48" s="227">
        <v>36808</v>
      </c>
      <c r="N48" s="227">
        <v>38648</v>
      </c>
      <c r="O48" s="227">
        <v>42383</v>
      </c>
      <c r="P48" s="227">
        <v>54513</v>
      </c>
    </row>
    <row r="49" spans="1:16" ht="15" customHeight="1" x14ac:dyDescent="0.25">
      <c r="A49" s="237" t="s">
        <v>515</v>
      </c>
      <c r="B49" s="227">
        <v>24132</v>
      </c>
      <c r="C49" s="227">
        <v>20182</v>
      </c>
      <c r="D49" s="227">
        <v>19804</v>
      </c>
      <c r="E49" s="227">
        <v>10656</v>
      </c>
      <c r="F49" s="227">
        <v>14041</v>
      </c>
      <c r="G49" s="227">
        <v>14891</v>
      </c>
      <c r="H49" s="227">
        <v>16007</v>
      </c>
      <c r="I49" s="227">
        <v>25331</v>
      </c>
      <c r="J49" s="227">
        <v>25777</v>
      </c>
      <c r="K49" s="227">
        <v>28835</v>
      </c>
      <c r="L49" s="227">
        <v>34581</v>
      </c>
      <c r="M49" s="227">
        <v>36808</v>
      </c>
      <c r="N49" s="227">
        <v>38648</v>
      </c>
      <c r="O49" s="227">
        <v>42383</v>
      </c>
      <c r="P49" s="227">
        <v>54513</v>
      </c>
    </row>
    <row r="50" spans="1:16" ht="15" customHeight="1" x14ac:dyDescent="0.25">
      <c r="A50" s="226" t="s">
        <v>516</v>
      </c>
      <c r="B50" s="228">
        <v>1650</v>
      </c>
      <c r="C50" s="228">
        <v>1942</v>
      </c>
      <c r="D50" s="228">
        <v>2515</v>
      </c>
      <c r="E50" s="228">
        <v>1351</v>
      </c>
      <c r="F50" s="228">
        <v>2450</v>
      </c>
      <c r="G50" s="228">
        <v>1796</v>
      </c>
      <c r="H50" s="228">
        <v>2065</v>
      </c>
      <c r="I50" s="228">
        <v>3587</v>
      </c>
      <c r="J50" s="228">
        <v>2761</v>
      </c>
      <c r="K50" s="228">
        <v>2182</v>
      </c>
      <c r="L50" s="228">
        <v>2474</v>
      </c>
      <c r="M50" s="228">
        <v>2993</v>
      </c>
      <c r="N50" s="228">
        <v>3367</v>
      </c>
      <c r="O50" s="228">
        <v>3265</v>
      </c>
      <c r="P50" s="228">
        <v>2769</v>
      </c>
    </row>
    <row r="51" spans="1:16" ht="15" customHeight="1" x14ac:dyDescent="0.25">
      <c r="A51" s="231" t="s">
        <v>517</v>
      </c>
      <c r="B51" s="228">
        <v>1650</v>
      </c>
      <c r="C51" s="228">
        <v>1942</v>
      </c>
      <c r="D51" s="228">
        <v>2515</v>
      </c>
      <c r="E51" s="228">
        <v>1351</v>
      </c>
      <c r="F51" s="228">
        <v>2450</v>
      </c>
      <c r="G51" s="228">
        <v>1796</v>
      </c>
      <c r="H51" s="228">
        <v>2065</v>
      </c>
      <c r="I51" s="228">
        <v>3587</v>
      </c>
      <c r="J51" s="228">
        <v>2761</v>
      </c>
      <c r="K51" s="228">
        <v>2182</v>
      </c>
      <c r="L51" s="228">
        <v>2474</v>
      </c>
      <c r="M51" s="228">
        <v>2993</v>
      </c>
      <c r="N51" s="228">
        <v>3367</v>
      </c>
      <c r="O51" s="228">
        <v>3265</v>
      </c>
      <c r="P51" s="228">
        <v>2769</v>
      </c>
    </row>
    <row r="52" spans="1:16" ht="15" customHeight="1" x14ac:dyDescent="0.25">
      <c r="A52" s="226" t="s">
        <v>518</v>
      </c>
      <c r="B52" s="228">
        <v>5685</v>
      </c>
      <c r="C52" s="228">
        <v>6283</v>
      </c>
      <c r="D52" s="228">
        <v>6488</v>
      </c>
      <c r="E52" s="228">
        <v>6853</v>
      </c>
      <c r="F52" s="228">
        <v>6984</v>
      </c>
      <c r="G52" s="228">
        <v>7458</v>
      </c>
      <c r="H52" s="228">
        <v>9247</v>
      </c>
      <c r="I52" s="227">
        <v>11994</v>
      </c>
      <c r="J52" s="227">
        <v>13361</v>
      </c>
      <c r="K52" s="227">
        <v>15180</v>
      </c>
      <c r="L52" s="227">
        <v>16705</v>
      </c>
      <c r="M52" s="227">
        <v>19005</v>
      </c>
      <c r="N52" s="227">
        <v>22495</v>
      </c>
      <c r="O52" s="227">
        <v>24643</v>
      </c>
      <c r="P52" s="227">
        <v>27715</v>
      </c>
    </row>
    <row r="53" spans="1:16" ht="15" customHeight="1" x14ac:dyDescent="0.25">
      <c r="A53" s="231" t="s">
        <v>519</v>
      </c>
      <c r="B53" s="228">
        <v>5685</v>
      </c>
      <c r="C53" s="228">
        <v>6283</v>
      </c>
      <c r="D53" s="228">
        <v>6488</v>
      </c>
      <c r="E53" s="228">
        <v>6853</v>
      </c>
      <c r="F53" s="228">
        <v>6984</v>
      </c>
      <c r="G53" s="228">
        <v>7458</v>
      </c>
      <c r="H53" s="228">
        <v>9247</v>
      </c>
      <c r="I53" s="227">
        <v>11994</v>
      </c>
      <c r="J53" s="227">
        <v>13361</v>
      </c>
      <c r="K53" s="227">
        <v>15180</v>
      </c>
      <c r="L53" s="227">
        <v>16705</v>
      </c>
      <c r="M53" s="227">
        <v>19005</v>
      </c>
      <c r="N53" s="227">
        <v>22495</v>
      </c>
      <c r="O53" s="227">
        <v>24643</v>
      </c>
      <c r="P53" s="227">
        <v>27715</v>
      </c>
    </row>
    <row r="54" spans="1:16" ht="15" customHeight="1" x14ac:dyDescent="0.25">
      <c r="A54" s="226" t="s">
        <v>520</v>
      </c>
      <c r="B54" s="233">
        <v>-9971</v>
      </c>
      <c r="C54" s="233">
        <v>-8036</v>
      </c>
      <c r="D54" s="233">
        <v>-7163</v>
      </c>
      <c r="E54" s="228">
        <v>6286</v>
      </c>
      <c r="F54" s="228">
        <v>6445</v>
      </c>
      <c r="G54" s="228">
        <v>6804</v>
      </c>
      <c r="H54" s="228">
        <v>7322</v>
      </c>
      <c r="I54" s="228">
        <v>9279</v>
      </c>
      <c r="J54" s="227">
        <v>12646</v>
      </c>
      <c r="K54" s="227">
        <v>17842</v>
      </c>
      <c r="L54" s="227">
        <v>17974</v>
      </c>
      <c r="M54" s="227">
        <v>24739</v>
      </c>
      <c r="N54" s="227">
        <v>32707</v>
      </c>
      <c r="O54" s="227">
        <v>34762</v>
      </c>
      <c r="P54" s="227">
        <v>39120</v>
      </c>
    </row>
    <row r="55" spans="1:16" ht="15" customHeight="1" x14ac:dyDescent="0.25">
      <c r="A55" s="231" t="s">
        <v>521</v>
      </c>
      <c r="B55" s="233">
        <v>-9971</v>
      </c>
      <c r="C55" s="233">
        <v>-8036</v>
      </c>
      <c r="D55" s="233">
        <v>-7163</v>
      </c>
      <c r="E55" s="228">
        <v>6286</v>
      </c>
      <c r="F55" s="228">
        <v>6445</v>
      </c>
      <c r="G55" s="228">
        <v>6804</v>
      </c>
      <c r="H55" s="228">
        <v>7322</v>
      </c>
      <c r="I55" s="228">
        <v>9279</v>
      </c>
      <c r="J55" s="227">
        <v>12646</v>
      </c>
      <c r="K55" s="227">
        <v>17842</v>
      </c>
      <c r="L55" s="227">
        <v>17974</v>
      </c>
      <c r="M55" s="227">
        <v>24739</v>
      </c>
      <c r="N55" s="227">
        <v>32707</v>
      </c>
      <c r="O55" s="227">
        <v>34762</v>
      </c>
      <c r="P55" s="227">
        <v>39120</v>
      </c>
    </row>
    <row r="56" spans="1:16" ht="15" customHeight="1" x14ac:dyDescent="0.25">
      <c r="A56" s="226" t="s">
        <v>522</v>
      </c>
      <c r="B56" s="227"/>
      <c r="C56" s="227"/>
      <c r="D56" s="227"/>
      <c r="E56" s="227">
        <v>0</v>
      </c>
      <c r="F56" s="228">
        <v>2121</v>
      </c>
      <c r="G56" s="227"/>
      <c r="H56" s="227"/>
      <c r="I56" s="228">
        <v>1736</v>
      </c>
      <c r="J56" s="228">
        <v>2012</v>
      </c>
      <c r="K56" s="228">
        <v>2189</v>
      </c>
      <c r="L56" s="228">
        <v>1908</v>
      </c>
      <c r="M56" s="228">
        <v>1726</v>
      </c>
      <c r="N56" s="228">
        <v>2211</v>
      </c>
      <c r="O56" s="228">
        <v>1434</v>
      </c>
      <c r="P56" s="228">
        <v>4897</v>
      </c>
    </row>
    <row r="57" spans="1:16" ht="15" customHeight="1" x14ac:dyDescent="0.25">
      <c r="A57" s="224" t="s">
        <v>523</v>
      </c>
      <c r="B57" s="225"/>
      <c r="C57" s="225"/>
      <c r="D57" s="225"/>
      <c r="E57" s="225"/>
      <c r="F57" s="225"/>
      <c r="G57" s="225"/>
      <c r="H57" s="225"/>
      <c r="I57" s="225"/>
      <c r="J57" s="225"/>
      <c r="K57" s="225"/>
      <c r="L57" s="225"/>
      <c r="M57" s="225"/>
      <c r="N57" s="225"/>
      <c r="O57" s="225"/>
      <c r="P57" s="225"/>
    </row>
    <row r="58" spans="1:16" ht="15" customHeight="1" x14ac:dyDescent="0.25">
      <c r="A58" s="229" t="s">
        <v>523</v>
      </c>
      <c r="B58" s="230">
        <v>35035</v>
      </c>
      <c r="C58" s="230">
        <v>35439</v>
      </c>
      <c r="D58" s="230">
        <v>37238</v>
      </c>
      <c r="E58" s="230">
        <v>39597</v>
      </c>
      <c r="F58" s="230">
        <v>49707</v>
      </c>
      <c r="G58" s="230">
        <v>48558</v>
      </c>
      <c r="H58" s="230">
        <v>52540</v>
      </c>
      <c r="I58" s="230">
        <v>77529</v>
      </c>
      <c r="J58" s="230">
        <v>84633</v>
      </c>
      <c r="K58" s="230">
        <v>89225</v>
      </c>
      <c r="L58" s="230">
        <v>97902</v>
      </c>
      <c r="M58" s="230">
        <v>113453</v>
      </c>
      <c r="N58" s="230">
        <v>128961</v>
      </c>
      <c r="O58" s="230">
        <v>137161</v>
      </c>
      <c r="P58" s="230">
        <v>164255</v>
      </c>
    </row>
    <row r="59" spans="1:16" ht="15" customHeight="1" x14ac:dyDescent="0.25">
      <c r="A59" s="224" t="s">
        <v>524</v>
      </c>
      <c r="B59" s="225"/>
      <c r="C59" s="225"/>
      <c r="D59" s="225"/>
      <c r="E59" s="225"/>
      <c r="F59" s="225"/>
      <c r="G59" s="225"/>
      <c r="H59" s="225"/>
      <c r="I59" s="225"/>
      <c r="J59" s="225"/>
      <c r="K59" s="225"/>
      <c r="L59" s="225"/>
      <c r="M59" s="225"/>
      <c r="N59" s="225"/>
      <c r="O59" s="225"/>
      <c r="P59" s="225"/>
    </row>
    <row r="60" spans="1:16" ht="15" customHeight="1" x14ac:dyDescent="0.25">
      <c r="A60" s="226" t="s">
        <v>525</v>
      </c>
      <c r="B60" s="227">
        <v>20780</v>
      </c>
      <c r="C60" s="227">
        <v>23606</v>
      </c>
      <c r="D60" s="227">
        <v>25825</v>
      </c>
      <c r="E60" s="227">
        <v>28292</v>
      </c>
      <c r="F60" s="227">
        <v>31178</v>
      </c>
      <c r="G60" s="227">
        <v>32149</v>
      </c>
      <c r="H60" s="227">
        <v>32454</v>
      </c>
      <c r="I60" s="227">
        <v>33830</v>
      </c>
      <c r="J60" s="227">
        <v>38274</v>
      </c>
      <c r="K60" s="227">
        <v>47776</v>
      </c>
      <c r="L60" s="227">
        <v>51696</v>
      </c>
      <c r="M60" s="227">
        <v>57616</v>
      </c>
      <c r="N60" s="227">
        <v>65491</v>
      </c>
      <c r="O60" s="227">
        <v>71760</v>
      </c>
      <c r="P60" s="227">
        <v>77772</v>
      </c>
    </row>
    <row r="61" spans="1:16" ht="15" customHeight="1" x14ac:dyDescent="0.25">
      <c r="A61" s="231" t="s">
        <v>526</v>
      </c>
      <c r="B61" s="227"/>
      <c r="C61" s="227"/>
      <c r="D61" s="227">
        <v>0</v>
      </c>
      <c r="E61" s="227"/>
      <c r="F61" s="227"/>
      <c r="G61" s="227">
        <v>0</v>
      </c>
      <c r="H61" s="227">
        <v>0</v>
      </c>
      <c r="I61" s="227">
        <v>0</v>
      </c>
      <c r="J61" s="227">
        <v>0</v>
      </c>
      <c r="K61" s="227">
        <v>0</v>
      </c>
      <c r="L61" s="227">
        <v>0</v>
      </c>
      <c r="M61" s="227">
        <v>0</v>
      </c>
      <c r="N61" s="227">
        <v>0</v>
      </c>
      <c r="O61" s="227">
        <v>0</v>
      </c>
      <c r="P61" s="227">
        <v>0</v>
      </c>
    </row>
    <row r="62" spans="1:16" ht="15" customHeight="1" x14ac:dyDescent="0.25">
      <c r="A62" s="235" t="s">
        <v>527</v>
      </c>
      <c r="B62" s="227"/>
      <c r="C62" s="227"/>
      <c r="D62" s="227">
        <v>0</v>
      </c>
      <c r="E62" s="227"/>
      <c r="F62" s="227"/>
      <c r="G62" s="227">
        <v>0</v>
      </c>
      <c r="H62" s="227">
        <v>0</v>
      </c>
      <c r="I62" s="227">
        <v>0</v>
      </c>
      <c r="J62" s="227">
        <v>0</v>
      </c>
      <c r="K62" s="227">
        <v>0</v>
      </c>
      <c r="L62" s="227">
        <v>0</v>
      </c>
      <c r="M62" s="227">
        <v>0</v>
      </c>
      <c r="N62" s="227">
        <v>0</v>
      </c>
      <c r="O62" s="227">
        <v>0</v>
      </c>
      <c r="P62" s="227">
        <v>0</v>
      </c>
    </row>
    <row r="63" spans="1:16" ht="15" customHeight="1" x14ac:dyDescent="0.25">
      <c r="A63" s="231" t="s">
        <v>528</v>
      </c>
      <c r="B63" s="227">
        <v>20780</v>
      </c>
      <c r="C63" s="227">
        <v>23606</v>
      </c>
      <c r="D63" s="227">
        <v>25825</v>
      </c>
      <c r="E63" s="227">
        <v>28292</v>
      </c>
      <c r="F63" s="227">
        <v>31178</v>
      </c>
      <c r="G63" s="227">
        <v>32149</v>
      </c>
      <c r="H63" s="227">
        <v>32454</v>
      </c>
      <c r="I63" s="227">
        <v>33830</v>
      </c>
      <c r="J63" s="227">
        <v>38274</v>
      </c>
      <c r="K63" s="227">
        <v>47776</v>
      </c>
      <c r="L63" s="227">
        <v>51696</v>
      </c>
      <c r="M63" s="227">
        <v>57616</v>
      </c>
      <c r="N63" s="227">
        <v>65491</v>
      </c>
      <c r="O63" s="227">
        <v>71760</v>
      </c>
      <c r="P63" s="227">
        <v>77772</v>
      </c>
    </row>
    <row r="64" spans="1:16" ht="15" customHeight="1" x14ac:dyDescent="0.25">
      <c r="A64" s="235" t="s">
        <v>529</v>
      </c>
      <c r="B64" s="236">
        <v>50</v>
      </c>
      <c r="C64" s="236">
        <v>11</v>
      </c>
      <c r="D64" s="236">
        <v>11</v>
      </c>
      <c r="E64" s="236">
        <v>10</v>
      </c>
      <c r="F64" s="236">
        <v>76</v>
      </c>
      <c r="G64" s="236">
        <v>10</v>
      </c>
      <c r="H64" s="236">
        <v>10</v>
      </c>
      <c r="I64" s="236">
        <v>39</v>
      </c>
      <c r="J64" s="236">
        <v>10</v>
      </c>
      <c r="K64" s="228">
        <v>1713</v>
      </c>
      <c r="L64" s="236">
        <v>10</v>
      </c>
      <c r="M64" s="236">
        <v>16</v>
      </c>
      <c r="N64" s="236">
        <v>10</v>
      </c>
      <c r="O64" s="236">
        <v>10</v>
      </c>
      <c r="P64" s="236">
        <v>9</v>
      </c>
    </row>
    <row r="65" spans="1:16" ht="15" customHeight="1" x14ac:dyDescent="0.25">
      <c r="A65" s="237" t="s">
        <v>530</v>
      </c>
      <c r="B65" s="236">
        <v>12</v>
      </c>
      <c r="C65" s="236">
        <v>11</v>
      </c>
      <c r="D65" s="236">
        <v>11</v>
      </c>
      <c r="E65" s="236">
        <v>10</v>
      </c>
      <c r="F65" s="236">
        <v>10</v>
      </c>
      <c r="G65" s="236">
        <v>10</v>
      </c>
      <c r="H65" s="236">
        <v>10</v>
      </c>
      <c r="I65" s="236">
        <v>10</v>
      </c>
      <c r="J65" s="236">
        <v>10</v>
      </c>
      <c r="K65" s="236">
        <v>10</v>
      </c>
      <c r="L65" s="236">
        <v>10</v>
      </c>
      <c r="M65" s="236">
        <v>9</v>
      </c>
      <c r="N65" s="236">
        <v>10</v>
      </c>
      <c r="O65" s="236">
        <v>10</v>
      </c>
      <c r="P65" s="236">
        <v>9</v>
      </c>
    </row>
    <row r="66" spans="1:16" ht="15" customHeight="1" x14ac:dyDescent="0.25">
      <c r="A66" s="237" t="s">
        <v>531</v>
      </c>
      <c r="B66" s="236">
        <v>38</v>
      </c>
      <c r="C66" s="227">
        <v>0</v>
      </c>
      <c r="D66" s="227"/>
      <c r="E66" s="227"/>
      <c r="F66" s="236">
        <v>66</v>
      </c>
      <c r="G66" s="227">
        <v>0</v>
      </c>
      <c r="H66" s="227"/>
      <c r="I66" s="236">
        <v>29</v>
      </c>
      <c r="J66" s="227">
        <v>0</v>
      </c>
      <c r="K66" s="228">
        <v>1703</v>
      </c>
      <c r="L66" s="227">
        <v>0</v>
      </c>
      <c r="M66" s="236">
        <v>7</v>
      </c>
      <c r="N66" s="227">
        <v>0</v>
      </c>
      <c r="O66" s="227">
        <v>0</v>
      </c>
      <c r="P66" s="227"/>
    </row>
    <row r="67" spans="1:16" ht="15" customHeight="1" x14ac:dyDescent="0.25">
      <c r="A67" s="235" t="s">
        <v>532</v>
      </c>
      <c r="B67" s="227">
        <v>20730</v>
      </c>
      <c r="C67" s="227">
        <v>23595</v>
      </c>
      <c r="D67" s="227">
        <v>25814</v>
      </c>
      <c r="E67" s="227">
        <v>28282</v>
      </c>
      <c r="F67" s="227">
        <v>31102</v>
      </c>
      <c r="G67" s="227">
        <v>32139</v>
      </c>
      <c r="H67" s="227">
        <v>32444</v>
      </c>
      <c r="I67" s="227">
        <v>33791</v>
      </c>
      <c r="J67" s="227">
        <v>38264</v>
      </c>
      <c r="K67" s="227">
        <v>46063</v>
      </c>
      <c r="L67" s="227">
        <v>51686</v>
      </c>
      <c r="M67" s="227">
        <v>57600</v>
      </c>
      <c r="N67" s="227">
        <v>65481</v>
      </c>
      <c r="O67" s="227">
        <v>71750</v>
      </c>
      <c r="P67" s="227">
        <v>77763</v>
      </c>
    </row>
    <row r="68" spans="1:16" ht="15" customHeight="1" x14ac:dyDescent="0.25">
      <c r="A68" s="237" t="s">
        <v>533</v>
      </c>
      <c r="B68" s="227">
        <v>20782</v>
      </c>
      <c r="C68" s="227">
        <v>23342</v>
      </c>
      <c r="D68" s="227">
        <v>25562</v>
      </c>
      <c r="E68" s="227">
        <v>27821</v>
      </c>
      <c r="F68" s="227">
        <v>30664</v>
      </c>
      <c r="G68" s="227">
        <v>33047</v>
      </c>
      <c r="H68" s="227">
        <v>33836</v>
      </c>
      <c r="I68" s="227">
        <v>37125</v>
      </c>
      <c r="J68" s="227">
        <v>40945</v>
      </c>
      <c r="K68" s="227">
        <v>48730</v>
      </c>
      <c r="L68" s="227">
        <v>55846</v>
      </c>
      <c r="M68" s="227">
        <v>61178</v>
      </c>
      <c r="N68" s="227">
        <v>69295</v>
      </c>
      <c r="O68" s="227">
        <v>77134</v>
      </c>
      <c r="P68" s="227">
        <v>86156</v>
      </c>
    </row>
    <row r="69" spans="1:16" ht="15" customHeight="1" x14ac:dyDescent="0.25">
      <c r="A69" s="237" t="s">
        <v>534</v>
      </c>
      <c r="B69" s="234">
        <v>-52</v>
      </c>
      <c r="C69" s="228">
        <v>253</v>
      </c>
      <c r="D69" s="228">
        <v>252</v>
      </c>
      <c r="E69" s="228">
        <v>461</v>
      </c>
      <c r="F69" s="228">
        <v>438</v>
      </c>
      <c r="G69" s="233">
        <v>-908</v>
      </c>
      <c r="H69" s="233">
        <v>-1392</v>
      </c>
      <c r="I69" s="233">
        <v>-3334</v>
      </c>
      <c r="J69" s="233">
        <v>-2681</v>
      </c>
      <c r="K69" s="233">
        <v>-2667</v>
      </c>
      <c r="L69" s="233">
        <v>-4160</v>
      </c>
      <c r="M69" s="233">
        <v>-3578</v>
      </c>
      <c r="N69" s="233">
        <v>-3814</v>
      </c>
      <c r="O69" s="233">
        <v>-5384</v>
      </c>
      <c r="P69" s="233">
        <v>-8393</v>
      </c>
    </row>
    <row r="70" spans="1:16" ht="15" customHeight="1" x14ac:dyDescent="0.25">
      <c r="A70" s="238" t="s">
        <v>535</v>
      </c>
      <c r="B70" s="234">
        <v>-30</v>
      </c>
      <c r="C70" s="228">
        <v>277</v>
      </c>
      <c r="D70" s="228">
        <v>280</v>
      </c>
      <c r="E70" s="228">
        <v>476</v>
      </c>
      <c r="F70" s="228">
        <v>516</v>
      </c>
      <c r="G70" s="236">
        <v>54</v>
      </c>
      <c r="H70" s="228">
        <v>223</v>
      </c>
      <c r="I70" s="236">
        <v>56</v>
      </c>
      <c r="J70" s="234">
        <v>-97</v>
      </c>
      <c r="K70" s="234">
        <v>-13</v>
      </c>
      <c r="L70" s="233">
        <v>-264</v>
      </c>
      <c r="M70" s="228">
        <v>589</v>
      </c>
      <c r="N70" s="228">
        <v>1336</v>
      </c>
      <c r="O70" s="228">
        <v>423</v>
      </c>
      <c r="P70" s="233">
        <v>-2778</v>
      </c>
    </row>
    <row r="71" spans="1:16" ht="15" customHeight="1" x14ac:dyDescent="0.25">
      <c r="A71" s="238" t="s">
        <v>536</v>
      </c>
      <c r="B71" s="234">
        <v>-22</v>
      </c>
      <c r="C71" s="234">
        <v>-24</v>
      </c>
      <c r="D71" s="234">
        <v>-28</v>
      </c>
      <c r="E71" s="234">
        <v>-15</v>
      </c>
      <c r="F71" s="234">
        <v>-78</v>
      </c>
      <c r="G71" s="233">
        <v>-962</v>
      </c>
      <c r="H71" s="233">
        <v>-1615</v>
      </c>
      <c r="I71" s="233">
        <v>-3390</v>
      </c>
      <c r="J71" s="233">
        <v>-2584</v>
      </c>
      <c r="K71" s="233">
        <v>-2654</v>
      </c>
      <c r="L71" s="233">
        <v>-3896</v>
      </c>
      <c r="M71" s="233">
        <v>-4167</v>
      </c>
      <c r="N71" s="233">
        <v>-5150</v>
      </c>
      <c r="O71" s="233">
        <v>-5807</v>
      </c>
      <c r="P71" s="233">
        <v>-5615</v>
      </c>
    </row>
    <row r="72" spans="1:16" ht="15" customHeight="1" x14ac:dyDescent="0.25">
      <c r="A72" s="231" t="s">
        <v>537</v>
      </c>
      <c r="B72" s="227">
        <v>20780</v>
      </c>
      <c r="C72" s="227">
        <v>23606</v>
      </c>
      <c r="D72" s="227">
        <v>25825</v>
      </c>
      <c r="E72" s="227">
        <v>28292</v>
      </c>
      <c r="F72" s="227">
        <v>31178</v>
      </c>
      <c r="G72" s="227">
        <v>32149</v>
      </c>
      <c r="H72" s="227">
        <v>32454</v>
      </c>
      <c r="I72" s="227">
        <v>33830</v>
      </c>
      <c r="J72" s="227">
        <v>38274</v>
      </c>
      <c r="K72" s="227">
        <v>47776</v>
      </c>
      <c r="L72" s="227">
        <v>51696</v>
      </c>
      <c r="M72" s="227">
        <v>57616</v>
      </c>
      <c r="N72" s="227">
        <v>65491</v>
      </c>
      <c r="O72" s="227">
        <v>71760</v>
      </c>
      <c r="P72" s="227">
        <v>77772</v>
      </c>
    </row>
    <row r="73" spans="1:16" ht="15" customHeight="1" x14ac:dyDescent="0.25">
      <c r="A73" s="226" t="s">
        <v>538</v>
      </c>
      <c r="B73" s="227"/>
      <c r="C73" s="227"/>
      <c r="D73" s="227"/>
      <c r="E73" s="227"/>
      <c r="F73" s="227"/>
      <c r="G73" s="228">
        <v>1175</v>
      </c>
      <c r="H73" s="228">
        <v>1388</v>
      </c>
      <c r="I73" s="233">
        <v>-105</v>
      </c>
      <c r="J73" s="234">
        <v>-97</v>
      </c>
      <c r="K73" s="228">
        <v>2057</v>
      </c>
      <c r="L73" s="228">
        <v>2623</v>
      </c>
      <c r="M73" s="228">
        <v>2820</v>
      </c>
      <c r="N73" s="228">
        <v>2837</v>
      </c>
      <c r="O73" s="228">
        <v>3285</v>
      </c>
      <c r="P73" s="228">
        <v>3678</v>
      </c>
    </row>
    <row r="74" spans="1:16" ht="15" customHeight="1" x14ac:dyDescent="0.25">
      <c r="A74" s="224" t="s">
        <v>539</v>
      </c>
      <c r="B74" s="225"/>
      <c r="C74" s="225"/>
      <c r="D74" s="225"/>
      <c r="E74" s="225"/>
      <c r="F74" s="225"/>
      <c r="G74" s="225"/>
      <c r="H74" s="225"/>
      <c r="I74" s="225"/>
      <c r="J74" s="225"/>
      <c r="K74" s="225"/>
      <c r="L74" s="225"/>
      <c r="M74" s="225"/>
      <c r="N74" s="225"/>
      <c r="O74" s="225"/>
      <c r="P74" s="225"/>
    </row>
    <row r="75" spans="1:16" ht="15" customHeight="1" x14ac:dyDescent="0.25">
      <c r="A75" s="229" t="s">
        <v>540</v>
      </c>
      <c r="B75" s="230">
        <v>20780</v>
      </c>
      <c r="C75" s="230">
        <v>23606</v>
      </c>
      <c r="D75" s="230">
        <v>25825</v>
      </c>
      <c r="E75" s="230">
        <v>28292</v>
      </c>
      <c r="F75" s="230">
        <v>31178</v>
      </c>
      <c r="G75" s="230">
        <v>33324</v>
      </c>
      <c r="H75" s="230">
        <v>33842</v>
      </c>
      <c r="I75" s="230">
        <v>33725</v>
      </c>
      <c r="J75" s="230">
        <v>38177</v>
      </c>
      <c r="K75" s="230">
        <v>49833</v>
      </c>
      <c r="L75" s="230">
        <v>54319</v>
      </c>
      <c r="M75" s="230">
        <v>60436</v>
      </c>
      <c r="N75" s="230">
        <v>68328</v>
      </c>
      <c r="O75" s="230">
        <v>75045</v>
      </c>
      <c r="P75" s="230">
        <v>81450</v>
      </c>
    </row>
    <row r="76" spans="1:16" ht="15" customHeight="1" x14ac:dyDescent="0.25">
      <c r="A76" s="224" t="s">
        <v>541</v>
      </c>
      <c r="B76" s="225"/>
      <c r="C76" s="225"/>
      <c r="D76" s="225"/>
      <c r="E76" s="225"/>
      <c r="F76" s="225"/>
      <c r="G76" s="225"/>
      <c r="H76" s="225"/>
      <c r="I76" s="225"/>
      <c r="J76" s="225"/>
      <c r="K76" s="225"/>
      <c r="L76" s="225"/>
      <c r="M76" s="225"/>
      <c r="N76" s="225"/>
      <c r="O76" s="225"/>
      <c r="P76" s="225"/>
    </row>
    <row r="77" spans="1:16" ht="15" customHeight="1" x14ac:dyDescent="0.25">
      <c r="A77" s="229" t="s">
        <v>542</v>
      </c>
      <c r="B77" s="230">
        <v>55815</v>
      </c>
      <c r="C77" s="230">
        <v>59045</v>
      </c>
      <c r="D77" s="230">
        <v>63063</v>
      </c>
      <c r="E77" s="230">
        <v>67889</v>
      </c>
      <c r="F77" s="230">
        <v>80885</v>
      </c>
      <c r="G77" s="230">
        <v>81882</v>
      </c>
      <c r="H77" s="230">
        <v>86382</v>
      </c>
      <c r="I77" s="230">
        <v>111254</v>
      </c>
      <c r="J77" s="230">
        <v>122810</v>
      </c>
      <c r="K77" s="230">
        <v>139058</v>
      </c>
      <c r="L77" s="230">
        <v>152221</v>
      </c>
      <c r="M77" s="230">
        <v>173889</v>
      </c>
      <c r="N77" s="230">
        <v>197289</v>
      </c>
      <c r="O77" s="230">
        <v>212206</v>
      </c>
      <c r="P77" s="230">
        <v>245705</v>
      </c>
    </row>
    <row r="78" spans="1:16" ht="15" customHeight="1" x14ac:dyDescent="0.25">
      <c r="A78" s="224" t="s">
        <v>543</v>
      </c>
      <c r="B78" s="225"/>
      <c r="C78" s="225"/>
      <c r="D78" s="225"/>
      <c r="E78" s="225"/>
      <c r="F78" s="225"/>
      <c r="G78" s="225"/>
      <c r="H78" s="225"/>
      <c r="I78" s="225"/>
      <c r="J78" s="225"/>
      <c r="K78" s="225"/>
      <c r="L78" s="225"/>
      <c r="M78" s="225"/>
      <c r="N78" s="225"/>
      <c r="O78" s="225"/>
      <c r="P78" s="225"/>
    </row>
    <row r="79" spans="1:16" ht="15" customHeight="1" x14ac:dyDescent="0.25">
      <c r="A79" s="226" t="s">
        <v>544</v>
      </c>
      <c r="B79" s="228">
        <v>1201</v>
      </c>
      <c r="C79" s="228">
        <v>1147</v>
      </c>
      <c r="D79" s="228">
        <v>1086</v>
      </c>
      <c r="E79" s="228">
        <v>1039</v>
      </c>
      <c r="F79" s="228">
        <v>1019</v>
      </c>
      <c r="G79" s="228">
        <v>988</v>
      </c>
      <c r="H79" s="228">
        <v>954</v>
      </c>
      <c r="I79" s="228">
        <v>953</v>
      </c>
      <c r="J79" s="228">
        <v>952</v>
      </c>
      <c r="K79" s="228">
        <v>969</v>
      </c>
      <c r="L79" s="228">
        <v>960</v>
      </c>
      <c r="M79" s="228">
        <v>948</v>
      </c>
      <c r="N79" s="228">
        <v>946</v>
      </c>
      <c r="O79" s="228">
        <v>941</v>
      </c>
      <c r="P79" s="228">
        <v>934</v>
      </c>
    </row>
    <row r="80" spans="1:16" ht="15" customHeight="1" x14ac:dyDescent="0.25">
      <c r="A80" s="231" t="s">
        <v>545</v>
      </c>
      <c r="B80" s="228">
        <v>1201</v>
      </c>
      <c r="C80" s="228">
        <v>1147</v>
      </c>
      <c r="D80" s="228">
        <v>1086</v>
      </c>
      <c r="E80" s="228">
        <v>1039</v>
      </c>
      <c r="F80" s="228">
        <v>1019</v>
      </c>
      <c r="G80" s="228">
        <v>988</v>
      </c>
      <c r="H80" s="228">
        <v>954</v>
      </c>
      <c r="I80" s="228">
        <v>953</v>
      </c>
      <c r="J80" s="228">
        <v>952</v>
      </c>
      <c r="K80" s="228">
        <v>969</v>
      </c>
      <c r="L80" s="228">
        <v>960</v>
      </c>
      <c r="M80" s="228">
        <v>948</v>
      </c>
      <c r="N80" s="228">
        <v>946</v>
      </c>
      <c r="O80" s="228">
        <v>941</v>
      </c>
      <c r="P80" s="228">
        <v>934</v>
      </c>
    </row>
    <row r="81" spans="1:16" ht="15" customHeight="1" x14ac:dyDescent="0.25">
      <c r="A81" s="231" t="s">
        <v>546</v>
      </c>
      <c r="B81" s="227">
        <v>0</v>
      </c>
      <c r="C81" s="227">
        <v>0</v>
      </c>
      <c r="D81" s="227">
        <v>0</v>
      </c>
      <c r="E81" s="227">
        <v>0</v>
      </c>
      <c r="F81" s="227">
        <v>0</v>
      </c>
      <c r="G81" s="227">
        <v>0</v>
      </c>
      <c r="H81" s="227">
        <v>0</v>
      </c>
      <c r="I81" s="227">
        <v>0</v>
      </c>
      <c r="J81" s="227">
        <v>0</v>
      </c>
      <c r="K81" s="227">
        <v>0</v>
      </c>
      <c r="L81" s="227">
        <v>0</v>
      </c>
      <c r="M81" s="227">
        <v>0</v>
      </c>
      <c r="N81" s="227">
        <v>0</v>
      </c>
      <c r="O81" s="227">
        <v>0</v>
      </c>
      <c r="P81" s="227">
        <v>0</v>
      </c>
    </row>
    <row r="82" spans="1:16" ht="15" customHeight="1" x14ac:dyDescent="0.25">
      <c r="A82" s="226" t="s">
        <v>547</v>
      </c>
      <c r="B82" s="227"/>
      <c r="C82" s="227"/>
      <c r="D82" s="227"/>
      <c r="E82" s="227"/>
      <c r="F82" s="227"/>
      <c r="G82" s="228">
        <v>3000</v>
      </c>
      <c r="H82" s="228">
        <v>3000</v>
      </c>
      <c r="I82" s="228">
        <v>3000</v>
      </c>
      <c r="J82" s="228">
        <v>3000</v>
      </c>
      <c r="K82" s="228">
        <v>3000</v>
      </c>
      <c r="L82" s="228">
        <v>3000</v>
      </c>
      <c r="M82" s="228">
        <v>3000</v>
      </c>
      <c r="N82" s="228">
        <v>3000</v>
      </c>
      <c r="O82" s="228">
        <v>3000</v>
      </c>
      <c r="P82" s="228">
        <v>3000</v>
      </c>
    </row>
    <row r="83" spans="1:16" ht="15" customHeight="1" x14ac:dyDescent="0.25">
      <c r="A83" s="226" t="s">
        <v>548</v>
      </c>
      <c r="B83" s="228">
        <v>1201</v>
      </c>
      <c r="C83" s="228">
        <v>1147</v>
      </c>
      <c r="D83" s="228">
        <v>1086</v>
      </c>
      <c r="E83" s="228">
        <v>1039</v>
      </c>
      <c r="F83" s="228">
        <v>1019</v>
      </c>
      <c r="G83" s="228">
        <v>988</v>
      </c>
      <c r="H83" s="228">
        <v>954</v>
      </c>
      <c r="I83" s="228">
        <v>953</v>
      </c>
      <c r="J83" s="228">
        <v>952</v>
      </c>
      <c r="K83" s="228">
        <v>969</v>
      </c>
      <c r="L83" s="228">
        <v>960</v>
      </c>
      <c r="M83" s="228">
        <v>948</v>
      </c>
      <c r="N83" s="228">
        <v>946</v>
      </c>
      <c r="O83" s="228">
        <v>941</v>
      </c>
      <c r="P83" s="228">
        <v>934</v>
      </c>
    </row>
    <row r="84" spans="1:16" ht="15" customHeight="1" x14ac:dyDescent="0.25">
      <c r="A84" s="231" t="s">
        <v>549</v>
      </c>
      <c r="B84" s="228">
        <v>1201</v>
      </c>
      <c r="C84" s="228">
        <v>1147</v>
      </c>
      <c r="D84" s="228">
        <v>1086</v>
      </c>
      <c r="E84" s="228">
        <v>1039</v>
      </c>
      <c r="F84" s="228">
        <v>1019</v>
      </c>
      <c r="G84" s="228">
        <v>988</v>
      </c>
      <c r="H84" s="228">
        <v>954</v>
      </c>
      <c r="I84" s="228">
        <v>953</v>
      </c>
      <c r="J84" s="228">
        <v>952</v>
      </c>
      <c r="K84" s="228">
        <v>969</v>
      </c>
      <c r="L84" s="228">
        <v>960</v>
      </c>
      <c r="M84" s="228">
        <v>948</v>
      </c>
      <c r="N84" s="228">
        <v>946</v>
      </c>
      <c r="O84" s="228">
        <v>941</v>
      </c>
      <c r="P84" s="228">
        <v>934</v>
      </c>
    </row>
    <row r="85" spans="1:16" ht="15" customHeight="1" x14ac:dyDescent="0.25">
      <c r="A85" s="231" t="s">
        <v>550</v>
      </c>
      <c r="B85" s="227">
        <v>0</v>
      </c>
      <c r="C85" s="227">
        <v>0</v>
      </c>
      <c r="D85" s="227">
        <v>0</v>
      </c>
      <c r="E85" s="227">
        <v>0</v>
      </c>
      <c r="F85" s="227">
        <v>0</v>
      </c>
      <c r="G85" s="227">
        <v>0</v>
      </c>
      <c r="H85" s="227">
        <v>0</v>
      </c>
      <c r="I85" s="227">
        <v>0</v>
      </c>
      <c r="J85" s="227">
        <v>0</v>
      </c>
      <c r="K85" s="227">
        <v>0</v>
      </c>
      <c r="L85" s="227">
        <v>0</v>
      </c>
      <c r="M85" s="227">
        <v>0</v>
      </c>
      <c r="N85" s="227">
        <v>0</v>
      </c>
      <c r="O85" s="227">
        <v>0</v>
      </c>
      <c r="P85" s="227">
        <v>0</v>
      </c>
    </row>
    <row r="86" spans="1:16" ht="15" customHeight="1" x14ac:dyDescent="0.25">
      <c r="A86" s="226" t="s">
        <v>551</v>
      </c>
      <c r="B86" s="227"/>
      <c r="C86" s="227"/>
      <c r="D86" s="227"/>
      <c r="E86" s="227"/>
      <c r="F86" s="227"/>
      <c r="G86" s="228">
        <v>989.19</v>
      </c>
      <c r="H86" s="228">
        <v>953.7</v>
      </c>
      <c r="I86" s="227"/>
      <c r="J86" s="228">
        <v>951.17</v>
      </c>
      <c r="K86" s="227"/>
      <c r="L86" s="227"/>
      <c r="M86" s="227"/>
      <c r="N86" s="227"/>
      <c r="O86" s="227"/>
      <c r="P86" s="227"/>
    </row>
    <row r="87" spans="1:16" ht="15" customHeight="1" x14ac:dyDescent="0.25">
      <c r="A87" s="231" t="s">
        <v>552</v>
      </c>
      <c r="B87" s="227"/>
      <c r="C87" s="227"/>
      <c r="D87" s="227"/>
      <c r="E87" s="227"/>
      <c r="F87" s="227"/>
      <c r="G87" s="228">
        <v>989.19</v>
      </c>
      <c r="H87" s="228">
        <v>953.7</v>
      </c>
      <c r="I87" s="227"/>
      <c r="J87" s="228">
        <v>951.17</v>
      </c>
      <c r="K87" s="227"/>
      <c r="L87" s="227"/>
      <c r="M87" s="227"/>
      <c r="N87" s="227"/>
      <c r="O87" s="227"/>
      <c r="P87" s="227"/>
    </row>
    <row r="88" spans="1:16" ht="15" customHeight="1" x14ac:dyDescent="0.25">
      <c r="A88" s="224" t="s">
        <v>553</v>
      </c>
      <c r="B88" s="225"/>
      <c r="C88" s="225"/>
      <c r="D88" s="225"/>
      <c r="E88" s="225"/>
      <c r="F88" s="225"/>
      <c r="G88" s="225"/>
      <c r="H88" s="225"/>
      <c r="I88" s="225"/>
      <c r="J88" s="225"/>
      <c r="K88" s="225"/>
      <c r="L88" s="225"/>
      <c r="M88" s="225"/>
      <c r="N88" s="225"/>
      <c r="O88" s="225"/>
      <c r="P88" s="225"/>
    </row>
    <row r="89" spans="1:16" ht="15" customHeight="1" x14ac:dyDescent="0.25">
      <c r="A89" s="226" t="s">
        <v>554</v>
      </c>
      <c r="B89" s="236">
        <v>1</v>
      </c>
      <c r="C89" s="236">
        <v>1</v>
      </c>
      <c r="D89" s="236">
        <v>1</v>
      </c>
      <c r="E89" s="236">
        <v>1</v>
      </c>
      <c r="F89" s="236">
        <v>1</v>
      </c>
      <c r="G89" s="236">
        <v>1</v>
      </c>
      <c r="H89" s="236">
        <v>1</v>
      </c>
      <c r="I89" s="236">
        <v>1</v>
      </c>
      <c r="J89" s="236">
        <v>1</v>
      </c>
      <c r="K89" s="236">
        <v>1</v>
      </c>
      <c r="L89" s="236">
        <v>1</v>
      </c>
      <c r="M89" s="236">
        <v>1</v>
      </c>
      <c r="N89" s="236">
        <v>1</v>
      </c>
      <c r="O89" s="236">
        <v>1</v>
      </c>
      <c r="P89" s="236">
        <v>1</v>
      </c>
    </row>
    <row r="90" spans="1:16" ht="15" customHeight="1" x14ac:dyDescent="0.25">
      <c r="A90" s="224" t="s">
        <v>555</v>
      </c>
      <c r="B90" s="225"/>
      <c r="C90" s="225"/>
      <c r="D90" s="225"/>
      <c r="E90" s="225"/>
      <c r="F90" s="225"/>
      <c r="G90" s="225"/>
      <c r="H90" s="225"/>
      <c r="I90" s="225"/>
      <c r="J90" s="225"/>
      <c r="K90" s="225"/>
      <c r="L90" s="225"/>
      <c r="M90" s="225"/>
      <c r="N90" s="225"/>
      <c r="O90" s="225"/>
      <c r="P90" s="225"/>
    </row>
    <row r="91" spans="1:16" ht="15" customHeight="1" x14ac:dyDescent="0.25">
      <c r="A91" s="226" t="s">
        <v>556</v>
      </c>
      <c r="B91" s="227">
        <v>18162</v>
      </c>
      <c r="C91" s="227">
        <v>12546</v>
      </c>
      <c r="D91" s="227">
        <v>13161</v>
      </c>
      <c r="E91" s="228">
        <v>2209</v>
      </c>
      <c r="F91" s="228">
        <v>8348</v>
      </c>
      <c r="G91" s="228">
        <v>9584</v>
      </c>
      <c r="H91" s="228">
        <v>9911</v>
      </c>
      <c r="I91" s="227">
        <v>21042</v>
      </c>
      <c r="J91" s="227">
        <v>22540</v>
      </c>
      <c r="K91" s="227">
        <v>19711</v>
      </c>
      <c r="L91" s="227">
        <v>25688</v>
      </c>
      <c r="M91" s="227">
        <v>29693</v>
      </c>
      <c r="N91" s="227">
        <v>26546</v>
      </c>
      <c r="O91" s="227">
        <v>24628</v>
      </c>
      <c r="P91" s="227">
        <v>34258</v>
      </c>
    </row>
    <row r="92" spans="1:16" ht="15" customHeight="1" x14ac:dyDescent="0.25">
      <c r="A92" s="226" t="s">
        <v>557</v>
      </c>
      <c r="B92" s="227"/>
      <c r="C92" s="227"/>
      <c r="D92" s="227"/>
      <c r="E92" s="227"/>
      <c r="F92" s="227"/>
      <c r="G92" s="227"/>
      <c r="H92" s="227"/>
      <c r="I92" s="227"/>
      <c r="J92" s="227"/>
      <c r="K92" s="227"/>
      <c r="L92" s="227"/>
      <c r="M92" s="227"/>
      <c r="N92" s="227">
        <v>0</v>
      </c>
      <c r="O92" s="227">
        <v>0</v>
      </c>
      <c r="P92" s="227"/>
    </row>
    <row r="93" spans="1:16" ht="15" customHeight="1" x14ac:dyDescent="0.25">
      <c r="A93" s="226" t="s">
        <v>558</v>
      </c>
      <c r="B93" s="227"/>
      <c r="C93" s="227"/>
      <c r="D93" s="227"/>
      <c r="E93" s="227"/>
      <c r="F93" s="227"/>
      <c r="G93" s="227"/>
      <c r="H93" s="227"/>
      <c r="I93" s="227"/>
      <c r="J93" s="227"/>
      <c r="K93" s="227"/>
      <c r="L93" s="227"/>
      <c r="M93" s="227"/>
      <c r="N93" s="227">
        <v>12600</v>
      </c>
      <c r="O93" s="227">
        <v>15000</v>
      </c>
      <c r="P93" s="227">
        <v>18000</v>
      </c>
    </row>
    <row r="94" spans="1:16" ht="15" customHeight="1" x14ac:dyDescent="0.25">
      <c r="A94" s="224" t="s">
        <v>559</v>
      </c>
      <c r="B94" s="225"/>
      <c r="C94" s="225"/>
      <c r="D94" s="225"/>
      <c r="E94" s="225"/>
      <c r="F94" s="225"/>
      <c r="G94" s="225"/>
      <c r="H94" s="225"/>
      <c r="I94" s="225"/>
      <c r="J94" s="225"/>
      <c r="K94" s="225"/>
      <c r="L94" s="225"/>
      <c r="M94" s="225"/>
      <c r="N94" s="225"/>
      <c r="O94" s="225"/>
      <c r="P94" s="225"/>
    </row>
    <row r="95" spans="1:16" ht="15" customHeight="1" x14ac:dyDescent="0.25">
      <c r="A95" s="226" t="s">
        <v>560</v>
      </c>
      <c r="B95" s="227">
        <v>12794</v>
      </c>
      <c r="C95" s="228">
        <v>9766</v>
      </c>
      <c r="D95" s="227">
        <v>10554</v>
      </c>
      <c r="E95" s="227">
        <v>11638</v>
      </c>
      <c r="F95" s="227">
        <v>15167</v>
      </c>
      <c r="G95" s="227">
        <v>14630</v>
      </c>
      <c r="H95" s="227">
        <v>16855</v>
      </c>
      <c r="I95" s="227"/>
      <c r="J95" s="227">
        <v>25956</v>
      </c>
      <c r="K95" s="227">
        <v>31742</v>
      </c>
      <c r="L95" s="227">
        <v>36988</v>
      </c>
      <c r="M95" s="227">
        <v>40620</v>
      </c>
      <c r="N95" s="227">
        <v>43749</v>
      </c>
      <c r="O95" s="227">
        <v>46488</v>
      </c>
      <c r="P95" s="227">
        <v>58774</v>
      </c>
    </row>
    <row r="96" spans="1:16" ht="15" customHeight="1" x14ac:dyDescent="0.25">
      <c r="A96" s="231" t="s">
        <v>561</v>
      </c>
      <c r="B96" s="228">
        <v>1456</v>
      </c>
      <c r="C96" s="228">
        <v>757</v>
      </c>
      <c r="D96" s="228">
        <v>1892</v>
      </c>
      <c r="E96" s="228">
        <v>982</v>
      </c>
      <c r="F96" s="228">
        <v>1126</v>
      </c>
      <c r="G96" s="228">
        <v>854</v>
      </c>
      <c r="H96" s="228">
        <v>1075</v>
      </c>
      <c r="I96" s="227"/>
      <c r="J96" s="228">
        <v>3552</v>
      </c>
      <c r="K96" s="228">
        <v>2707</v>
      </c>
      <c r="L96" s="228">
        <v>1973</v>
      </c>
      <c r="M96" s="228">
        <v>3470</v>
      </c>
      <c r="N96" s="228">
        <v>4800</v>
      </c>
      <c r="O96" s="228">
        <v>3626</v>
      </c>
      <c r="P96" s="228">
        <v>3117</v>
      </c>
    </row>
    <row r="97" spans="1:16" ht="15" customHeight="1" x14ac:dyDescent="0.25">
      <c r="A97" s="231" t="s">
        <v>562</v>
      </c>
      <c r="B97" s="228">
        <v>763</v>
      </c>
      <c r="C97" s="228">
        <v>985</v>
      </c>
      <c r="D97" s="228">
        <v>372</v>
      </c>
      <c r="E97" s="228">
        <v>961</v>
      </c>
      <c r="F97" s="228">
        <v>920</v>
      </c>
      <c r="G97" s="228">
        <v>1086</v>
      </c>
      <c r="H97" s="228">
        <v>1121</v>
      </c>
      <c r="I97" s="227"/>
      <c r="J97" s="228">
        <v>2622</v>
      </c>
      <c r="K97" s="228">
        <v>1850</v>
      </c>
      <c r="L97" s="228">
        <v>3350</v>
      </c>
      <c r="M97" s="228">
        <v>3325</v>
      </c>
      <c r="N97" s="228">
        <v>3180</v>
      </c>
      <c r="O97" s="228">
        <v>2277</v>
      </c>
      <c r="P97" s="228">
        <v>3136</v>
      </c>
    </row>
    <row r="98" spans="1:16" ht="15" customHeight="1" x14ac:dyDescent="0.25">
      <c r="A98" s="231" t="s">
        <v>563</v>
      </c>
      <c r="B98" s="228">
        <v>1056</v>
      </c>
      <c r="C98" s="228">
        <v>376</v>
      </c>
      <c r="D98" s="228">
        <v>966</v>
      </c>
      <c r="E98" s="228">
        <v>607</v>
      </c>
      <c r="F98" s="228">
        <v>1175</v>
      </c>
      <c r="G98" s="228">
        <v>1140</v>
      </c>
      <c r="H98" s="228">
        <v>1980</v>
      </c>
      <c r="I98" s="227"/>
      <c r="J98" s="228">
        <v>1769</v>
      </c>
      <c r="K98" s="228">
        <v>3250</v>
      </c>
      <c r="L98" s="228">
        <v>3350</v>
      </c>
      <c r="M98" s="228">
        <v>3190</v>
      </c>
      <c r="N98" s="228">
        <v>2290</v>
      </c>
      <c r="O98" s="228">
        <v>2652</v>
      </c>
      <c r="P98" s="228">
        <v>3186</v>
      </c>
    </row>
    <row r="99" spans="1:16" ht="15" customHeight="1" x14ac:dyDescent="0.25">
      <c r="A99" s="231" t="s">
        <v>564</v>
      </c>
      <c r="B99" s="228">
        <v>493</v>
      </c>
      <c r="C99" s="228">
        <v>954</v>
      </c>
      <c r="D99" s="228">
        <v>611</v>
      </c>
      <c r="E99" s="228">
        <v>458</v>
      </c>
      <c r="F99" s="228">
        <v>1152</v>
      </c>
      <c r="G99" s="228">
        <v>1266</v>
      </c>
      <c r="H99" s="228">
        <v>1103</v>
      </c>
      <c r="I99" s="227"/>
      <c r="J99" s="228">
        <v>1955</v>
      </c>
      <c r="K99" s="228">
        <v>2500</v>
      </c>
      <c r="L99" s="228">
        <v>3215</v>
      </c>
      <c r="M99" s="228">
        <v>2300</v>
      </c>
      <c r="N99" s="228">
        <v>1665</v>
      </c>
      <c r="O99" s="228">
        <v>2452</v>
      </c>
      <c r="P99" s="228">
        <v>2636</v>
      </c>
    </row>
    <row r="100" spans="1:16" ht="15" customHeight="1" x14ac:dyDescent="0.25">
      <c r="A100" s="231" t="s">
        <v>565</v>
      </c>
      <c r="B100" s="228">
        <v>1022</v>
      </c>
      <c r="C100" s="228">
        <v>605</v>
      </c>
      <c r="D100" s="228">
        <v>456</v>
      </c>
      <c r="E100" s="228">
        <v>1170</v>
      </c>
      <c r="F100" s="228">
        <v>1281</v>
      </c>
      <c r="G100" s="228">
        <v>1116</v>
      </c>
      <c r="H100" s="228">
        <v>1027</v>
      </c>
      <c r="I100" s="227"/>
      <c r="J100" s="228">
        <v>2407</v>
      </c>
      <c r="K100" s="228">
        <v>3115</v>
      </c>
      <c r="L100" s="228">
        <v>2325</v>
      </c>
      <c r="M100" s="228">
        <v>1675</v>
      </c>
      <c r="N100" s="228">
        <v>2465</v>
      </c>
      <c r="O100" s="228">
        <v>2652</v>
      </c>
      <c r="P100" s="228">
        <v>3061</v>
      </c>
    </row>
    <row r="101" spans="1:16" ht="15" customHeight="1" x14ac:dyDescent="0.25">
      <c r="A101" s="231" t="s">
        <v>566</v>
      </c>
      <c r="B101" s="228">
        <v>8004</v>
      </c>
      <c r="C101" s="228">
        <v>6089</v>
      </c>
      <c r="D101" s="228">
        <v>6257</v>
      </c>
      <c r="E101" s="228">
        <v>7460</v>
      </c>
      <c r="F101" s="228">
        <v>9513</v>
      </c>
      <c r="G101" s="228">
        <v>9168</v>
      </c>
      <c r="H101" s="227">
        <v>10549</v>
      </c>
      <c r="I101" s="227"/>
      <c r="J101" s="227">
        <v>13651</v>
      </c>
      <c r="K101" s="227">
        <v>18320</v>
      </c>
      <c r="L101" s="227">
        <v>22775</v>
      </c>
      <c r="M101" s="227">
        <v>26660</v>
      </c>
      <c r="N101" s="227">
        <v>29349</v>
      </c>
      <c r="O101" s="227">
        <v>32829</v>
      </c>
      <c r="P101" s="227">
        <v>43638</v>
      </c>
    </row>
    <row r="102" spans="1:16" ht="15" customHeight="1" x14ac:dyDescent="0.25">
      <c r="A102" s="226" t="s">
        <v>567</v>
      </c>
      <c r="B102" s="228">
        <v>1819</v>
      </c>
      <c r="C102" s="228">
        <v>1361</v>
      </c>
      <c r="D102" s="228">
        <v>1338</v>
      </c>
      <c r="E102" s="228">
        <v>1568</v>
      </c>
      <c r="F102" s="228">
        <v>2095</v>
      </c>
      <c r="G102" s="228">
        <v>2226</v>
      </c>
      <c r="H102" s="228">
        <v>3101</v>
      </c>
      <c r="I102" s="227"/>
      <c r="J102" s="228">
        <v>4391</v>
      </c>
      <c r="K102" s="228">
        <v>5100</v>
      </c>
      <c r="L102" s="228">
        <v>6700</v>
      </c>
      <c r="M102" s="228">
        <v>6515</v>
      </c>
      <c r="N102" s="228">
        <v>5470</v>
      </c>
      <c r="O102" s="228">
        <v>4929</v>
      </c>
      <c r="P102" s="228">
        <v>6322</v>
      </c>
    </row>
    <row r="103" spans="1:16" ht="15" customHeight="1" x14ac:dyDescent="0.25">
      <c r="A103" s="226" t="s">
        <v>568</v>
      </c>
      <c r="B103" s="228">
        <v>1515</v>
      </c>
      <c r="C103" s="228">
        <v>1559</v>
      </c>
      <c r="D103" s="228">
        <v>1067</v>
      </c>
      <c r="E103" s="228">
        <v>1628</v>
      </c>
      <c r="F103" s="228">
        <v>2433</v>
      </c>
      <c r="G103" s="228">
        <v>2382</v>
      </c>
      <c r="H103" s="228">
        <v>2130</v>
      </c>
      <c r="I103" s="227"/>
      <c r="J103" s="228">
        <v>4362</v>
      </c>
      <c r="K103" s="228">
        <v>5615</v>
      </c>
      <c r="L103" s="228">
        <v>5540</v>
      </c>
      <c r="M103" s="228">
        <v>3975</v>
      </c>
      <c r="N103" s="228">
        <v>4130</v>
      </c>
      <c r="O103" s="228">
        <v>5104</v>
      </c>
      <c r="P103" s="228">
        <v>5697</v>
      </c>
    </row>
    <row r="104" spans="1:16" ht="15" customHeight="1" x14ac:dyDescent="0.25">
      <c r="A104" s="226" t="s">
        <v>569</v>
      </c>
      <c r="B104" s="228">
        <v>8004</v>
      </c>
      <c r="C104" s="228">
        <v>6089</v>
      </c>
      <c r="D104" s="228">
        <v>6257</v>
      </c>
      <c r="E104" s="228">
        <v>7460</v>
      </c>
      <c r="F104" s="228">
        <v>9513</v>
      </c>
      <c r="G104" s="228">
        <v>9168</v>
      </c>
      <c r="H104" s="227">
        <v>10549</v>
      </c>
      <c r="I104" s="227"/>
      <c r="J104" s="227">
        <v>13651</v>
      </c>
      <c r="K104" s="227">
        <v>18320</v>
      </c>
      <c r="L104" s="227">
        <v>22775</v>
      </c>
      <c r="M104" s="227">
        <v>26660</v>
      </c>
      <c r="N104" s="227">
        <v>29349</v>
      </c>
      <c r="O104" s="227">
        <v>32829</v>
      </c>
      <c r="P104" s="227">
        <v>43638</v>
      </c>
    </row>
    <row r="105" spans="1:16" ht="15" customHeight="1" x14ac:dyDescent="0.25">
      <c r="A105" s="224" t="s">
        <v>570</v>
      </c>
      <c r="B105" s="225"/>
      <c r="C105" s="225"/>
      <c r="D105" s="225"/>
      <c r="E105" s="225"/>
      <c r="F105" s="225"/>
      <c r="G105" s="225"/>
      <c r="H105" s="225"/>
      <c r="I105" s="225"/>
      <c r="J105" s="225"/>
      <c r="K105" s="225"/>
      <c r="L105" s="225"/>
      <c r="M105" s="225"/>
      <c r="N105" s="225"/>
      <c r="O105" s="225"/>
      <c r="P105" s="225"/>
    </row>
    <row r="106" spans="1:16" ht="15" customHeight="1" x14ac:dyDescent="0.25">
      <c r="A106" s="226" t="s">
        <v>571</v>
      </c>
      <c r="B106" s="227"/>
      <c r="C106" s="227"/>
      <c r="D106" s="227"/>
      <c r="E106" s="227"/>
      <c r="F106" s="227"/>
      <c r="G106" s="227"/>
      <c r="H106" s="227"/>
      <c r="I106" s="227"/>
      <c r="J106" s="227"/>
      <c r="K106" s="227"/>
      <c r="L106" s="227"/>
      <c r="M106" s="227"/>
      <c r="N106" s="236">
        <v>8.6999999999999993</v>
      </c>
      <c r="O106" s="236">
        <v>8.6999999999999993</v>
      </c>
      <c r="P106" s="236">
        <v>8.6</v>
      </c>
    </row>
    <row r="107" spans="1:16" ht="15" customHeight="1" x14ac:dyDescent="0.25">
      <c r="A107" s="226" t="s">
        <v>572</v>
      </c>
      <c r="B107" s="239"/>
      <c r="C107" s="239"/>
      <c r="D107" s="239"/>
      <c r="E107" s="239"/>
      <c r="F107" s="239"/>
      <c r="G107" s="239"/>
      <c r="H107" s="239"/>
      <c r="I107" s="239"/>
      <c r="J107" s="239"/>
      <c r="K107" s="239"/>
      <c r="L107" s="239"/>
      <c r="M107" s="239"/>
      <c r="N107" s="239">
        <v>0</v>
      </c>
      <c r="O107" s="239">
        <v>0</v>
      </c>
      <c r="P107" s="239">
        <v>0</v>
      </c>
    </row>
    <row r="108" spans="1:16" ht="15" customHeight="1" x14ac:dyDescent="0.25">
      <c r="A108" s="224" t="s">
        <v>474</v>
      </c>
      <c r="B108" s="225"/>
      <c r="C108" s="225"/>
      <c r="D108" s="225"/>
      <c r="E108" s="225"/>
      <c r="F108" s="225"/>
      <c r="G108" s="225"/>
      <c r="H108" s="225"/>
      <c r="I108" s="225"/>
      <c r="J108" s="225"/>
      <c r="K108" s="225"/>
      <c r="L108" s="225"/>
      <c r="M108" s="225"/>
      <c r="N108" s="225"/>
      <c r="O108" s="225"/>
      <c r="P108" s="225"/>
    </row>
    <row r="109" spans="1:16" ht="15" customHeight="1" x14ac:dyDescent="0.25">
      <c r="A109" s="226" t="s">
        <v>573</v>
      </c>
      <c r="B109" s="227"/>
      <c r="C109" s="227"/>
      <c r="D109" s="227"/>
      <c r="E109" s="227">
        <v>0</v>
      </c>
      <c r="F109" s="228">
        <v>2121</v>
      </c>
      <c r="G109" s="228">
        <v>1175</v>
      </c>
      <c r="H109" s="228">
        <v>1388</v>
      </c>
      <c r="I109" s="228">
        <v>1631</v>
      </c>
      <c r="J109" s="228">
        <v>1915</v>
      </c>
      <c r="K109" s="228">
        <v>4246</v>
      </c>
      <c r="L109" s="228">
        <v>4531</v>
      </c>
      <c r="M109" s="228">
        <v>4546</v>
      </c>
      <c r="N109" s="228">
        <v>5048</v>
      </c>
      <c r="O109" s="228">
        <v>4719</v>
      </c>
      <c r="P109" s="228">
        <v>8575</v>
      </c>
    </row>
    <row r="110" spans="1:16" ht="15" customHeight="1" x14ac:dyDescent="0.25">
      <c r="A110" s="226" t="s">
        <v>574</v>
      </c>
      <c r="B110" s="233">
        <v>-7426</v>
      </c>
      <c r="C110" s="233">
        <v>-9800</v>
      </c>
      <c r="D110" s="233">
        <v>-9123</v>
      </c>
      <c r="E110" s="233">
        <v>-9429</v>
      </c>
      <c r="F110" s="233">
        <v>-8406</v>
      </c>
      <c r="G110" s="233">
        <v>-7276</v>
      </c>
      <c r="H110" s="233">
        <v>-7495</v>
      </c>
      <c r="I110" s="240">
        <v>-10923</v>
      </c>
      <c r="J110" s="240">
        <v>-10430</v>
      </c>
      <c r="K110" s="240">
        <v>-11981</v>
      </c>
      <c r="L110" s="240">
        <v>-10866</v>
      </c>
      <c r="M110" s="240">
        <v>-10985</v>
      </c>
      <c r="N110" s="240">
        <v>-16921</v>
      </c>
      <c r="O110" s="240">
        <v>-21375</v>
      </c>
      <c r="P110" s="240">
        <v>-23365</v>
      </c>
    </row>
    <row r="111" spans="1:16" ht="15" customHeight="1" x14ac:dyDescent="0.25">
      <c r="A111" s="226" t="s">
        <v>575</v>
      </c>
      <c r="B111" s="228">
        <v>7426</v>
      </c>
      <c r="C111" s="228">
        <v>9800</v>
      </c>
      <c r="D111" s="228">
        <v>9123</v>
      </c>
      <c r="E111" s="228">
        <v>9429</v>
      </c>
      <c r="F111" s="228">
        <v>8406</v>
      </c>
      <c r="G111" s="228">
        <v>7276</v>
      </c>
      <c r="H111" s="228">
        <v>7495</v>
      </c>
      <c r="I111" s="227">
        <v>10923</v>
      </c>
      <c r="J111" s="227">
        <v>10430</v>
      </c>
      <c r="K111" s="227">
        <v>11981</v>
      </c>
      <c r="L111" s="227">
        <v>10866</v>
      </c>
      <c r="M111" s="227">
        <v>10985</v>
      </c>
      <c r="N111" s="227">
        <v>16921</v>
      </c>
      <c r="O111" s="227">
        <v>21375</v>
      </c>
      <c r="P111" s="227">
        <v>23365</v>
      </c>
    </row>
    <row r="112" spans="1:16" ht="15" customHeight="1" x14ac:dyDescent="0.25">
      <c r="A112" s="226" t="s">
        <v>576</v>
      </c>
      <c r="B112" s="227">
        <v>14149</v>
      </c>
      <c r="C112" s="227">
        <v>14550</v>
      </c>
      <c r="D112" s="227">
        <v>16779</v>
      </c>
      <c r="E112" s="227">
        <v>18743</v>
      </c>
      <c r="F112" s="227">
        <v>20742</v>
      </c>
      <c r="G112" s="227">
        <v>21542</v>
      </c>
      <c r="H112" s="227">
        <v>20568</v>
      </c>
      <c r="I112" s="227">
        <v>20780</v>
      </c>
      <c r="J112" s="227">
        <v>26713</v>
      </c>
      <c r="K112" s="227">
        <v>31850</v>
      </c>
      <c r="L112" s="227">
        <v>35968</v>
      </c>
      <c r="M112" s="227">
        <v>40469</v>
      </c>
      <c r="N112" s="227">
        <v>44102</v>
      </c>
      <c r="O112" s="227">
        <v>45646</v>
      </c>
      <c r="P112" s="227">
        <v>48274</v>
      </c>
    </row>
    <row r="113" spans="1:16" ht="15" customHeight="1" x14ac:dyDescent="0.25">
      <c r="A113" s="226" t="s">
        <v>577</v>
      </c>
      <c r="B113" s="228">
        <v>7426</v>
      </c>
      <c r="C113" s="228">
        <v>9800</v>
      </c>
      <c r="D113" s="228">
        <v>9123</v>
      </c>
      <c r="E113" s="228">
        <v>9429</v>
      </c>
      <c r="F113" s="228">
        <v>8406</v>
      </c>
      <c r="G113" s="228">
        <v>7276</v>
      </c>
      <c r="H113" s="228">
        <v>7495</v>
      </c>
      <c r="I113" s="227">
        <v>10923</v>
      </c>
      <c r="J113" s="227">
        <v>10430</v>
      </c>
      <c r="K113" s="227">
        <v>11981</v>
      </c>
      <c r="L113" s="227">
        <v>10866</v>
      </c>
      <c r="M113" s="227">
        <v>10985</v>
      </c>
      <c r="N113" s="227">
        <v>16921</v>
      </c>
      <c r="O113" s="227">
        <v>21375</v>
      </c>
      <c r="P113" s="227">
        <v>23365</v>
      </c>
    </row>
    <row r="114" spans="1:16" ht="15" customHeight="1" x14ac:dyDescent="0.25">
      <c r="A114" s="226" t="s">
        <v>578</v>
      </c>
      <c r="B114" s="227">
        <v>25588</v>
      </c>
      <c r="C114" s="227">
        <v>22346</v>
      </c>
      <c r="D114" s="227">
        <v>22284</v>
      </c>
      <c r="E114" s="227">
        <v>11638</v>
      </c>
      <c r="F114" s="227">
        <v>18875</v>
      </c>
      <c r="G114" s="227">
        <v>18035</v>
      </c>
      <c r="H114" s="227">
        <v>18794</v>
      </c>
      <c r="I114" s="227">
        <v>33596</v>
      </c>
      <c r="J114" s="227">
        <v>34885</v>
      </c>
      <c r="K114" s="227">
        <v>35938</v>
      </c>
      <c r="L114" s="227">
        <v>41085</v>
      </c>
      <c r="M114" s="227">
        <v>45224</v>
      </c>
      <c r="N114" s="227">
        <v>48515</v>
      </c>
      <c r="O114" s="227">
        <v>50722</v>
      </c>
      <c r="P114" s="227">
        <v>66198</v>
      </c>
    </row>
    <row r="115" spans="1:16" ht="15" customHeight="1" x14ac:dyDescent="0.25">
      <c r="A115" s="226" t="s">
        <v>579</v>
      </c>
      <c r="B115" s="227">
        <v>14149</v>
      </c>
      <c r="C115" s="227">
        <v>14550</v>
      </c>
      <c r="D115" s="227">
        <v>16779</v>
      </c>
      <c r="E115" s="227">
        <v>18743</v>
      </c>
      <c r="F115" s="227">
        <v>20742</v>
      </c>
      <c r="G115" s="227">
        <v>21542</v>
      </c>
      <c r="H115" s="227">
        <v>20568</v>
      </c>
      <c r="I115" s="227">
        <v>20780</v>
      </c>
      <c r="J115" s="227">
        <v>26713</v>
      </c>
      <c r="K115" s="227">
        <v>31850</v>
      </c>
      <c r="L115" s="227">
        <v>35968</v>
      </c>
      <c r="M115" s="227">
        <v>40469</v>
      </c>
      <c r="N115" s="227">
        <v>44102</v>
      </c>
      <c r="O115" s="227">
        <v>45646</v>
      </c>
      <c r="P115" s="227">
        <v>48274</v>
      </c>
    </row>
    <row r="116" spans="1:16" ht="15" customHeight="1" x14ac:dyDescent="0.25">
      <c r="A116" s="226" t="s">
        <v>580</v>
      </c>
      <c r="B116" s="227">
        <v>14149</v>
      </c>
      <c r="C116" s="227">
        <v>14550</v>
      </c>
      <c r="D116" s="227">
        <v>16779</v>
      </c>
      <c r="E116" s="227">
        <v>18743</v>
      </c>
      <c r="F116" s="227">
        <v>20742</v>
      </c>
      <c r="G116" s="227">
        <v>21542</v>
      </c>
      <c r="H116" s="227">
        <v>20568</v>
      </c>
      <c r="I116" s="227">
        <v>20780</v>
      </c>
      <c r="J116" s="227">
        <v>26713</v>
      </c>
      <c r="K116" s="227">
        <v>31850</v>
      </c>
      <c r="L116" s="227">
        <v>35968</v>
      </c>
      <c r="M116" s="227">
        <v>40469</v>
      </c>
      <c r="N116" s="227">
        <v>44102</v>
      </c>
      <c r="O116" s="227">
        <v>45646</v>
      </c>
      <c r="P116" s="227">
        <v>48274</v>
      </c>
    </row>
    <row r="117" spans="1:16" ht="15" customHeight="1" x14ac:dyDescent="0.25">
      <c r="A117" s="226" t="s">
        <v>581</v>
      </c>
      <c r="B117" s="227">
        <v>38942</v>
      </c>
      <c r="C117" s="227">
        <v>36152</v>
      </c>
      <c r="D117" s="227">
        <v>38986</v>
      </c>
      <c r="E117" s="227">
        <v>30501</v>
      </c>
      <c r="F117" s="227">
        <v>39526</v>
      </c>
      <c r="G117" s="227">
        <v>42908</v>
      </c>
      <c r="H117" s="227">
        <v>43753</v>
      </c>
      <c r="I117" s="227">
        <v>54767</v>
      </c>
      <c r="J117" s="227">
        <v>60717</v>
      </c>
      <c r="K117" s="227">
        <v>69544</v>
      </c>
      <c r="L117" s="227">
        <v>80007</v>
      </c>
      <c r="M117" s="227">
        <v>90129</v>
      </c>
      <c r="N117" s="227">
        <v>94874</v>
      </c>
      <c r="O117" s="227">
        <v>99673</v>
      </c>
      <c r="P117" s="227">
        <v>115708</v>
      </c>
    </row>
    <row r="118" spans="1:16" ht="15" customHeight="1" x14ac:dyDescent="0.25">
      <c r="A118" s="226" t="s">
        <v>582</v>
      </c>
      <c r="B118" s="227">
        <v>38942</v>
      </c>
      <c r="C118" s="227">
        <v>36152</v>
      </c>
      <c r="D118" s="227">
        <v>38986</v>
      </c>
      <c r="E118" s="227">
        <v>30501</v>
      </c>
      <c r="F118" s="227">
        <v>41647</v>
      </c>
      <c r="G118" s="227">
        <v>42908</v>
      </c>
      <c r="H118" s="227">
        <v>43753</v>
      </c>
      <c r="I118" s="227">
        <v>56503</v>
      </c>
      <c r="J118" s="227">
        <v>62729</v>
      </c>
      <c r="K118" s="227">
        <v>71733</v>
      </c>
      <c r="L118" s="227">
        <v>81915</v>
      </c>
      <c r="M118" s="227">
        <v>91855</v>
      </c>
      <c r="N118" s="227">
        <v>97085</v>
      </c>
      <c r="O118" s="227">
        <v>101107</v>
      </c>
      <c r="P118" s="227">
        <v>120605</v>
      </c>
    </row>
    <row r="119" spans="1:16" ht="15" customHeight="1" x14ac:dyDescent="0.25">
      <c r="A119" s="226" t="s">
        <v>583</v>
      </c>
      <c r="B119" s="227">
        <v>22952</v>
      </c>
      <c r="C119" s="227">
        <v>22535</v>
      </c>
      <c r="D119" s="227">
        <v>24124</v>
      </c>
      <c r="E119" s="227">
        <v>26128</v>
      </c>
      <c r="F119" s="227">
        <v>34754</v>
      </c>
      <c r="G119" s="227">
        <v>32918</v>
      </c>
      <c r="H119" s="227">
        <v>36040</v>
      </c>
      <c r="I119" s="227">
        <v>58561</v>
      </c>
      <c r="J119" s="227">
        <v>63750</v>
      </c>
      <c r="K119" s="227">
        <v>69085</v>
      </c>
      <c r="L119" s="227">
        <v>75615</v>
      </c>
      <c r="M119" s="227">
        <v>89141</v>
      </c>
      <c r="N119" s="227">
        <v>104247</v>
      </c>
      <c r="O119" s="227">
        <v>110107</v>
      </c>
      <c r="P119" s="227">
        <v>132124</v>
      </c>
    </row>
    <row r="120" spans="1:16" ht="15" customHeight="1" x14ac:dyDescent="0.25">
      <c r="A120" s="226" t="s">
        <v>584</v>
      </c>
      <c r="B120" s="228">
        <v>1650</v>
      </c>
      <c r="C120" s="228">
        <v>1942</v>
      </c>
      <c r="D120" s="228">
        <v>2515</v>
      </c>
      <c r="E120" s="228">
        <v>1351</v>
      </c>
      <c r="F120" s="228">
        <v>2450</v>
      </c>
      <c r="G120" s="228">
        <v>1796</v>
      </c>
      <c r="H120" s="228">
        <v>2065</v>
      </c>
      <c r="I120" s="228">
        <v>3587</v>
      </c>
      <c r="J120" s="228">
        <v>2761</v>
      </c>
      <c r="K120" s="228">
        <v>2182</v>
      </c>
      <c r="L120" s="228">
        <v>2474</v>
      </c>
      <c r="M120" s="228">
        <v>2993</v>
      </c>
      <c r="N120" s="228">
        <v>3367</v>
      </c>
      <c r="O120" s="228">
        <v>3265</v>
      </c>
      <c r="P120" s="228">
        <v>2769</v>
      </c>
    </row>
    <row r="121" spans="1:16" ht="15" customHeight="1" x14ac:dyDescent="0.25">
      <c r="A121" s="226" t="s">
        <v>585</v>
      </c>
      <c r="B121" s="227">
        <v>20780</v>
      </c>
      <c r="C121" s="227">
        <v>23606</v>
      </c>
      <c r="D121" s="227">
        <v>25825</v>
      </c>
      <c r="E121" s="227">
        <v>28292</v>
      </c>
      <c r="F121" s="227">
        <v>31178</v>
      </c>
      <c r="G121" s="227">
        <v>32149</v>
      </c>
      <c r="H121" s="227">
        <v>32454</v>
      </c>
      <c r="I121" s="227">
        <v>33830</v>
      </c>
      <c r="J121" s="227">
        <v>38274</v>
      </c>
      <c r="K121" s="227">
        <v>47776</v>
      </c>
      <c r="L121" s="227">
        <v>51696</v>
      </c>
      <c r="M121" s="227">
        <v>57616</v>
      </c>
      <c r="N121" s="227">
        <v>65491</v>
      </c>
      <c r="O121" s="227">
        <v>71760</v>
      </c>
      <c r="P121" s="227">
        <v>77772</v>
      </c>
    </row>
    <row r="122" spans="1:16" ht="15" customHeight="1" x14ac:dyDescent="0.25">
      <c r="A122" s="226" t="s">
        <v>586</v>
      </c>
      <c r="B122" s="233">
        <v>-1637</v>
      </c>
      <c r="C122" s="228">
        <v>498</v>
      </c>
      <c r="D122" s="228">
        <v>170</v>
      </c>
      <c r="E122" s="228">
        <v>2538</v>
      </c>
      <c r="F122" s="233">
        <v>-3768</v>
      </c>
      <c r="G122" s="233">
        <v>-2124</v>
      </c>
      <c r="H122" s="233">
        <v>-2767</v>
      </c>
      <c r="I122" s="240">
        <v>-19119</v>
      </c>
      <c r="J122" s="240">
        <v>-17948</v>
      </c>
      <c r="K122" s="240">
        <v>-13212</v>
      </c>
      <c r="L122" s="240">
        <v>-13916</v>
      </c>
      <c r="M122" s="240">
        <v>-15572</v>
      </c>
      <c r="N122" s="240">
        <v>-13865</v>
      </c>
      <c r="O122" s="240">
        <v>-10794</v>
      </c>
      <c r="P122" s="240">
        <v>-26303</v>
      </c>
    </row>
    <row r="123" spans="1:16" ht="15" customHeight="1" x14ac:dyDescent="0.25">
      <c r="A123" s="226" t="s">
        <v>587</v>
      </c>
      <c r="B123" s="233">
        <v>-1637</v>
      </c>
      <c r="C123" s="228">
        <v>498</v>
      </c>
      <c r="D123" s="228">
        <v>170</v>
      </c>
      <c r="E123" s="228">
        <v>2538</v>
      </c>
      <c r="F123" s="233">
        <v>-3768</v>
      </c>
      <c r="G123" s="233">
        <v>-3299</v>
      </c>
      <c r="H123" s="233">
        <v>-4155</v>
      </c>
      <c r="I123" s="240">
        <v>-19014</v>
      </c>
      <c r="J123" s="240">
        <v>-17851</v>
      </c>
      <c r="K123" s="240">
        <v>-15269</v>
      </c>
      <c r="L123" s="240">
        <v>-16539</v>
      </c>
      <c r="M123" s="240">
        <v>-18392</v>
      </c>
      <c r="N123" s="240">
        <v>-16702</v>
      </c>
      <c r="O123" s="240">
        <v>-14079</v>
      </c>
      <c r="P123" s="240">
        <v>-29981</v>
      </c>
    </row>
    <row r="124" spans="1:16" ht="15" customHeight="1" x14ac:dyDescent="0.25">
      <c r="A124" s="226" t="s">
        <v>588</v>
      </c>
      <c r="B124" s="227">
        <v>46368</v>
      </c>
      <c r="C124" s="227">
        <v>45952</v>
      </c>
      <c r="D124" s="227">
        <v>48109</v>
      </c>
      <c r="E124" s="227">
        <v>39930</v>
      </c>
      <c r="F124" s="227">
        <v>47932</v>
      </c>
      <c r="G124" s="227">
        <v>49009</v>
      </c>
      <c r="H124" s="227">
        <v>49860</v>
      </c>
      <c r="I124" s="227">
        <v>65795</v>
      </c>
      <c r="J124" s="227">
        <v>71244</v>
      </c>
      <c r="K124" s="227">
        <v>79468</v>
      </c>
      <c r="L124" s="227">
        <v>88250</v>
      </c>
      <c r="M124" s="227">
        <v>98294</v>
      </c>
      <c r="N124" s="227">
        <v>108958</v>
      </c>
      <c r="O124" s="227">
        <v>117763</v>
      </c>
      <c r="P124" s="227">
        <v>135395</v>
      </c>
    </row>
    <row r="125" spans="1:16" ht="15" customHeight="1" x14ac:dyDescent="0.25">
      <c r="A125" s="226" t="s">
        <v>589</v>
      </c>
      <c r="B125" s="227">
        <v>46368</v>
      </c>
      <c r="C125" s="227">
        <v>45952</v>
      </c>
      <c r="D125" s="227">
        <v>48109</v>
      </c>
      <c r="E125" s="227">
        <v>39930</v>
      </c>
      <c r="F125" s="227">
        <v>50053</v>
      </c>
      <c r="G125" s="227">
        <v>50184</v>
      </c>
      <c r="H125" s="227">
        <v>51248</v>
      </c>
      <c r="I125" s="227">
        <v>67426</v>
      </c>
      <c r="J125" s="227">
        <v>73159</v>
      </c>
      <c r="K125" s="227">
        <v>83714</v>
      </c>
      <c r="L125" s="227">
        <v>92781</v>
      </c>
      <c r="M125" s="227">
        <v>102840</v>
      </c>
      <c r="N125" s="227">
        <v>114006</v>
      </c>
      <c r="O125" s="227">
        <v>122482</v>
      </c>
      <c r="P125" s="227">
        <v>143970</v>
      </c>
    </row>
    <row r="126" spans="1:16" ht="15" customHeight="1" x14ac:dyDescent="0.25">
      <c r="A126" s="226" t="s">
        <v>590</v>
      </c>
      <c r="B126" s="227">
        <v>20780</v>
      </c>
      <c r="C126" s="227">
        <v>23606</v>
      </c>
      <c r="D126" s="227">
        <v>25825</v>
      </c>
      <c r="E126" s="227">
        <v>28292</v>
      </c>
      <c r="F126" s="227">
        <v>29057</v>
      </c>
      <c r="G126" s="227">
        <v>33324</v>
      </c>
      <c r="H126" s="227">
        <v>33842</v>
      </c>
      <c r="I126" s="227">
        <v>31989</v>
      </c>
      <c r="J126" s="227">
        <v>36165</v>
      </c>
      <c r="K126" s="227">
        <v>47644</v>
      </c>
      <c r="L126" s="227">
        <v>52411</v>
      </c>
      <c r="M126" s="227">
        <v>58710</v>
      </c>
      <c r="N126" s="227">
        <v>66117</v>
      </c>
      <c r="O126" s="227">
        <v>73611</v>
      </c>
      <c r="P126" s="227">
        <v>76553</v>
      </c>
    </row>
    <row r="127" spans="1:16" ht="15" customHeight="1" x14ac:dyDescent="0.25">
      <c r="A127" s="226" t="s">
        <v>591</v>
      </c>
      <c r="B127" s="227">
        <v>20780</v>
      </c>
      <c r="C127" s="227">
        <v>23606</v>
      </c>
      <c r="D127" s="227">
        <v>25825</v>
      </c>
      <c r="E127" s="227">
        <v>28292</v>
      </c>
      <c r="F127" s="227">
        <v>31178</v>
      </c>
      <c r="G127" s="227">
        <v>32149</v>
      </c>
      <c r="H127" s="227">
        <v>32454</v>
      </c>
      <c r="I127" s="227">
        <v>33830</v>
      </c>
      <c r="J127" s="227">
        <v>38274</v>
      </c>
      <c r="K127" s="227">
        <v>47776</v>
      </c>
      <c r="L127" s="227">
        <v>51696</v>
      </c>
      <c r="M127" s="227">
        <v>57616</v>
      </c>
      <c r="N127" s="227">
        <v>65491</v>
      </c>
      <c r="O127" s="227">
        <v>71760</v>
      </c>
      <c r="P127" s="227">
        <v>77772</v>
      </c>
    </row>
    <row r="128" spans="1:16" ht="15" customHeight="1" x14ac:dyDescent="0.25">
      <c r="A128" s="224" t="s">
        <v>592</v>
      </c>
      <c r="B128" s="225"/>
      <c r="C128" s="225"/>
      <c r="D128" s="225"/>
      <c r="E128" s="225"/>
      <c r="F128" s="225"/>
      <c r="G128" s="225"/>
      <c r="H128" s="225"/>
      <c r="I128" s="225"/>
      <c r="J128" s="225"/>
      <c r="K128" s="225"/>
      <c r="L128" s="225"/>
      <c r="M128" s="225"/>
      <c r="N128" s="225"/>
      <c r="O128" s="225"/>
      <c r="P128" s="225"/>
    </row>
    <row r="129" spans="1:16" ht="15" customHeight="1" x14ac:dyDescent="0.25">
      <c r="A129" s="226" t="s">
        <v>593</v>
      </c>
      <c r="B129" s="227">
        <v>14183</v>
      </c>
      <c r="C129" s="227">
        <v>18145</v>
      </c>
      <c r="D129" s="227">
        <v>17563</v>
      </c>
      <c r="E129" s="227">
        <v>15978</v>
      </c>
      <c r="F129" s="227">
        <v>15204</v>
      </c>
      <c r="G129" s="227">
        <v>14575</v>
      </c>
      <c r="H129" s="227">
        <v>13946</v>
      </c>
      <c r="I129" s="227">
        <v>13501</v>
      </c>
      <c r="J129" s="227">
        <v>13035</v>
      </c>
      <c r="K129" s="227">
        <v>12418</v>
      </c>
      <c r="L129" s="227">
        <v>11948</v>
      </c>
      <c r="M129" s="227">
        <v>11517</v>
      </c>
      <c r="N129" s="227">
        <v>11085</v>
      </c>
      <c r="O129" s="227">
        <v>10644</v>
      </c>
      <c r="P129" s="227">
        <v>10260</v>
      </c>
    </row>
    <row r="130" spans="1:16" ht="15" customHeight="1" x14ac:dyDescent="0.25">
      <c r="A130" s="224" t="s">
        <v>594</v>
      </c>
      <c r="B130" s="225"/>
      <c r="C130" s="225"/>
      <c r="D130" s="225"/>
      <c r="E130" s="225"/>
      <c r="F130" s="225"/>
      <c r="G130" s="225"/>
      <c r="H130" s="225"/>
      <c r="I130" s="225"/>
      <c r="J130" s="225"/>
      <c r="K130" s="225"/>
      <c r="L130" s="225"/>
      <c r="M130" s="225"/>
      <c r="N130" s="225"/>
      <c r="O130" s="225"/>
      <c r="P130" s="225"/>
    </row>
    <row r="131" spans="1:16" ht="15" customHeight="1" x14ac:dyDescent="0.25">
      <c r="A131" s="226" t="s">
        <v>595</v>
      </c>
      <c r="B131" s="228">
        <v>1674</v>
      </c>
      <c r="C131" s="228">
        <v>1591</v>
      </c>
      <c r="D131" s="228">
        <v>1554</v>
      </c>
      <c r="E131" s="228">
        <v>1601</v>
      </c>
      <c r="F131" s="228">
        <v>2122</v>
      </c>
      <c r="G131" s="228">
        <v>2403</v>
      </c>
      <c r="H131" s="228">
        <v>2203</v>
      </c>
      <c r="I131" s="228">
        <v>2080</v>
      </c>
      <c r="J131" s="228">
        <v>2310</v>
      </c>
      <c r="K131" s="228">
        <v>3082</v>
      </c>
      <c r="L131" s="228">
        <v>3876</v>
      </c>
      <c r="M131" s="228">
        <v>3959</v>
      </c>
      <c r="N131" s="228">
        <v>4447</v>
      </c>
      <c r="O131" s="228">
        <v>4273</v>
      </c>
      <c r="P131" s="228">
        <v>4830</v>
      </c>
    </row>
    <row r="132" spans="1:16" ht="15" customHeight="1" x14ac:dyDescent="0.25">
      <c r="A132" s="231" t="s">
        <v>596</v>
      </c>
      <c r="B132" s="228">
        <v>258</v>
      </c>
      <c r="C132" s="228">
        <v>255</v>
      </c>
      <c r="D132" s="228">
        <v>259</v>
      </c>
      <c r="E132" s="228">
        <v>279</v>
      </c>
      <c r="F132" s="228">
        <v>380</v>
      </c>
      <c r="G132" s="228">
        <v>487</v>
      </c>
      <c r="H132" s="228">
        <v>491</v>
      </c>
      <c r="I132" s="228">
        <v>417</v>
      </c>
      <c r="J132" s="228">
        <v>453</v>
      </c>
      <c r="K132" s="228">
        <v>538</v>
      </c>
      <c r="L132" s="228">
        <v>669</v>
      </c>
      <c r="M132" s="228">
        <v>804</v>
      </c>
      <c r="N132" s="228">
        <v>865</v>
      </c>
      <c r="O132" s="228">
        <v>870</v>
      </c>
      <c r="P132" s="228">
        <v>997</v>
      </c>
    </row>
    <row r="133" spans="1:16" ht="15" customHeight="1" x14ac:dyDescent="0.25">
      <c r="A133" s="231" t="s">
        <v>597</v>
      </c>
      <c r="B133" s="228">
        <v>230</v>
      </c>
      <c r="C133" s="228">
        <v>221</v>
      </c>
      <c r="D133" s="228">
        <v>240</v>
      </c>
      <c r="E133" s="228">
        <v>243</v>
      </c>
      <c r="F133" s="228">
        <v>357</v>
      </c>
      <c r="G133" s="228">
        <v>452</v>
      </c>
      <c r="H133" s="228">
        <v>386</v>
      </c>
      <c r="I133" s="228">
        <v>370</v>
      </c>
      <c r="J133" s="228">
        <v>416</v>
      </c>
      <c r="K133" s="228">
        <v>470</v>
      </c>
      <c r="L133" s="228">
        <v>592</v>
      </c>
      <c r="M133" s="228">
        <v>723</v>
      </c>
      <c r="N133" s="228">
        <v>775</v>
      </c>
      <c r="O133" s="228">
        <v>763</v>
      </c>
      <c r="P133" s="228">
        <v>858</v>
      </c>
    </row>
    <row r="134" spans="1:16" ht="15" customHeight="1" x14ac:dyDescent="0.25">
      <c r="A134" s="231" t="s">
        <v>598</v>
      </c>
      <c r="B134" s="228">
        <v>195</v>
      </c>
      <c r="C134" s="228">
        <v>199</v>
      </c>
      <c r="D134" s="228">
        <v>191</v>
      </c>
      <c r="E134" s="228">
        <v>212</v>
      </c>
      <c r="F134" s="228">
        <v>319</v>
      </c>
      <c r="G134" s="228">
        <v>348</v>
      </c>
      <c r="H134" s="228">
        <v>329</v>
      </c>
      <c r="I134" s="228">
        <v>325</v>
      </c>
      <c r="J134" s="228">
        <v>355</v>
      </c>
      <c r="K134" s="228">
        <v>414</v>
      </c>
      <c r="L134" s="228">
        <v>511</v>
      </c>
      <c r="M134" s="228">
        <v>604</v>
      </c>
      <c r="N134" s="228">
        <v>646</v>
      </c>
      <c r="O134" s="228">
        <v>616</v>
      </c>
      <c r="P134" s="228">
        <v>702</v>
      </c>
    </row>
    <row r="135" spans="1:16" ht="15" customHeight="1" x14ac:dyDescent="0.25">
      <c r="A135" s="231" t="s">
        <v>599</v>
      </c>
      <c r="B135" s="228">
        <v>174</v>
      </c>
      <c r="C135" s="228">
        <v>152</v>
      </c>
      <c r="D135" s="228">
        <v>156</v>
      </c>
      <c r="E135" s="228">
        <v>174</v>
      </c>
      <c r="F135" s="228">
        <v>277</v>
      </c>
      <c r="G135" s="228">
        <v>299</v>
      </c>
      <c r="H135" s="228">
        <v>293</v>
      </c>
      <c r="I135" s="228">
        <v>267</v>
      </c>
      <c r="J135" s="228">
        <v>314</v>
      </c>
      <c r="K135" s="228">
        <v>350</v>
      </c>
      <c r="L135" s="228">
        <v>423</v>
      </c>
      <c r="M135" s="228">
        <v>499</v>
      </c>
      <c r="N135" s="228">
        <v>538</v>
      </c>
      <c r="O135" s="228">
        <v>510</v>
      </c>
      <c r="P135" s="228">
        <v>578</v>
      </c>
    </row>
    <row r="136" spans="1:16" ht="15" customHeight="1" x14ac:dyDescent="0.25">
      <c r="A136" s="231" t="s">
        <v>600</v>
      </c>
      <c r="B136" s="228">
        <v>129</v>
      </c>
      <c r="C136" s="228">
        <v>120</v>
      </c>
      <c r="D136" s="228">
        <v>129</v>
      </c>
      <c r="E136" s="228">
        <v>129</v>
      </c>
      <c r="F136" s="228">
        <v>233</v>
      </c>
      <c r="G136" s="228">
        <v>273</v>
      </c>
      <c r="H136" s="228">
        <v>240</v>
      </c>
      <c r="I136" s="228">
        <v>230</v>
      </c>
      <c r="J136" s="228">
        <v>273</v>
      </c>
      <c r="K136" s="228">
        <v>501</v>
      </c>
      <c r="L136" s="228">
        <v>338</v>
      </c>
      <c r="M136" s="228">
        <v>402</v>
      </c>
      <c r="N136" s="228">
        <v>441</v>
      </c>
      <c r="O136" s="228">
        <v>407</v>
      </c>
      <c r="P136" s="228">
        <v>475</v>
      </c>
    </row>
    <row r="137" spans="1:16" ht="15" customHeight="1" x14ac:dyDescent="0.25">
      <c r="A137" s="231" t="s">
        <v>601</v>
      </c>
      <c r="B137" s="228">
        <v>688</v>
      </c>
      <c r="C137" s="228">
        <v>644</v>
      </c>
      <c r="D137" s="228">
        <v>579</v>
      </c>
      <c r="E137" s="228">
        <v>564</v>
      </c>
      <c r="F137" s="228">
        <v>556</v>
      </c>
      <c r="G137" s="228">
        <v>544</v>
      </c>
      <c r="H137" s="228">
        <v>464</v>
      </c>
      <c r="I137" s="228">
        <v>471</v>
      </c>
      <c r="J137" s="228">
        <v>499</v>
      </c>
      <c r="K137" s="228">
        <v>809</v>
      </c>
      <c r="L137" s="228">
        <v>1343</v>
      </c>
      <c r="M137" s="228">
        <v>1671</v>
      </c>
      <c r="N137" s="228">
        <v>1781</v>
      </c>
      <c r="O137" s="228">
        <v>1716</v>
      </c>
      <c r="P137" s="228">
        <v>2028</v>
      </c>
    </row>
    <row r="138" spans="1:16" ht="15" customHeight="1" x14ac:dyDescent="0.25">
      <c r="A138" s="231" t="s">
        <v>602</v>
      </c>
      <c r="B138" s="227"/>
      <c r="C138" s="227"/>
      <c r="D138" s="227"/>
      <c r="E138" s="227"/>
      <c r="F138" s="227"/>
      <c r="G138" s="227"/>
      <c r="H138" s="227"/>
      <c r="I138" s="227"/>
      <c r="J138" s="227"/>
      <c r="K138" s="227"/>
      <c r="L138" s="227"/>
      <c r="M138" s="228">
        <v>744</v>
      </c>
      <c r="N138" s="228">
        <v>599</v>
      </c>
      <c r="O138" s="228">
        <v>609</v>
      </c>
      <c r="P138" s="228">
        <v>808</v>
      </c>
    </row>
    <row r="139" spans="1:16" ht="15" customHeight="1" x14ac:dyDescent="0.25">
      <c r="A139" s="226" t="s">
        <v>603</v>
      </c>
      <c r="B139" s="228">
        <v>425</v>
      </c>
      <c r="C139" s="228">
        <v>420</v>
      </c>
      <c r="D139" s="228">
        <v>431</v>
      </c>
      <c r="E139" s="228">
        <v>455</v>
      </c>
      <c r="F139" s="228">
        <v>676</v>
      </c>
      <c r="G139" s="228">
        <v>800</v>
      </c>
      <c r="H139" s="228">
        <v>715</v>
      </c>
      <c r="I139" s="228">
        <v>695</v>
      </c>
      <c r="J139" s="228">
        <v>771</v>
      </c>
      <c r="K139" s="228">
        <v>884</v>
      </c>
      <c r="L139" s="228">
        <v>1103</v>
      </c>
      <c r="M139" s="228">
        <v>1327</v>
      </c>
      <c r="N139" s="228">
        <v>1421</v>
      </c>
      <c r="O139" s="228">
        <v>1379</v>
      </c>
      <c r="P139" s="228">
        <v>1560</v>
      </c>
    </row>
    <row r="140" spans="1:16" ht="15" customHeight="1" x14ac:dyDescent="0.25">
      <c r="A140" s="226" t="s">
        <v>604</v>
      </c>
      <c r="B140" s="228">
        <v>303</v>
      </c>
      <c r="C140" s="228">
        <v>272</v>
      </c>
      <c r="D140" s="228">
        <v>285</v>
      </c>
      <c r="E140" s="228">
        <v>303</v>
      </c>
      <c r="F140" s="228">
        <v>510</v>
      </c>
      <c r="G140" s="228">
        <v>572</v>
      </c>
      <c r="H140" s="228">
        <v>533</v>
      </c>
      <c r="I140" s="228">
        <v>497</v>
      </c>
      <c r="J140" s="228">
        <v>587</v>
      </c>
      <c r="K140" s="228">
        <v>851</v>
      </c>
      <c r="L140" s="228">
        <v>761</v>
      </c>
      <c r="M140" s="228">
        <v>901</v>
      </c>
      <c r="N140" s="228">
        <v>979</v>
      </c>
      <c r="O140" s="228">
        <v>917</v>
      </c>
      <c r="P140" s="228">
        <v>1053</v>
      </c>
    </row>
    <row r="141" spans="1:16" ht="15" customHeight="1" x14ac:dyDescent="0.25">
      <c r="A141" s="226" t="s">
        <v>605</v>
      </c>
      <c r="B141" s="228">
        <v>688</v>
      </c>
      <c r="C141" s="228">
        <v>644</v>
      </c>
      <c r="D141" s="228">
        <v>579</v>
      </c>
      <c r="E141" s="228">
        <v>564</v>
      </c>
      <c r="F141" s="228">
        <v>556</v>
      </c>
      <c r="G141" s="228">
        <v>544</v>
      </c>
      <c r="H141" s="228">
        <v>464</v>
      </c>
      <c r="I141" s="228">
        <v>471</v>
      </c>
      <c r="J141" s="228">
        <v>499</v>
      </c>
      <c r="K141" s="228">
        <v>809</v>
      </c>
      <c r="L141" s="228">
        <v>1343</v>
      </c>
      <c r="M141" s="228">
        <v>1671</v>
      </c>
      <c r="N141" s="228">
        <v>1781</v>
      </c>
      <c r="O141" s="228">
        <v>1716</v>
      </c>
      <c r="P141" s="228">
        <v>2028</v>
      </c>
    </row>
    <row r="142" spans="1:16" ht="15" customHeight="1" x14ac:dyDescent="0.25">
      <c r="A142" s="224" t="s">
        <v>606</v>
      </c>
      <c r="B142" s="225"/>
      <c r="C142" s="225"/>
      <c r="D142" s="225"/>
      <c r="E142" s="225"/>
      <c r="F142" s="225"/>
      <c r="G142" s="225"/>
      <c r="H142" s="225"/>
      <c r="I142" s="225"/>
      <c r="J142" s="225"/>
      <c r="K142" s="225"/>
      <c r="L142" s="225"/>
      <c r="M142" s="225"/>
      <c r="N142" s="225"/>
      <c r="O142" s="225"/>
      <c r="P142" s="225"/>
    </row>
    <row r="143" spans="1:16" ht="15" customHeight="1" x14ac:dyDescent="0.25">
      <c r="A143" s="226" t="s">
        <v>607</v>
      </c>
      <c r="B143" s="227"/>
      <c r="C143" s="227"/>
      <c r="D143" s="227"/>
      <c r="E143" s="227"/>
      <c r="F143" s="227"/>
      <c r="G143" s="228">
        <v>2757</v>
      </c>
      <c r="H143" s="228">
        <v>2962</v>
      </c>
      <c r="I143" s="228">
        <v>2998</v>
      </c>
      <c r="J143" s="228">
        <v>3105</v>
      </c>
      <c r="K143" s="228">
        <v>3101</v>
      </c>
      <c r="L143" s="228">
        <v>3032</v>
      </c>
      <c r="M143" s="228">
        <v>3076</v>
      </c>
      <c r="N143" s="228">
        <v>4076</v>
      </c>
      <c r="O143" s="228">
        <v>4449</v>
      </c>
      <c r="P143" s="228">
        <v>4087</v>
      </c>
    </row>
    <row r="144" spans="1:16" ht="15" customHeight="1" x14ac:dyDescent="0.25">
      <c r="A144" s="224" t="s">
        <v>608</v>
      </c>
      <c r="B144" s="225"/>
      <c r="C144" s="225"/>
      <c r="D144" s="225"/>
      <c r="E144" s="225"/>
      <c r="F144" s="225"/>
      <c r="G144" s="225"/>
      <c r="H144" s="225"/>
      <c r="I144" s="225"/>
      <c r="J144" s="225"/>
      <c r="K144" s="225"/>
      <c r="L144" s="225"/>
      <c r="M144" s="225"/>
      <c r="N144" s="225"/>
      <c r="O144" s="225"/>
      <c r="P144" s="225"/>
    </row>
    <row r="145" spans="1:16" ht="15" customHeight="1" x14ac:dyDescent="0.25">
      <c r="A145" s="226" t="s">
        <v>609</v>
      </c>
      <c r="B145" s="227">
        <v>75000</v>
      </c>
      <c r="C145" s="227">
        <v>80000</v>
      </c>
      <c r="D145" s="227">
        <v>87000</v>
      </c>
      <c r="E145" s="227">
        <v>99000</v>
      </c>
      <c r="F145" s="227">
        <v>133000</v>
      </c>
      <c r="G145" s="227">
        <v>156000</v>
      </c>
      <c r="H145" s="227">
        <v>170000</v>
      </c>
      <c r="I145" s="227">
        <v>200000</v>
      </c>
      <c r="J145" s="227">
        <v>230000</v>
      </c>
      <c r="K145" s="227">
        <v>260000</v>
      </c>
      <c r="L145" s="227">
        <v>300000</v>
      </c>
      <c r="M145" s="227">
        <v>325000</v>
      </c>
      <c r="N145" s="227">
        <v>330000</v>
      </c>
      <c r="O145" s="227">
        <v>350000</v>
      </c>
      <c r="P145" s="227">
        <v>400000</v>
      </c>
    </row>
    <row r="146" spans="1:16" ht="15" customHeight="1" x14ac:dyDescent="0.25">
      <c r="A146" s="226" t="s">
        <v>610</v>
      </c>
      <c r="B146" s="227">
        <v>75000</v>
      </c>
      <c r="C146" s="227">
        <v>80000</v>
      </c>
      <c r="D146" s="227">
        <v>87000</v>
      </c>
      <c r="E146" s="227">
        <v>99000</v>
      </c>
      <c r="F146" s="227">
        <v>133000</v>
      </c>
      <c r="G146" s="227">
        <v>156000</v>
      </c>
      <c r="H146" s="227">
        <v>170000</v>
      </c>
      <c r="I146" s="227">
        <v>200000</v>
      </c>
      <c r="J146" s="227">
        <v>230000</v>
      </c>
      <c r="K146" s="227">
        <v>260000</v>
      </c>
      <c r="L146" s="227">
        <v>300000</v>
      </c>
      <c r="M146" s="227">
        <v>325000</v>
      </c>
      <c r="N146" s="227">
        <v>330000</v>
      </c>
      <c r="O146" s="227">
        <v>350000</v>
      </c>
      <c r="P146" s="227">
        <v>400000</v>
      </c>
    </row>
  </sheetData>
  <pageMargins left="0.5" right="0.5" top="1" bottom="1" header="0.5" footer="0.75"/>
  <pageSetup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1CF46-6660-4C25-9CCC-1D72547AB185}">
  <sheetPr>
    <pageSetUpPr fitToPage="1"/>
  </sheetPr>
  <dimension ref="A1:P79"/>
  <sheetViews>
    <sheetView workbookViewId="0"/>
  </sheetViews>
  <sheetFormatPr defaultRowHeight="15" outlineLevelRow="1" x14ac:dyDescent="0.25"/>
  <cols>
    <col min="1" max="1" width="85.7109375" style="214" customWidth="1"/>
    <col min="2" max="16" width="15.7109375" style="214" customWidth="1"/>
    <col min="17" max="16384" width="9.140625" style="214"/>
  </cols>
  <sheetData>
    <row r="1" spans="1:16" ht="15" customHeight="1" thickBot="1" x14ac:dyDescent="0.3">
      <c r="A1" s="212" t="s">
        <v>611</v>
      </c>
      <c r="B1" s="213"/>
      <c r="C1" s="213"/>
      <c r="D1" s="213"/>
      <c r="E1" s="213"/>
      <c r="F1" s="213"/>
      <c r="G1" s="213"/>
      <c r="H1" s="213"/>
      <c r="I1" s="213"/>
      <c r="J1" s="213"/>
      <c r="K1" s="213"/>
      <c r="L1" s="213"/>
      <c r="M1" s="213"/>
      <c r="N1" s="213"/>
      <c r="O1" s="213"/>
      <c r="P1" s="213"/>
    </row>
    <row r="2" spans="1:16" ht="15" customHeight="1" thickTop="1" x14ac:dyDescent="0.25">
      <c r="A2" s="215" t="s">
        <v>99</v>
      </c>
      <c r="B2" s="216" t="s">
        <v>306</v>
      </c>
    </row>
    <row r="3" spans="1:16" x14ac:dyDescent="0.25">
      <c r="A3" s="215" t="s">
        <v>307</v>
      </c>
      <c r="B3" s="215" t="s">
        <v>308</v>
      </c>
    </row>
    <row r="4" spans="1:16" x14ac:dyDescent="0.25">
      <c r="A4" s="215" t="s">
        <v>309</v>
      </c>
      <c r="B4" s="215" t="s">
        <v>308</v>
      </c>
    </row>
    <row r="5" spans="1:16" x14ac:dyDescent="0.25">
      <c r="A5" s="215" t="s">
        <v>310</v>
      </c>
      <c r="B5" s="215" t="s">
        <v>311</v>
      </c>
    </row>
    <row r="6" spans="1:16" x14ac:dyDescent="0.25">
      <c r="A6" s="215" t="s">
        <v>312</v>
      </c>
      <c r="B6" s="215" t="s">
        <v>313</v>
      </c>
    </row>
    <row r="7" spans="1:16" x14ac:dyDescent="0.25">
      <c r="A7" s="215" t="s">
        <v>314</v>
      </c>
      <c r="B7" s="215" t="s">
        <v>315</v>
      </c>
    </row>
    <row r="8" spans="1:16" x14ac:dyDescent="0.25">
      <c r="A8" s="215" t="s">
        <v>316</v>
      </c>
      <c r="B8" s="215" t="s">
        <v>317</v>
      </c>
    </row>
    <row r="9" spans="1:16" x14ac:dyDescent="0.25">
      <c r="A9" s="215" t="s">
        <v>318</v>
      </c>
      <c r="B9" s="215" t="s">
        <v>319</v>
      </c>
    </row>
    <row r="10" spans="1:16" x14ac:dyDescent="0.25">
      <c r="A10" s="215" t="s">
        <v>320</v>
      </c>
      <c r="B10" s="217">
        <v>45277.647855532399</v>
      </c>
    </row>
    <row r="11" spans="1:16" x14ac:dyDescent="0.25">
      <c r="A11" s="218" t="s">
        <v>321</v>
      </c>
      <c r="B11" s="219" t="s">
        <v>322</v>
      </c>
      <c r="C11" s="219" t="s">
        <v>323</v>
      </c>
      <c r="D11" s="219" t="s">
        <v>324</v>
      </c>
      <c r="E11" s="219" t="s">
        <v>325</v>
      </c>
      <c r="F11" s="219" t="s">
        <v>326</v>
      </c>
      <c r="G11" s="219" t="s">
        <v>327</v>
      </c>
      <c r="H11" s="219" t="s">
        <v>328</v>
      </c>
      <c r="I11" s="219" t="s">
        <v>329</v>
      </c>
      <c r="J11" s="219" t="s">
        <v>330</v>
      </c>
      <c r="K11" s="219" t="s">
        <v>331</v>
      </c>
      <c r="L11" s="219" t="s">
        <v>332</v>
      </c>
      <c r="M11" s="219" t="s">
        <v>333</v>
      </c>
      <c r="N11" s="219" t="s">
        <v>334</v>
      </c>
      <c r="O11" s="219" t="s">
        <v>335</v>
      </c>
      <c r="P11" s="219" t="s">
        <v>336</v>
      </c>
    </row>
    <row r="12" spans="1:16" ht="15" customHeight="1" outlineLevel="1" x14ac:dyDescent="0.25">
      <c r="A12" s="220" t="s">
        <v>337</v>
      </c>
      <c r="B12" s="221">
        <v>39813</v>
      </c>
      <c r="C12" s="221">
        <v>40178</v>
      </c>
      <c r="D12" s="221">
        <v>40543</v>
      </c>
      <c r="E12" s="221">
        <v>40908</v>
      </c>
      <c r="F12" s="221">
        <v>41274</v>
      </c>
      <c r="G12" s="221">
        <v>41639</v>
      </c>
      <c r="H12" s="221">
        <v>42004</v>
      </c>
      <c r="I12" s="221">
        <v>42369</v>
      </c>
      <c r="J12" s="221">
        <v>42735</v>
      </c>
      <c r="K12" s="221">
        <v>43100</v>
      </c>
      <c r="L12" s="221">
        <v>43465</v>
      </c>
      <c r="M12" s="221">
        <v>43830</v>
      </c>
      <c r="N12" s="221">
        <v>44196</v>
      </c>
      <c r="O12" s="221">
        <v>44561</v>
      </c>
      <c r="P12" s="221">
        <v>44926</v>
      </c>
    </row>
    <row r="13" spans="1:16" ht="15" customHeight="1" outlineLevel="1" x14ac:dyDescent="0.25">
      <c r="A13" s="220" t="s">
        <v>338</v>
      </c>
      <c r="B13" s="221" t="s">
        <v>339</v>
      </c>
      <c r="C13" s="221" t="s">
        <v>339</v>
      </c>
      <c r="D13" s="221" t="s">
        <v>339</v>
      </c>
      <c r="E13" s="221" t="s">
        <v>339</v>
      </c>
      <c r="F13" s="221" t="s">
        <v>339</v>
      </c>
      <c r="G13" s="221" t="s">
        <v>339</v>
      </c>
      <c r="H13" s="221" t="s">
        <v>339</v>
      </c>
      <c r="I13" s="221" t="s">
        <v>339</v>
      </c>
      <c r="J13" s="221" t="s">
        <v>339</v>
      </c>
      <c r="K13" s="221" t="s">
        <v>339</v>
      </c>
      <c r="L13" s="221" t="s">
        <v>339</v>
      </c>
      <c r="M13" s="221" t="s">
        <v>339</v>
      </c>
      <c r="N13" s="221" t="s">
        <v>339</v>
      </c>
      <c r="O13" s="221" t="s">
        <v>339</v>
      </c>
      <c r="P13" s="221" t="s">
        <v>339</v>
      </c>
    </row>
    <row r="14" spans="1:16" x14ac:dyDescent="0.25">
      <c r="A14" s="222" t="s">
        <v>612</v>
      </c>
      <c r="B14" s="218"/>
      <c r="C14" s="218"/>
      <c r="D14" s="218"/>
      <c r="E14" s="218"/>
      <c r="F14" s="218"/>
      <c r="G14" s="218"/>
      <c r="H14" s="218"/>
      <c r="I14" s="218"/>
      <c r="J14" s="218"/>
      <c r="K14" s="218"/>
      <c r="L14" s="218"/>
      <c r="M14" s="218"/>
      <c r="N14" s="218"/>
      <c r="O14" s="218"/>
      <c r="P14" s="218"/>
    </row>
    <row r="15" spans="1:16" x14ac:dyDescent="0.25">
      <c r="A15" s="222" t="s">
        <v>341</v>
      </c>
      <c r="B15" s="223" t="s">
        <v>342</v>
      </c>
      <c r="C15" s="223" t="s">
        <v>343</v>
      </c>
      <c r="D15" s="223" t="s">
        <v>344</v>
      </c>
      <c r="E15" s="223" t="s">
        <v>345</v>
      </c>
      <c r="F15" s="223" t="s">
        <v>346</v>
      </c>
      <c r="G15" s="223" t="s">
        <v>347</v>
      </c>
      <c r="H15" s="223" t="s">
        <v>348</v>
      </c>
      <c r="I15" s="223" t="s">
        <v>349</v>
      </c>
      <c r="J15" s="223" t="s">
        <v>350</v>
      </c>
      <c r="K15" s="223" t="s">
        <v>351</v>
      </c>
      <c r="L15" s="223" t="s">
        <v>352</v>
      </c>
      <c r="M15" s="223" t="s">
        <v>353</v>
      </c>
      <c r="N15" s="223" t="s">
        <v>354</v>
      </c>
      <c r="O15" s="223" t="s">
        <v>355</v>
      </c>
      <c r="P15" s="223" t="s">
        <v>356</v>
      </c>
    </row>
    <row r="16" spans="1:16" ht="15" customHeight="1" x14ac:dyDescent="0.25">
      <c r="A16" s="224" t="s">
        <v>613</v>
      </c>
      <c r="B16" s="225"/>
      <c r="C16" s="225"/>
      <c r="D16" s="225"/>
      <c r="E16" s="225"/>
      <c r="F16" s="225"/>
      <c r="G16" s="225"/>
      <c r="H16" s="225"/>
      <c r="I16" s="225"/>
      <c r="J16" s="225"/>
      <c r="K16" s="225"/>
      <c r="L16" s="225"/>
      <c r="M16" s="225"/>
      <c r="N16" s="225"/>
      <c r="O16" s="225"/>
      <c r="P16" s="225"/>
    </row>
    <row r="17" spans="1:16" ht="15" customHeight="1" x14ac:dyDescent="0.25">
      <c r="A17" s="226" t="s">
        <v>614</v>
      </c>
      <c r="B17" s="228">
        <v>2977</v>
      </c>
      <c r="C17" s="228">
        <v>3822</v>
      </c>
      <c r="D17" s="228">
        <v>4634</v>
      </c>
      <c r="E17" s="228">
        <v>5142</v>
      </c>
      <c r="F17" s="228">
        <v>5526</v>
      </c>
      <c r="G17" s="228">
        <v>5673</v>
      </c>
      <c r="H17" s="228">
        <v>5619</v>
      </c>
      <c r="I17" s="228">
        <v>5868</v>
      </c>
      <c r="J17" s="228">
        <v>7073</v>
      </c>
      <c r="K17" s="227">
        <v>10823</v>
      </c>
      <c r="L17" s="227">
        <v>12382</v>
      </c>
      <c r="M17" s="227">
        <v>14239</v>
      </c>
      <c r="N17" s="227">
        <v>15769</v>
      </c>
      <c r="O17" s="227">
        <v>17732</v>
      </c>
      <c r="P17" s="227">
        <v>20639</v>
      </c>
    </row>
    <row r="18" spans="1:16" ht="15" customHeight="1" x14ac:dyDescent="0.25">
      <c r="A18" s="226" t="s">
        <v>615</v>
      </c>
      <c r="B18" s="228">
        <v>998</v>
      </c>
      <c r="C18" s="228">
        <v>1332</v>
      </c>
      <c r="D18" s="228">
        <v>1638</v>
      </c>
      <c r="E18" s="228">
        <v>1517</v>
      </c>
      <c r="F18" s="228">
        <v>1807</v>
      </c>
      <c r="G18" s="228">
        <v>1624</v>
      </c>
      <c r="H18" s="228">
        <v>1427</v>
      </c>
      <c r="I18" s="228">
        <v>1791</v>
      </c>
      <c r="J18" s="228">
        <v>2539</v>
      </c>
      <c r="K18" s="228">
        <v>2094</v>
      </c>
      <c r="L18" s="228">
        <v>3037</v>
      </c>
      <c r="M18" s="228">
        <v>3541</v>
      </c>
      <c r="N18" s="228">
        <v>3510</v>
      </c>
      <c r="O18" s="228">
        <v>3089</v>
      </c>
      <c r="P18" s="228">
        <v>3321</v>
      </c>
    </row>
    <row r="19" spans="1:16" ht="15" customHeight="1" x14ac:dyDescent="0.25">
      <c r="A19" s="231" t="s">
        <v>616</v>
      </c>
      <c r="B19" s="233">
        <v>-122</v>
      </c>
      <c r="C19" s="236">
        <v>23</v>
      </c>
      <c r="D19" s="228">
        <v>203</v>
      </c>
      <c r="E19" s="234">
        <v>-67</v>
      </c>
      <c r="F19" s="233">
        <v>-231</v>
      </c>
      <c r="G19" s="234">
        <v>-83</v>
      </c>
      <c r="H19" s="233">
        <v>-298</v>
      </c>
      <c r="I19" s="233">
        <v>-235</v>
      </c>
      <c r="J19" s="234">
        <v>-82</v>
      </c>
      <c r="K19" s="228">
        <v>217</v>
      </c>
      <c r="L19" s="234">
        <v>-71</v>
      </c>
      <c r="M19" s="233">
        <v>-106</v>
      </c>
      <c r="N19" s="234">
        <v>-52</v>
      </c>
      <c r="O19" s="233">
        <v>-944</v>
      </c>
      <c r="P19" s="233">
        <v>-331</v>
      </c>
    </row>
    <row r="20" spans="1:16" ht="15" customHeight="1" x14ac:dyDescent="0.25">
      <c r="A20" s="231" t="s">
        <v>617</v>
      </c>
      <c r="B20" s="228">
        <v>981</v>
      </c>
      <c r="C20" s="228">
        <v>991</v>
      </c>
      <c r="D20" s="228">
        <v>1064</v>
      </c>
      <c r="E20" s="228">
        <v>1124</v>
      </c>
      <c r="F20" s="228">
        <v>1309</v>
      </c>
      <c r="G20" s="228">
        <v>1375</v>
      </c>
      <c r="H20" s="228">
        <v>1478</v>
      </c>
      <c r="I20" s="228">
        <v>1693</v>
      </c>
      <c r="J20" s="228">
        <v>2055</v>
      </c>
      <c r="K20" s="228">
        <v>2245</v>
      </c>
      <c r="L20" s="228">
        <v>2428</v>
      </c>
      <c r="M20" s="228">
        <v>2720</v>
      </c>
      <c r="N20" s="228">
        <v>2891</v>
      </c>
      <c r="O20" s="228">
        <v>3103</v>
      </c>
      <c r="P20" s="228">
        <v>3400</v>
      </c>
    </row>
    <row r="21" spans="1:16" ht="15" customHeight="1" x14ac:dyDescent="0.25">
      <c r="A21" s="235" t="s">
        <v>618</v>
      </c>
      <c r="B21" s="228">
        <v>981</v>
      </c>
      <c r="C21" s="228">
        <v>991</v>
      </c>
      <c r="D21" s="228">
        <v>1064</v>
      </c>
      <c r="E21" s="228">
        <v>1124</v>
      </c>
      <c r="F21" s="228">
        <v>1309</v>
      </c>
      <c r="G21" s="228">
        <v>1375</v>
      </c>
      <c r="H21" s="228">
        <v>1478</v>
      </c>
      <c r="I21" s="228">
        <v>1693</v>
      </c>
      <c r="J21" s="228">
        <v>2055</v>
      </c>
      <c r="K21" s="228">
        <v>2245</v>
      </c>
      <c r="L21" s="228">
        <v>2428</v>
      </c>
      <c r="M21" s="228">
        <v>2720</v>
      </c>
      <c r="N21" s="228">
        <v>2891</v>
      </c>
      <c r="O21" s="228">
        <v>3103</v>
      </c>
      <c r="P21" s="228">
        <v>3400</v>
      </c>
    </row>
    <row r="22" spans="1:16" ht="15" customHeight="1" x14ac:dyDescent="0.25">
      <c r="A22" s="231" t="s">
        <v>619</v>
      </c>
      <c r="B22" s="233">
        <v>-166</v>
      </c>
      <c r="C22" s="234">
        <v>-16</v>
      </c>
      <c r="D22" s="236">
        <v>45</v>
      </c>
      <c r="E22" s="236">
        <v>59</v>
      </c>
      <c r="F22" s="228">
        <v>308</v>
      </c>
      <c r="G22" s="236">
        <v>1</v>
      </c>
      <c r="H22" s="233">
        <v>-117</v>
      </c>
      <c r="I22" s="234">
        <v>-73</v>
      </c>
      <c r="J22" s="236">
        <v>81</v>
      </c>
      <c r="K22" s="233">
        <v>-965</v>
      </c>
      <c r="L22" s="236">
        <v>42</v>
      </c>
      <c r="M22" s="228">
        <v>230</v>
      </c>
      <c r="N22" s="234">
        <v>-8</v>
      </c>
      <c r="O22" s="228">
        <v>130</v>
      </c>
      <c r="P22" s="233">
        <v>-673</v>
      </c>
    </row>
    <row r="23" spans="1:16" ht="15" customHeight="1" x14ac:dyDescent="0.25">
      <c r="A23" s="231" t="s">
        <v>620</v>
      </c>
      <c r="B23" s="228">
        <v>305</v>
      </c>
      <c r="C23" s="228">
        <v>334</v>
      </c>
      <c r="D23" s="228">
        <v>326</v>
      </c>
      <c r="E23" s="228">
        <v>401</v>
      </c>
      <c r="F23" s="228">
        <v>421</v>
      </c>
      <c r="G23" s="228">
        <v>331</v>
      </c>
      <c r="H23" s="228">
        <v>364</v>
      </c>
      <c r="I23" s="228">
        <v>406</v>
      </c>
      <c r="J23" s="228">
        <v>485</v>
      </c>
      <c r="K23" s="228">
        <v>597</v>
      </c>
      <c r="L23" s="228">
        <v>638</v>
      </c>
      <c r="M23" s="228">
        <v>697</v>
      </c>
      <c r="N23" s="228">
        <v>679</v>
      </c>
      <c r="O23" s="228">
        <v>800</v>
      </c>
      <c r="P23" s="228">
        <v>925</v>
      </c>
    </row>
    <row r="24" spans="1:16" ht="15" customHeight="1" x14ac:dyDescent="0.25">
      <c r="A24" s="226" t="s">
        <v>621</v>
      </c>
      <c r="B24" s="228">
        <v>3975</v>
      </c>
      <c r="C24" s="228">
        <v>5154</v>
      </c>
      <c r="D24" s="228">
        <v>6272</v>
      </c>
      <c r="E24" s="228">
        <v>6659</v>
      </c>
      <c r="F24" s="228">
        <v>7333</v>
      </c>
      <c r="G24" s="228">
        <v>7297</v>
      </c>
      <c r="H24" s="228">
        <v>7046</v>
      </c>
      <c r="I24" s="228">
        <v>7659</v>
      </c>
      <c r="J24" s="228">
        <v>9612</v>
      </c>
      <c r="K24" s="227">
        <v>12917</v>
      </c>
      <c r="L24" s="227">
        <v>15419</v>
      </c>
      <c r="M24" s="227">
        <v>17780</v>
      </c>
      <c r="N24" s="227">
        <v>19279</v>
      </c>
      <c r="O24" s="227">
        <v>20821</v>
      </c>
      <c r="P24" s="227">
        <v>23960</v>
      </c>
    </row>
    <row r="25" spans="1:16" ht="15" customHeight="1" x14ac:dyDescent="0.25">
      <c r="A25" s="226" t="s">
        <v>622</v>
      </c>
      <c r="B25" s="228">
        <v>263</v>
      </c>
      <c r="C25" s="228">
        <v>471</v>
      </c>
      <c r="D25" s="236">
        <v>1</v>
      </c>
      <c r="E25" s="228">
        <v>309</v>
      </c>
      <c r="F25" s="233">
        <v>-178</v>
      </c>
      <c r="G25" s="233">
        <v>-306</v>
      </c>
      <c r="H25" s="228">
        <v>1005</v>
      </c>
      <c r="I25" s="228">
        <v>2081</v>
      </c>
      <c r="J25" s="228">
        <v>183</v>
      </c>
      <c r="K25" s="228">
        <v>679</v>
      </c>
      <c r="L25" s="228">
        <v>294</v>
      </c>
      <c r="M25" s="228">
        <v>683</v>
      </c>
      <c r="N25" s="228">
        <v>2895</v>
      </c>
      <c r="O25" s="228">
        <v>1522</v>
      </c>
      <c r="P25" s="228">
        <v>2246</v>
      </c>
    </row>
    <row r="26" spans="1:16" ht="15" customHeight="1" x14ac:dyDescent="0.25">
      <c r="A26" s="231" t="s">
        <v>623</v>
      </c>
      <c r="B26" s="233">
        <v>-267</v>
      </c>
      <c r="C26" s="233">
        <v>-150</v>
      </c>
      <c r="D26" s="236">
        <v>68</v>
      </c>
      <c r="E26" s="233">
        <v>-388</v>
      </c>
      <c r="F26" s="233">
        <v>-425</v>
      </c>
      <c r="G26" s="233">
        <v>-1155</v>
      </c>
      <c r="H26" s="233">
        <v>-1501</v>
      </c>
      <c r="I26" s="233">
        <v>-2021</v>
      </c>
      <c r="J26" s="233">
        <v>-2958</v>
      </c>
      <c r="K26" s="233">
        <v>-1692</v>
      </c>
      <c r="L26" s="233">
        <v>-2101</v>
      </c>
      <c r="M26" s="233">
        <v>-1401</v>
      </c>
      <c r="N26" s="233">
        <v>-2883</v>
      </c>
      <c r="O26" s="233">
        <v>-2031</v>
      </c>
      <c r="P26" s="233">
        <v>-3897</v>
      </c>
    </row>
    <row r="27" spans="1:16" ht="15" customHeight="1" x14ac:dyDescent="0.25">
      <c r="A27" s="231" t="s">
        <v>624</v>
      </c>
      <c r="B27" s="234">
        <v>-8</v>
      </c>
      <c r="C27" s="228">
        <v>418</v>
      </c>
      <c r="D27" s="228">
        <v>264</v>
      </c>
      <c r="E27" s="236">
        <v>69</v>
      </c>
      <c r="F27" s="228">
        <v>129</v>
      </c>
      <c r="G27" s="228">
        <v>611</v>
      </c>
      <c r="H27" s="228">
        <v>869</v>
      </c>
      <c r="I27" s="228">
        <v>2822</v>
      </c>
      <c r="J27" s="228">
        <v>1647</v>
      </c>
      <c r="K27" s="228">
        <v>1441</v>
      </c>
      <c r="L27" s="228">
        <v>1869</v>
      </c>
      <c r="M27" s="228">
        <v>1351</v>
      </c>
      <c r="N27" s="228">
        <v>430</v>
      </c>
      <c r="O27" s="228">
        <v>2391</v>
      </c>
      <c r="P27" s="228">
        <v>4179</v>
      </c>
    </row>
    <row r="28" spans="1:16" ht="15" customHeight="1" x14ac:dyDescent="0.25">
      <c r="A28" s="231" t="s">
        <v>625</v>
      </c>
      <c r="B28" s="228">
        <v>708</v>
      </c>
      <c r="C28" s="236">
        <v>99</v>
      </c>
      <c r="D28" s="233">
        <v>-341</v>
      </c>
      <c r="E28" s="228">
        <v>146</v>
      </c>
      <c r="F28" s="228">
        <v>199</v>
      </c>
      <c r="G28" s="228">
        <v>459</v>
      </c>
      <c r="H28" s="228">
        <v>1642</v>
      </c>
      <c r="I28" s="228">
        <v>643</v>
      </c>
      <c r="J28" s="228">
        <v>1494</v>
      </c>
      <c r="K28" s="228">
        <v>930</v>
      </c>
      <c r="L28" s="228">
        <v>526</v>
      </c>
      <c r="M28" s="228">
        <v>733</v>
      </c>
      <c r="N28" s="228">
        <v>5348</v>
      </c>
      <c r="O28" s="228">
        <v>1162</v>
      </c>
      <c r="P28" s="228">
        <v>1964</v>
      </c>
    </row>
    <row r="29" spans="1:16" ht="15" customHeight="1" x14ac:dyDescent="0.25">
      <c r="A29" s="231" t="s">
        <v>626</v>
      </c>
      <c r="B29" s="233">
        <v>-170</v>
      </c>
      <c r="C29" s="228">
        <v>104</v>
      </c>
      <c r="D29" s="236">
        <v>10</v>
      </c>
      <c r="E29" s="228">
        <v>482</v>
      </c>
      <c r="F29" s="234">
        <v>-81</v>
      </c>
      <c r="G29" s="233">
        <v>-221</v>
      </c>
      <c r="H29" s="234">
        <v>-5</v>
      </c>
      <c r="I29" s="228">
        <v>637</v>
      </c>
      <c r="J29" s="227"/>
      <c r="K29" s="227"/>
      <c r="L29" s="227"/>
      <c r="M29" s="227"/>
      <c r="N29" s="227"/>
      <c r="O29" s="227"/>
      <c r="P29" s="227"/>
    </row>
    <row r="30" spans="1:16" ht="15" customHeight="1" x14ac:dyDescent="0.25">
      <c r="A30" s="229" t="s">
        <v>627</v>
      </c>
      <c r="B30" s="232">
        <v>4238</v>
      </c>
      <c r="C30" s="232">
        <v>5625</v>
      </c>
      <c r="D30" s="232">
        <v>6273</v>
      </c>
      <c r="E30" s="232">
        <v>6968</v>
      </c>
      <c r="F30" s="232">
        <v>7155</v>
      </c>
      <c r="G30" s="232">
        <v>6991</v>
      </c>
      <c r="H30" s="232">
        <v>8051</v>
      </c>
      <c r="I30" s="232">
        <v>9740</v>
      </c>
      <c r="J30" s="232">
        <v>9795</v>
      </c>
      <c r="K30" s="230">
        <v>13596</v>
      </c>
      <c r="L30" s="230">
        <v>15713</v>
      </c>
      <c r="M30" s="230">
        <v>18463</v>
      </c>
      <c r="N30" s="230">
        <v>22174</v>
      </c>
      <c r="O30" s="230">
        <v>22343</v>
      </c>
      <c r="P30" s="230">
        <v>26206</v>
      </c>
    </row>
    <row r="31" spans="1:16" ht="15" customHeight="1" x14ac:dyDescent="0.25">
      <c r="A31" s="224" t="s">
        <v>628</v>
      </c>
      <c r="B31" s="225"/>
      <c r="C31" s="225"/>
      <c r="D31" s="225"/>
      <c r="E31" s="225"/>
      <c r="F31" s="225"/>
      <c r="G31" s="225"/>
      <c r="H31" s="225"/>
      <c r="I31" s="225"/>
      <c r="J31" s="225"/>
      <c r="K31" s="225"/>
      <c r="L31" s="225"/>
      <c r="M31" s="225"/>
      <c r="N31" s="225"/>
      <c r="O31" s="225"/>
      <c r="P31" s="225"/>
    </row>
    <row r="32" spans="1:16" ht="15" customHeight="1" x14ac:dyDescent="0.25">
      <c r="A32" s="226" t="s">
        <v>629</v>
      </c>
      <c r="B32" s="228">
        <v>407</v>
      </c>
      <c r="C32" s="228">
        <v>739</v>
      </c>
      <c r="D32" s="228">
        <v>859</v>
      </c>
      <c r="E32" s="228">
        <v>633</v>
      </c>
      <c r="F32" s="228">
        <v>1070</v>
      </c>
      <c r="G32" s="228">
        <v>1116</v>
      </c>
      <c r="H32" s="228">
        <v>1447</v>
      </c>
      <c r="I32" s="228">
        <v>1556</v>
      </c>
      <c r="J32" s="228">
        <v>1705</v>
      </c>
      <c r="K32" s="228">
        <v>2023</v>
      </c>
      <c r="L32" s="228">
        <v>2063</v>
      </c>
      <c r="M32" s="228">
        <v>2071</v>
      </c>
      <c r="N32" s="228">
        <v>2051</v>
      </c>
      <c r="O32" s="228">
        <v>2454</v>
      </c>
      <c r="P32" s="228">
        <v>2802</v>
      </c>
    </row>
    <row r="33" spans="1:16" ht="15" customHeight="1" x14ac:dyDescent="0.25">
      <c r="A33" s="231" t="s">
        <v>630</v>
      </c>
      <c r="B33" s="228">
        <v>407</v>
      </c>
      <c r="C33" s="228">
        <v>739</v>
      </c>
      <c r="D33" s="228">
        <v>859</v>
      </c>
      <c r="E33" s="228">
        <v>633</v>
      </c>
      <c r="F33" s="228">
        <v>1070</v>
      </c>
      <c r="G33" s="228">
        <v>1116</v>
      </c>
      <c r="H33" s="228">
        <v>1447</v>
      </c>
      <c r="I33" s="227"/>
      <c r="J33" s="227"/>
      <c r="K33" s="227"/>
      <c r="L33" s="227"/>
      <c r="M33" s="227"/>
      <c r="N33" s="227"/>
      <c r="O33" s="227"/>
      <c r="P33" s="227"/>
    </row>
    <row r="34" spans="1:16" ht="15" customHeight="1" x14ac:dyDescent="0.25">
      <c r="A34" s="235" t="s">
        <v>631</v>
      </c>
      <c r="B34" s="228">
        <v>791</v>
      </c>
      <c r="C34" s="228">
        <v>739</v>
      </c>
      <c r="D34" s="228">
        <v>878</v>
      </c>
      <c r="E34" s="228">
        <v>1067</v>
      </c>
      <c r="F34" s="228">
        <v>1070</v>
      </c>
      <c r="G34" s="228">
        <v>1307</v>
      </c>
      <c r="H34" s="228">
        <v>1525</v>
      </c>
      <c r="I34" s="227"/>
      <c r="J34" s="227"/>
      <c r="K34" s="227"/>
      <c r="L34" s="227"/>
      <c r="M34" s="227"/>
      <c r="N34" s="227"/>
      <c r="O34" s="227"/>
      <c r="P34" s="227"/>
    </row>
    <row r="35" spans="1:16" ht="15" customHeight="1" x14ac:dyDescent="0.25">
      <c r="A35" s="235" t="s">
        <v>632</v>
      </c>
      <c r="B35" s="228">
        <v>384</v>
      </c>
      <c r="C35" s="227">
        <v>0</v>
      </c>
      <c r="D35" s="236">
        <v>19</v>
      </c>
      <c r="E35" s="228">
        <v>434</v>
      </c>
      <c r="F35" s="227">
        <v>0</v>
      </c>
      <c r="G35" s="228">
        <v>191</v>
      </c>
      <c r="H35" s="236">
        <v>78</v>
      </c>
      <c r="I35" s="227"/>
      <c r="J35" s="227"/>
      <c r="K35" s="227"/>
      <c r="L35" s="227"/>
      <c r="M35" s="227"/>
      <c r="N35" s="227"/>
      <c r="O35" s="227"/>
      <c r="P35" s="227"/>
    </row>
    <row r="36" spans="1:16" ht="15" customHeight="1" x14ac:dyDescent="0.25">
      <c r="A36" s="231" t="s">
        <v>633</v>
      </c>
      <c r="B36" s="228">
        <v>791</v>
      </c>
      <c r="C36" s="228">
        <v>739</v>
      </c>
      <c r="D36" s="228">
        <v>878</v>
      </c>
      <c r="E36" s="228">
        <v>1067</v>
      </c>
      <c r="F36" s="228">
        <v>1070</v>
      </c>
      <c r="G36" s="228">
        <v>1307</v>
      </c>
      <c r="H36" s="228">
        <v>1525</v>
      </c>
      <c r="I36" s="228">
        <v>1556</v>
      </c>
      <c r="J36" s="228">
        <v>1705</v>
      </c>
      <c r="K36" s="228">
        <v>2023</v>
      </c>
      <c r="L36" s="228">
        <v>2063</v>
      </c>
      <c r="M36" s="228">
        <v>2071</v>
      </c>
      <c r="N36" s="228">
        <v>2051</v>
      </c>
      <c r="O36" s="228">
        <v>2454</v>
      </c>
      <c r="P36" s="228">
        <v>2802</v>
      </c>
    </row>
    <row r="37" spans="1:16" ht="15" customHeight="1" x14ac:dyDescent="0.25">
      <c r="A37" s="226" t="s">
        <v>634</v>
      </c>
      <c r="B37" s="233">
        <v>-4012</v>
      </c>
      <c r="C37" s="233">
        <v>-486</v>
      </c>
      <c r="D37" s="233">
        <v>-2323</v>
      </c>
      <c r="E37" s="233">
        <v>-1844</v>
      </c>
      <c r="F37" s="233">
        <v>-6280</v>
      </c>
      <c r="G37" s="233">
        <v>-362</v>
      </c>
      <c r="H37" s="233">
        <v>-1923</v>
      </c>
      <c r="I37" s="240">
        <v>-16164</v>
      </c>
      <c r="J37" s="233">
        <v>-1760</v>
      </c>
      <c r="K37" s="233">
        <v>-2131</v>
      </c>
      <c r="L37" s="233">
        <v>-5997</v>
      </c>
      <c r="M37" s="233">
        <v>-8343</v>
      </c>
      <c r="N37" s="233">
        <v>-7139</v>
      </c>
      <c r="O37" s="233">
        <v>-4821</v>
      </c>
      <c r="P37" s="240">
        <v>-21458</v>
      </c>
    </row>
    <row r="38" spans="1:16" ht="15" customHeight="1" x14ac:dyDescent="0.25">
      <c r="A38" s="231" t="s">
        <v>635</v>
      </c>
      <c r="B38" s="228">
        <v>4012</v>
      </c>
      <c r="C38" s="228">
        <v>486</v>
      </c>
      <c r="D38" s="228">
        <v>2323</v>
      </c>
      <c r="E38" s="228">
        <v>1844</v>
      </c>
      <c r="F38" s="228">
        <v>6280</v>
      </c>
      <c r="G38" s="228">
        <v>362</v>
      </c>
      <c r="H38" s="228">
        <v>1923</v>
      </c>
      <c r="I38" s="227">
        <v>16164</v>
      </c>
      <c r="J38" s="228">
        <v>1760</v>
      </c>
      <c r="K38" s="228">
        <v>2131</v>
      </c>
      <c r="L38" s="228">
        <v>5997</v>
      </c>
      <c r="M38" s="228">
        <v>8343</v>
      </c>
      <c r="N38" s="228">
        <v>7139</v>
      </c>
      <c r="O38" s="228">
        <v>4821</v>
      </c>
      <c r="P38" s="227">
        <v>21458</v>
      </c>
    </row>
    <row r="39" spans="1:16" ht="15" customHeight="1" x14ac:dyDescent="0.25">
      <c r="A39" s="226" t="s">
        <v>636</v>
      </c>
      <c r="B39" s="233">
        <v>-653</v>
      </c>
      <c r="C39" s="228">
        <v>249</v>
      </c>
      <c r="D39" s="233">
        <v>-2157</v>
      </c>
      <c r="E39" s="233">
        <v>-1695</v>
      </c>
      <c r="F39" s="233">
        <v>-1299</v>
      </c>
      <c r="G39" s="233">
        <v>-1611</v>
      </c>
      <c r="H39" s="228">
        <v>799</v>
      </c>
      <c r="I39" s="233">
        <v>-531</v>
      </c>
      <c r="J39" s="233">
        <v>-5927</v>
      </c>
      <c r="K39" s="233">
        <v>-4319</v>
      </c>
      <c r="L39" s="233">
        <v>-4099</v>
      </c>
      <c r="M39" s="233">
        <v>-2504</v>
      </c>
      <c r="N39" s="233">
        <v>-2836</v>
      </c>
      <c r="O39" s="233">
        <v>-1843</v>
      </c>
      <c r="P39" s="233">
        <v>-6837</v>
      </c>
    </row>
    <row r="40" spans="1:16" ht="15" customHeight="1" x14ac:dyDescent="0.25">
      <c r="A40" s="231" t="s">
        <v>637</v>
      </c>
      <c r="B40" s="233">
        <v>-653</v>
      </c>
      <c r="C40" s="228">
        <v>249</v>
      </c>
      <c r="D40" s="233">
        <v>-2157</v>
      </c>
      <c r="E40" s="233">
        <v>-1695</v>
      </c>
      <c r="F40" s="233">
        <v>-1299</v>
      </c>
      <c r="G40" s="233">
        <v>-1611</v>
      </c>
      <c r="H40" s="228">
        <v>799</v>
      </c>
      <c r="I40" s="233">
        <v>-531</v>
      </c>
      <c r="J40" s="233">
        <v>-5927</v>
      </c>
      <c r="K40" s="233">
        <v>-4319</v>
      </c>
      <c r="L40" s="233">
        <v>-4099</v>
      </c>
      <c r="M40" s="233">
        <v>-2504</v>
      </c>
      <c r="N40" s="233">
        <v>-2836</v>
      </c>
      <c r="O40" s="233">
        <v>-1843</v>
      </c>
      <c r="P40" s="233">
        <v>-6837</v>
      </c>
    </row>
    <row r="41" spans="1:16" ht="15" customHeight="1" x14ac:dyDescent="0.25">
      <c r="A41" s="235" t="s">
        <v>638</v>
      </c>
      <c r="B41" s="228">
        <v>8598</v>
      </c>
      <c r="C41" s="228">
        <v>6715</v>
      </c>
      <c r="D41" s="228">
        <v>5698</v>
      </c>
      <c r="E41" s="228">
        <v>8200</v>
      </c>
      <c r="F41" s="228">
        <v>8604</v>
      </c>
      <c r="G41" s="227">
        <v>10565</v>
      </c>
      <c r="H41" s="227">
        <v>10727</v>
      </c>
      <c r="I41" s="228">
        <v>9408</v>
      </c>
      <c r="J41" s="227">
        <v>11620</v>
      </c>
      <c r="K41" s="227">
        <v>10269</v>
      </c>
      <c r="L41" s="228">
        <v>9911</v>
      </c>
      <c r="M41" s="227">
        <v>15627</v>
      </c>
      <c r="N41" s="227">
        <v>13741</v>
      </c>
      <c r="O41" s="227">
        <v>15296</v>
      </c>
      <c r="P41" s="227">
        <v>11988</v>
      </c>
    </row>
    <row r="42" spans="1:16" ht="15" customHeight="1" x14ac:dyDescent="0.25">
      <c r="A42" s="235" t="s">
        <v>639</v>
      </c>
      <c r="B42" s="228">
        <v>9251</v>
      </c>
      <c r="C42" s="228">
        <v>6466</v>
      </c>
      <c r="D42" s="228">
        <v>7855</v>
      </c>
      <c r="E42" s="228">
        <v>9895</v>
      </c>
      <c r="F42" s="228">
        <v>9903</v>
      </c>
      <c r="G42" s="227">
        <v>12176</v>
      </c>
      <c r="H42" s="228">
        <v>9928</v>
      </c>
      <c r="I42" s="228">
        <v>9939</v>
      </c>
      <c r="J42" s="227">
        <v>17547</v>
      </c>
      <c r="K42" s="227">
        <v>14588</v>
      </c>
      <c r="L42" s="227">
        <v>14010</v>
      </c>
      <c r="M42" s="227">
        <v>18131</v>
      </c>
      <c r="N42" s="227">
        <v>16577</v>
      </c>
      <c r="O42" s="227">
        <v>17139</v>
      </c>
      <c r="P42" s="227">
        <v>18825</v>
      </c>
    </row>
    <row r="43" spans="1:16" ht="15" customHeight="1" x14ac:dyDescent="0.25">
      <c r="A43" s="226" t="s">
        <v>640</v>
      </c>
      <c r="B43" s="227"/>
      <c r="C43" s="227"/>
      <c r="D43" s="227"/>
      <c r="E43" s="227"/>
      <c r="F43" s="227"/>
      <c r="G43" s="227"/>
      <c r="H43" s="236">
        <v>37</v>
      </c>
      <c r="I43" s="233">
        <v>-144</v>
      </c>
      <c r="J43" s="236">
        <v>37</v>
      </c>
      <c r="K43" s="233">
        <v>-126</v>
      </c>
      <c r="L43" s="233">
        <v>-226</v>
      </c>
      <c r="M43" s="228">
        <v>219</v>
      </c>
      <c r="N43" s="233">
        <v>-506</v>
      </c>
      <c r="O43" s="233">
        <v>-1254</v>
      </c>
      <c r="P43" s="228">
        <v>2621</v>
      </c>
    </row>
    <row r="44" spans="1:16" ht="15" customHeight="1" x14ac:dyDescent="0.25">
      <c r="A44" s="229" t="s">
        <v>641</v>
      </c>
      <c r="B44" s="241">
        <v>-5072</v>
      </c>
      <c r="C44" s="241">
        <v>-976</v>
      </c>
      <c r="D44" s="241">
        <v>-5339</v>
      </c>
      <c r="E44" s="241">
        <v>-4172</v>
      </c>
      <c r="F44" s="241">
        <v>-8649</v>
      </c>
      <c r="G44" s="241">
        <v>-3089</v>
      </c>
      <c r="H44" s="241">
        <v>-2534</v>
      </c>
      <c r="I44" s="242">
        <v>-18395</v>
      </c>
      <c r="J44" s="241">
        <v>-9355</v>
      </c>
      <c r="K44" s="241">
        <v>-8599</v>
      </c>
      <c r="L44" s="242">
        <v>-12385</v>
      </c>
      <c r="M44" s="242">
        <v>-12699</v>
      </c>
      <c r="N44" s="242">
        <v>-12532</v>
      </c>
      <c r="O44" s="242">
        <v>-10372</v>
      </c>
      <c r="P44" s="242">
        <v>-28476</v>
      </c>
    </row>
    <row r="45" spans="1:16" ht="15" customHeight="1" x14ac:dyDescent="0.25">
      <c r="A45" s="224" t="s">
        <v>642</v>
      </c>
      <c r="B45" s="225"/>
      <c r="C45" s="225"/>
      <c r="D45" s="225"/>
      <c r="E45" s="225"/>
      <c r="F45" s="225"/>
      <c r="G45" s="225"/>
      <c r="H45" s="225"/>
      <c r="I45" s="225"/>
      <c r="J45" s="225"/>
      <c r="K45" s="225"/>
      <c r="L45" s="225"/>
      <c r="M45" s="225"/>
      <c r="N45" s="225"/>
      <c r="O45" s="225"/>
      <c r="P45" s="225"/>
    </row>
    <row r="46" spans="1:16" ht="15" customHeight="1" x14ac:dyDescent="0.25">
      <c r="A46" s="226" t="s">
        <v>643</v>
      </c>
      <c r="B46" s="236">
        <v>37</v>
      </c>
      <c r="C46" s="236">
        <v>36</v>
      </c>
      <c r="D46" s="228">
        <v>449</v>
      </c>
      <c r="E46" s="228">
        <v>651</v>
      </c>
      <c r="F46" s="228">
        <v>820</v>
      </c>
      <c r="G46" s="228">
        <v>1056</v>
      </c>
      <c r="H46" s="228">
        <v>1362</v>
      </c>
      <c r="I46" s="228">
        <v>1786</v>
      </c>
      <c r="J46" s="228">
        <v>2261</v>
      </c>
      <c r="K46" s="228">
        <v>2773</v>
      </c>
      <c r="L46" s="228">
        <v>3320</v>
      </c>
      <c r="M46" s="228">
        <v>3932</v>
      </c>
      <c r="N46" s="228">
        <v>4584</v>
      </c>
      <c r="O46" s="228">
        <v>5280</v>
      </c>
      <c r="P46" s="228">
        <v>5991</v>
      </c>
    </row>
    <row r="47" spans="1:16" ht="15" customHeight="1" x14ac:dyDescent="0.25">
      <c r="A47" s="231" t="s">
        <v>644</v>
      </c>
      <c r="B47" s="236">
        <v>37</v>
      </c>
      <c r="C47" s="236">
        <v>36</v>
      </c>
      <c r="D47" s="228">
        <v>449</v>
      </c>
      <c r="E47" s="228">
        <v>651</v>
      </c>
      <c r="F47" s="228">
        <v>820</v>
      </c>
      <c r="G47" s="228">
        <v>1056</v>
      </c>
      <c r="H47" s="228">
        <v>1362</v>
      </c>
      <c r="I47" s="228">
        <v>1786</v>
      </c>
      <c r="J47" s="228">
        <v>2261</v>
      </c>
      <c r="K47" s="228">
        <v>2773</v>
      </c>
      <c r="L47" s="228">
        <v>3320</v>
      </c>
      <c r="M47" s="228">
        <v>3932</v>
      </c>
      <c r="N47" s="228">
        <v>4584</v>
      </c>
      <c r="O47" s="228">
        <v>5280</v>
      </c>
      <c r="P47" s="228">
        <v>5991</v>
      </c>
    </row>
    <row r="48" spans="1:16" ht="15" customHeight="1" x14ac:dyDescent="0.25">
      <c r="A48" s="226" t="s">
        <v>645</v>
      </c>
      <c r="B48" s="233">
        <v>-2385</v>
      </c>
      <c r="C48" s="233">
        <v>-1519</v>
      </c>
      <c r="D48" s="233">
        <v>-2245</v>
      </c>
      <c r="E48" s="233">
        <v>-2613</v>
      </c>
      <c r="F48" s="233">
        <v>-2006</v>
      </c>
      <c r="G48" s="233">
        <v>-2572</v>
      </c>
      <c r="H48" s="233">
        <v>-3546</v>
      </c>
      <c r="I48" s="233">
        <v>-798</v>
      </c>
      <c r="J48" s="233">
        <v>-851</v>
      </c>
      <c r="K48" s="233">
        <v>-812</v>
      </c>
      <c r="L48" s="233">
        <v>-3662</v>
      </c>
      <c r="M48" s="233">
        <v>-4463</v>
      </c>
      <c r="N48" s="233">
        <v>-2810</v>
      </c>
      <c r="O48" s="233">
        <v>-3645</v>
      </c>
      <c r="P48" s="233">
        <v>-5747</v>
      </c>
    </row>
    <row r="49" spans="1:16" ht="15" customHeight="1" x14ac:dyDescent="0.25">
      <c r="A49" s="231" t="s">
        <v>646</v>
      </c>
      <c r="B49" s="233">
        <v>-2385</v>
      </c>
      <c r="C49" s="233">
        <v>-1519</v>
      </c>
      <c r="D49" s="233">
        <v>-2245</v>
      </c>
      <c r="E49" s="233">
        <v>-2613</v>
      </c>
      <c r="F49" s="233">
        <v>-2006</v>
      </c>
      <c r="G49" s="233">
        <v>-2572</v>
      </c>
      <c r="H49" s="233">
        <v>-3546</v>
      </c>
      <c r="I49" s="233">
        <v>-798</v>
      </c>
      <c r="J49" s="233">
        <v>-851</v>
      </c>
      <c r="K49" s="233">
        <v>-812</v>
      </c>
      <c r="L49" s="233">
        <v>-3662</v>
      </c>
      <c r="M49" s="233">
        <v>-4463</v>
      </c>
      <c r="N49" s="233">
        <v>-2810</v>
      </c>
      <c r="O49" s="233">
        <v>-3645</v>
      </c>
      <c r="P49" s="233">
        <v>-5747</v>
      </c>
    </row>
    <row r="50" spans="1:16" ht="15" customHeight="1" x14ac:dyDescent="0.25">
      <c r="A50" s="235" t="s">
        <v>647</v>
      </c>
      <c r="B50" s="233">
        <v>-2385</v>
      </c>
      <c r="C50" s="233">
        <v>-1519</v>
      </c>
      <c r="D50" s="233">
        <v>-2245</v>
      </c>
      <c r="E50" s="233">
        <v>-2613</v>
      </c>
      <c r="F50" s="233">
        <v>-2006</v>
      </c>
      <c r="G50" s="233">
        <v>-2572</v>
      </c>
      <c r="H50" s="233">
        <v>-3546</v>
      </c>
      <c r="I50" s="233">
        <v>-798</v>
      </c>
      <c r="J50" s="233">
        <v>-851</v>
      </c>
      <c r="K50" s="233">
        <v>-812</v>
      </c>
      <c r="L50" s="233">
        <v>-3662</v>
      </c>
      <c r="M50" s="233">
        <v>-4463</v>
      </c>
      <c r="N50" s="233">
        <v>-2810</v>
      </c>
      <c r="O50" s="233">
        <v>-3645</v>
      </c>
      <c r="P50" s="233">
        <v>-5747</v>
      </c>
    </row>
    <row r="51" spans="1:16" ht="15" customHeight="1" x14ac:dyDescent="0.25">
      <c r="A51" s="237" t="s">
        <v>648</v>
      </c>
      <c r="B51" s="228">
        <v>299</v>
      </c>
      <c r="C51" s="228">
        <v>282</v>
      </c>
      <c r="D51" s="228">
        <v>272</v>
      </c>
      <c r="E51" s="228">
        <v>381</v>
      </c>
      <c r="F51" s="228">
        <v>1078</v>
      </c>
      <c r="G51" s="228">
        <v>598</v>
      </c>
      <c r="H51" s="228">
        <v>462</v>
      </c>
      <c r="I51" s="228">
        <v>402</v>
      </c>
      <c r="J51" s="228">
        <v>429</v>
      </c>
      <c r="K51" s="228">
        <v>688</v>
      </c>
      <c r="L51" s="228">
        <v>838</v>
      </c>
      <c r="M51" s="228">
        <v>1037</v>
      </c>
      <c r="N51" s="228">
        <v>1440</v>
      </c>
      <c r="O51" s="228">
        <v>1355</v>
      </c>
      <c r="P51" s="228">
        <v>1253</v>
      </c>
    </row>
    <row r="52" spans="1:16" ht="15" customHeight="1" x14ac:dyDescent="0.25">
      <c r="A52" s="237" t="s">
        <v>649</v>
      </c>
      <c r="B52" s="228">
        <v>2684</v>
      </c>
      <c r="C52" s="228">
        <v>1801</v>
      </c>
      <c r="D52" s="228">
        <v>2517</v>
      </c>
      <c r="E52" s="228">
        <v>2994</v>
      </c>
      <c r="F52" s="228">
        <v>3084</v>
      </c>
      <c r="G52" s="228">
        <v>3170</v>
      </c>
      <c r="H52" s="228">
        <v>4008</v>
      </c>
      <c r="I52" s="228">
        <v>1200</v>
      </c>
      <c r="J52" s="228">
        <v>1280</v>
      </c>
      <c r="K52" s="228">
        <v>1500</v>
      </c>
      <c r="L52" s="228">
        <v>4500</v>
      </c>
      <c r="M52" s="228">
        <v>5500</v>
      </c>
      <c r="N52" s="228">
        <v>4250</v>
      </c>
      <c r="O52" s="228">
        <v>5000</v>
      </c>
      <c r="P52" s="228">
        <v>7000</v>
      </c>
    </row>
    <row r="53" spans="1:16" ht="15" customHeight="1" x14ac:dyDescent="0.25">
      <c r="A53" s="226" t="s">
        <v>650</v>
      </c>
      <c r="B53" s="227"/>
      <c r="C53" s="227"/>
      <c r="D53" s="227"/>
      <c r="E53" s="227"/>
      <c r="F53" s="227"/>
      <c r="G53" s="227"/>
      <c r="H53" s="227"/>
      <c r="I53" s="227"/>
      <c r="J53" s="227"/>
      <c r="K53" s="227"/>
      <c r="L53" s="227"/>
      <c r="M53" s="227"/>
      <c r="N53" s="227"/>
      <c r="O53" s="233">
        <v>-1338</v>
      </c>
      <c r="P53" s="233">
        <v>-176</v>
      </c>
    </row>
    <row r="54" spans="1:16" ht="15" customHeight="1" x14ac:dyDescent="0.25">
      <c r="A54" s="226" t="s">
        <v>651</v>
      </c>
      <c r="B54" s="228">
        <v>1135</v>
      </c>
      <c r="C54" s="233">
        <v>-1449</v>
      </c>
      <c r="D54" s="236">
        <v>94</v>
      </c>
      <c r="E54" s="228">
        <v>346</v>
      </c>
      <c r="F54" s="228">
        <v>4567</v>
      </c>
      <c r="G54" s="228">
        <v>152</v>
      </c>
      <c r="H54" s="228">
        <v>391</v>
      </c>
      <c r="I54" s="227">
        <v>14607</v>
      </c>
      <c r="J54" s="228">
        <v>990</v>
      </c>
      <c r="K54" s="233">
        <v>-2615</v>
      </c>
      <c r="L54" s="228">
        <v>4134</v>
      </c>
      <c r="M54" s="228">
        <v>3994</v>
      </c>
      <c r="N54" s="228">
        <v>2586</v>
      </c>
      <c r="O54" s="228">
        <v>2481</v>
      </c>
      <c r="P54" s="227">
        <v>12536</v>
      </c>
    </row>
    <row r="55" spans="1:16" ht="15" customHeight="1" x14ac:dyDescent="0.25">
      <c r="A55" s="231" t="s">
        <v>652</v>
      </c>
      <c r="B55" s="233">
        <v>-1346</v>
      </c>
      <c r="C55" s="234">
        <v>-99</v>
      </c>
      <c r="D55" s="228">
        <v>930</v>
      </c>
      <c r="E55" s="233">
        <v>-933</v>
      </c>
      <c r="F55" s="228">
        <v>1587</v>
      </c>
      <c r="G55" s="233">
        <v>-474</v>
      </c>
      <c r="H55" s="233">
        <v>-794</v>
      </c>
      <c r="I55" s="228">
        <v>3666</v>
      </c>
      <c r="J55" s="233">
        <v>-382</v>
      </c>
      <c r="K55" s="233">
        <v>-3508</v>
      </c>
      <c r="L55" s="233">
        <v>-201</v>
      </c>
      <c r="M55" s="228">
        <v>300</v>
      </c>
      <c r="N55" s="228">
        <v>872</v>
      </c>
      <c r="O55" s="233">
        <v>-1302</v>
      </c>
      <c r="P55" s="228">
        <v>732</v>
      </c>
    </row>
    <row r="56" spans="1:16" ht="15" customHeight="1" x14ac:dyDescent="0.25">
      <c r="A56" s="231" t="s">
        <v>653</v>
      </c>
      <c r="B56" s="228">
        <v>2481</v>
      </c>
      <c r="C56" s="233">
        <v>-1350</v>
      </c>
      <c r="D56" s="233">
        <v>-836</v>
      </c>
      <c r="E56" s="228">
        <v>1279</v>
      </c>
      <c r="F56" s="228">
        <v>2980</v>
      </c>
      <c r="G56" s="228">
        <v>626</v>
      </c>
      <c r="H56" s="228">
        <v>1185</v>
      </c>
      <c r="I56" s="227">
        <v>10941</v>
      </c>
      <c r="J56" s="228">
        <v>1372</v>
      </c>
      <c r="K56" s="228">
        <v>893</v>
      </c>
      <c r="L56" s="228">
        <v>4335</v>
      </c>
      <c r="M56" s="228">
        <v>3694</v>
      </c>
      <c r="N56" s="228">
        <v>1714</v>
      </c>
      <c r="O56" s="228">
        <v>3783</v>
      </c>
      <c r="P56" s="227">
        <v>11804</v>
      </c>
    </row>
    <row r="57" spans="1:16" ht="15" customHeight="1" x14ac:dyDescent="0.25">
      <c r="A57" s="235" t="s">
        <v>654</v>
      </c>
      <c r="B57" s="228">
        <v>2981</v>
      </c>
      <c r="C57" s="227">
        <v>0</v>
      </c>
      <c r="D57" s="228">
        <v>747</v>
      </c>
      <c r="E57" s="228">
        <v>2234</v>
      </c>
      <c r="F57" s="228">
        <v>3966</v>
      </c>
      <c r="G57" s="228">
        <v>2235</v>
      </c>
      <c r="H57" s="228">
        <v>1997</v>
      </c>
      <c r="I57" s="227">
        <v>11982</v>
      </c>
      <c r="J57" s="228">
        <v>3968</v>
      </c>
      <c r="K57" s="228">
        <v>5291</v>
      </c>
      <c r="L57" s="228">
        <v>6935</v>
      </c>
      <c r="M57" s="228">
        <v>5444</v>
      </c>
      <c r="N57" s="228">
        <v>4864</v>
      </c>
      <c r="O57" s="228">
        <v>6933</v>
      </c>
      <c r="P57" s="227">
        <v>14819</v>
      </c>
    </row>
    <row r="58" spans="1:16" ht="15" customHeight="1" x14ac:dyDescent="0.25">
      <c r="A58" s="235" t="s">
        <v>655</v>
      </c>
      <c r="B58" s="228">
        <v>500</v>
      </c>
      <c r="C58" s="228">
        <v>1350</v>
      </c>
      <c r="D58" s="228">
        <v>1583</v>
      </c>
      <c r="E58" s="228">
        <v>955</v>
      </c>
      <c r="F58" s="228">
        <v>986</v>
      </c>
      <c r="G58" s="228">
        <v>1609</v>
      </c>
      <c r="H58" s="228">
        <v>812</v>
      </c>
      <c r="I58" s="228">
        <v>1041</v>
      </c>
      <c r="J58" s="228">
        <v>2596</v>
      </c>
      <c r="K58" s="228">
        <v>4398</v>
      </c>
      <c r="L58" s="228">
        <v>2600</v>
      </c>
      <c r="M58" s="228">
        <v>1750</v>
      </c>
      <c r="N58" s="228">
        <v>3150</v>
      </c>
      <c r="O58" s="228">
        <v>3150</v>
      </c>
      <c r="P58" s="228">
        <v>3015</v>
      </c>
    </row>
    <row r="59" spans="1:16" ht="15" customHeight="1" x14ac:dyDescent="0.25">
      <c r="A59" s="226" t="s">
        <v>656</v>
      </c>
      <c r="B59" s="228">
        <v>682</v>
      </c>
      <c r="C59" s="228">
        <v>729</v>
      </c>
      <c r="D59" s="228">
        <v>989</v>
      </c>
      <c r="E59" s="228">
        <v>428</v>
      </c>
      <c r="F59" s="233">
        <v>-1270</v>
      </c>
      <c r="G59" s="233">
        <v>-1470</v>
      </c>
      <c r="H59" s="233">
        <v>-776</v>
      </c>
      <c r="I59" s="228">
        <v>216</v>
      </c>
      <c r="J59" s="228">
        <v>1111</v>
      </c>
      <c r="K59" s="228">
        <v>2759</v>
      </c>
      <c r="L59" s="233">
        <v>-1517</v>
      </c>
      <c r="M59" s="233">
        <v>-1224</v>
      </c>
      <c r="N59" s="228">
        <v>1218</v>
      </c>
      <c r="O59" s="228">
        <v>327</v>
      </c>
      <c r="P59" s="228">
        <v>3604</v>
      </c>
    </row>
    <row r="60" spans="1:16" ht="15" customHeight="1" x14ac:dyDescent="0.25">
      <c r="A60" s="231" t="s">
        <v>657</v>
      </c>
      <c r="B60" s="234">
        <v>-62</v>
      </c>
      <c r="C60" s="234">
        <v>-38</v>
      </c>
      <c r="D60" s="234">
        <v>-27</v>
      </c>
      <c r="E60" s="227"/>
      <c r="F60" s="227"/>
      <c r="G60" s="227"/>
      <c r="H60" s="227"/>
      <c r="I60" s="227"/>
      <c r="J60" s="227"/>
      <c r="K60" s="227"/>
      <c r="L60" s="227"/>
      <c r="M60" s="227"/>
      <c r="N60" s="227"/>
      <c r="O60" s="227"/>
      <c r="P60" s="227"/>
    </row>
    <row r="61" spans="1:16" ht="15" customHeight="1" x14ac:dyDescent="0.25">
      <c r="A61" s="229" t="s">
        <v>658</v>
      </c>
      <c r="B61" s="241">
        <v>-605</v>
      </c>
      <c r="C61" s="241">
        <v>-2275</v>
      </c>
      <c r="D61" s="241">
        <v>-1611</v>
      </c>
      <c r="E61" s="241">
        <v>-2490</v>
      </c>
      <c r="F61" s="232">
        <v>471</v>
      </c>
      <c r="G61" s="241">
        <v>-4946</v>
      </c>
      <c r="H61" s="241">
        <v>-5293</v>
      </c>
      <c r="I61" s="230">
        <v>12239</v>
      </c>
      <c r="J61" s="241">
        <v>-1011</v>
      </c>
      <c r="K61" s="241">
        <v>-3441</v>
      </c>
      <c r="L61" s="241">
        <v>-4365</v>
      </c>
      <c r="M61" s="241">
        <v>-5625</v>
      </c>
      <c r="N61" s="241">
        <v>-3590</v>
      </c>
      <c r="O61" s="241">
        <v>-7455</v>
      </c>
      <c r="P61" s="232">
        <v>4226</v>
      </c>
    </row>
    <row r="62" spans="1:16" ht="15" customHeight="1" x14ac:dyDescent="0.25">
      <c r="A62" s="224" t="s">
        <v>659</v>
      </c>
      <c r="B62" s="225"/>
      <c r="C62" s="225"/>
      <c r="D62" s="225"/>
      <c r="E62" s="225"/>
      <c r="F62" s="225"/>
      <c r="G62" s="225"/>
      <c r="H62" s="225"/>
      <c r="I62" s="225"/>
      <c r="J62" s="225"/>
      <c r="K62" s="225"/>
      <c r="L62" s="225"/>
      <c r="M62" s="225"/>
      <c r="N62" s="225"/>
      <c r="O62" s="225"/>
      <c r="P62" s="225"/>
    </row>
    <row r="63" spans="1:16" ht="15" customHeight="1" x14ac:dyDescent="0.25">
      <c r="A63" s="226" t="s">
        <v>660</v>
      </c>
      <c r="B63" s="227"/>
      <c r="C63" s="227"/>
      <c r="D63" s="227"/>
      <c r="E63" s="227"/>
      <c r="F63" s="227"/>
      <c r="G63" s="234">
        <v>-86</v>
      </c>
      <c r="H63" s="234">
        <v>-5</v>
      </c>
      <c r="I63" s="233">
        <v>-156</v>
      </c>
      <c r="J63" s="236">
        <v>78</v>
      </c>
      <c r="K63" s="234">
        <v>-5</v>
      </c>
      <c r="L63" s="234">
        <v>-78</v>
      </c>
      <c r="M63" s="234">
        <v>-20</v>
      </c>
      <c r="N63" s="233">
        <v>-116</v>
      </c>
      <c r="O63" s="234">
        <v>-62</v>
      </c>
      <c r="P63" s="236">
        <v>34</v>
      </c>
    </row>
    <row r="64" spans="1:16" ht="15" customHeight="1" x14ac:dyDescent="0.25">
      <c r="A64" s="224" t="s">
        <v>661</v>
      </c>
      <c r="B64" s="225"/>
      <c r="C64" s="225"/>
      <c r="D64" s="225"/>
      <c r="E64" s="225"/>
      <c r="F64" s="225"/>
      <c r="G64" s="225"/>
      <c r="H64" s="225"/>
      <c r="I64" s="225"/>
      <c r="J64" s="225"/>
      <c r="K64" s="225"/>
      <c r="L64" s="225"/>
      <c r="M64" s="225"/>
      <c r="N64" s="225"/>
      <c r="O64" s="225"/>
      <c r="P64" s="225"/>
    </row>
    <row r="65" spans="1:16" ht="15" customHeight="1" x14ac:dyDescent="0.25">
      <c r="A65" s="229" t="s">
        <v>662</v>
      </c>
      <c r="B65" s="241">
        <v>-1439</v>
      </c>
      <c r="C65" s="232">
        <v>2374</v>
      </c>
      <c r="D65" s="241">
        <v>-677</v>
      </c>
      <c r="E65" s="232">
        <v>306</v>
      </c>
      <c r="F65" s="241">
        <v>-1023</v>
      </c>
      <c r="G65" s="241">
        <v>-1130</v>
      </c>
      <c r="H65" s="232">
        <v>219</v>
      </c>
      <c r="I65" s="232">
        <v>3428</v>
      </c>
      <c r="J65" s="241">
        <v>-493</v>
      </c>
      <c r="K65" s="232">
        <v>1551</v>
      </c>
      <c r="L65" s="241">
        <v>-1115</v>
      </c>
      <c r="M65" s="232">
        <v>119</v>
      </c>
      <c r="N65" s="232">
        <v>5936</v>
      </c>
      <c r="O65" s="232">
        <v>4454</v>
      </c>
      <c r="P65" s="232">
        <v>1990</v>
      </c>
    </row>
    <row r="66" spans="1:16" ht="15" customHeight="1" x14ac:dyDescent="0.25">
      <c r="A66" s="231" t="s">
        <v>663</v>
      </c>
      <c r="B66" s="233">
        <v>-1439</v>
      </c>
      <c r="C66" s="228">
        <v>2374</v>
      </c>
      <c r="D66" s="233">
        <v>-677</v>
      </c>
      <c r="E66" s="228">
        <v>306</v>
      </c>
      <c r="F66" s="233">
        <v>-1023</v>
      </c>
      <c r="G66" s="233">
        <v>-1130</v>
      </c>
      <c r="H66" s="228">
        <v>219</v>
      </c>
      <c r="I66" s="228">
        <v>3428</v>
      </c>
      <c r="J66" s="233">
        <v>-493</v>
      </c>
      <c r="K66" s="228">
        <v>1551</v>
      </c>
      <c r="L66" s="233">
        <v>-1115</v>
      </c>
      <c r="M66" s="228">
        <v>119</v>
      </c>
      <c r="N66" s="228">
        <v>5936</v>
      </c>
      <c r="O66" s="228">
        <v>4454</v>
      </c>
      <c r="P66" s="228">
        <v>1990</v>
      </c>
    </row>
    <row r="67" spans="1:16" ht="15" customHeight="1" x14ac:dyDescent="0.25">
      <c r="A67" s="226" t="s">
        <v>664</v>
      </c>
      <c r="B67" s="228">
        <v>8865</v>
      </c>
      <c r="C67" s="228">
        <v>7426</v>
      </c>
      <c r="D67" s="228">
        <v>9800</v>
      </c>
      <c r="E67" s="228">
        <v>9123</v>
      </c>
      <c r="F67" s="228">
        <v>9429</v>
      </c>
      <c r="G67" s="228">
        <v>8406</v>
      </c>
      <c r="H67" s="228">
        <v>7276</v>
      </c>
      <c r="I67" s="228">
        <v>7495</v>
      </c>
      <c r="J67" s="227">
        <v>10923</v>
      </c>
      <c r="K67" s="227">
        <v>10430</v>
      </c>
      <c r="L67" s="227">
        <v>11981</v>
      </c>
      <c r="M67" s="227">
        <v>10866</v>
      </c>
      <c r="N67" s="227">
        <v>10985</v>
      </c>
      <c r="O67" s="227">
        <v>16921</v>
      </c>
      <c r="P67" s="227">
        <v>21375</v>
      </c>
    </row>
    <row r="68" spans="1:16" ht="15" customHeight="1" x14ac:dyDescent="0.25">
      <c r="A68" s="226" t="s">
        <v>665</v>
      </c>
      <c r="B68" s="228">
        <v>7426</v>
      </c>
      <c r="C68" s="228">
        <v>9800</v>
      </c>
      <c r="D68" s="228">
        <v>9123</v>
      </c>
      <c r="E68" s="228">
        <v>9429</v>
      </c>
      <c r="F68" s="228">
        <v>8406</v>
      </c>
      <c r="G68" s="228">
        <v>7276</v>
      </c>
      <c r="H68" s="228">
        <v>7495</v>
      </c>
      <c r="I68" s="227">
        <v>10923</v>
      </c>
      <c r="J68" s="227">
        <v>10430</v>
      </c>
      <c r="K68" s="227">
        <v>11981</v>
      </c>
      <c r="L68" s="227">
        <v>10866</v>
      </c>
      <c r="M68" s="227">
        <v>10985</v>
      </c>
      <c r="N68" s="227">
        <v>16921</v>
      </c>
      <c r="O68" s="227">
        <v>21375</v>
      </c>
      <c r="P68" s="227">
        <v>23365</v>
      </c>
    </row>
    <row r="69" spans="1:16" ht="15" customHeight="1" x14ac:dyDescent="0.25">
      <c r="A69" s="224" t="s">
        <v>666</v>
      </c>
      <c r="B69" s="225"/>
      <c r="C69" s="225"/>
      <c r="D69" s="225"/>
      <c r="E69" s="225"/>
      <c r="F69" s="225"/>
      <c r="G69" s="225"/>
      <c r="H69" s="225"/>
      <c r="I69" s="225"/>
      <c r="J69" s="225"/>
      <c r="K69" s="225"/>
      <c r="L69" s="225"/>
      <c r="M69" s="225"/>
      <c r="N69" s="225"/>
      <c r="O69" s="225"/>
      <c r="P69" s="225"/>
    </row>
    <row r="70" spans="1:16" ht="15" customHeight="1" x14ac:dyDescent="0.25">
      <c r="A70" s="226" t="s">
        <v>667</v>
      </c>
      <c r="B70" s="228">
        <v>1882</v>
      </c>
      <c r="C70" s="228">
        <v>2048</v>
      </c>
      <c r="D70" s="228">
        <v>2725</v>
      </c>
      <c r="E70" s="228">
        <v>2739</v>
      </c>
      <c r="F70" s="228">
        <v>2666</v>
      </c>
      <c r="G70" s="228">
        <v>2785</v>
      </c>
      <c r="H70" s="228">
        <v>4024</v>
      </c>
      <c r="I70" s="228">
        <v>4401</v>
      </c>
      <c r="J70" s="228">
        <v>4726</v>
      </c>
      <c r="K70" s="228">
        <v>4004</v>
      </c>
      <c r="L70" s="228">
        <v>3257</v>
      </c>
      <c r="M70" s="228">
        <v>3542</v>
      </c>
      <c r="N70" s="228">
        <v>4935</v>
      </c>
      <c r="O70" s="228">
        <v>3966</v>
      </c>
      <c r="P70" s="228">
        <v>5222</v>
      </c>
    </row>
    <row r="71" spans="1:16" ht="15" customHeight="1" x14ac:dyDescent="0.25">
      <c r="A71" s="226" t="s">
        <v>668</v>
      </c>
      <c r="B71" s="228">
        <v>621</v>
      </c>
      <c r="C71" s="228">
        <v>527</v>
      </c>
      <c r="D71" s="228">
        <v>509</v>
      </c>
      <c r="E71" s="228">
        <v>472</v>
      </c>
      <c r="F71" s="228">
        <v>600</v>
      </c>
      <c r="G71" s="228">
        <v>724</v>
      </c>
      <c r="H71" s="228">
        <v>644</v>
      </c>
      <c r="I71" s="228">
        <v>639</v>
      </c>
      <c r="J71" s="228">
        <v>1055</v>
      </c>
      <c r="K71" s="228">
        <v>1133</v>
      </c>
      <c r="L71" s="228">
        <v>1410</v>
      </c>
      <c r="M71" s="228">
        <v>1627</v>
      </c>
      <c r="N71" s="228">
        <v>1704</v>
      </c>
      <c r="O71" s="228">
        <v>1653</v>
      </c>
      <c r="P71" s="228">
        <v>1945</v>
      </c>
    </row>
    <row r="72" spans="1:16" ht="15" customHeight="1" x14ac:dyDescent="0.25">
      <c r="A72" s="226" t="s">
        <v>669</v>
      </c>
      <c r="B72" s="228">
        <v>3975</v>
      </c>
      <c r="C72" s="228">
        <v>5154</v>
      </c>
      <c r="D72" s="228">
        <v>6272</v>
      </c>
      <c r="E72" s="228">
        <v>6659</v>
      </c>
      <c r="F72" s="228">
        <v>7333</v>
      </c>
      <c r="G72" s="228">
        <v>7297</v>
      </c>
      <c r="H72" s="228">
        <v>7046</v>
      </c>
      <c r="I72" s="228">
        <v>7659</v>
      </c>
      <c r="J72" s="228">
        <v>9612</v>
      </c>
      <c r="K72" s="227">
        <v>12917</v>
      </c>
      <c r="L72" s="227">
        <v>15419</v>
      </c>
      <c r="M72" s="227">
        <v>17780</v>
      </c>
      <c r="N72" s="227">
        <v>19279</v>
      </c>
      <c r="O72" s="227">
        <v>20821</v>
      </c>
      <c r="P72" s="227">
        <v>23960</v>
      </c>
    </row>
    <row r="73" spans="1:16" ht="15" customHeight="1" x14ac:dyDescent="0.25">
      <c r="A73" s="226" t="s">
        <v>670</v>
      </c>
      <c r="B73" s="228">
        <v>2422</v>
      </c>
      <c r="C73" s="228">
        <v>1555</v>
      </c>
      <c r="D73" s="228">
        <v>2694</v>
      </c>
      <c r="E73" s="228">
        <v>3264</v>
      </c>
      <c r="F73" s="228">
        <v>2826</v>
      </c>
      <c r="G73" s="228">
        <v>3628</v>
      </c>
      <c r="H73" s="228">
        <v>4908</v>
      </c>
      <c r="I73" s="228">
        <v>2584</v>
      </c>
      <c r="J73" s="228">
        <v>3112</v>
      </c>
      <c r="K73" s="228">
        <v>3585</v>
      </c>
      <c r="L73" s="228">
        <v>6982</v>
      </c>
      <c r="M73" s="228">
        <v>8395</v>
      </c>
      <c r="N73" s="228">
        <v>7394</v>
      </c>
      <c r="O73" s="228">
        <v>8925</v>
      </c>
      <c r="P73" s="227">
        <v>11738</v>
      </c>
    </row>
    <row r="74" spans="1:16" ht="15" customHeight="1" x14ac:dyDescent="0.25">
      <c r="A74" s="226" t="s">
        <v>671</v>
      </c>
      <c r="B74" s="228">
        <v>2385</v>
      </c>
      <c r="C74" s="228">
        <v>1519</v>
      </c>
      <c r="D74" s="228">
        <v>2245</v>
      </c>
      <c r="E74" s="228">
        <v>2613</v>
      </c>
      <c r="F74" s="228">
        <v>2006</v>
      </c>
      <c r="G74" s="228">
        <v>2572</v>
      </c>
      <c r="H74" s="228">
        <v>3546</v>
      </c>
      <c r="I74" s="228">
        <v>798</v>
      </c>
      <c r="J74" s="228">
        <v>851</v>
      </c>
      <c r="K74" s="228">
        <v>812</v>
      </c>
      <c r="L74" s="228">
        <v>3662</v>
      </c>
      <c r="M74" s="228">
        <v>4463</v>
      </c>
      <c r="N74" s="228">
        <v>2810</v>
      </c>
      <c r="O74" s="228">
        <v>3645</v>
      </c>
      <c r="P74" s="228">
        <v>5747</v>
      </c>
    </row>
    <row r="75" spans="1:16" ht="15" customHeight="1" x14ac:dyDescent="0.25">
      <c r="A75" s="226" t="s">
        <v>672</v>
      </c>
      <c r="B75" s="228">
        <v>981</v>
      </c>
      <c r="C75" s="228">
        <v>991</v>
      </c>
      <c r="D75" s="228">
        <v>1064</v>
      </c>
      <c r="E75" s="228">
        <v>1124</v>
      </c>
      <c r="F75" s="228">
        <v>1309</v>
      </c>
      <c r="G75" s="228">
        <v>1375</v>
      </c>
      <c r="H75" s="228">
        <v>1478</v>
      </c>
      <c r="I75" s="228">
        <v>1693</v>
      </c>
      <c r="J75" s="228">
        <v>2055</v>
      </c>
      <c r="K75" s="228">
        <v>2245</v>
      </c>
      <c r="L75" s="228">
        <v>2428</v>
      </c>
      <c r="M75" s="228">
        <v>2720</v>
      </c>
      <c r="N75" s="228">
        <v>2891</v>
      </c>
      <c r="O75" s="228">
        <v>3103</v>
      </c>
      <c r="P75" s="228">
        <v>3400</v>
      </c>
    </row>
    <row r="76" spans="1:16" ht="15" customHeight="1" x14ac:dyDescent="0.25">
      <c r="A76" s="226" t="s">
        <v>673</v>
      </c>
      <c r="B76" s="228">
        <v>4966</v>
      </c>
      <c r="C76" s="228">
        <v>3437</v>
      </c>
      <c r="D76" s="228">
        <v>5508</v>
      </c>
      <c r="E76" s="228">
        <v>6681</v>
      </c>
      <c r="F76" s="227">
        <v>10652</v>
      </c>
      <c r="G76" s="228">
        <v>6027</v>
      </c>
      <c r="H76" s="228">
        <v>6995</v>
      </c>
      <c r="I76" s="227">
        <v>22791</v>
      </c>
      <c r="J76" s="228">
        <v>9080</v>
      </c>
      <c r="K76" s="228">
        <v>8958</v>
      </c>
      <c r="L76" s="227">
        <v>17784</v>
      </c>
      <c r="M76" s="227">
        <v>20386</v>
      </c>
      <c r="N76" s="227">
        <v>22709</v>
      </c>
      <c r="O76" s="227">
        <v>22370</v>
      </c>
      <c r="P76" s="227">
        <v>35940</v>
      </c>
    </row>
    <row r="77" spans="1:16" ht="15" customHeight="1" x14ac:dyDescent="0.25">
      <c r="A77" s="226" t="s">
        <v>674</v>
      </c>
      <c r="B77" s="228">
        <v>3410</v>
      </c>
      <c r="C77" s="228">
        <v>4850</v>
      </c>
      <c r="D77" s="228">
        <v>4946</v>
      </c>
      <c r="E77" s="228">
        <v>5250</v>
      </c>
      <c r="F77" s="228">
        <v>5265</v>
      </c>
      <c r="G77" s="228">
        <v>4628</v>
      </c>
      <c r="H77" s="228">
        <v>5164</v>
      </c>
      <c r="I77" s="228">
        <v>6398</v>
      </c>
      <c r="J77" s="228">
        <v>5829</v>
      </c>
      <c r="K77" s="228">
        <v>8800</v>
      </c>
      <c r="L77" s="227">
        <v>10330</v>
      </c>
      <c r="M77" s="227">
        <v>12460</v>
      </c>
      <c r="N77" s="227">
        <v>15539</v>
      </c>
      <c r="O77" s="227">
        <v>14609</v>
      </c>
      <c r="P77" s="227">
        <v>17413</v>
      </c>
    </row>
    <row r="78" spans="1:16" ht="15" customHeight="1" x14ac:dyDescent="0.25">
      <c r="A78" s="226" t="s">
        <v>675</v>
      </c>
      <c r="B78" s="228">
        <v>3447</v>
      </c>
      <c r="C78" s="228">
        <v>4886</v>
      </c>
      <c r="D78" s="228">
        <v>5395</v>
      </c>
      <c r="E78" s="228">
        <v>5901</v>
      </c>
      <c r="F78" s="228">
        <v>6085</v>
      </c>
      <c r="G78" s="228">
        <v>5684</v>
      </c>
      <c r="H78" s="228">
        <v>6526</v>
      </c>
      <c r="I78" s="228">
        <v>8184</v>
      </c>
      <c r="J78" s="228">
        <v>8090</v>
      </c>
      <c r="K78" s="227">
        <v>11573</v>
      </c>
      <c r="L78" s="227">
        <v>13650</v>
      </c>
      <c r="M78" s="227">
        <v>16392</v>
      </c>
      <c r="N78" s="227">
        <v>20123</v>
      </c>
      <c r="O78" s="227">
        <v>19889</v>
      </c>
      <c r="P78" s="227">
        <v>23404</v>
      </c>
    </row>
    <row r="79" spans="1:16" ht="15" customHeight="1" x14ac:dyDescent="0.25">
      <c r="A79" s="226" t="s">
        <v>676</v>
      </c>
      <c r="B79" s="236">
        <v>37</v>
      </c>
      <c r="C79" s="236">
        <v>36</v>
      </c>
      <c r="D79" s="228">
        <v>449</v>
      </c>
      <c r="E79" s="228">
        <v>651</v>
      </c>
      <c r="F79" s="228">
        <v>820</v>
      </c>
      <c r="G79" s="228">
        <v>1056</v>
      </c>
      <c r="H79" s="228">
        <v>1362</v>
      </c>
      <c r="I79" s="228">
        <v>1786</v>
      </c>
      <c r="J79" s="228">
        <v>2261</v>
      </c>
      <c r="K79" s="228">
        <v>2773</v>
      </c>
      <c r="L79" s="228">
        <v>3320</v>
      </c>
      <c r="M79" s="228">
        <v>3932</v>
      </c>
      <c r="N79" s="228">
        <v>4584</v>
      </c>
      <c r="O79" s="228">
        <v>5280</v>
      </c>
      <c r="P79" s="228">
        <v>5991</v>
      </c>
    </row>
  </sheetData>
  <pageMargins left="0.5" right="0.5" top="1" bottom="1" header="0.5" footer="0.75"/>
  <pageSetup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E035-C1E3-407B-A5F4-D2C374A43A88}">
  <sheetPr>
    <pageSetUpPr fitToPage="1"/>
  </sheetPr>
  <dimension ref="A1:F30"/>
  <sheetViews>
    <sheetView workbookViewId="0"/>
  </sheetViews>
  <sheetFormatPr defaultRowHeight="15" outlineLevelRow="1" x14ac:dyDescent="0.25"/>
  <cols>
    <col min="1" max="1" width="85.7109375" style="214" customWidth="1"/>
    <col min="2" max="6" width="15.7109375" style="214" customWidth="1"/>
    <col min="7" max="16384" width="9.140625" style="214"/>
  </cols>
  <sheetData>
    <row r="1" spans="1:6" ht="15" customHeight="1" thickBot="1" x14ac:dyDescent="0.3">
      <c r="A1" s="212" t="s">
        <v>677</v>
      </c>
      <c r="B1" s="213"/>
      <c r="C1" s="213"/>
      <c r="D1" s="213"/>
      <c r="E1" s="213"/>
      <c r="F1" s="213"/>
    </row>
    <row r="2" spans="1:6" ht="15" customHeight="1" thickTop="1" x14ac:dyDescent="0.25">
      <c r="A2" s="215" t="s">
        <v>99</v>
      </c>
      <c r="B2" s="216" t="s">
        <v>306</v>
      </c>
    </row>
    <row r="3" spans="1:6" x14ac:dyDescent="0.25">
      <c r="A3" s="215" t="s">
        <v>307</v>
      </c>
      <c r="B3" s="215" t="s">
        <v>308</v>
      </c>
    </row>
    <row r="4" spans="1:6" x14ac:dyDescent="0.25">
      <c r="A4" s="215" t="s">
        <v>309</v>
      </c>
      <c r="B4" s="215" t="s">
        <v>308</v>
      </c>
    </row>
    <row r="5" spans="1:6" x14ac:dyDescent="0.25">
      <c r="A5" s="215" t="s">
        <v>310</v>
      </c>
      <c r="B5" s="215" t="s">
        <v>311</v>
      </c>
    </row>
    <row r="6" spans="1:6" x14ac:dyDescent="0.25">
      <c r="A6" s="215" t="s">
        <v>312</v>
      </c>
      <c r="B6" s="215" t="s">
        <v>313</v>
      </c>
    </row>
    <row r="7" spans="1:6" x14ac:dyDescent="0.25">
      <c r="A7" s="215" t="s">
        <v>314</v>
      </c>
      <c r="B7" s="215" t="s">
        <v>315</v>
      </c>
    </row>
    <row r="8" spans="1:6" x14ac:dyDescent="0.25">
      <c r="A8" s="215" t="s">
        <v>316</v>
      </c>
      <c r="B8" s="215" t="s">
        <v>317</v>
      </c>
    </row>
    <row r="9" spans="1:6" x14ac:dyDescent="0.25">
      <c r="A9" s="215" t="s">
        <v>318</v>
      </c>
      <c r="B9" s="215" t="s">
        <v>319</v>
      </c>
    </row>
    <row r="10" spans="1:6" x14ac:dyDescent="0.25">
      <c r="A10" s="215" t="s">
        <v>320</v>
      </c>
      <c r="B10" s="217">
        <v>45277.647855694398</v>
      </c>
    </row>
    <row r="11" spans="1:6" x14ac:dyDescent="0.25">
      <c r="A11" s="218" t="s">
        <v>321</v>
      </c>
      <c r="B11" s="219" t="s">
        <v>322</v>
      </c>
      <c r="C11" s="219" t="s">
        <v>333</v>
      </c>
      <c r="D11" s="219" t="s">
        <v>334</v>
      </c>
      <c r="E11" s="219" t="s">
        <v>335</v>
      </c>
      <c r="F11" s="219" t="s">
        <v>336</v>
      </c>
    </row>
    <row r="12" spans="1:6" ht="15" customHeight="1" outlineLevel="1" x14ac:dyDescent="0.25">
      <c r="A12" s="220" t="s">
        <v>337</v>
      </c>
      <c r="B12" s="221">
        <v>39813</v>
      </c>
      <c r="C12" s="221">
        <v>43830</v>
      </c>
      <c r="D12" s="221">
        <v>44196</v>
      </c>
      <c r="E12" s="221">
        <v>44561</v>
      </c>
      <c r="F12" s="221">
        <v>44926</v>
      </c>
    </row>
    <row r="13" spans="1:6" ht="15" customHeight="1" outlineLevel="1" x14ac:dyDescent="0.25">
      <c r="A13" s="220" t="s">
        <v>338</v>
      </c>
      <c r="B13" s="221" t="s">
        <v>339</v>
      </c>
      <c r="C13" s="221" t="s">
        <v>339</v>
      </c>
      <c r="D13" s="221" t="s">
        <v>339</v>
      </c>
      <c r="E13" s="221" t="s">
        <v>339</v>
      </c>
      <c r="F13" s="221" t="s">
        <v>339</v>
      </c>
    </row>
    <row r="14" spans="1:6" x14ac:dyDescent="0.25">
      <c r="A14" s="222" t="s">
        <v>678</v>
      </c>
      <c r="B14" s="218"/>
      <c r="C14" s="218"/>
      <c r="D14" s="218"/>
      <c r="E14" s="218"/>
      <c r="F14" s="218"/>
    </row>
    <row r="15" spans="1:6" x14ac:dyDescent="0.25">
      <c r="A15" s="222" t="s">
        <v>341</v>
      </c>
      <c r="B15" s="223" t="s">
        <v>342</v>
      </c>
      <c r="C15" s="223" t="s">
        <v>353</v>
      </c>
      <c r="D15" s="223" t="s">
        <v>354</v>
      </c>
      <c r="E15" s="223" t="s">
        <v>355</v>
      </c>
      <c r="F15" s="223" t="s">
        <v>356</v>
      </c>
    </row>
    <row r="16" spans="1:6" ht="15" customHeight="1" x14ac:dyDescent="0.25">
      <c r="A16" s="224" t="s">
        <v>679</v>
      </c>
      <c r="B16" s="225"/>
      <c r="C16" s="225"/>
      <c r="D16" s="225"/>
      <c r="E16" s="225"/>
      <c r="F16" s="225"/>
    </row>
    <row r="17" spans="1:6" ht="15" customHeight="1" x14ac:dyDescent="0.25">
      <c r="A17" s="226" t="s">
        <v>680</v>
      </c>
      <c r="B17" s="227"/>
      <c r="C17" s="228">
        <v>1400</v>
      </c>
      <c r="D17" s="228">
        <v>1600</v>
      </c>
      <c r="E17" s="228">
        <v>1800</v>
      </c>
      <c r="F17" s="228">
        <v>1600</v>
      </c>
    </row>
    <row r="18" spans="1:6" ht="15" customHeight="1" x14ac:dyDescent="0.25">
      <c r="A18" s="231" t="s">
        <v>681</v>
      </c>
      <c r="B18" s="227"/>
      <c r="C18" s="228">
        <v>1400</v>
      </c>
      <c r="D18" s="228">
        <v>1600</v>
      </c>
      <c r="E18" s="228">
        <v>1800</v>
      </c>
      <c r="F18" s="228">
        <v>1600</v>
      </c>
    </row>
    <row r="19" spans="1:6" ht="15" customHeight="1" x14ac:dyDescent="0.25">
      <c r="A19" s="235" t="s">
        <v>682</v>
      </c>
      <c r="B19" s="227"/>
      <c r="C19" s="228">
        <v>1400</v>
      </c>
      <c r="D19" s="228">
        <v>1600</v>
      </c>
      <c r="E19" s="228">
        <v>1800</v>
      </c>
      <c r="F19" s="228">
        <v>1600</v>
      </c>
    </row>
    <row r="20" spans="1:6" ht="15" customHeight="1" x14ac:dyDescent="0.25">
      <c r="A20" s="226" t="s">
        <v>683</v>
      </c>
      <c r="B20" s="227"/>
      <c r="C20" s="228">
        <v>1400</v>
      </c>
      <c r="D20" s="228">
        <v>1600</v>
      </c>
      <c r="E20" s="228">
        <v>1800</v>
      </c>
      <c r="F20" s="228">
        <v>1600</v>
      </c>
    </row>
    <row r="21" spans="1:6" ht="15" customHeight="1" x14ac:dyDescent="0.25">
      <c r="A21" s="231" t="s">
        <v>684</v>
      </c>
      <c r="B21" s="227"/>
      <c r="C21" s="228">
        <v>1400</v>
      </c>
      <c r="D21" s="228">
        <v>1600</v>
      </c>
      <c r="E21" s="228">
        <v>1800</v>
      </c>
      <c r="F21" s="228">
        <v>1600</v>
      </c>
    </row>
    <row r="22" spans="1:6" ht="15" customHeight="1" x14ac:dyDescent="0.25">
      <c r="A22" s="235" t="s">
        <v>685</v>
      </c>
      <c r="B22" s="227"/>
      <c r="C22" s="228">
        <v>1400</v>
      </c>
      <c r="D22" s="228">
        <v>1600</v>
      </c>
      <c r="E22" s="228">
        <v>1800</v>
      </c>
      <c r="F22" s="228">
        <v>1600</v>
      </c>
    </row>
    <row r="23" spans="1:6" ht="15" customHeight="1" x14ac:dyDescent="0.25">
      <c r="A23" s="224" t="s">
        <v>686</v>
      </c>
      <c r="B23" s="225"/>
      <c r="C23" s="225"/>
      <c r="D23" s="225"/>
      <c r="E23" s="225"/>
      <c r="F23" s="225"/>
    </row>
    <row r="24" spans="1:6" ht="15" customHeight="1" x14ac:dyDescent="0.25">
      <c r="A24" s="226" t="s">
        <v>687</v>
      </c>
      <c r="B24" s="228">
        <v>159</v>
      </c>
      <c r="C24" s="227"/>
      <c r="D24" s="227"/>
      <c r="E24" s="227"/>
      <c r="F24" s="227"/>
    </row>
    <row r="25" spans="1:6" ht="15" customHeight="1" x14ac:dyDescent="0.25">
      <c r="A25" s="231" t="s">
        <v>688</v>
      </c>
      <c r="B25" s="228">
        <v>159</v>
      </c>
      <c r="C25" s="227"/>
      <c r="D25" s="227"/>
      <c r="E25" s="227"/>
      <c r="F25" s="227"/>
    </row>
    <row r="26" spans="1:6" ht="15" customHeight="1" x14ac:dyDescent="0.25">
      <c r="A26" s="235" t="s">
        <v>689</v>
      </c>
      <c r="B26" s="228">
        <v>159</v>
      </c>
      <c r="C26" s="227"/>
      <c r="D26" s="227"/>
      <c r="E26" s="227"/>
      <c r="F26" s="227"/>
    </row>
    <row r="27" spans="1:6" ht="15" customHeight="1" x14ac:dyDescent="0.25">
      <c r="A27" s="226" t="s">
        <v>690</v>
      </c>
      <c r="B27" s="233">
        <v>-159</v>
      </c>
      <c r="C27" s="227"/>
      <c r="D27" s="227"/>
      <c r="E27" s="227"/>
      <c r="F27" s="227"/>
    </row>
    <row r="28" spans="1:6" ht="15" customHeight="1" x14ac:dyDescent="0.25">
      <c r="A28" s="226" t="s">
        <v>691</v>
      </c>
      <c r="B28" s="233">
        <v>-159</v>
      </c>
      <c r="C28" s="227"/>
      <c r="D28" s="227"/>
      <c r="E28" s="227"/>
      <c r="F28" s="227"/>
    </row>
    <row r="29" spans="1:6" ht="15" customHeight="1" x14ac:dyDescent="0.25">
      <c r="A29" s="231" t="s">
        <v>692</v>
      </c>
      <c r="B29" s="233">
        <v>-159</v>
      </c>
      <c r="C29" s="227"/>
      <c r="D29" s="227"/>
      <c r="E29" s="227"/>
      <c r="F29" s="227"/>
    </row>
    <row r="30" spans="1:6" ht="15" customHeight="1" x14ac:dyDescent="0.25">
      <c r="A30" s="235" t="s">
        <v>693</v>
      </c>
      <c r="B30" s="233">
        <v>-159</v>
      </c>
      <c r="C30" s="227"/>
      <c r="D30" s="227"/>
      <c r="E30" s="227"/>
      <c r="F30" s="227"/>
    </row>
  </sheetData>
  <pageMargins left="0.5" right="0.5" top="1" bottom="1" header="0.5" footer="0.75"/>
  <pageSetup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B58-1C14-414D-AEFE-5E4578EC6E31}">
  <sheetPr>
    <pageSetUpPr fitToPage="1"/>
  </sheetPr>
  <dimension ref="A1:P82"/>
  <sheetViews>
    <sheetView workbookViewId="0"/>
  </sheetViews>
  <sheetFormatPr defaultRowHeight="15" outlineLevelRow="1" x14ac:dyDescent="0.25"/>
  <cols>
    <col min="1" max="1" width="85.7109375" style="214" customWidth="1"/>
    <col min="2" max="16" width="15.7109375" style="214" customWidth="1"/>
    <col min="17" max="16384" width="9.140625" style="214"/>
  </cols>
  <sheetData>
    <row r="1" spans="1:16" ht="15" customHeight="1" thickBot="1" x14ac:dyDescent="0.3">
      <c r="A1" s="212" t="s">
        <v>694</v>
      </c>
      <c r="B1" s="213"/>
      <c r="C1" s="213"/>
      <c r="D1" s="213"/>
      <c r="E1" s="213"/>
      <c r="F1" s="213"/>
      <c r="G1" s="213"/>
      <c r="H1" s="213"/>
      <c r="I1" s="213"/>
      <c r="J1" s="213"/>
      <c r="K1" s="213"/>
      <c r="L1" s="213"/>
      <c r="M1" s="213"/>
      <c r="N1" s="213"/>
      <c r="O1" s="213"/>
      <c r="P1" s="213"/>
    </row>
    <row r="2" spans="1:16" ht="15" customHeight="1" thickTop="1" x14ac:dyDescent="0.25">
      <c r="A2" s="215" t="s">
        <v>99</v>
      </c>
      <c r="B2" s="216" t="s">
        <v>306</v>
      </c>
    </row>
    <row r="3" spans="1:16" x14ac:dyDescent="0.25">
      <c r="A3" s="215" t="s">
        <v>307</v>
      </c>
      <c r="B3" s="215" t="s">
        <v>308</v>
      </c>
    </row>
    <row r="4" spans="1:16" x14ac:dyDescent="0.25">
      <c r="A4" s="215" t="s">
        <v>309</v>
      </c>
      <c r="B4" s="215" t="s">
        <v>308</v>
      </c>
    </row>
    <row r="5" spans="1:16" x14ac:dyDescent="0.25">
      <c r="A5" s="215" t="s">
        <v>310</v>
      </c>
      <c r="B5" s="215" t="s">
        <v>311</v>
      </c>
    </row>
    <row r="6" spans="1:16" x14ac:dyDescent="0.25">
      <c r="A6" s="215" t="s">
        <v>312</v>
      </c>
      <c r="B6" s="215" t="s">
        <v>313</v>
      </c>
    </row>
    <row r="7" spans="1:16" x14ac:dyDescent="0.25">
      <c r="A7" s="215" t="s">
        <v>314</v>
      </c>
      <c r="B7" s="215" t="s">
        <v>315</v>
      </c>
    </row>
    <row r="8" spans="1:16" x14ac:dyDescent="0.25">
      <c r="A8" s="215" t="s">
        <v>316</v>
      </c>
      <c r="B8" s="215" t="s">
        <v>317</v>
      </c>
    </row>
    <row r="9" spans="1:16" x14ac:dyDescent="0.25">
      <c r="A9" s="215" t="s">
        <v>318</v>
      </c>
      <c r="B9" s="215" t="s">
        <v>319</v>
      </c>
    </row>
    <row r="10" spans="1:16" x14ac:dyDescent="0.25">
      <c r="A10" s="215" t="s">
        <v>320</v>
      </c>
      <c r="B10" s="217">
        <v>45277.647855706004</v>
      </c>
    </row>
    <row r="11" spans="1:16" x14ac:dyDescent="0.25">
      <c r="A11" s="218" t="s">
        <v>321</v>
      </c>
      <c r="B11" s="219" t="s">
        <v>322</v>
      </c>
      <c r="C11" s="219" t="s">
        <v>323</v>
      </c>
      <c r="D11" s="219" t="s">
        <v>324</v>
      </c>
      <c r="E11" s="219" t="s">
        <v>325</v>
      </c>
      <c r="F11" s="219" t="s">
        <v>326</v>
      </c>
      <c r="G11" s="219" t="s">
        <v>327</v>
      </c>
      <c r="H11" s="219" t="s">
        <v>328</v>
      </c>
      <c r="I11" s="219" t="s">
        <v>329</v>
      </c>
      <c r="J11" s="219" t="s">
        <v>330</v>
      </c>
      <c r="K11" s="219" t="s">
        <v>331</v>
      </c>
      <c r="L11" s="219" t="s">
        <v>332</v>
      </c>
      <c r="M11" s="219" t="s">
        <v>333</v>
      </c>
      <c r="N11" s="219" t="s">
        <v>334</v>
      </c>
      <c r="O11" s="219" t="s">
        <v>335</v>
      </c>
      <c r="P11" s="219" t="s">
        <v>336</v>
      </c>
    </row>
    <row r="12" spans="1:16" ht="15" customHeight="1" outlineLevel="1" x14ac:dyDescent="0.25">
      <c r="A12" s="220" t="s">
        <v>337</v>
      </c>
      <c r="B12" s="221">
        <v>39813</v>
      </c>
      <c r="C12" s="221">
        <v>40178</v>
      </c>
      <c r="D12" s="221">
        <v>40543</v>
      </c>
      <c r="E12" s="221">
        <v>40908</v>
      </c>
      <c r="F12" s="221">
        <v>41274</v>
      </c>
      <c r="G12" s="221">
        <v>41639</v>
      </c>
      <c r="H12" s="221">
        <v>42004</v>
      </c>
      <c r="I12" s="221">
        <v>42369</v>
      </c>
      <c r="J12" s="221">
        <v>42735</v>
      </c>
      <c r="K12" s="221">
        <v>43100</v>
      </c>
      <c r="L12" s="221">
        <v>43465</v>
      </c>
      <c r="M12" s="221">
        <v>43830</v>
      </c>
      <c r="N12" s="221">
        <v>44196</v>
      </c>
      <c r="O12" s="221">
        <v>44561</v>
      </c>
      <c r="P12" s="221">
        <v>44926</v>
      </c>
    </row>
    <row r="13" spans="1:16" ht="15" customHeight="1" outlineLevel="1" x14ac:dyDescent="0.25">
      <c r="A13" s="220" t="s">
        <v>338</v>
      </c>
      <c r="B13" s="221" t="s">
        <v>339</v>
      </c>
      <c r="C13" s="221" t="s">
        <v>339</v>
      </c>
      <c r="D13" s="221" t="s">
        <v>339</v>
      </c>
      <c r="E13" s="221" t="s">
        <v>339</v>
      </c>
      <c r="F13" s="221" t="s">
        <v>339</v>
      </c>
      <c r="G13" s="221" t="s">
        <v>339</v>
      </c>
      <c r="H13" s="221" t="s">
        <v>339</v>
      </c>
      <c r="I13" s="221" t="s">
        <v>339</v>
      </c>
      <c r="J13" s="221" t="s">
        <v>339</v>
      </c>
      <c r="K13" s="221" t="s">
        <v>339</v>
      </c>
      <c r="L13" s="221" t="s">
        <v>339</v>
      </c>
      <c r="M13" s="221" t="s">
        <v>339</v>
      </c>
      <c r="N13" s="221" t="s">
        <v>339</v>
      </c>
      <c r="O13" s="221" t="s">
        <v>339</v>
      </c>
      <c r="P13" s="221" t="s">
        <v>339</v>
      </c>
    </row>
    <row r="14" spans="1:16" x14ac:dyDescent="0.25">
      <c r="A14" s="222" t="s">
        <v>695</v>
      </c>
      <c r="B14" s="218"/>
      <c r="C14" s="218"/>
      <c r="D14" s="218"/>
      <c r="E14" s="218"/>
      <c r="F14" s="218"/>
      <c r="G14" s="218"/>
      <c r="H14" s="218"/>
      <c r="I14" s="218"/>
      <c r="J14" s="218"/>
      <c r="K14" s="218"/>
      <c r="L14" s="218"/>
      <c r="M14" s="218"/>
      <c r="N14" s="218"/>
      <c r="O14" s="218"/>
      <c r="P14" s="218"/>
    </row>
    <row r="15" spans="1:16" x14ac:dyDescent="0.25">
      <c r="A15" s="222" t="s">
        <v>341</v>
      </c>
      <c r="B15" s="223" t="s">
        <v>342</v>
      </c>
      <c r="C15" s="223" t="s">
        <v>343</v>
      </c>
      <c r="D15" s="223" t="s">
        <v>344</v>
      </c>
      <c r="E15" s="223" t="s">
        <v>345</v>
      </c>
      <c r="F15" s="223" t="s">
        <v>346</v>
      </c>
      <c r="G15" s="223" t="s">
        <v>347</v>
      </c>
      <c r="H15" s="223" t="s">
        <v>348</v>
      </c>
      <c r="I15" s="223" t="s">
        <v>349</v>
      </c>
      <c r="J15" s="223" t="s">
        <v>350</v>
      </c>
      <c r="K15" s="223" t="s">
        <v>351</v>
      </c>
      <c r="L15" s="223" t="s">
        <v>352</v>
      </c>
      <c r="M15" s="223" t="s">
        <v>353</v>
      </c>
      <c r="N15" s="223" t="s">
        <v>354</v>
      </c>
      <c r="O15" s="223" t="s">
        <v>355</v>
      </c>
      <c r="P15" s="223" t="s">
        <v>356</v>
      </c>
    </row>
    <row r="16" spans="1:16" ht="15" customHeight="1" x14ac:dyDescent="0.25">
      <c r="A16" s="224" t="s">
        <v>696</v>
      </c>
      <c r="B16" s="225"/>
      <c r="C16" s="225"/>
      <c r="D16" s="225"/>
      <c r="E16" s="225"/>
      <c r="F16" s="225"/>
      <c r="G16" s="225"/>
      <c r="H16" s="225"/>
      <c r="I16" s="225"/>
      <c r="J16" s="225"/>
      <c r="K16" s="225"/>
      <c r="L16" s="225"/>
      <c r="M16" s="225"/>
      <c r="N16" s="225"/>
      <c r="O16" s="225"/>
      <c r="P16" s="225"/>
    </row>
    <row r="17" spans="1:16" ht="15" customHeight="1" x14ac:dyDescent="0.25">
      <c r="A17" s="226" t="s">
        <v>358</v>
      </c>
      <c r="B17" s="227">
        <v>73608</v>
      </c>
      <c r="C17" s="227">
        <v>79315</v>
      </c>
      <c r="D17" s="227">
        <v>85405</v>
      </c>
      <c r="E17" s="227">
        <v>91983</v>
      </c>
      <c r="F17" s="227">
        <v>99728</v>
      </c>
      <c r="G17" s="227">
        <v>109557</v>
      </c>
      <c r="H17" s="227">
        <v>115302</v>
      </c>
      <c r="I17" s="227">
        <v>127163</v>
      </c>
      <c r="J17" s="227">
        <v>144118</v>
      </c>
      <c r="K17" s="227">
        <v>158453</v>
      </c>
      <c r="L17" s="227">
        <v>178087</v>
      </c>
      <c r="M17" s="227">
        <v>189699</v>
      </c>
      <c r="N17" s="227">
        <v>201478</v>
      </c>
      <c r="O17" s="227">
        <v>226233</v>
      </c>
      <c r="P17" s="227">
        <v>257157</v>
      </c>
    </row>
    <row r="18" spans="1:16" ht="15" customHeight="1" x14ac:dyDescent="0.25">
      <c r="A18" s="226" t="s">
        <v>359</v>
      </c>
      <c r="B18" s="228">
        <v>771</v>
      </c>
      <c r="C18" s="228">
        <v>592</v>
      </c>
      <c r="D18" s="228">
        <v>609</v>
      </c>
      <c r="E18" s="228">
        <v>654</v>
      </c>
      <c r="F18" s="228">
        <v>680</v>
      </c>
      <c r="G18" s="228">
        <v>745</v>
      </c>
      <c r="H18" s="228">
        <v>779</v>
      </c>
      <c r="I18" s="228">
        <v>710</v>
      </c>
      <c r="J18" s="228">
        <v>828</v>
      </c>
      <c r="K18" s="228">
        <v>1023</v>
      </c>
      <c r="L18" s="228">
        <v>1376</v>
      </c>
      <c r="M18" s="228">
        <v>1886</v>
      </c>
      <c r="N18" s="228">
        <v>1502</v>
      </c>
      <c r="O18" s="228">
        <v>1484</v>
      </c>
      <c r="P18" s="228">
        <v>1819</v>
      </c>
    </row>
    <row r="19" spans="1:16" ht="15" customHeight="1" x14ac:dyDescent="0.25">
      <c r="A19" s="226" t="s">
        <v>361</v>
      </c>
      <c r="B19" s="227">
        <v>81186</v>
      </c>
      <c r="C19" s="227">
        <v>87138</v>
      </c>
      <c r="D19" s="227">
        <v>94155</v>
      </c>
      <c r="E19" s="227">
        <v>101862</v>
      </c>
      <c r="F19" s="227">
        <v>110618</v>
      </c>
      <c r="G19" s="227">
        <v>122489</v>
      </c>
      <c r="H19" s="227">
        <v>130474</v>
      </c>
      <c r="I19" s="227">
        <v>157107</v>
      </c>
      <c r="J19" s="227">
        <v>184840</v>
      </c>
      <c r="K19" s="227">
        <v>201159</v>
      </c>
      <c r="L19" s="227">
        <v>226247</v>
      </c>
      <c r="M19" s="227">
        <v>242155</v>
      </c>
      <c r="N19" s="227">
        <v>257141</v>
      </c>
      <c r="O19" s="227">
        <v>286757</v>
      </c>
      <c r="P19" s="227">
        <v>323951</v>
      </c>
    </row>
    <row r="20" spans="1:16" ht="15" customHeight="1" x14ac:dyDescent="0.25">
      <c r="A20" s="226" t="s">
        <v>363</v>
      </c>
      <c r="B20" s="227">
        <v>60359</v>
      </c>
      <c r="C20" s="227">
        <v>65289</v>
      </c>
      <c r="D20" s="227">
        <v>68841</v>
      </c>
      <c r="E20" s="227">
        <v>74332</v>
      </c>
      <c r="F20" s="227">
        <v>80226</v>
      </c>
      <c r="G20" s="227">
        <v>89290</v>
      </c>
      <c r="H20" s="227">
        <v>93257</v>
      </c>
      <c r="I20" s="227">
        <v>103875</v>
      </c>
      <c r="J20" s="227">
        <v>117038</v>
      </c>
      <c r="K20" s="227">
        <v>130036</v>
      </c>
      <c r="L20" s="227">
        <v>145403</v>
      </c>
      <c r="M20" s="227">
        <v>156440</v>
      </c>
      <c r="N20" s="227">
        <v>159396</v>
      </c>
      <c r="O20" s="227">
        <v>186911</v>
      </c>
      <c r="P20" s="227">
        <v>210842</v>
      </c>
    </row>
    <row r="21" spans="1:16" ht="15" customHeight="1" x14ac:dyDescent="0.25">
      <c r="A21" s="226" t="s">
        <v>365</v>
      </c>
      <c r="B21" s="227">
        <v>13103</v>
      </c>
      <c r="C21" s="227">
        <v>12734</v>
      </c>
      <c r="D21" s="227">
        <v>14270</v>
      </c>
      <c r="E21" s="227">
        <v>15557</v>
      </c>
      <c r="F21" s="227">
        <v>17306</v>
      </c>
      <c r="G21" s="227">
        <v>19362</v>
      </c>
      <c r="H21" s="227">
        <v>21681</v>
      </c>
      <c r="I21" s="227">
        <v>24312</v>
      </c>
      <c r="J21" s="227">
        <v>28401</v>
      </c>
      <c r="K21" s="227">
        <v>29557</v>
      </c>
      <c r="L21" s="227">
        <v>34074</v>
      </c>
      <c r="M21" s="227">
        <v>35193</v>
      </c>
      <c r="N21" s="227">
        <v>41704</v>
      </c>
      <c r="O21" s="227">
        <v>42579</v>
      </c>
      <c r="P21" s="227">
        <v>47782</v>
      </c>
    </row>
    <row r="22" spans="1:16" ht="15" customHeight="1" x14ac:dyDescent="0.25">
      <c r="A22" s="226" t="s">
        <v>370</v>
      </c>
      <c r="B22" s="228">
        <v>5263</v>
      </c>
      <c r="C22" s="228">
        <v>6359</v>
      </c>
      <c r="D22" s="228">
        <v>7864</v>
      </c>
      <c r="E22" s="228">
        <v>8112</v>
      </c>
      <c r="F22" s="228">
        <v>8843</v>
      </c>
      <c r="G22" s="228">
        <v>9623</v>
      </c>
      <c r="H22" s="227">
        <v>10274</v>
      </c>
      <c r="I22" s="227">
        <v>11021</v>
      </c>
      <c r="J22" s="227">
        <v>12930</v>
      </c>
      <c r="K22" s="227">
        <v>15209</v>
      </c>
      <c r="L22" s="227">
        <v>17344</v>
      </c>
      <c r="M22" s="227">
        <v>19685</v>
      </c>
      <c r="N22" s="227">
        <v>22405</v>
      </c>
      <c r="O22" s="227">
        <v>23130</v>
      </c>
      <c r="P22" s="227">
        <v>28224</v>
      </c>
    </row>
    <row r="23" spans="1:16" ht="15" customHeight="1" x14ac:dyDescent="0.25">
      <c r="A23" s="226" t="s">
        <v>394</v>
      </c>
      <c r="B23" s="228">
        <v>2977</v>
      </c>
      <c r="C23" s="228">
        <v>3822</v>
      </c>
      <c r="D23" s="228">
        <v>4634</v>
      </c>
      <c r="E23" s="228">
        <v>5142</v>
      </c>
      <c r="F23" s="228">
        <v>5526</v>
      </c>
      <c r="G23" s="228">
        <v>5673</v>
      </c>
      <c r="H23" s="228">
        <v>5619</v>
      </c>
      <c r="I23" s="228">
        <v>5868</v>
      </c>
      <c r="J23" s="228">
        <v>7073</v>
      </c>
      <c r="K23" s="228">
        <v>9623</v>
      </c>
      <c r="L23" s="227">
        <v>12382</v>
      </c>
      <c r="M23" s="227">
        <v>14239</v>
      </c>
      <c r="N23" s="227">
        <v>15769</v>
      </c>
      <c r="O23" s="227">
        <v>17732</v>
      </c>
      <c r="P23" s="227">
        <v>20639</v>
      </c>
    </row>
    <row r="24" spans="1:16" ht="15" customHeight="1" x14ac:dyDescent="0.25">
      <c r="A24" s="224" t="s">
        <v>697</v>
      </c>
      <c r="B24" s="225"/>
      <c r="C24" s="225"/>
      <c r="D24" s="225"/>
      <c r="E24" s="225"/>
      <c r="F24" s="225"/>
      <c r="G24" s="225"/>
      <c r="H24" s="225"/>
      <c r="I24" s="225"/>
      <c r="J24" s="225"/>
      <c r="K24" s="225"/>
      <c r="L24" s="225"/>
      <c r="M24" s="225"/>
      <c r="N24" s="225"/>
      <c r="O24" s="225"/>
      <c r="P24" s="225"/>
    </row>
    <row r="25" spans="1:16" ht="15" customHeight="1" x14ac:dyDescent="0.25">
      <c r="A25" s="226" t="s">
        <v>484</v>
      </c>
      <c r="B25" s="228">
        <v>7426</v>
      </c>
      <c r="C25" s="228">
        <v>9800</v>
      </c>
      <c r="D25" s="228">
        <v>9123</v>
      </c>
      <c r="E25" s="228">
        <v>9429</v>
      </c>
      <c r="F25" s="228">
        <v>8406</v>
      </c>
      <c r="G25" s="228">
        <v>7276</v>
      </c>
      <c r="H25" s="228">
        <v>7495</v>
      </c>
      <c r="I25" s="227">
        <v>10923</v>
      </c>
      <c r="J25" s="227">
        <v>10430</v>
      </c>
      <c r="K25" s="227">
        <v>11981</v>
      </c>
      <c r="L25" s="227">
        <v>10866</v>
      </c>
      <c r="M25" s="227">
        <v>10985</v>
      </c>
      <c r="N25" s="227">
        <v>16921</v>
      </c>
      <c r="O25" s="227">
        <v>21375</v>
      </c>
      <c r="P25" s="227">
        <v>23365</v>
      </c>
    </row>
    <row r="26" spans="1:16" ht="15" customHeight="1" x14ac:dyDescent="0.25">
      <c r="A26" s="226" t="s">
        <v>488</v>
      </c>
      <c r="B26" s="227">
        <v>14149</v>
      </c>
      <c r="C26" s="227">
        <v>14550</v>
      </c>
      <c r="D26" s="227">
        <v>16779</v>
      </c>
      <c r="E26" s="227">
        <v>18743</v>
      </c>
      <c r="F26" s="227">
        <v>20742</v>
      </c>
      <c r="G26" s="227">
        <v>21542</v>
      </c>
      <c r="H26" s="227">
        <v>20568</v>
      </c>
      <c r="I26" s="227">
        <v>20780</v>
      </c>
      <c r="J26" s="227">
        <v>26713</v>
      </c>
      <c r="K26" s="227">
        <v>31850</v>
      </c>
      <c r="L26" s="227">
        <v>35968</v>
      </c>
      <c r="M26" s="227">
        <v>40469</v>
      </c>
      <c r="N26" s="227">
        <v>44102</v>
      </c>
      <c r="O26" s="227">
        <v>45646</v>
      </c>
      <c r="P26" s="227">
        <v>48274</v>
      </c>
    </row>
    <row r="27" spans="1:16" ht="15" customHeight="1" x14ac:dyDescent="0.25">
      <c r="A27" s="226" t="s">
        <v>500</v>
      </c>
      <c r="B27" s="227">
        <v>55815</v>
      </c>
      <c r="C27" s="227">
        <v>59045</v>
      </c>
      <c r="D27" s="227">
        <v>63063</v>
      </c>
      <c r="E27" s="227">
        <v>67889</v>
      </c>
      <c r="F27" s="227">
        <v>80885</v>
      </c>
      <c r="G27" s="227">
        <v>81882</v>
      </c>
      <c r="H27" s="227">
        <v>86382</v>
      </c>
      <c r="I27" s="227">
        <v>111254</v>
      </c>
      <c r="J27" s="227">
        <v>122810</v>
      </c>
      <c r="K27" s="227">
        <v>139058</v>
      </c>
      <c r="L27" s="227">
        <v>152221</v>
      </c>
      <c r="M27" s="227">
        <v>173889</v>
      </c>
      <c r="N27" s="227">
        <v>197289</v>
      </c>
      <c r="O27" s="227">
        <v>212206</v>
      </c>
      <c r="P27" s="227">
        <v>245705</v>
      </c>
    </row>
    <row r="28" spans="1:16" ht="15" customHeight="1" x14ac:dyDescent="0.25">
      <c r="A28" s="226" t="s">
        <v>502</v>
      </c>
      <c r="B28" s="227">
        <v>12083</v>
      </c>
      <c r="C28" s="227">
        <v>12904</v>
      </c>
      <c r="D28" s="227">
        <v>13114</v>
      </c>
      <c r="E28" s="227">
        <v>13469</v>
      </c>
      <c r="F28" s="227">
        <v>14953</v>
      </c>
      <c r="G28" s="227">
        <v>15640</v>
      </c>
      <c r="H28" s="227">
        <v>16500</v>
      </c>
      <c r="I28" s="227">
        <v>18968</v>
      </c>
      <c r="J28" s="227">
        <v>20883</v>
      </c>
      <c r="K28" s="227">
        <v>20140</v>
      </c>
      <c r="L28" s="227">
        <v>22287</v>
      </c>
      <c r="M28" s="227">
        <v>24312</v>
      </c>
      <c r="N28" s="227">
        <v>24714</v>
      </c>
      <c r="O28" s="227">
        <v>27054</v>
      </c>
      <c r="P28" s="227">
        <v>32131</v>
      </c>
    </row>
    <row r="29" spans="1:16" ht="15" customHeight="1" x14ac:dyDescent="0.25">
      <c r="A29" s="226" t="s">
        <v>507</v>
      </c>
      <c r="B29" s="227">
        <v>25588</v>
      </c>
      <c r="C29" s="227">
        <v>22346</v>
      </c>
      <c r="D29" s="227">
        <v>22284</v>
      </c>
      <c r="E29" s="227">
        <v>11638</v>
      </c>
      <c r="F29" s="227">
        <v>16754</v>
      </c>
      <c r="G29" s="227">
        <v>16860</v>
      </c>
      <c r="H29" s="227">
        <v>17406</v>
      </c>
      <c r="I29" s="227">
        <v>31965</v>
      </c>
      <c r="J29" s="227">
        <v>32970</v>
      </c>
      <c r="K29" s="227">
        <v>31692</v>
      </c>
      <c r="L29" s="227">
        <v>36554</v>
      </c>
      <c r="M29" s="227">
        <v>40678</v>
      </c>
      <c r="N29" s="227">
        <v>43467</v>
      </c>
      <c r="O29" s="227">
        <v>46003</v>
      </c>
      <c r="P29" s="227">
        <v>57623</v>
      </c>
    </row>
    <row r="30" spans="1:16" ht="15" customHeight="1" x14ac:dyDescent="0.25">
      <c r="A30" s="226" t="s">
        <v>579</v>
      </c>
      <c r="B30" s="227">
        <v>14149</v>
      </c>
      <c r="C30" s="227">
        <v>14550</v>
      </c>
      <c r="D30" s="227">
        <v>16779</v>
      </c>
      <c r="E30" s="227">
        <v>18743</v>
      </c>
      <c r="F30" s="227">
        <v>20742</v>
      </c>
      <c r="G30" s="227">
        <v>21542</v>
      </c>
      <c r="H30" s="227">
        <v>20568</v>
      </c>
      <c r="I30" s="227">
        <v>20780</v>
      </c>
      <c r="J30" s="227">
        <v>26713</v>
      </c>
      <c r="K30" s="227">
        <v>31850</v>
      </c>
      <c r="L30" s="227">
        <v>35968</v>
      </c>
      <c r="M30" s="227">
        <v>40469</v>
      </c>
      <c r="N30" s="227">
        <v>44102</v>
      </c>
      <c r="O30" s="227">
        <v>45646</v>
      </c>
      <c r="P30" s="227">
        <v>48274</v>
      </c>
    </row>
    <row r="31" spans="1:16" ht="15" customHeight="1" x14ac:dyDescent="0.25">
      <c r="A31" s="226" t="s">
        <v>586</v>
      </c>
      <c r="B31" s="233">
        <v>-1637</v>
      </c>
      <c r="C31" s="228">
        <v>498</v>
      </c>
      <c r="D31" s="228">
        <v>170</v>
      </c>
      <c r="E31" s="228">
        <v>2538</v>
      </c>
      <c r="F31" s="233">
        <v>-3768</v>
      </c>
      <c r="G31" s="233">
        <v>-2124</v>
      </c>
      <c r="H31" s="233">
        <v>-2767</v>
      </c>
      <c r="I31" s="240">
        <v>-19119</v>
      </c>
      <c r="J31" s="240">
        <v>-17948</v>
      </c>
      <c r="K31" s="240">
        <v>-13212</v>
      </c>
      <c r="L31" s="240">
        <v>-13916</v>
      </c>
      <c r="M31" s="240">
        <v>-15572</v>
      </c>
      <c r="N31" s="240">
        <v>-13865</v>
      </c>
      <c r="O31" s="240">
        <v>-10794</v>
      </c>
      <c r="P31" s="240">
        <v>-26303</v>
      </c>
    </row>
    <row r="32" spans="1:16" ht="15" customHeight="1" x14ac:dyDescent="0.25">
      <c r="A32" s="226" t="s">
        <v>537</v>
      </c>
      <c r="B32" s="227">
        <v>20780</v>
      </c>
      <c r="C32" s="227">
        <v>23606</v>
      </c>
      <c r="D32" s="227">
        <v>25825</v>
      </c>
      <c r="E32" s="227">
        <v>28292</v>
      </c>
      <c r="F32" s="227">
        <v>31178</v>
      </c>
      <c r="G32" s="227">
        <v>32149</v>
      </c>
      <c r="H32" s="227">
        <v>32454</v>
      </c>
      <c r="I32" s="227">
        <v>33830</v>
      </c>
      <c r="J32" s="227">
        <v>38274</v>
      </c>
      <c r="K32" s="227">
        <v>47776</v>
      </c>
      <c r="L32" s="227">
        <v>51696</v>
      </c>
      <c r="M32" s="227">
        <v>57616</v>
      </c>
      <c r="N32" s="227">
        <v>65491</v>
      </c>
      <c r="O32" s="227">
        <v>71760</v>
      </c>
      <c r="P32" s="227">
        <v>77772</v>
      </c>
    </row>
    <row r="33" spans="1:16" ht="15" customHeight="1" x14ac:dyDescent="0.25">
      <c r="A33" s="224" t="s">
        <v>698</v>
      </c>
      <c r="B33" s="225"/>
      <c r="C33" s="225"/>
      <c r="D33" s="225"/>
      <c r="E33" s="225"/>
      <c r="F33" s="225"/>
      <c r="G33" s="225"/>
      <c r="H33" s="225"/>
      <c r="I33" s="225"/>
      <c r="J33" s="225"/>
      <c r="K33" s="225"/>
      <c r="L33" s="225"/>
      <c r="M33" s="225"/>
      <c r="N33" s="225"/>
      <c r="O33" s="225"/>
      <c r="P33" s="225"/>
    </row>
    <row r="34" spans="1:16" ht="15" customHeight="1" x14ac:dyDescent="0.25">
      <c r="A34" s="226" t="s">
        <v>627</v>
      </c>
      <c r="B34" s="228">
        <v>4238</v>
      </c>
      <c r="C34" s="228">
        <v>5625</v>
      </c>
      <c r="D34" s="228">
        <v>6273</v>
      </c>
      <c r="E34" s="228">
        <v>6968</v>
      </c>
      <c r="F34" s="228">
        <v>7155</v>
      </c>
      <c r="G34" s="228">
        <v>6991</v>
      </c>
      <c r="H34" s="228">
        <v>8051</v>
      </c>
      <c r="I34" s="228">
        <v>9740</v>
      </c>
      <c r="J34" s="228">
        <v>9795</v>
      </c>
      <c r="K34" s="227">
        <v>13596</v>
      </c>
      <c r="L34" s="227">
        <v>15713</v>
      </c>
      <c r="M34" s="227">
        <v>18463</v>
      </c>
      <c r="N34" s="227">
        <v>22174</v>
      </c>
      <c r="O34" s="227">
        <v>22343</v>
      </c>
      <c r="P34" s="227">
        <v>26206</v>
      </c>
    </row>
    <row r="35" spans="1:16" ht="15" customHeight="1" x14ac:dyDescent="0.25">
      <c r="A35" s="226" t="s">
        <v>617</v>
      </c>
      <c r="B35" s="228">
        <v>981</v>
      </c>
      <c r="C35" s="228">
        <v>991</v>
      </c>
      <c r="D35" s="228">
        <v>1064</v>
      </c>
      <c r="E35" s="228">
        <v>1124</v>
      </c>
      <c r="F35" s="228">
        <v>1309</v>
      </c>
      <c r="G35" s="228">
        <v>1375</v>
      </c>
      <c r="H35" s="228">
        <v>1478</v>
      </c>
      <c r="I35" s="228">
        <v>1693</v>
      </c>
      <c r="J35" s="228">
        <v>2055</v>
      </c>
      <c r="K35" s="228">
        <v>2245</v>
      </c>
      <c r="L35" s="228">
        <v>2428</v>
      </c>
      <c r="M35" s="228">
        <v>2720</v>
      </c>
      <c r="N35" s="228">
        <v>2891</v>
      </c>
      <c r="O35" s="228">
        <v>3103</v>
      </c>
      <c r="P35" s="228">
        <v>3400</v>
      </c>
    </row>
    <row r="36" spans="1:16" ht="15" customHeight="1" x14ac:dyDescent="0.25">
      <c r="A36" s="226" t="s">
        <v>629</v>
      </c>
      <c r="B36" s="228">
        <v>407</v>
      </c>
      <c r="C36" s="228">
        <v>739</v>
      </c>
      <c r="D36" s="228">
        <v>859</v>
      </c>
      <c r="E36" s="228">
        <v>633</v>
      </c>
      <c r="F36" s="228">
        <v>1070</v>
      </c>
      <c r="G36" s="228">
        <v>1116</v>
      </c>
      <c r="H36" s="228">
        <v>1447</v>
      </c>
      <c r="I36" s="228">
        <v>1556</v>
      </c>
      <c r="J36" s="228">
        <v>1705</v>
      </c>
      <c r="K36" s="228">
        <v>2023</v>
      </c>
      <c r="L36" s="228">
        <v>2063</v>
      </c>
      <c r="M36" s="228">
        <v>2071</v>
      </c>
      <c r="N36" s="228">
        <v>2051</v>
      </c>
      <c r="O36" s="228">
        <v>2454</v>
      </c>
      <c r="P36" s="228">
        <v>2802</v>
      </c>
    </row>
    <row r="37" spans="1:16" ht="15" customHeight="1" x14ac:dyDescent="0.25">
      <c r="A37" s="226" t="s">
        <v>662</v>
      </c>
      <c r="B37" s="233">
        <v>-1439</v>
      </c>
      <c r="C37" s="228">
        <v>2374</v>
      </c>
      <c r="D37" s="233">
        <v>-677</v>
      </c>
      <c r="E37" s="228">
        <v>306</v>
      </c>
      <c r="F37" s="233">
        <v>-1023</v>
      </c>
      <c r="G37" s="233">
        <v>-1130</v>
      </c>
      <c r="H37" s="228">
        <v>219</v>
      </c>
      <c r="I37" s="228">
        <v>3428</v>
      </c>
      <c r="J37" s="233">
        <v>-493</v>
      </c>
      <c r="K37" s="228">
        <v>1551</v>
      </c>
      <c r="L37" s="233">
        <v>-1115</v>
      </c>
      <c r="M37" s="228">
        <v>119</v>
      </c>
      <c r="N37" s="228">
        <v>5936</v>
      </c>
      <c r="O37" s="228">
        <v>4454</v>
      </c>
      <c r="P37" s="228">
        <v>1990</v>
      </c>
    </row>
    <row r="38" spans="1:16" ht="15" customHeight="1" x14ac:dyDescent="0.25">
      <c r="A38" s="224" t="s">
        <v>699</v>
      </c>
      <c r="B38" s="225"/>
      <c r="C38" s="225"/>
      <c r="D38" s="225"/>
      <c r="E38" s="225"/>
      <c r="F38" s="225"/>
      <c r="G38" s="225"/>
      <c r="H38" s="225"/>
      <c r="I38" s="225"/>
      <c r="J38" s="225"/>
      <c r="K38" s="225"/>
      <c r="L38" s="225"/>
      <c r="M38" s="225"/>
      <c r="N38" s="225"/>
      <c r="O38" s="225"/>
      <c r="P38" s="225"/>
    </row>
    <row r="39" spans="1:16" ht="15" customHeight="1" x14ac:dyDescent="0.25">
      <c r="A39" s="226" t="s">
        <v>700</v>
      </c>
      <c r="B39" s="236">
        <v>17.3</v>
      </c>
      <c r="C39" s="236">
        <v>20.58</v>
      </c>
      <c r="D39" s="236">
        <v>23.78</v>
      </c>
      <c r="E39" s="236">
        <v>27.23</v>
      </c>
      <c r="F39" s="236">
        <v>30.6</v>
      </c>
      <c r="G39" s="236">
        <v>32.54</v>
      </c>
      <c r="H39" s="236">
        <v>34.020000000000003</v>
      </c>
      <c r="I39" s="236">
        <v>35.5</v>
      </c>
      <c r="J39" s="236">
        <v>40.200000000000003</v>
      </c>
      <c r="K39" s="236">
        <v>49.3</v>
      </c>
      <c r="L39" s="236">
        <v>53.85</v>
      </c>
      <c r="M39" s="236">
        <v>60.78</v>
      </c>
      <c r="N39" s="236">
        <v>69.23</v>
      </c>
      <c r="O39" s="236">
        <v>76.260000000000005</v>
      </c>
      <c r="P39" s="236">
        <v>83.27</v>
      </c>
    </row>
    <row r="40" spans="1:16" ht="15" customHeight="1" x14ac:dyDescent="0.25">
      <c r="A40" s="226" t="s">
        <v>701</v>
      </c>
      <c r="B40" s="234">
        <v>-1.36</v>
      </c>
      <c r="C40" s="236">
        <v>0.43</v>
      </c>
      <c r="D40" s="236">
        <v>0.16</v>
      </c>
      <c r="E40" s="236">
        <v>2.44</v>
      </c>
      <c r="F40" s="234">
        <v>-3.7</v>
      </c>
      <c r="G40" s="234">
        <v>-3.34</v>
      </c>
      <c r="H40" s="234">
        <v>-4.3600000000000003</v>
      </c>
      <c r="I40" s="234">
        <v>-19.95</v>
      </c>
      <c r="J40" s="234">
        <v>-18.75</v>
      </c>
      <c r="K40" s="234">
        <v>-15.76</v>
      </c>
      <c r="L40" s="234">
        <v>-17.23</v>
      </c>
      <c r="M40" s="234">
        <v>-19.399999999999999</v>
      </c>
      <c r="N40" s="234">
        <v>-17.66</v>
      </c>
      <c r="O40" s="234">
        <v>-14.96</v>
      </c>
      <c r="P40" s="234">
        <v>-32.1</v>
      </c>
    </row>
    <row r="41" spans="1:16" ht="15" customHeight="1" x14ac:dyDescent="0.25">
      <c r="A41" s="226" t="s">
        <v>433</v>
      </c>
      <c r="B41" s="236">
        <v>2.4</v>
      </c>
      <c r="C41" s="236">
        <v>3.24</v>
      </c>
      <c r="D41" s="236">
        <v>4.0999999999999996</v>
      </c>
      <c r="E41" s="236">
        <v>4.7300000000000004</v>
      </c>
      <c r="F41" s="236">
        <v>5.28</v>
      </c>
      <c r="G41" s="236">
        <v>5.5</v>
      </c>
      <c r="H41" s="236">
        <v>5.7</v>
      </c>
      <c r="I41" s="236">
        <v>6.01</v>
      </c>
      <c r="J41" s="236">
        <v>7.25</v>
      </c>
      <c r="K41" s="236">
        <v>9.5</v>
      </c>
      <c r="L41" s="236">
        <v>12.19</v>
      </c>
      <c r="M41" s="236">
        <v>14.33</v>
      </c>
      <c r="N41" s="236">
        <v>16.03</v>
      </c>
      <c r="O41" s="236">
        <v>18.079999999999998</v>
      </c>
      <c r="P41" s="236">
        <v>21.18</v>
      </c>
    </row>
    <row r="42" spans="1:16" ht="15" customHeight="1" x14ac:dyDescent="0.25">
      <c r="A42" s="226" t="s">
        <v>431</v>
      </c>
      <c r="B42" s="228">
        <v>1241</v>
      </c>
      <c r="C42" s="228">
        <v>1179</v>
      </c>
      <c r="D42" s="228">
        <v>1131</v>
      </c>
      <c r="E42" s="228">
        <v>1087</v>
      </c>
      <c r="F42" s="228">
        <v>1046</v>
      </c>
      <c r="G42" s="228">
        <v>1023</v>
      </c>
      <c r="H42" s="228">
        <v>986</v>
      </c>
      <c r="I42" s="228">
        <v>967</v>
      </c>
      <c r="J42" s="228">
        <v>968</v>
      </c>
      <c r="K42" s="228">
        <v>985</v>
      </c>
      <c r="L42" s="228">
        <v>983</v>
      </c>
      <c r="M42" s="228">
        <v>966</v>
      </c>
      <c r="N42" s="228">
        <v>961</v>
      </c>
      <c r="O42" s="228">
        <v>956</v>
      </c>
      <c r="P42" s="228">
        <v>950</v>
      </c>
    </row>
    <row r="43" spans="1:16" ht="15" customHeight="1" x14ac:dyDescent="0.25">
      <c r="A43" s="226" t="s">
        <v>702</v>
      </c>
      <c r="B43" s="239">
        <v>0.11</v>
      </c>
      <c r="C43" s="239">
        <v>0.1</v>
      </c>
      <c r="D43" s="239">
        <v>1.1200000000000001</v>
      </c>
      <c r="E43" s="239">
        <v>1.21</v>
      </c>
      <c r="F43" s="239">
        <v>1.47</v>
      </c>
      <c r="G43" s="239">
        <v>1.4</v>
      </c>
      <c r="H43" s="239">
        <v>1.39</v>
      </c>
      <c r="I43" s="239">
        <v>1.59</v>
      </c>
      <c r="J43" s="239">
        <v>1.48</v>
      </c>
      <c r="K43" s="239">
        <v>1.3</v>
      </c>
      <c r="L43" s="239">
        <v>1.38</v>
      </c>
      <c r="M43" s="239">
        <v>1.41</v>
      </c>
      <c r="N43" s="239">
        <v>1.38</v>
      </c>
      <c r="O43" s="239">
        <v>1.1200000000000001</v>
      </c>
      <c r="P43" s="239">
        <v>1.21</v>
      </c>
    </row>
    <row r="44" spans="1:16" ht="15" customHeight="1" x14ac:dyDescent="0.25">
      <c r="A44" s="226" t="s">
        <v>703</v>
      </c>
      <c r="B44" s="239"/>
      <c r="C44" s="239"/>
      <c r="D44" s="239"/>
      <c r="E44" s="239"/>
      <c r="F44" s="239"/>
      <c r="G44" s="239">
        <v>1.1200000000000001</v>
      </c>
      <c r="H44" s="239">
        <v>1.39</v>
      </c>
      <c r="I44" s="239">
        <v>1.59</v>
      </c>
      <c r="J44" s="239">
        <v>1.48</v>
      </c>
      <c r="K44" s="239">
        <v>1.3</v>
      </c>
      <c r="L44" s="239">
        <v>1.38</v>
      </c>
      <c r="M44" s="239">
        <v>1.41</v>
      </c>
      <c r="N44" s="239">
        <v>1.38</v>
      </c>
      <c r="O44" s="239">
        <v>1.1200000000000001</v>
      </c>
      <c r="P44" s="239">
        <v>1.21</v>
      </c>
    </row>
    <row r="45" spans="1:16" ht="15" customHeight="1" x14ac:dyDescent="0.25">
      <c r="A45" s="224" t="s">
        <v>704</v>
      </c>
      <c r="B45" s="225"/>
      <c r="C45" s="225"/>
      <c r="D45" s="225"/>
      <c r="E45" s="225"/>
      <c r="F45" s="225"/>
      <c r="G45" s="225"/>
      <c r="H45" s="225"/>
      <c r="I45" s="225"/>
      <c r="J45" s="225"/>
      <c r="K45" s="225"/>
      <c r="L45" s="225"/>
      <c r="M45" s="225"/>
      <c r="N45" s="225"/>
      <c r="O45" s="225"/>
      <c r="P45" s="225"/>
    </row>
    <row r="46" spans="1:16" ht="15" customHeight="1" x14ac:dyDescent="0.25">
      <c r="A46" s="226" t="s">
        <v>705</v>
      </c>
      <c r="B46" s="239">
        <v>16.100000000000001</v>
      </c>
      <c r="C46" s="239">
        <v>14.6</v>
      </c>
      <c r="D46" s="239"/>
      <c r="E46" s="239">
        <v>15.3</v>
      </c>
      <c r="F46" s="239">
        <v>15.6</v>
      </c>
      <c r="G46" s="239">
        <v>15.5</v>
      </c>
      <c r="H46" s="239">
        <v>16.3</v>
      </c>
      <c r="I46" s="239">
        <v>15.5</v>
      </c>
      <c r="J46" s="239"/>
      <c r="K46" s="239"/>
      <c r="L46" s="239"/>
      <c r="M46" s="239"/>
      <c r="N46" s="239"/>
      <c r="O46" s="239"/>
      <c r="P46" s="239"/>
    </row>
    <row r="47" spans="1:16" ht="15" customHeight="1" x14ac:dyDescent="0.25">
      <c r="A47" s="226" t="s">
        <v>706</v>
      </c>
      <c r="B47" s="239">
        <v>6.48</v>
      </c>
      <c r="C47" s="239">
        <v>7.3</v>
      </c>
      <c r="D47" s="239">
        <v>8.35</v>
      </c>
      <c r="E47" s="239">
        <v>7.96</v>
      </c>
      <c r="F47" s="239">
        <v>7.99</v>
      </c>
      <c r="G47" s="239">
        <v>7.86</v>
      </c>
      <c r="H47" s="239">
        <v>7.87</v>
      </c>
      <c r="I47" s="239">
        <v>7.01</v>
      </c>
      <c r="J47" s="239">
        <v>7</v>
      </c>
      <c r="K47" s="239">
        <v>7.56</v>
      </c>
      <c r="L47" s="239">
        <v>7.67</v>
      </c>
      <c r="M47" s="239">
        <v>8.1300000000000008</v>
      </c>
      <c r="N47" s="239">
        <v>8.7100000000000009</v>
      </c>
      <c r="O47" s="239">
        <v>8.07</v>
      </c>
      <c r="P47" s="239">
        <v>8.7100000000000009</v>
      </c>
    </row>
    <row r="48" spans="1:16" ht="15" customHeight="1" x14ac:dyDescent="0.25">
      <c r="A48" s="226" t="s">
        <v>707</v>
      </c>
      <c r="B48" s="239">
        <v>5.7</v>
      </c>
      <c r="C48" s="239">
        <v>6.67</v>
      </c>
      <c r="D48" s="239">
        <v>7.84</v>
      </c>
      <c r="E48" s="239">
        <v>7.81</v>
      </c>
      <c r="F48" s="239">
        <v>7.79</v>
      </c>
      <c r="G48" s="239">
        <v>7.28</v>
      </c>
      <c r="H48" s="239">
        <v>7.4</v>
      </c>
      <c r="I48" s="239">
        <v>6.51</v>
      </c>
      <c r="J48" s="239">
        <v>6.42</v>
      </c>
      <c r="K48" s="239">
        <v>6.97</v>
      </c>
      <c r="L48" s="239">
        <v>7.05</v>
      </c>
      <c r="M48" s="239">
        <v>7.43</v>
      </c>
      <c r="N48" s="239">
        <v>8.07</v>
      </c>
      <c r="O48" s="239">
        <v>7.78</v>
      </c>
      <c r="P48" s="239">
        <v>8.1300000000000008</v>
      </c>
    </row>
    <row r="49" spans="1:16" ht="15" customHeight="1" x14ac:dyDescent="0.25">
      <c r="A49" s="226" t="s">
        <v>708</v>
      </c>
      <c r="B49" s="239">
        <v>35.619999999999997</v>
      </c>
      <c r="C49" s="239">
        <v>34.19</v>
      </c>
      <c r="D49" s="239">
        <v>37.229999999999997</v>
      </c>
      <c r="E49" s="239">
        <v>35.39</v>
      </c>
      <c r="F49" s="239">
        <v>35.909999999999997</v>
      </c>
      <c r="G49" s="239">
        <v>36.369999999999997</v>
      </c>
      <c r="H49" s="239">
        <v>41.81</v>
      </c>
      <c r="I49" s="239">
        <v>42.64</v>
      </c>
      <c r="J49" s="239">
        <v>40.380000000000003</v>
      </c>
      <c r="K49" s="239">
        <v>31.38</v>
      </c>
      <c r="L49" s="239">
        <v>22.34</v>
      </c>
      <c r="M49" s="239">
        <v>20.81</v>
      </c>
      <c r="N49" s="239">
        <v>23.98</v>
      </c>
      <c r="O49" s="239">
        <v>20.52</v>
      </c>
      <c r="P49" s="239">
        <v>21.65</v>
      </c>
    </row>
    <row r="50" spans="1:16" ht="15" customHeight="1" x14ac:dyDescent="0.25">
      <c r="A50" s="226" t="s">
        <v>709</v>
      </c>
      <c r="B50" s="239">
        <v>3.67</v>
      </c>
      <c r="C50" s="239">
        <v>4.3899999999999997</v>
      </c>
      <c r="D50" s="239">
        <v>4.92</v>
      </c>
      <c r="E50" s="239">
        <v>5.05</v>
      </c>
      <c r="F50" s="239">
        <v>5</v>
      </c>
      <c r="G50" s="239">
        <v>4.63</v>
      </c>
      <c r="H50" s="239">
        <v>4.3099999999999996</v>
      </c>
      <c r="I50" s="239">
        <v>3.74</v>
      </c>
      <c r="J50" s="239">
        <v>3.83</v>
      </c>
      <c r="K50" s="239">
        <v>4.78</v>
      </c>
      <c r="L50" s="239">
        <v>5.47</v>
      </c>
      <c r="M50" s="239">
        <v>5.88</v>
      </c>
      <c r="N50" s="239">
        <v>6.13</v>
      </c>
      <c r="O50" s="239">
        <v>6.18</v>
      </c>
      <c r="P50" s="239">
        <v>6.37</v>
      </c>
    </row>
    <row r="51" spans="1:16" ht="15" customHeight="1" x14ac:dyDescent="0.25">
      <c r="A51" s="226" t="s">
        <v>710</v>
      </c>
      <c r="B51" s="239">
        <v>14.58</v>
      </c>
      <c r="C51" s="239">
        <v>17.22</v>
      </c>
      <c r="D51" s="239">
        <v>18.75</v>
      </c>
      <c r="E51" s="239">
        <v>19</v>
      </c>
      <c r="F51" s="239">
        <v>18.579999999999998</v>
      </c>
      <c r="G51" s="239">
        <v>17.760000000000002</v>
      </c>
      <c r="H51" s="239">
        <v>17.399999999999999</v>
      </c>
      <c r="I51" s="239">
        <v>17.54</v>
      </c>
      <c r="J51" s="239">
        <v>19.46</v>
      </c>
      <c r="K51" s="239">
        <v>21.75</v>
      </c>
      <c r="L51" s="239">
        <v>24.1</v>
      </c>
      <c r="M51" s="239">
        <v>25.32</v>
      </c>
      <c r="N51" s="239">
        <v>25.02</v>
      </c>
      <c r="O51" s="239">
        <v>25.19</v>
      </c>
      <c r="P51" s="239">
        <v>26.91</v>
      </c>
    </row>
    <row r="52" spans="1:16" ht="15" customHeight="1" x14ac:dyDescent="0.25">
      <c r="A52" s="226" t="s">
        <v>711</v>
      </c>
      <c r="B52" s="239">
        <v>21.6</v>
      </c>
      <c r="C52" s="239">
        <v>26.64</v>
      </c>
      <c r="D52" s="239">
        <v>29.58</v>
      </c>
      <c r="E52" s="239">
        <v>28.95</v>
      </c>
      <c r="F52" s="239">
        <v>27.99</v>
      </c>
      <c r="G52" s="239">
        <v>26.61</v>
      </c>
      <c r="H52" s="239">
        <v>26.69</v>
      </c>
      <c r="I52" s="239">
        <v>28.12</v>
      </c>
      <c r="J52" s="239">
        <v>29.55</v>
      </c>
      <c r="K52" s="239">
        <v>36.06</v>
      </c>
      <c r="L52" s="239">
        <v>35.35</v>
      </c>
      <c r="M52" s="239">
        <v>36.21</v>
      </c>
      <c r="N52" s="239">
        <v>36.43</v>
      </c>
      <c r="O52" s="239">
        <v>38.520000000000003</v>
      </c>
      <c r="P52" s="239">
        <v>42.84</v>
      </c>
    </row>
    <row r="53" spans="1:16" ht="15" customHeight="1" x14ac:dyDescent="0.25">
      <c r="A53" s="226" t="s">
        <v>712</v>
      </c>
      <c r="B53" s="239">
        <v>5.58</v>
      </c>
      <c r="C53" s="239">
        <v>6.66</v>
      </c>
      <c r="D53" s="239">
        <v>7.59</v>
      </c>
      <c r="E53" s="239">
        <v>7.85</v>
      </c>
      <c r="F53" s="239">
        <v>7.43</v>
      </c>
      <c r="G53" s="239">
        <v>6.97</v>
      </c>
      <c r="H53" s="239">
        <v>6.68</v>
      </c>
      <c r="I53" s="239">
        <v>5.94</v>
      </c>
      <c r="J53" s="239">
        <v>6.04</v>
      </c>
      <c r="K53" s="239">
        <v>7.35</v>
      </c>
      <c r="L53" s="239">
        <v>8.5</v>
      </c>
      <c r="M53" s="239">
        <v>8.73</v>
      </c>
      <c r="N53" s="239">
        <v>8.5</v>
      </c>
      <c r="O53" s="239">
        <v>8.66</v>
      </c>
      <c r="P53" s="239">
        <v>9.01</v>
      </c>
    </row>
    <row r="54" spans="1:16" ht="15" customHeight="1" x14ac:dyDescent="0.25">
      <c r="A54" s="224" t="s">
        <v>713</v>
      </c>
      <c r="B54" s="225"/>
      <c r="C54" s="225"/>
      <c r="D54" s="225"/>
      <c r="E54" s="225"/>
      <c r="F54" s="225"/>
      <c r="G54" s="225"/>
      <c r="H54" s="225"/>
      <c r="I54" s="225"/>
      <c r="J54" s="225"/>
      <c r="K54" s="225"/>
      <c r="L54" s="225"/>
      <c r="M54" s="225"/>
      <c r="N54" s="225"/>
      <c r="O54" s="225"/>
      <c r="P54" s="225"/>
    </row>
    <row r="55" spans="1:16" ht="15" customHeight="1" x14ac:dyDescent="0.25">
      <c r="A55" s="226" t="s">
        <v>358</v>
      </c>
      <c r="B55" s="227">
        <v>73608</v>
      </c>
      <c r="C55" s="227">
        <v>79315</v>
      </c>
      <c r="D55" s="227">
        <v>85405</v>
      </c>
      <c r="E55" s="227">
        <v>91983</v>
      </c>
      <c r="F55" s="227">
        <v>99728</v>
      </c>
      <c r="G55" s="227">
        <v>109557</v>
      </c>
      <c r="H55" s="227">
        <v>115302</v>
      </c>
      <c r="I55" s="227">
        <v>127163</v>
      </c>
      <c r="J55" s="227">
        <v>144118</v>
      </c>
      <c r="K55" s="227">
        <v>158453</v>
      </c>
      <c r="L55" s="227">
        <v>178087</v>
      </c>
      <c r="M55" s="227">
        <v>189699</v>
      </c>
      <c r="N55" s="227">
        <v>201478</v>
      </c>
      <c r="O55" s="227">
        <v>226233</v>
      </c>
      <c r="P55" s="227">
        <v>257157</v>
      </c>
    </row>
    <row r="56" spans="1:16" ht="15" customHeight="1" x14ac:dyDescent="0.25">
      <c r="A56" s="226" t="s">
        <v>361</v>
      </c>
      <c r="B56" s="227">
        <v>81186</v>
      </c>
      <c r="C56" s="227">
        <v>87138</v>
      </c>
      <c r="D56" s="227">
        <v>94155</v>
      </c>
      <c r="E56" s="227">
        <v>101862</v>
      </c>
      <c r="F56" s="227">
        <v>110618</v>
      </c>
      <c r="G56" s="227">
        <v>122489</v>
      </c>
      <c r="H56" s="227">
        <v>130474</v>
      </c>
      <c r="I56" s="227">
        <v>157107</v>
      </c>
      <c r="J56" s="227">
        <v>184840</v>
      </c>
      <c r="K56" s="227">
        <v>201159</v>
      </c>
      <c r="L56" s="227">
        <v>226247</v>
      </c>
      <c r="M56" s="227">
        <v>242155</v>
      </c>
      <c r="N56" s="227">
        <v>257141</v>
      </c>
      <c r="O56" s="227">
        <v>286757</v>
      </c>
      <c r="P56" s="227">
        <v>323951</v>
      </c>
    </row>
    <row r="57" spans="1:16" ht="15" customHeight="1" x14ac:dyDescent="0.25">
      <c r="A57" s="226" t="s">
        <v>370</v>
      </c>
      <c r="B57" s="228">
        <v>5263</v>
      </c>
      <c r="C57" s="228">
        <v>6359</v>
      </c>
      <c r="D57" s="228">
        <v>7864</v>
      </c>
      <c r="E57" s="228">
        <v>8112</v>
      </c>
      <c r="F57" s="228">
        <v>8843</v>
      </c>
      <c r="G57" s="228">
        <v>9623</v>
      </c>
      <c r="H57" s="227">
        <v>10274</v>
      </c>
      <c r="I57" s="227">
        <v>11021</v>
      </c>
      <c r="J57" s="227">
        <v>12930</v>
      </c>
      <c r="K57" s="227">
        <v>15209</v>
      </c>
      <c r="L57" s="227">
        <v>17344</v>
      </c>
      <c r="M57" s="227">
        <v>19685</v>
      </c>
      <c r="N57" s="227">
        <v>22405</v>
      </c>
      <c r="O57" s="227">
        <v>23130</v>
      </c>
      <c r="P57" s="227">
        <v>28224</v>
      </c>
    </row>
    <row r="58" spans="1:16" ht="15" customHeight="1" x14ac:dyDescent="0.25">
      <c r="A58" s="226" t="s">
        <v>394</v>
      </c>
      <c r="B58" s="228">
        <v>2977</v>
      </c>
      <c r="C58" s="228">
        <v>3822</v>
      </c>
      <c r="D58" s="228">
        <v>4634</v>
      </c>
      <c r="E58" s="228">
        <v>5142</v>
      </c>
      <c r="F58" s="228">
        <v>5526</v>
      </c>
      <c r="G58" s="228">
        <v>5673</v>
      </c>
      <c r="H58" s="228">
        <v>5619</v>
      </c>
      <c r="I58" s="228">
        <v>5868</v>
      </c>
      <c r="J58" s="228">
        <v>7073</v>
      </c>
      <c r="K58" s="228">
        <v>9623</v>
      </c>
      <c r="L58" s="227">
        <v>12382</v>
      </c>
      <c r="M58" s="227">
        <v>14239</v>
      </c>
      <c r="N58" s="227">
        <v>15769</v>
      </c>
      <c r="O58" s="227">
        <v>17732</v>
      </c>
      <c r="P58" s="227">
        <v>20639</v>
      </c>
    </row>
    <row r="59" spans="1:16" ht="15" customHeight="1" x14ac:dyDescent="0.25">
      <c r="A59" s="226" t="s">
        <v>433</v>
      </c>
      <c r="B59" s="236">
        <v>2.4</v>
      </c>
      <c r="C59" s="236">
        <v>3.24</v>
      </c>
      <c r="D59" s="236">
        <v>4.0999999999999996</v>
      </c>
      <c r="E59" s="236">
        <v>4.7300000000000004</v>
      </c>
      <c r="F59" s="236">
        <v>5.28</v>
      </c>
      <c r="G59" s="236">
        <v>5.5</v>
      </c>
      <c r="H59" s="236">
        <v>5.7</v>
      </c>
      <c r="I59" s="236">
        <v>6.01</v>
      </c>
      <c r="J59" s="236">
        <v>7.25</v>
      </c>
      <c r="K59" s="236">
        <v>9.5</v>
      </c>
      <c r="L59" s="236">
        <v>12.19</v>
      </c>
      <c r="M59" s="236">
        <v>14.33</v>
      </c>
      <c r="N59" s="236">
        <v>16.03</v>
      </c>
      <c r="O59" s="236">
        <v>18.079999999999998</v>
      </c>
      <c r="P59" s="236">
        <v>21.18</v>
      </c>
    </row>
    <row r="60" spans="1:16" ht="15" customHeight="1" x14ac:dyDescent="0.25">
      <c r="A60" s="226" t="s">
        <v>545</v>
      </c>
      <c r="B60" s="228">
        <v>1201</v>
      </c>
      <c r="C60" s="228">
        <v>1147</v>
      </c>
      <c r="D60" s="228">
        <v>1086</v>
      </c>
      <c r="E60" s="228">
        <v>1039</v>
      </c>
      <c r="F60" s="228">
        <v>1019</v>
      </c>
      <c r="G60" s="228">
        <v>988</v>
      </c>
      <c r="H60" s="228">
        <v>954</v>
      </c>
      <c r="I60" s="228">
        <v>953</v>
      </c>
      <c r="J60" s="228">
        <v>952</v>
      </c>
      <c r="K60" s="228">
        <v>969</v>
      </c>
      <c r="L60" s="228">
        <v>960</v>
      </c>
      <c r="M60" s="228">
        <v>948</v>
      </c>
      <c r="N60" s="228">
        <v>946</v>
      </c>
      <c r="O60" s="228">
        <v>941</v>
      </c>
      <c r="P60" s="228">
        <v>934</v>
      </c>
    </row>
    <row r="61" spans="1:16" ht="15" customHeight="1" x14ac:dyDescent="0.25">
      <c r="A61" s="226" t="s">
        <v>488</v>
      </c>
      <c r="B61" s="227">
        <v>14149</v>
      </c>
      <c r="C61" s="227">
        <v>14550</v>
      </c>
      <c r="D61" s="227">
        <v>16779</v>
      </c>
      <c r="E61" s="227">
        <v>18743</v>
      </c>
      <c r="F61" s="227">
        <v>20742</v>
      </c>
      <c r="G61" s="227">
        <v>21542</v>
      </c>
      <c r="H61" s="227">
        <v>20568</v>
      </c>
      <c r="I61" s="227">
        <v>20780</v>
      </c>
      <c r="J61" s="227">
        <v>26713</v>
      </c>
      <c r="K61" s="227">
        <v>31850</v>
      </c>
      <c r="L61" s="227">
        <v>35968</v>
      </c>
      <c r="M61" s="227">
        <v>40469</v>
      </c>
      <c r="N61" s="227">
        <v>44102</v>
      </c>
      <c r="O61" s="227">
        <v>45646</v>
      </c>
      <c r="P61" s="227">
        <v>48274</v>
      </c>
    </row>
    <row r="62" spans="1:16" ht="15" customHeight="1" x14ac:dyDescent="0.25">
      <c r="A62" s="226" t="s">
        <v>586</v>
      </c>
      <c r="B62" s="233">
        <v>-1637</v>
      </c>
      <c r="C62" s="228">
        <v>498</v>
      </c>
      <c r="D62" s="228">
        <v>170</v>
      </c>
      <c r="E62" s="228">
        <v>2538</v>
      </c>
      <c r="F62" s="233">
        <v>-3768</v>
      </c>
      <c r="G62" s="233">
        <v>-2124</v>
      </c>
      <c r="H62" s="233">
        <v>-2767</v>
      </c>
      <c r="I62" s="240">
        <v>-19119</v>
      </c>
      <c r="J62" s="240">
        <v>-17948</v>
      </c>
      <c r="K62" s="240">
        <v>-13212</v>
      </c>
      <c r="L62" s="240">
        <v>-13916</v>
      </c>
      <c r="M62" s="240">
        <v>-15572</v>
      </c>
      <c r="N62" s="240">
        <v>-13865</v>
      </c>
      <c r="O62" s="240">
        <v>-10794</v>
      </c>
      <c r="P62" s="240">
        <v>-26303</v>
      </c>
    </row>
    <row r="63" spans="1:16" ht="15" customHeight="1" x14ac:dyDescent="0.25">
      <c r="A63" s="226" t="s">
        <v>500</v>
      </c>
      <c r="B63" s="227">
        <v>55815</v>
      </c>
      <c r="C63" s="227">
        <v>59045</v>
      </c>
      <c r="D63" s="227">
        <v>63063</v>
      </c>
      <c r="E63" s="227">
        <v>67889</v>
      </c>
      <c r="F63" s="227">
        <v>80885</v>
      </c>
      <c r="G63" s="227">
        <v>81882</v>
      </c>
      <c r="H63" s="227">
        <v>86382</v>
      </c>
      <c r="I63" s="227">
        <v>111254</v>
      </c>
      <c r="J63" s="227">
        <v>122810</v>
      </c>
      <c r="K63" s="227">
        <v>139058</v>
      </c>
      <c r="L63" s="227">
        <v>152221</v>
      </c>
      <c r="M63" s="227">
        <v>173889</v>
      </c>
      <c r="N63" s="227">
        <v>197289</v>
      </c>
      <c r="O63" s="227">
        <v>212206</v>
      </c>
      <c r="P63" s="227">
        <v>245705</v>
      </c>
    </row>
    <row r="64" spans="1:16" ht="15" customHeight="1" x14ac:dyDescent="0.25">
      <c r="A64" s="224" t="s">
        <v>714</v>
      </c>
      <c r="B64" s="225"/>
      <c r="C64" s="225"/>
      <c r="D64" s="225"/>
      <c r="E64" s="225"/>
      <c r="F64" s="225"/>
      <c r="G64" s="225"/>
      <c r="H64" s="225"/>
      <c r="I64" s="225"/>
      <c r="J64" s="225"/>
      <c r="K64" s="225"/>
      <c r="L64" s="225"/>
      <c r="M64" s="225"/>
      <c r="N64" s="225"/>
      <c r="O64" s="225"/>
      <c r="P64" s="225"/>
    </row>
    <row r="65" spans="1:16" ht="15" customHeight="1" x14ac:dyDescent="0.25">
      <c r="A65" s="226" t="s">
        <v>715</v>
      </c>
      <c r="B65" s="239">
        <v>75.06</v>
      </c>
      <c r="C65" s="239">
        <v>75.44</v>
      </c>
      <c r="D65" s="239">
        <v>73.59</v>
      </c>
      <c r="E65" s="239">
        <v>73.44</v>
      </c>
      <c r="F65" s="239">
        <v>72.97</v>
      </c>
      <c r="G65" s="239">
        <v>73.34</v>
      </c>
      <c r="H65" s="239">
        <v>71.900000000000006</v>
      </c>
      <c r="I65" s="239">
        <v>66.42</v>
      </c>
      <c r="J65" s="239">
        <v>63.6</v>
      </c>
      <c r="K65" s="239">
        <v>64.97</v>
      </c>
      <c r="L65" s="239">
        <v>64.66</v>
      </c>
      <c r="M65" s="239">
        <v>65.11</v>
      </c>
      <c r="N65" s="239">
        <v>62.35</v>
      </c>
      <c r="O65" s="239">
        <v>65.52</v>
      </c>
      <c r="P65" s="239">
        <v>65.45</v>
      </c>
    </row>
    <row r="66" spans="1:16" ht="15" customHeight="1" x14ac:dyDescent="0.25">
      <c r="A66" s="226" t="s">
        <v>716</v>
      </c>
      <c r="B66" s="239">
        <v>21.14</v>
      </c>
      <c r="C66" s="239">
        <v>19.53</v>
      </c>
      <c r="D66" s="239">
        <v>20.43</v>
      </c>
      <c r="E66" s="239">
        <v>21.11</v>
      </c>
      <c r="F66" s="239">
        <v>21.61</v>
      </c>
      <c r="G66" s="239">
        <v>21.52</v>
      </c>
      <c r="H66" s="239">
        <v>23.37</v>
      </c>
      <c r="I66" s="239">
        <v>33.19</v>
      </c>
      <c r="J66" s="239">
        <v>38.07</v>
      </c>
      <c r="K66" s="239">
        <v>35.29</v>
      </c>
      <c r="L66" s="239">
        <v>35.659999999999997</v>
      </c>
      <c r="M66" s="239">
        <v>34.81</v>
      </c>
      <c r="N66" s="239">
        <v>37.39</v>
      </c>
      <c r="O66" s="239">
        <v>33.909999999999997</v>
      </c>
      <c r="P66" s="239">
        <v>33.01</v>
      </c>
    </row>
    <row r="67" spans="1:16" ht="15" customHeight="1" x14ac:dyDescent="0.25">
      <c r="A67" s="226" t="s">
        <v>717</v>
      </c>
      <c r="B67" s="239">
        <v>1.05</v>
      </c>
      <c r="C67" s="239">
        <v>0.75</v>
      </c>
      <c r="D67" s="239">
        <v>0.71</v>
      </c>
      <c r="E67" s="239">
        <v>0.71</v>
      </c>
      <c r="F67" s="239">
        <v>0.68</v>
      </c>
      <c r="G67" s="239">
        <v>0.68</v>
      </c>
      <c r="H67" s="239">
        <v>0.68</v>
      </c>
      <c r="I67" s="239">
        <v>0.56000000000000005</v>
      </c>
      <c r="J67" s="239">
        <v>0.56999999999999995</v>
      </c>
      <c r="K67" s="239">
        <v>0.65</v>
      </c>
      <c r="L67" s="239">
        <v>0.77</v>
      </c>
      <c r="M67" s="239">
        <v>0.99</v>
      </c>
      <c r="N67" s="239">
        <v>0.75</v>
      </c>
      <c r="O67" s="239">
        <v>0.66</v>
      </c>
      <c r="P67" s="239">
        <v>0.71</v>
      </c>
    </row>
    <row r="68" spans="1:16" ht="15" customHeight="1" x14ac:dyDescent="0.25">
      <c r="A68" s="226" t="s">
        <v>718</v>
      </c>
      <c r="B68" s="239">
        <v>7.15</v>
      </c>
      <c r="C68" s="239">
        <v>8.02</v>
      </c>
      <c r="D68" s="239">
        <v>9.2100000000000009</v>
      </c>
      <c r="E68" s="239">
        <v>8.82</v>
      </c>
      <c r="F68" s="239">
        <v>8.8699999999999992</v>
      </c>
      <c r="G68" s="239">
        <v>8.7799999999999994</v>
      </c>
      <c r="H68" s="239">
        <v>8.91</v>
      </c>
      <c r="I68" s="239">
        <v>8.67</v>
      </c>
      <c r="J68" s="239">
        <v>8.9700000000000006</v>
      </c>
      <c r="K68" s="239">
        <v>9.6</v>
      </c>
      <c r="L68" s="239">
        <v>9.74</v>
      </c>
      <c r="M68" s="239">
        <v>10.38</v>
      </c>
      <c r="N68" s="239">
        <v>11.12</v>
      </c>
      <c r="O68" s="239">
        <v>10.220000000000001</v>
      </c>
      <c r="P68" s="239">
        <v>10.98</v>
      </c>
    </row>
    <row r="69" spans="1:16" ht="15" customHeight="1" x14ac:dyDescent="0.25">
      <c r="A69" s="224" t="s">
        <v>719</v>
      </c>
      <c r="B69" s="225"/>
      <c r="C69" s="225"/>
      <c r="D69" s="225"/>
      <c r="E69" s="225"/>
      <c r="F69" s="225"/>
      <c r="G69" s="225"/>
      <c r="H69" s="225"/>
      <c r="I69" s="225"/>
      <c r="J69" s="225"/>
      <c r="K69" s="225"/>
      <c r="L69" s="225"/>
      <c r="M69" s="225"/>
      <c r="N69" s="225"/>
      <c r="O69" s="225"/>
      <c r="P69" s="225"/>
    </row>
    <row r="70" spans="1:16" ht="15" customHeight="1" x14ac:dyDescent="0.25">
      <c r="A70" s="226" t="s">
        <v>720</v>
      </c>
      <c r="B70" s="239">
        <v>45.84</v>
      </c>
      <c r="C70" s="239">
        <v>37.85</v>
      </c>
      <c r="D70" s="239">
        <v>35.340000000000003</v>
      </c>
      <c r="E70" s="239">
        <v>17.14</v>
      </c>
      <c r="F70" s="239">
        <v>20.71</v>
      </c>
      <c r="G70" s="239">
        <v>20.59</v>
      </c>
      <c r="H70" s="239">
        <v>20.149999999999999</v>
      </c>
      <c r="I70" s="239">
        <v>28.73</v>
      </c>
      <c r="J70" s="239">
        <v>26.85</v>
      </c>
      <c r="K70" s="239">
        <v>22.79</v>
      </c>
      <c r="L70" s="239">
        <v>24.01</v>
      </c>
      <c r="M70" s="239">
        <v>23.39</v>
      </c>
      <c r="N70" s="239">
        <v>22.03</v>
      </c>
      <c r="O70" s="239">
        <v>21.68</v>
      </c>
      <c r="P70" s="239">
        <v>23.45</v>
      </c>
    </row>
    <row r="71" spans="1:16" ht="15" customHeight="1" x14ac:dyDescent="0.25">
      <c r="A71" s="226" t="s">
        <v>721</v>
      </c>
      <c r="B71" s="239">
        <v>55.18</v>
      </c>
      <c r="C71" s="239">
        <v>48.63</v>
      </c>
      <c r="D71" s="239">
        <v>46.32</v>
      </c>
      <c r="E71" s="239">
        <v>29.15</v>
      </c>
      <c r="F71" s="239">
        <v>33.47</v>
      </c>
      <c r="G71" s="239">
        <v>33.6</v>
      </c>
      <c r="H71" s="239">
        <v>33.96</v>
      </c>
      <c r="I71" s="239">
        <v>47.41</v>
      </c>
      <c r="J71" s="239">
        <v>45.07</v>
      </c>
      <c r="K71" s="239">
        <v>37.86</v>
      </c>
      <c r="L71" s="239">
        <v>39.4</v>
      </c>
      <c r="M71" s="239">
        <v>39.549999999999997</v>
      </c>
      <c r="N71" s="239">
        <v>38.130000000000003</v>
      </c>
      <c r="O71" s="239">
        <v>37.56</v>
      </c>
      <c r="P71" s="239">
        <v>40.020000000000003</v>
      </c>
    </row>
    <row r="72" spans="1:16" ht="15" customHeight="1" x14ac:dyDescent="0.25">
      <c r="A72" s="226" t="s">
        <v>722</v>
      </c>
      <c r="B72" s="239">
        <v>123.14</v>
      </c>
      <c r="C72" s="239">
        <v>94.66</v>
      </c>
      <c r="D72" s="239">
        <v>86.29</v>
      </c>
      <c r="E72" s="239">
        <v>41.14</v>
      </c>
      <c r="F72" s="239">
        <v>53.74</v>
      </c>
      <c r="G72" s="239">
        <v>50.59</v>
      </c>
      <c r="H72" s="239">
        <v>51.43</v>
      </c>
      <c r="I72" s="239">
        <v>94.78</v>
      </c>
      <c r="J72" s="239">
        <v>86.36</v>
      </c>
      <c r="K72" s="239">
        <v>63.6</v>
      </c>
      <c r="L72" s="239">
        <v>67.3</v>
      </c>
      <c r="M72" s="239">
        <v>67.31</v>
      </c>
      <c r="N72" s="239">
        <v>63.62</v>
      </c>
      <c r="O72" s="239">
        <v>61.3</v>
      </c>
      <c r="P72" s="239">
        <v>70.75</v>
      </c>
    </row>
    <row r="73" spans="1:16" ht="15" customHeight="1" x14ac:dyDescent="0.25">
      <c r="A73" s="226" t="s">
        <v>723</v>
      </c>
      <c r="B73" s="228">
        <v>2340</v>
      </c>
      <c r="C73" s="228">
        <v>2361</v>
      </c>
      <c r="D73" s="228">
        <v>2803</v>
      </c>
      <c r="E73" s="228">
        <v>2236</v>
      </c>
      <c r="F73" s="228">
        <v>2479.5</v>
      </c>
      <c r="G73" s="228">
        <v>3049</v>
      </c>
      <c r="H73" s="228">
        <v>2302</v>
      </c>
      <c r="I73" s="228">
        <v>4806.5</v>
      </c>
      <c r="J73" s="228">
        <v>7980.5</v>
      </c>
      <c r="K73" s="228">
        <v>6211</v>
      </c>
      <c r="L73" s="228">
        <v>3815</v>
      </c>
      <c r="M73" s="228">
        <v>4625.5</v>
      </c>
      <c r="N73" s="228">
        <v>6007.5</v>
      </c>
      <c r="O73" s="228">
        <v>5879.5</v>
      </c>
      <c r="P73" s="228">
        <v>5457</v>
      </c>
    </row>
    <row r="74" spans="1:16" ht="15" customHeight="1" x14ac:dyDescent="0.25">
      <c r="A74" s="226" t="s">
        <v>724</v>
      </c>
      <c r="B74" s="239">
        <v>59.92</v>
      </c>
      <c r="C74" s="239">
        <v>61.77</v>
      </c>
      <c r="D74" s="239">
        <v>60.49</v>
      </c>
      <c r="E74" s="239">
        <v>43.49</v>
      </c>
      <c r="F74" s="239">
        <v>44.87</v>
      </c>
      <c r="G74" s="239">
        <v>53.75</v>
      </c>
      <c r="H74" s="239">
        <v>40.97</v>
      </c>
      <c r="I74" s="239">
        <v>81.91</v>
      </c>
      <c r="J74" s="239">
        <v>112.83</v>
      </c>
      <c r="K74" s="239">
        <v>64.540000000000006</v>
      </c>
      <c r="L74" s="239">
        <v>30.81</v>
      </c>
      <c r="M74" s="239">
        <v>32.479999999999997</v>
      </c>
      <c r="N74" s="239">
        <v>38.1</v>
      </c>
      <c r="O74" s="239">
        <v>34.81</v>
      </c>
      <c r="P74" s="239">
        <v>26.71</v>
      </c>
    </row>
    <row r="75" spans="1:16" ht="15" customHeight="1" x14ac:dyDescent="0.25">
      <c r="A75" s="226" t="s">
        <v>725</v>
      </c>
      <c r="B75" s="236">
        <v>8.24</v>
      </c>
      <c r="C75" s="236">
        <v>11.54</v>
      </c>
      <c r="D75" s="236">
        <v>16.350000000000001</v>
      </c>
      <c r="E75" s="236">
        <v>16.059999999999999</v>
      </c>
      <c r="F75" s="236">
        <v>13.99</v>
      </c>
      <c r="G75" s="236">
        <v>13.59</v>
      </c>
      <c r="H75" s="236">
        <v>16.62</v>
      </c>
      <c r="I75" s="236">
        <v>13.95</v>
      </c>
      <c r="J75" s="236">
        <v>12.12</v>
      </c>
      <c r="K75" s="236">
        <v>12.82</v>
      </c>
      <c r="L75" s="236">
        <v>12.39</v>
      </c>
      <c r="M75" s="236">
        <v>11.55</v>
      </c>
      <c r="N75" s="236">
        <v>13.47</v>
      </c>
      <c r="O75" s="236">
        <v>13.93</v>
      </c>
      <c r="P75" s="236">
        <v>13.49</v>
      </c>
    </row>
    <row r="76" spans="1:16" ht="15" customHeight="1" x14ac:dyDescent="0.25">
      <c r="A76" s="226" t="s">
        <v>726</v>
      </c>
      <c r="B76" s="236">
        <v>0.99</v>
      </c>
      <c r="C76" s="236">
        <v>0.99</v>
      </c>
      <c r="D76" s="236">
        <v>0.9</v>
      </c>
      <c r="E76" s="236">
        <v>0.87</v>
      </c>
      <c r="F76" s="236">
        <v>0.85</v>
      </c>
      <c r="G76" s="236">
        <v>0.81</v>
      </c>
      <c r="H76" s="236">
        <v>0.76</v>
      </c>
      <c r="I76" s="236">
        <v>0.69</v>
      </c>
      <c r="J76" s="236">
        <v>0.68</v>
      </c>
      <c r="K76" s="236">
        <v>0.7</v>
      </c>
      <c r="L76" s="236">
        <v>0.72</v>
      </c>
      <c r="M76" s="236">
        <v>0.72</v>
      </c>
      <c r="N76" s="236">
        <v>0.7</v>
      </c>
      <c r="O76" s="236">
        <v>0.69</v>
      </c>
      <c r="P76" s="236">
        <v>0.7</v>
      </c>
    </row>
    <row r="77" spans="1:16" ht="15" customHeight="1" x14ac:dyDescent="0.25">
      <c r="A77" s="226" t="s">
        <v>727</v>
      </c>
      <c r="B77" s="239">
        <v>1.24</v>
      </c>
      <c r="C77" s="239">
        <v>0.94</v>
      </c>
      <c r="D77" s="239">
        <v>9.69</v>
      </c>
      <c r="E77" s="239">
        <v>12.66</v>
      </c>
      <c r="F77" s="239">
        <v>14.84</v>
      </c>
      <c r="G77" s="239">
        <v>18.77</v>
      </c>
      <c r="H77" s="239">
        <v>24.24</v>
      </c>
      <c r="I77" s="239">
        <v>30.72</v>
      </c>
      <c r="J77" s="239">
        <v>32.22</v>
      </c>
      <c r="K77" s="239">
        <v>29.63</v>
      </c>
      <c r="L77" s="239">
        <v>27.7</v>
      </c>
      <c r="M77" s="239">
        <v>28.41</v>
      </c>
      <c r="N77" s="239">
        <v>29.76</v>
      </c>
      <c r="O77" s="239">
        <v>30.55</v>
      </c>
      <c r="P77" s="239">
        <v>29.78</v>
      </c>
    </row>
    <row r="78" spans="1:16" ht="15" customHeight="1" x14ac:dyDescent="0.25">
      <c r="A78" s="226" t="s">
        <v>728</v>
      </c>
      <c r="B78" s="239">
        <v>8045.95</v>
      </c>
      <c r="C78" s="239">
        <v>10616.67</v>
      </c>
      <c r="D78" s="239">
        <v>1032.07</v>
      </c>
      <c r="E78" s="239">
        <v>789.86</v>
      </c>
      <c r="F78" s="239">
        <v>673.9</v>
      </c>
      <c r="G78" s="239">
        <v>532.66999999999996</v>
      </c>
      <c r="H78" s="239">
        <v>412.56</v>
      </c>
      <c r="I78" s="239">
        <v>325.48</v>
      </c>
      <c r="J78" s="239">
        <v>310.35000000000002</v>
      </c>
      <c r="K78" s="239">
        <v>337.47</v>
      </c>
      <c r="L78" s="239">
        <v>361.02</v>
      </c>
      <c r="M78" s="239">
        <v>351.96</v>
      </c>
      <c r="N78" s="239">
        <v>336.02</v>
      </c>
      <c r="O78" s="239">
        <v>327.37</v>
      </c>
      <c r="P78" s="239">
        <v>335.84</v>
      </c>
    </row>
    <row r="79" spans="1:16" ht="15" customHeight="1" x14ac:dyDescent="0.25">
      <c r="A79" s="224" t="s">
        <v>729</v>
      </c>
      <c r="B79" s="225"/>
      <c r="C79" s="225"/>
      <c r="D79" s="225"/>
      <c r="E79" s="225"/>
      <c r="F79" s="225"/>
      <c r="G79" s="225"/>
      <c r="H79" s="225"/>
      <c r="I79" s="225"/>
      <c r="J79" s="225"/>
      <c r="K79" s="225"/>
      <c r="L79" s="225"/>
      <c r="M79" s="225"/>
      <c r="N79" s="225"/>
      <c r="O79" s="225"/>
      <c r="P79" s="225"/>
    </row>
    <row r="80" spans="1:16" ht="15" customHeight="1" x14ac:dyDescent="0.25">
      <c r="A80" s="226" t="s">
        <v>730</v>
      </c>
      <c r="B80" s="227">
        <v>41929.58</v>
      </c>
      <c r="C80" s="227">
        <v>49316.13</v>
      </c>
      <c r="D80" s="227">
        <v>55497.01</v>
      </c>
      <c r="E80" s="227">
        <v>55290.32</v>
      </c>
      <c r="F80" s="227">
        <v>47637.93</v>
      </c>
      <c r="G80" s="227">
        <v>39259.519999999997</v>
      </c>
      <c r="H80" s="227">
        <v>34472.39</v>
      </c>
      <c r="I80" s="227">
        <v>31718.92</v>
      </c>
      <c r="J80" s="227">
        <v>32897.67</v>
      </c>
      <c r="K80" s="227">
        <v>39277.550000000003</v>
      </c>
      <c r="L80" s="227">
        <v>44221.43</v>
      </c>
      <c r="M80" s="227">
        <v>45564.800000000003</v>
      </c>
      <c r="N80" s="227">
        <v>48149.62</v>
      </c>
      <c r="O80" s="227">
        <v>52152.94</v>
      </c>
      <c r="P80" s="227">
        <v>55037.33</v>
      </c>
    </row>
    <row r="81" spans="1:16" ht="15" customHeight="1" x14ac:dyDescent="0.25">
      <c r="A81" s="226" t="s">
        <v>731</v>
      </c>
      <c r="B81" s="227">
        <v>1143464.79</v>
      </c>
      <c r="C81" s="227">
        <v>1124361.29</v>
      </c>
      <c r="D81" s="227">
        <v>1127604.79</v>
      </c>
      <c r="E81" s="227">
        <v>1095290.32</v>
      </c>
      <c r="F81" s="227">
        <v>953603.45</v>
      </c>
      <c r="G81" s="227">
        <v>847674.74</v>
      </c>
      <c r="H81" s="227">
        <v>800453.99</v>
      </c>
      <c r="I81" s="227">
        <v>849227.03</v>
      </c>
      <c r="J81" s="227">
        <v>859720.93</v>
      </c>
      <c r="K81" s="227">
        <v>821057.14</v>
      </c>
      <c r="L81" s="227">
        <v>808025</v>
      </c>
      <c r="M81" s="227">
        <v>774896</v>
      </c>
      <c r="N81" s="227">
        <v>785163.36</v>
      </c>
      <c r="O81" s="227">
        <v>843402.94</v>
      </c>
      <c r="P81" s="227">
        <v>863869.33</v>
      </c>
    </row>
    <row r="82" spans="1:16" ht="15" customHeight="1" x14ac:dyDescent="0.25">
      <c r="A82" s="226" t="s">
        <v>732</v>
      </c>
      <c r="B82" s="227">
        <v>744200</v>
      </c>
      <c r="C82" s="227">
        <v>738062.5</v>
      </c>
      <c r="D82" s="227">
        <v>724862.07</v>
      </c>
      <c r="E82" s="227">
        <v>685747.47</v>
      </c>
      <c r="F82" s="227">
        <v>608157.89</v>
      </c>
      <c r="G82" s="227">
        <v>524884.62</v>
      </c>
      <c r="H82" s="227">
        <v>508129.41</v>
      </c>
      <c r="I82" s="227">
        <v>556270</v>
      </c>
      <c r="J82" s="227">
        <v>533956.52</v>
      </c>
      <c r="K82" s="227">
        <v>534838.46</v>
      </c>
      <c r="L82" s="227">
        <v>507403.33</v>
      </c>
      <c r="M82" s="227">
        <v>535043.07999999996</v>
      </c>
      <c r="N82" s="227">
        <v>597845.44999999995</v>
      </c>
      <c r="O82" s="227">
        <v>606302.86</v>
      </c>
      <c r="P82" s="227">
        <v>614262.5</v>
      </c>
    </row>
  </sheetData>
  <pageMargins left="0.5" right="0.5" top="1" bottom="1" header="0.5" footer="0.75"/>
  <pageSetup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D200-AC86-4AC5-8E25-4636BF6667FF}">
  <sheetPr>
    <pageSetUpPr fitToPage="1"/>
  </sheetPr>
  <dimension ref="A1:P68"/>
  <sheetViews>
    <sheetView topLeftCell="A4" workbookViewId="0"/>
  </sheetViews>
  <sheetFormatPr defaultRowHeight="15" outlineLevelRow="1" x14ac:dyDescent="0.25"/>
  <cols>
    <col min="1" max="1" width="85.7109375" style="214" customWidth="1"/>
    <col min="2" max="16" width="15.7109375" style="214" customWidth="1"/>
    <col min="17" max="16384" width="9.140625" style="214"/>
  </cols>
  <sheetData>
    <row r="1" spans="1:16" ht="15" customHeight="1" thickBot="1" x14ac:dyDescent="0.3">
      <c r="A1" s="212" t="s">
        <v>733</v>
      </c>
      <c r="B1" s="213"/>
      <c r="C1" s="213"/>
      <c r="D1" s="213"/>
      <c r="E1" s="213"/>
      <c r="F1" s="213"/>
      <c r="G1" s="213"/>
      <c r="H1" s="213"/>
      <c r="I1" s="213"/>
      <c r="J1" s="213"/>
      <c r="K1" s="213"/>
      <c r="L1" s="213"/>
      <c r="M1" s="213"/>
      <c r="N1" s="213"/>
      <c r="O1" s="213"/>
      <c r="P1" s="213"/>
    </row>
    <row r="2" spans="1:16" ht="15" customHeight="1" thickTop="1" x14ac:dyDescent="0.25">
      <c r="A2" s="215" t="s">
        <v>99</v>
      </c>
      <c r="B2" s="216" t="s">
        <v>306</v>
      </c>
    </row>
    <row r="3" spans="1:16" x14ac:dyDescent="0.25">
      <c r="A3" s="215" t="s">
        <v>307</v>
      </c>
      <c r="B3" s="215" t="s">
        <v>308</v>
      </c>
    </row>
    <row r="4" spans="1:16" x14ac:dyDescent="0.25">
      <c r="A4" s="215" t="s">
        <v>309</v>
      </c>
      <c r="B4" s="215" t="s">
        <v>308</v>
      </c>
    </row>
    <row r="5" spans="1:16" x14ac:dyDescent="0.25">
      <c r="A5" s="215" t="s">
        <v>310</v>
      </c>
      <c r="B5" s="215" t="s">
        <v>311</v>
      </c>
    </row>
    <row r="6" spans="1:16" x14ac:dyDescent="0.25">
      <c r="A6" s="215" t="s">
        <v>312</v>
      </c>
      <c r="B6" s="215" t="s">
        <v>313</v>
      </c>
    </row>
    <row r="7" spans="1:16" x14ac:dyDescent="0.25">
      <c r="A7" s="215" t="s">
        <v>314</v>
      </c>
      <c r="B7" s="215" t="s">
        <v>315</v>
      </c>
    </row>
    <row r="8" spans="1:16" x14ac:dyDescent="0.25">
      <c r="A8" s="215" t="s">
        <v>316</v>
      </c>
      <c r="B8" s="215" t="s">
        <v>317</v>
      </c>
    </row>
    <row r="9" spans="1:16" x14ac:dyDescent="0.25">
      <c r="A9" s="215" t="s">
        <v>318</v>
      </c>
      <c r="B9" s="215" t="s">
        <v>319</v>
      </c>
    </row>
    <row r="10" spans="1:16" x14ac:dyDescent="0.25">
      <c r="A10" s="215" t="s">
        <v>320</v>
      </c>
      <c r="B10" s="217">
        <v>45277.647855787</v>
      </c>
    </row>
    <row r="11" spans="1:16" x14ac:dyDescent="0.25">
      <c r="A11" s="218" t="s">
        <v>321</v>
      </c>
      <c r="B11" s="219" t="s">
        <v>322</v>
      </c>
      <c r="C11" s="219" t="s">
        <v>323</v>
      </c>
      <c r="D11" s="219" t="s">
        <v>324</v>
      </c>
      <c r="E11" s="219" t="s">
        <v>325</v>
      </c>
      <c r="F11" s="219" t="s">
        <v>326</v>
      </c>
      <c r="G11" s="219" t="s">
        <v>327</v>
      </c>
      <c r="H11" s="219" t="s">
        <v>328</v>
      </c>
      <c r="I11" s="219" t="s">
        <v>329</v>
      </c>
      <c r="J11" s="219" t="s">
        <v>330</v>
      </c>
      <c r="K11" s="219" t="s">
        <v>331</v>
      </c>
      <c r="L11" s="219" t="s">
        <v>332</v>
      </c>
      <c r="M11" s="219" t="s">
        <v>333</v>
      </c>
      <c r="N11" s="219" t="s">
        <v>334</v>
      </c>
      <c r="O11" s="219" t="s">
        <v>335</v>
      </c>
      <c r="P11" s="219" t="s">
        <v>336</v>
      </c>
    </row>
    <row r="12" spans="1:16" ht="15" customHeight="1" outlineLevel="1" x14ac:dyDescent="0.25">
      <c r="A12" s="220" t="s">
        <v>337</v>
      </c>
      <c r="B12" s="221">
        <v>39813</v>
      </c>
      <c r="C12" s="221">
        <v>40178</v>
      </c>
      <c r="D12" s="221">
        <v>40543</v>
      </c>
      <c r="E12" s="221">
        <v>40908</v>
      </c>
      <c r="F12" s="221">
        <v>41274</v>
      </c>
      <c r="G12" s="221">
        <v>41639</v>
      </c>
      <c r="H12" s="221">
        <v>42004</v>
      </c>
      <c r="I12" s="221">
        <v>42369</v>
      </c>
      <c r="J12" s="221">
        <v>42735</v>
      </c>
      <c r="K12" s="221">
        <v>43100</v>
      </c>
      <c r="L12" s="221">
        <v>43465</v>
      </c>
      <c r="M12" s="221">
        <v>43830</v>
      </c>
      <c r="N12" s="221">
        <v>44196</v>
      </c>
      <c r="O12" s="221">
        <v>44561</v>
      </c>
      <c r="P12" s="221">
        <v>44926</v>
      </c>
    </row>
    <row r="13" spans="1:16" ht="15" customHeight="1" outlineLevel="1" x14ac:dyDescent="0.25">
      <c r="A13" s="220" t="s">
        <v>338</v>
      </c>
      <c r="B13" s="221" t="s">
        <v>339</v>
      </c>
      <c r="C13" s="221" t="s">
        <v>339</v>
      </c>
      <c r="D13" s="221" t="s">
        <v>339</v>
      </c>
      <c r="E13" s="221" t="s">
        <v>339</v>
      </c>
      <c r="F13" s="221" t="s">
        <v>339</v>
      </c>
      <c r="G13" s="221" t="s">
        <v>339</v>
      </c>
      <c r="H13" s="221" t="s">
        <v>339</v>
      </c>
      <c r="I13" s="221" t="s">
        <v>339</v>
      </c>
      <c r="J13" s="221" t="s">
        <v>339</v>
      </c>
      <c r="K13" s="221" t="s">
        <v>339</v>
      </c>
      <c r="L13" s="221" t="s">
        <v>339</v>
      </c>
      <c r="M13" s="221" t="s">
        <v>339</v>
      </c>
      <c r="N13" s="221" t="s">
        <v>339</v>
      </c>
      <c r="O13" s="221" t="s">
        <v>339</v>
      </c>
      <c r="P13" s="221" t="s">
        <v>339</v>
      </c>
    </row>
    <row r="14" spans="1:16" x14ac:dyDescent="0.25">
      <c r="A14" s="222" t="s">
        <v>734</v>
      </c>
      <c r="B14" s="218"/>
      <c r="C14" s="218"/>
      <c r="D14" s="218"/>
      <c r="E14" s="218"/>
      <c r="F14" s="218"/>
      <c r="G14" s="218"/>
      <c r="H14" s="218"/>
      <c r="I14" s="218"/>
      <c r="J14" s="218"/>
      <c r="K14" s="218"/>
      <c r="L14" s="218"/>
      <c r="M14" s="218"/>
      <c r="N14" s="218"/>
      <c r="O14" s="218"/>
      <c r="P14" s="218"/>
    </row>
    <row r="15" spans="1:16" x14ac:dyDescent="0.25">
      <c r="A15" s="222" t="s">
        <v>341</v>
      </c>
      <c r="B15" s="223" t="s">
        <v>342</v>
      </c>
      <c r="C15" s="223" t="s">
        <v>343</v>
      </c>
      <c r="D15" s="223" t="s">
        <v>344</v>
      </c>
      <c r="E15" s="223" t="s">
        <v>345</v>
      </c>
      <c r="F15" s="223" t="s">
        <v>346</v>
      </c>
      <c r="G15" s="223" t="s">
        <v>347</v>
      </c>
      <c r="H15" s="223" t="s">
        <v>348</v>
      </c>
      <c r="I15" s="223" t="s">
        <v>349</v>
      </c>
      <c r="J15" s="223" t="s">
        <v>350</v>
      </c>
      <c r="K15" s="223" t="s">
        <v>351</v>
      </c>
      <c r="L15" s="223" t="s">
        <v>352</v>
      </c>
      <c r="M15" s="223" t="s">
        <v>353</v>
      </c>
      <c r="N15" s="223" t="s">
        <v>354</v>
      </c>
      <c r="O15" s="223" t="s">
        <v>355</v>
      </c>
      <c r="P15" s="223" t="s">
        <v>356</v>
      </c>
    </row>
    <row r="16" spans="1:16" ht="15" customHeight="1" x14ac:dyDescent="0.25">
      <c r="A16" s="224" t="s">
        <v>735</v>
      </c>
      <c r="B16" s="225"/>
      <c r="C16" s="225"/>
      <c r="D16" s="225"/>
      <c r="E16" s="225"/>
      <c r="F16" s="225"/>
      <c r="G16" s="225"/>
      <c r="H16" s="225"/>
      <c r="I16" s="225"/>
      <c r="J16" s="225"/>
      <c r="K16" s="225"/>
      <c r="L16" s="225"/>
      <c r="M16" s="225"/>
      <c r="N16" s="225"/>
      <c r="O16" s="225"/>
      <c r="P16" s="225"/>
    </row>
    <row r="17" spans="1:16" ht="15" customHeight="1" x14ac:dyDescent="0.25">
      <c r="A17" s="226" t="s">
        <v>735</v>
      </c>
      <c r="B17" s="227">
        <v>50289.74</v>
      </c>
      <c r="C17" s="227">
        <v>47964.27</v>
      </c>
      <c r="D17" s="227">
        <v>52879.77</v>
      </c>
      <c r="E17" s="227">
        <v>56235.22</v>
      </c>
      <c r="F17" s="227">
        <v>65874.759999999995</v>
      </c>
      <c r="G17" s="227">
        <v>86567.89</v>
      </c>
      <c r="H17" s="227">
        <v>108324.28</v>
      </c>
      <c r="I17" s="227">
        <v>134796.68</v>
      </c>
      <c r="J17" s="227">
        <v>176783.67</v>
      </c>
      <c r="K17" s="227">
        <v>237597.61</v>
      </c>
      <c r="L17" s="227">
        <v>269880.96000000002</v>
      </c>
      <c r="M17" s="227">
        <v>312760.03999999998</v>
      </c>
      <c r="N17" s="227">
        <v>364326.45</v>
      </c>
      <c r="O17" s="227">
        <v>502288.19</v>
      </c>
      <c r="P17" s="227">
        <v>538206.18999999994</v>
      </c>
    </row>
    <row r="18" spans="1:16" ht="15" customHeight="1" x14ac:dyDescent="0.25">
      <c r="A18" s="226" t="s">
        <v>736</v>
      </c>
      <c r="B18" s="227">
        <v>73371.210000000006</v>
      </c>
      <c r="C18" s="227">
        <v>70645.27</v>
      </c>
      <c r="D18" s="227">
        <v>63291.34</v>
      </c>
      <c r="E18" s="227">
        <v>59145.16</v>
      </c>
      <c r="F18" s="227">
        <v>54648.75</v>
      </c>
      <c r="G18" s="227">
        <v>61904.38</v>
      </c>
      <c r="H18" s="227">
        <v>73976.39</v>
      </c>
      <c r="I18" s="227">
        <v>90359.77</v>
      </c>
      <c r="J18" s="227">
        <v>114469.46</v>
      </c>
      <c r="K18" s="227">
        <v>148814.03</v>
      </c>
      <c r="L18" s="227">
        <v>185476.64</v>
      </c>
      <c r="M18" s="227">
        <v>226363.79</v>
      </c>
      <c r="N18" s="227">
        <v>272269.74</v>
      </c>
      <c r="O18" s="227">
        <v>337370.65</v>
      </c>
      <c r="P18" s="227">
        <v>397492.37</v>
      </c>
    </row>
    <row r="19" spans="1:16" ht="15" customHeight="1" x14ac:dyDescent="0.25">
      <c r="A19" s="224" t="s">
        <v>737</v>
      </c>
      <c r="B19" s="225"/>
      <c r="C19" s="225"/>
      <c r="D19" s="225"/>
      <c r="E19" s="225"/>
      <c r="F19" s="225"/>
      <c r="G19" s="225"/>
      <c r="H19" s="225"/>
      <c r="I19" s="225"/>
      <c r="J19" s="225"/>
      <c r="K19" s="225"/>
      <c r="L19" s="225"/>
      <c r="M19" s="225"/>
      <c r="N19" s="225"/>
      <c r="O19" s="225"/>
      <c r="P19" s="225"/>
    </row>
    <row r="20" spans="1:16" ht="15" customHeight="1" x14ac:dyDescent="0.25">
      <c r="A20" s="226" t="s">
        <v>737</v>
      </c>
      <c r="B20" s="227">
        <v>32127.74</v>
      </c>
      <c r="C20" s="227">
        <v>35418.269999999997</v>
      </c>
      <c r="D20" s="227">
        <v>39718.769999999997</v>
      </c>
      <c r="E20" s="227">
        <v>54026.22</v>
      </c>
      <c r="F20" s="227">
        <v>55405.760000000002</v>
      </c>
      <c r="G20" s="227">
        <v>75808.89</v>
      </c>
      <c r="H20" s="227">
        <v>97025.279999999999</v>
      </c>
      <c r="I20" s="227">
        <v>112123.68</v>
      </c>
      <c r="J20" s="227">
        <v>152328.67000000001</v>
      </c>
      <c r="K20" s="227">
        <v>213640.61</v>
      </c>
      <c r="L20" s="227">
        <v>239661.96</v>
      </c>
      <c r="M20" s="227">
        <v>278521.03999999998</v>
      </c>
      <c r="N20" s="227">
        <v>332732.45</v>
      </c>
      <c r="O20" s="227">
        <v>472941.19</v>
      </c>
      <c r="P20" s="227">
        <v>495373.19</v>
      </c>
    </row>
    <row r="21" spans="1:16" ht="15" customHeight="1" x14ac:dyDescent="0.25">
      <c r="A21" s="226" t="s">
        <v>738</v>
      </c>
      <c r="B21" s="227">
        <v>63625.01</v>
      </c>
      <c r="C21" s="227">
        <v>59200.87</v>
      </c>
      <c r="D21" s="227">
        <v>50968.54</v>
      </c>
      <c r="E21" s="227">
        <v>47298.96</v>
      </c>
      <c r="F21" s="227">
        <v>43339.35</v>
      </c>
      <c r="G21" s="227">
        <v>52075.58</v>
      </c>
      <c r="H21" s="227">
        <v>64396.99</v>
      </c>
      <c r="I21" s="227">
        <v>78877.97</v>
      </c>
      <c r="J21" s="227">
        <v>98538.46</v>
      </c>
      <c r="K21" s="227">
        <v>130185.43</v>
      </c>
      <c r="L21" s="227">
        <v>162956.04</v>
      </c>
      <c r="M21" s="227">
        <v>199255.19</v>
      </c>
      <c r="N21" s="227">
        <v>243376.94</v>
      </c>
      <c r="O21" s="227">
        <v>307499.45</v>
      </c>
      <c r="P21" s="227">
        <v>363845.97</v>
      </c>
    </row>
    <row r="22" spans="1:16" ht="15" customHeight="1" x14ac:dyDescent="0.25">
      <c r="A22" s="224" t="s">
        <v>739</v>
      </c>
      <c r="B22" s="225"/>
      <c r="C22" s="225"/>
      <c r="D22" s="225"/>
      <c r="E22" s="225"/>
      <c r="F22" s="225"/>
      <c r="G22" s="225"/>
      <c r="H22" s="225"/>
      <c r="I22" s="225"/>
      <c r="J22" s="225"/>
      <c r="K22" s="225"/>
      <c r="L22" s="225"/>
      <c r="M22" s="225"/>
      <c r="N22" s="225"/>
      <c r="O22" s="225"/>
      <c r="P22" s="225"/>
    </row>
    <row r="23" spans="1:16" ht="15" customHeight="1" x14ac:dyDescent="0.25">
      <c r="A23" s="226" t="s">
        <v>740</v>
      </c>
      <c r="B23" s="236">
        <v>26.6</v>
      </c>
      <c r="C23" s="236">
        <v>30.48</v>
      </c>
      <c r="D23" s="236">
        <v>36.11</v>
      </c>
      <c r="E23" s="236">
        <v>50.68</v>
      </c>
      <c r="F23" s="236">
        <v>54.24</v>
      </c>
      <c r="G23" s="236">
        <v>75.3</v>
      </c>
      <c r="H23" s="228">
        <v>101.09</v>
      </c>
      <c r="I23" s="228">
        <v>117.64</v>
      </c>
      <c r="J23" s="228">
        <v>160.04</v>
      </c>
      <c r="K23" s="228">
        <v>220.46</v>
      </c>
      <c r="L23" s="228">
        <v>249.12</v>
      </c>
      <c r="M23" s="228">
        <v>293.98</v>
      </c>
      <c r="N23" s="228">
        <v>350.68</v>
      </c>
      <c r="O23" s="228">
        <v>502.14</v>
      </c>
      <c r="P23" s="228">
        <v>530.17999999999995</v>
      </c>
    </row>
    <row r="24" spans="1:16" ht="15" customHeight="1" x14ac:dyDescent="0.25">
      <c r="A24" s="226" t="s">
        <v>741</v>
      </c>
      <c r="B24" s="236">
        <v>48.94</v>
      </c>
      <c r="C24" s="236">
        <v>46.23</v>
      </c>
      <c r="D24" s="236">
        <v>41.02</v>
      </c>
      <c r="E24" s="236">
        <v>40.409999999999997</v>
      </c>
      <c r="F24" s="236">
        <v>39.619999999999997</v>
      </c>
      <c r="G24" s="236">
        <v>49.36</v>
      </c>
      <c r="H24" s="236">
        <v>63.48</v>
      </c>
      <c r="I24" s="236">
        <v>79.790000000000006</v>
      </c>
      <c r="J24" s="228">
        <v>101.66</v>
      </c>
      <c r="K24" s="228">
        <v>134.91</v>
      </c>
      <c r="L24" s="228">
        <v>169.67</v>
      </c>
      <c r="M24" s="228">
        <v>208.25</v>
      </c>
      <c r="N24" s="228">
        <v>254.86</v>
      </c>
      <c r="O24" s="228">
        <v>323.27999999999997</v>
      </c>
      <c r="P24" s="228">
        <v>385.22</v>
      </c>
    </row>
    <row r="25" spans="1:16" ht="15" customHeight="1" x14ac:dyDescent="0.25">
      <c r="A25" s="224" t="s">
        <v>742</v>
      </c>
      <c r="B25" s="225"/>
      <c r="C25" s="225"/>
      <c r="D25" s="225"/>
      <c r="E25" s="225"/>
      <c r="F25" s="225"/>
      <c r="G25" s="225"/>
      <c r="H25" s="225"/>
      <c r="I25" s="225"/>
      <c r="J25" s="225"/>
      <c r="K25" s="225"/>
      <c r="L25" s="225"/>
      <c r="M25" s="225"/>
      <c r="N25" s="225"/>
      <c r="O25" s="225"/>
      <c r="P25" s="225"/>
    </row>
    <row r="26" spans="1:16" ht="15" customHeight="1" x14ac:dyDescent="0.25">
      <c r="A26" s="226" t="s">
        <v>743</v>
      </c>
      <c r="B26" s="239">
        <v>10.44</v>
      </c>
      <c r="C26" s="239">
        <v>13.6</v>
      </c>
      <c r="D26" s="239">
        <v>13.21</v>
      </c>
      <c r="E26" s="239">
        <v>10.71</v>
      </c>
      <c r="F26" s="239">
        <v>10.73</v>
      </c>
      <c r="G26" s="239">
        <v>7.38</v>
      </c>
      <c r="H26" s="239">
        <v>6.55</v>
      </c>
      <c r="I26" s="239">
        <v>7.19</v>
      </c>
      <c r="J26" s="239">
        <v>5.22</v>
      </c>
      <c r="K26" s="239">
        <v>5.33</v>
      </c>
      <c r="L26" s="239">
        <v>5.57</v>
      </c>
      <c r="M26" s="239">
        <v>5.77</v>
      </c>
      <c r="N26" s="239">
        <v>5.97</v>
      </c>
      <c r="O26" s="239">
        <v>4.1399999999999997</v>
      </c>
      <c r="P26" s="239">
        <v>4.6500000000000004</v>
      </c>
    </row>
    <row r="27" spans="1:16" ht="15" customHeight="1" x14ac:dyDescent="0.25">
      <c r="A27" s="226" t="s">
        <v>744</v>
      </c>
      <c r="B27" s="239">
        <v>6.53</v>
      </c>
      <c r="C27" s="239">
        <v>7.53</v>
      </c>
      <c r="D27" s="239">
        <v>9.51</v>
      </c>
      <c r="E27" s="239">
        <v>10.29</v>
      </c>
      <c r="F27" s="239">
        <v>11.58</v>
      </c>
      <c r="G27" s="239">
        <v>10.42</v>
      </c>
      <c r="H27" s="239">
        <v>8.8800000000000008</v>
      </c>
      <c r="I27" s="239">
        <v>7.99</v>
      </c>
      <c r="J27" s="239">
        <v>6.85</v>
      </c>
      <c r="K27" s="239">
        <v>6.04</v>
      </c>
      <c r="L27" s="239">
        <v>5.78</v>
      </c>
      <c r="M27" s="239">
        <v>5.71</v>
      </c>
      <c r="N27" s="239">
        <v>5.64</v>
      </c>
      <c r="O27" s="239">
        <v>5.22</v>
      </c>
      <c r="P27" s="239">
        <v>5.05</v>
      </c>
    </row>
    <row r="28" spans="1:16" ht="15" customHeight="1" x14ac:dyDescent="0.25">
      <c r="A28" s="224" t="s">
        <v>153</v>
      </c>
      <c r="B28" s="225"/>
      <c r="C28" s="225"/>
      <c r="D28" s="225"/>
      <c r="E28" s="225"/>
      <c r="F28" s="225"/>
      <c r="G28" s="225"/>
      <c r="H28" s="225"/>
      <c r="I28" s="225"/>
      <c r="J28" s="225"/>
      <c r="K28" s="225"/>
      <c r="L28" s="225"/>
      <c r="M28" s="225"/>
      <c r="N28" s="225"/>
      <c r="O28" s="225"/>
      <c r="P28" s="225"/>
    </row>
    <row r="29" spans="1:16" ht="15" customHeight="1" x14ac:dyDescent="0.25">
      <c r="A29" s="226" t="s">
        <v>703</v>
      </c>
      <c r="B29" s="239"/>
      <c r="C29" s="239"/>
      <c r="D29" s="239"/>
      <c r="E29" s="239"/>
      <c r="F29" s="239"/>
      <c r="G29" s="239">
        <v>1.1200000000000001</v>
      </c>
      <c r="H29" s="239">
        <v>1.39</v>
      </c>
      <c r="I29" s="239">
        <v>1.59</v>
      </c>
      <c r="J29" s="239">
        <v>1.48</v>
      </c>
      <c r="K29" s="239">
        <v>1.3</v>
      </c>
      <c r="L29" s="239">
        <v>1.38</v>
      </c>
      <c r="M29" s="239">
        <v>1.41</v>
      </c>
      <c r="N29" s="239">
        <v>1.38</v>
      </c>
      <c r="O29" s="239">
        <v>1.1200000000000001</v>
      </c>
      <c r="P29" s="239">
        <v>1.21</v>
      </c>
    </row>
    <row r="30" spans="1:16" ht="15" customHeight="1" x14ac:dyDescent="0.25">
      <c r="A30" s="226" t="s">
        <v>745</v>
      </c>
      <c r="B30" s="239"/>
      <c r="C30" s="239"/>
      <c r="D30" s="239"/>
      <c r="E30" s="239"/>
      <c r="F30" s="239"/>
      <c r="G30" s="239"/>
      <c r="H30" s="239"/>
      <c r="I30" s="239"/>
      <c r="J30" s="239"/>
      <c r="K30" s="239">
        <v>1.39</v>
      </c>
      <c r="L30" s="239">
        <v>1.41</v>
      </c>
      <c r="M30" s="239">
        <v>1.41</v>
      </c>
      <c r="N30" s="239">
        <v>1.39</v>
      </c>
      <c r="O30" s="239">
        <v>1.29</v>
      </c>
      <c r="P30" s="239">
        <v>1.27</v>
      </c>
    </row>
    <row r="31" spans="1:16" ht="15" customHeight="1" x14ac:dyDescent="0.25">
      <c r="A31" s="226" t="s">
        <v>702</v>
      </c>
      <c r="B31" s="239">
        <v>0.11</v>
      </c>
      <c r="C31" s="239">
        <v>0.1</v>
      </c>
      <c r="D31" s="239">
        <v>1.1200000000000001</v>
      </c>
      <c r="E31" s="239">
        <v>1.21</v>
      </c>
      <c r="F31" s="239">
        <v>1.47</v>
      </c>
      <c r="G31" s="239">
        <v>1.4</v>
      </c>
      <c r="H31" s="239">
        <v>1.39</v>
      </c>
      <c r="I31" s="239">
        <v>1.59</v>
      </c>
      <c r="J31" s="239">
        <v>1.48</v>
      </c>
      <c r="K31" s="239">
        <v>1.3</v>
      </c>
      <c r="L31" s="239">
        <v>1.38</v>
      </c>
      <c r="M31" s="239">
        <v>1.41</v>
      </c>
      <c r="N31" s="239">
        <v>1.38</v>
      </c>
      <c r="O31" s="239">
        <v>1.1200000000000001</v>
      </c>
      <c r="P31" s="239">
        <v>1.21</v>
      </c>
    </row>
    <row r="32" spans="1:16" ht="15" customHeight="1" x14ac:dyDescent="0.25">
      <c r="A32" s="226" t="s">
        <v>746</v>
      </c>
      <c r="B32" s="239">
        <v>0.05</v>
      </c>
      <c r="C32" s="239">
        <v>0.06</v>
      </c>
      <c r="D32" s="239">
        <v>0.26</v>
      </c>
      <c r="E32" s="239">
        <v>0.55000000000000004</v>
      </c>
      <c r="F32" s="239">
        <v>0.95</v>
      </c>
      <c r="G32" s="239">
        <v>1.17</v>
      </c>
      <c r="H32" s="239">
        <v>1.35</v>
      </c>
      <c r="I32" s="239">
        <v>1.44</v>
      </c>
      <c r="J32" s="239">
        <v>1.48</v>
      </c>
      <c r="K32" s="239">
        <v>1.42</v>
      </c>
      <c r="L32" s="239">
        <v>1.41</v>
      </c>
      <c r="M32" s="239">
        <v>1.41</v>
      </c>
      <c r="N32" s="239">
        <v>1.39</v>
      </c>
      <c r="O32" s="239">
        <v>1.29</v>
      </c>
      <c r="P32" s="239">
        <v>1.27</v>
      </c>
    </row>
    <row r="33" spans="1:16" ht="15" customHeight="1" x14ac:dyDescent="0.25">
      <c r="A33" s="224" t="s">
        <v>747</v>
      </c>
      <c r="B33" s="225"/>
      <c r="C33" s="225"/>
      <c r="D33" s="225"/>
      <c r="E33" s="225"/>
      <c r="F33" s="225"/>
      <c r="G33" s="225"/>
      <c r="H33" s="225"/>
      <c r="I33" s="225"/>
      <c r="J33" s="225"/>
      <c r="K33" s="225"/>
      <c r="L33" s="225"/>
      <c r="M33" s="225"/>
      <c r="N33" s="225"/>
      <c r="O33" s="225"/>
      <c r="P33" s="225"/>
    </row>
    <row r="34" spans="1:16" ht="15" customHeight="1" x14ac:dyDescent="0.25">
      <c r="A34" s="226" t="s">
        <v>748</v>
      </c>
      <c r="B34" s="236">
        <v>1.54</v>
      </c>
      <c r="C34" s="236">
        <v>1.48</v>
      </c>
      <c r="D34" s="236">
        <v>1.52</v>
      </c>
      <c r="E34" s="236">
        <v>1.86</v>
      </c>
      <c r="F34" s="236">
        <v>1.77</v>
      </c>
      <c r="G34" s="236">
        <v>2.31</v>
      </c>
      <c r="H34" s="236">
        <v>2.97</v>
      </c>
      <c r="I34" s="236">
        <v>3.31</v>
      </c>
      <c r="J34" s="236">
        <v>3.98</v>
      </c>
      <c r="K34" s="236">
        <v>4.47</v>
      </c>
      <c r="L34" s="236">
        <v>4.63</v>
      </c>
      <c r="M34" s="236">
        <v>4.84</v>
      </c>
      <c r="N34" s="236">
        <v>5.07</v>
      </c>
      <c r="O34" s="236">
        <v>6.58</v>
      </c>
      <c r="P34" s="236">
        <v>6.37</v>
      </c>
    </row>
    <row r="35" spans="1:16" ht="15" customHeight="1" x14ac:dyDescent="0.25">
      <c r="A35" s="226" t="s">
        <v>749</v>
      </c>
      <c r="B35" s="236">
        <v>3.48</v>
      </c>
      <c r="C35" s="236">
        <v>2.8</v>
      </c>
      <c r="D35" s="236">
        <v>2.2000000000000002</v>
      </c>
      <c r="E35" s="236">
        <v>1.93</v>
      </c>
      <c r="F35" s="236">
        <v>1.66</v>
      </c>
      <c r="G35" s="236">
        <v>1.83</v>
      </c>
      <c r="H35" s="236">
        <v>2.14</v>
      </c>
      <c r="I35" s="236">
        <v>2.5</v>
      </c>
      <c r="J35" s="236">
        <v>2.94</v>
      </c>
      <c r="K35" s="236">
        <v>3.52</v>
      </c>
      <c r="L35" s="236">
        <v>3.99</v>
      </c>
      <c r="M35" s="236">
        <v>4.3499999999999996</v>
      </c>
      <c r="N35" s="236">
        <v>4.66</v>
      </c>
      <c r="O35" s="236">
        <v>5.22</v>
      </c>
      <c r="P35" s="236">
        <v>5.61</v>
      </c>
    </row>
    <row r="36" spans="1:16" ht="15" customHeight="1" x14ac:dyDescent="0.25">
      <c r="A36" s="224" t="s">
        <v>750</v>
      </c>
      <c r="B36" s="225"/>
      <c r="C36" s="225"/>
      <c r="D36" s="225"/>
      <c r="E36" s="225"/>
      <c r="F36" s="225"/>
      <c r="G36" s="225"/>
      <c r="H36" s="225"/>
      <c r="I36" s="225"/>
      <c r="J36" s="225"/>
      <c r="K36" s="225"/>
      <c r="L36" s="225"/>
      <c r="M36" s="225"/>
      <c r="N36" s="225"/>
      <c r="O36" s="225"/>
      <c r="P36" s="225"/>
    </row>
    <row r="37" spans="1:16" ht="15" customHeight="1" x14ac:dyDescent="0.25">
      <c r="A37" s="226" t="s">
        <v>751</v>
      </c>
      <c r="B37" s="227"/>
      <c r="C37" s="236">
        <v>70.2</v>
      </c>
      <c r="D37" s="228">
        <v>230.68</v>
      </c>
      <c r="E37" s="236">
        <v>20.75</v>
      </c>
      <c r="F37" s="227"/>
      <c r="G37" s="227"/>
      <c r="H37" s="227"/>
      <c r="I37" s="227"/>
      <c r="J37" s="227"/>
      <c r="K37" s="227"/>
      <c r="L37" s="227"/>
      <c r="M37" s="227"/>
      <c r="N37" s="227"/>
      <c r="O37" s="236">
        <v>6.3</v>
      </c>
      <c r="P37" s="236">
        <v>6.08</v>
      </c>
    </row>
    <row r="38" spans="1:16" ht="15" customHeight="1" x14ac:dyDescent="0.25">
      <c r="A38" s="226" t="s">
        <v>752</v>
      </c>
      <c r="B38" s="228">
        <v>229.18</v>
      </c>
      <c r="C38" s="228">
        <v>157.34</v>
      </c>
      <c r="D38" s="228">
        <v>105.09</v>
      </c>
      <c r="E38" s="236">
        <v>71.02</v>
      </c>
      <c r="F38" s="227"/>
      <c r="G38" s="227"/>
      <c r="H38" s="227"/>
      <c r="I38" s="227"/>
      <c r="J38" s="227"/>
      <c r="K38" s="227"/>
      <c r="L38" s="227"/>
      <c r="M38" s="227"/>
      <c r="N38" s="227"/>
      <c r="O38" s="228">
        <v>167.74</v>
      </c>
      <c r="P38" s="228">
        <v>107.44</v>
      </c>
    </row>
    <row r="39" spans="1:16" ht="15" customHeight="1" x14ac:dyDescent="0.25">
      <c r="A39" s="224" t="s">
        <v>753</v>
      </c>
      <c r="B39" s="225"/>
      <c r="C39" s="225"/>
      <c r="D39" s="225"/>
      <c r="E39" s="225"/>
      <c r="F39" s="225"/>
      <c r="G39" s="225"/>
      <c r="H39" s="225"/>
      <c r="I39" s="225"/>
      <c r="J39" s="225"/>
      <c r="K39" s="225"/>
      <c r="L39" s="225"/>
      <c r="M39" s="225"/>
      <c r="N39" s="225"/>
      <c r="O39" s="225"/>
      <c r="P39" s="225"/>
    </row>
    <row r="40" spans="1:16" ht="15" customHeight="1" x14ac:dyDescent="0.25">
      <c r="A40" s="226" t="s">
        <v>754</v>
      </c>
      <c r="B40" s="236">
        <v>0.41</v>
      </c>
      <c r="C40" s="236">
        <v>0.41</v>
      </c>
      <c r="D40" s="236">
        <v>0.43</v>
      </c>
      <c r="E40" s="236">
        <v>0.54</v>
      </c>
      <c r="F40" s="236">
        <v>0.51</v>
      </c>
      <c r="G40" s="236">
        <v>0.63</v>
      </c>
      <c r="H40" s="236">
        <v>0.76</v>
      </c>
      <c r="I40" s="236">
        <v>0.72</v>
      </c>
      <c r="J40" s="236">
        <v>0.84</v>
      </c>
      <c r="K40" s="236">
        <v>1.08</v>
      </c>
      <c r="L40" s="236">
        <v>1.08</v>
      </c>
      <c r="M40" s="236">
        <v>1.17</v>
      </c>
      <c r="N40" s="236">
        <v>1.31</v>
      </c>
      <c r="O40" s="236">
        <v>1.67</v>
      </c>
      <c r="P40" s="236">
        <v>1.55</v>
      </c>
    </row>
    <row r="41" spans="1:16" ht="15" customHeight="1" x14ac:dyDescent="0.25">
      <c r="A41" s="226" t="s">
        <v>755</v>
      </c>
      <c r="B41" s="236">
        <v>1.04</v>
      </c>
      <c r="C41" s="236">
        <v>0.82</v>
      </c>
      <c r="D41" s="236">
        <v>0.62</v>
      </c>
      <c r="E41" s="236">
        <v>0.54</v>
      </c>
      <c r="F41" s="236">
        <v>0.47</v>
      </c>
      <c r="G41" s="236">
        <v>0.52</v>
      </c>
      <c r="H41" s="236">
        <v>0.59</v>
      </c>
      <c r="I41" s="236">
        <v>0.65</v>
      </c>
      <c r="J41" s="236">
        <v>0.71</v>
      </c>
      <c r="K41" s="236">
        <v>0.83</v>
      </c>
      <c r="L41" s="236">
        <v>0.92</v>
      </c>
      <c r="M41" s="236">
        <v>1</v>
      </c>
      <c r="N41" s="236">
        <v>1.1100000000000001</v>
      </c>
      <c r="O41" s="236">
        <v>1.29</v>
      </c>
      <c r="P41" s="236">
        <v>1.39</v>
      </c>
    </row>
    <row r="42" spans="1:16" ht="15" customHeight="1" x14ac:dyDescent="0.25">
      <c r="A42" s="224" t="s">
        <v>756</v>
      </c>
      <c r="B42" s="225"/>
      <c r="C42" s="225"/>
      <c r="D42" s="225"/>
      <c r="E42" s="225"/>
      <c r="F42" s="225"/>
      <c r="G42" s="225"/>
      <c r="H42" s="225"/>
      <c r="I42" s="225"/>
      <c r="J42" s="225"/>
      <c r="K42" s="225"/>
      <c r="L42" s="225"/>
      <c r="M42" s="225"/>
      <c r="N42" s="225"/>
      <c r="O42" s="225"/>
      <c r="P42" s="225"/>
    </row>
    <row r="43" spans="1:16" ht="15" customHeight="1" x14ac:dyDescent="0.25">
      <c r="A43" s="226" t="s">
        <v>757</v>
      </c>
      <c r="B43" s="236">
        <v>9.58</v>
      </c>
      <c r="C43" s="236">
        <v>7.35</v>
      </c>
      <c r="D43" s="236">
        <v>7.57</v>
      </c>
      <c r="E43" s="236">
        <v>9.34</v>
      </c>
      <c r="F43" s="236">
        <v>9.32</v>
      </c>
      <c r="G43" s="236">
        <v>13.55</v>
      </c>
      <c r="H43" s="236">
        <v>15.27</v>
      </c>
      <c r="I43" s="236">
        <v>13.9</v>
      </c>
      <c r="J43" s="236">
        <v>19.149999999999999</v>
      </c>
      <c r="K43" s="236">
        <v>18.760000000000002</v>
      </c>
      <c r="L43" s="236">
        <v>17.940000000000001</v>
      </c>
      <c r="M43" s="236">
        <v>17.32</v>
      </c>
      <c r="N43" s="236">
        <v>16.75</v>
      </c>
      <c r="O43" s="236">
        <v>24.14</v>
      </c>
      <c r="P43" s="236">
        <v>21.52</v>
      </c>
    </row>
    <row r="44" spans="1:16" ht="15" customHeight="1" x14ac:dyDescent="0.25">
      <c r="A44" s="226" t="s">
        <v>758</v>
      </c>
      <c r="B44" s="236">
        <v>15.31</v>
      </c>
      <c r="C44" s="236">
        <v>13.27</v>
      </c>
      <c r="D44" s="236">
        <v>10.52</v>
      </c>
      <c r="E44" s="236">
        <v>9.7200000000000006</v>
      </c>
      <c r="F44" s="236">
        <v>8.64</v>
      </c>
      <c r="G44" s="236">
        <v>9.6</v>
      </c>
      <c r="H44" s="236">
        <v>11.26</v>
      </c>
      <c r="I44" s="236">
        <v>12.51</v>
      </c>
      <c r="J44" s="236">
        <v>14.6</v>
      </c>
      <c r="K44" s="236">
        <v>16.55</v>
      </c>
      <c r="L44" s="236">
        <v>17.29</v>
      </c>
      <c r="M44" s="236">
        <v>17.52</v>
      </c>
      <c r="N44" s="236">
        <v>17.72</v>
      </c>
      <c r="O44" s="236">
        <v>19.16</v>
      </c>
      <c r="P44" s="236">
        <v>19.809999999999999</v>
      </c>
    </row>
    <row r="45" spans="1:16" ht="15" customHeight="1" x14ac:dyDescent="0.25">
      <c r="A45" s="224" t="s">
        <v>759</v>
      </c>
      <c r="B45" s="225"/>
      <c r="C45" s="225"/>
      <c r="D45" s="225"/>
      <c r="E45" s="225"/>
      <c r="F45" s="225"/>
      <c r="G45" s="225"/>
      <c r="H45" s="225"/>
      <c r="I45" s="225"/>
      <c r="J45" s="225"/>
      <c r="K45" s="225"/>
      <c r="L45" s="225"/>
      <c r="M45" s="225"/>
      <c r="N45" s="225"/>
      <c r="O45" s="225"/>
      <c r="P45" s="225"/>
    </row>
    <row r="46" spans="1:16" ht="15" customHeight="1" x14ac:dyDescent="0.25">
      <c r="A46" s="226" t="s">
        <v>760</v>
      </c>
      <c r="B46" s="236">
        <v>8.34</v>
      </c>
      <c r="C46" s="236">
        <v>7.47</v>
      </c>
      <c r="D46" s="236">
        <v>7.17</v>
      </c>
      <c r="E46" s="236">
        <v>8.7899999999999991</v>
      </c>
      <c r="F46" s="236">
        <v>8.3000000000000007</v>
      </c>
      <c r="G46" s="236">
        <v>10.93</v>
      </c>
      <c r="H46" s="236">
        <v>14.04</v>
      </c>
      <c r="I46" s="236">
        <v>15.05</v>
      </c>
      <c r="J46" s="236">
        <v>16.97</v>
      </c>
      <c r="K46" s="236">
        <v>18.3</v>
      </c>
      <c r="L46" s="236">
        <v>16.54</v>
      </c>
      <c r="M46" s="236">
        <v>16.75</v>
      </c>
      <c r="N46" s="236">
        <v>18.04</v>
      </c>
      <c r="O46" s="236">
        <v>23.02</v>
      </c>
      <c r="P46" s="236">
        <v>20.95</v>
      </c>
    </row>
    <row r="47" spans="1:16" ht="15" customHeight="1" x14ac:dyDescent="0.25">
      <c r="A47" s="226" t="s">
        <v>761</v>
      </c>
      <c r="B47" s="236">
        <v>15.88</v>
      </c>
      <c r="C47" s="236">
        <v>13.31</v>
      </c>
      <c r="D47" s="236">
        <v>10.38</v>
      </c>
      <c r="E47" s="236">
        <v>9.15</v>
      </c>
      <c r="F47" s="236">
        <v>8.0500000000000007</v>
      </c>
      <c r="G47" s="236">
        <v>8.7200000000000006</v>
      </c>
      <c r="H47" s="236">
        <v>10.1</v>
      </c>
      <c r="I47" s="236">
        <v>11.66</v>
      </c>
      <c r="J47" s="236">
        <v>13.42</v>
      </c>
      <c r="K47" s="236">
        <v>15.55</v>
      </c>
      <c r="L47" s="236">
        <v>16.45</v>
      </c>
      <c r="M47" s="236">
        <v>16.82</v>
      </c>
      <c r="N47" s="236">
        <v>17.329999999999998</v>
      </c>
      <c r="O47" s="236">
        <v>18.809999999999999</v>
      </c>
      <c r="P47" s="236">
        <v>19.420000000000002</v>
      </c>
    </row>
    <row r="48" spans="1:16" ht="15" customHeight="1" x14ac:dyDescent="0.25">
      <c r="A48" s="224" t="s">
        <v>762</v>
      </c>
      <c r="B48" s="225"/>
      <c r="C48" s="225"/>
      <c r="D48" s="225"/>
      <c r="E48" s="225"/>
      <c r="F48" s="225"/>
      <c r="G48" s="225"/>
      <c r="H48" s="225"/>
      <c r="I48" s="225"/>
      <c r="J48" s="225"/>
      <c r="K48" s="225"/>
      <c r="L48" s="225"/>
      <c r="M48" s="225"/>
      <c r="N48" s="225"/>
      <c r="O48" s="225"/>
      <c r="P48" s="225"/>
    </row>
    <row r="49" spans="1:16" ht="15" customHeight="1" x14ac:dyDescent="0.25">
      <c r="A49" s="226" t="s">
        <v>763</v>
      </c>
      <c r="B49" s="236">
        <v>11.09</v>
      </c>
      <c r="C49" s="236">
        <v>9.4</v>
      </c>
      <c r="D49" s="236">
        <v>8.81</v>
      </c>
      <c r="E49" s="236">
        <v>10.71</v>
      </c>
      <c r="F49" s="236">
        <v>10.27</v>
      </c>
      <c r="G49" s="236">
        <v>13.69</v>
      </c>
      <c r="H49" s="236">
        <v>17.739999999999998</v>
      </c>
      <c r="I49" s="236">
        <v>19.57</v>
      </c>
      <c r="J49" s="236">
        <v>22.08</v>
      </c>
      <c r="K49" s="236">
        <v>23.21</v>
      </c>
      <c r="L49" s="236">
        <v>20.43</v>
      </c>
      <c r="M49" s="236">
        <v>20.52</v>
      </c>
      <c r="N49" s="236">
        <v>21.88</v>
      </c>
      <c r="O49" s="236">
        <v>27.77</v>
      </c>
      <c r="P49" s="236">
        <v>25.03</v>
      </c>
    </row>
    <row r="50" spans="1:16" ht="15" customHeight="1" x14ac:dyDescent="0.25">
      <c r="A50" s="226" t="s">
        <v>764</v>
      </c>
      <c r="B50" s="236">
        <v>18.920000000000002</v>
      </c>
      <c r="C50" s="236">
        <v>16.12</v>
      </c>
      <c r="D50" s="236">
        <v>12.72</v>
      </c>
      <c r="E50" s="236">
        <v>11.3</v>
      </c>
      <c r="F50" s="236">
        <v>10.029999999999999</v>
      </c>
      <c r="G50" s="236">
        <v>10.8</v>
      </c>
      <c r="H50" s="236">
        <v>12.54</v>
      </c>
      <c r="I50" s="236">
        <v>14.65</v>
      </c>
      <c r="J50" s="236">
        <v>17.09</v>
      </c>
      <c r="K50" s="236">
        <v>19.86</v>
      </c>
      <c r="L50" s="236">
        <v>20.87</v>
      </c>
      <c r="M50" s="236">
        <v>21.13</v>
      </c>
      <c r="N50" s="236">
        <v>21.49</v>
      </c>
      <c r="O50" s="236">
        <v>23.05</v>
      </c>
      <c r="P50" s="236">
        <v>23.54</v>
      </c>
    </row>
    <row r="51" spans="1:16" ht="15" customHeight="1" x14ac:dyDescent="0.25">
      <c r="A51" s="224" t="s">
        <v>765</v>
      </c>
      <c r="B51" s="225"/>
      <c r="C51" s="225"/>
      <c r="D51" s="225"/>
      <c r="E51" s="225"/>
      <c r="F51" s="225"/>
      <c r="G51" s="225"/>
      <c r="H51" s="225"/>
      <c r="I51" s="225"/>
      <c r="J51" s="225"/>
      <c r="K51" s="225"/>
      <c r="L51" s="225"/>
      <c r="M51" s="225"/>
      <c r="N51" s="225"/>
      <c r="O51" s="225"/>
      <c r="P51" s="225"/>
    </row>
    <row r="52" spans="1:16" ht="15" customHeight="1" x14ac:dyDescent="0.25">
      <c r="A52" s="226" t="s">
        <v>766</v>
      </c>
      <c r="B52" s="236">
        <v>8.4499999999999993</v>
      </c>
      <c r="C52" s="236">
        <v>9.4</v>
      </c>
      <c r="D52" s="236">
        <v>8.81</v>
      </c>
      <c r="E52" s="236">
        <v>10.71</v>
      </c>
      <c r="F52" s="236">
        <v>10.27</v>
      </c>
      <c r="G52" s="236">
        <v>13.69</v>
      </c>
      <c r="H52" s="236">
        <v>17.739999999999998</v>
      </c>
      <c r="I52" s="236">
        <v>19.57</v>
      </c>
      <c r="J52" s="236">
        <v>22.08</v>
      </c>
      <c r="K52" s="236">
        <v>23.21</v>
      </c>
      <c r="L52" s="236">
        <v>20.43</v>
      </c>
      <c r="M52" s="236">
        <v>20.52</v>
      </c>
      <c r="N52" s="236">
        <v>21.88</v>
      </c>
      <c r="O52" s="236">
        <v>29.19</v>
      </c>
      <c r="P52" s="236">
        <v>25.3</v>
      </c>
    </row>
    <row r="53" spans="1:16" ht="15" customHeight="1" x14ac:dyDescent="0.25">
      <c r="A53" s="226" t="s">
        <v>767</v>
      </c>
      <c r="B53" s="236">
        <v>3.48</v>
      </c>
      <c r="C53" s="236">
        <v>2.8</v>
      </c>
      <c r="D53" s="236">
        <v>2.2000000000000002</v>
      </c>
      <c r="E53" s="236">
        <v>1.93</v>
      </c>
      <c r="F53" s="236">
        <v>1.66</v>
      </c>
      <c r="G53" s="236">
        <v>1.83</v>
      </c>
      <c r="H53" s="236">
        <v>2.14</v>
      </c>
      <c r="I53" s="236">
        <v>2.5</v>
      </c>
      <c r="J53" s="236">
        <v>2.94</v>
      </c>
      <c r="K53" s="236">
        <v>3.52</v>
      </c>
      <c r="L53" s="236">
        <v>3.99</v>
      </c>
      <c r="M53" s="236">
        <v>4.3499999999999996</v>
      </c>
      <c r="N53" s="236">
        <v>4.66</v>
      </c>
      <c r="O53" s="236">
        <v>5.22</v>
      </c>
      <c r="P53" s="236">
        <v>5.61</v>
      </c>
    </row>
    <row r="54" spans="1:16" ht="15" customHeight="1" x14ac:dyDescent="0.25">
      <c r="A54" s="224" t="s">
        <v>768</v>
      </c>
      <c r="B54" s="225"/>
      <c r="C54" s="225"/>
      <c r="D54" s="225"/>
      <c r="E54" s="225"/>
      <c r="F54" s="225"/>
      <c r="G54" s="225"/>
      <c r="H54" s="225"/>
      <c r="I54" s="225"/>
      <c r="J54" s="225"/>
      <c r="K54" s="225"/>
      <c r="L54" s="225"/>
      <c r="M54" s="225"/>
      <c r="N54" s="225"/>
      <c r="O54" s="225"/>
      <c r="P54" s="225"/>
    </row>
    <row r="55" spans="1:16" ht="15" customHeight="1" x14ac:dyDescent="0.25">
      <c r="A55" s="226" t="s">
        <v>769</v>
      </c>
      <c r="B55" s="234">
        <v>-0.37</v>
      </c>
      <c r="C55" s="236">
        <v>0.27</v>
      </c>
      <c r="D55" s="236">
        <v>0.33</v>
      </c>
      <c r="E55" s="236">
        <v>0.69</v>
      </c>
      <c r="F55" s="236">
        <v>0.88</v>
      </c>
      <c r="G55" s="236">
        <v>3.33</v>
      </c>
      <c r="H55" s="236">
        <v>4.88</v>
      </c>
      <c r="I55" s="236">
        <v>3.58</v>
      </c>
      <c r="J55" s="236">
        <v>1.07</v>
      </c>
      <c r="K55" s="236">
        <v>0.75</v>
      </c>
      <c r="L55" s="236">
        <v>0.72</v>
      </c>
      <c r="M55" s="236">
        <v>1.17</v>
      </c>
      <c r="N55" s="236">
        <v>1.84</v>
      </c>
      <c r="O55" s="236">
        <v>2.17</v>
      </c>
      <c r="P55" s="236">
        <v>1.46</v>
      </c>
    </row>
    <row r="56" spans="1:16" ht="15" customHeight="1" x14ac:dyDescent="0.25">
      <c r="A56" s="226" t="s">
        <v>770</v>
      </c>
      <c r="B56" s="236">
        <v>1.86</v>
      </c>
      <c r="C56" s="236">
        <v>1.33</v>
      </c>
      <c r="D56" s="236">
        <v>1.05</v>
      </c>
      <c r="E56" s="236">
        <v>1.1499999999999999</v>
      </c>
      <c r="F56" s="236">
        <v>1.1000000000000001</v>
      </c>
      <c r="G56" s="236">
        <v>0.6</v>
      </c>
      <c r="H56" s="236">
        <v>1.05</v>
      </c>
      <c r="I56" s="236">
        <v>1.84</v>
      </c>
      <c r="J56" s="236">
        <v>1.92</v>
      </c>
      <c r="K56" s="236">
        <v>1.59</v>
      </c>
      <c r="L56" s="236">
        <v>1.21</v>
      </c>
      <c r="M56" s="236">
        <v>1.04</v>
      </c>
      <c r="N56" s="236">
        <v>0.99</v>
      </c>
      <c r="O56" s="236">
        <v>1.1499999999999999</v>
      </c>
      <c r="P56" s="236">
        <v>1.35</v>
      </c>
    </row>
    <row r="57" spans="1:16" ht="15" customHeight="1" x14ac:dyDescent="0.25">
      <c r="A57" s="224" t="s">
        <v>771</v>
      </c>
      <c r="B57" s="225"/>
      <c r="C57" s="225"/>
      <c r="D57" s="225"/>
      <c r="E57" s="225"/>
      <c r="F57" s="225"/>
      <c r="G57" s="225"/>
      <c r="H57" s="225"/>
      <c r="I57" s="225"/>
      <c r="J57" s="225"/>
      <c r="K57" s="225"/>
      <c r="L57" s="225"/>
      <c r="M57" s="225"/>
      <c r="N57" s="225"/>
      <c r="O57" s="225"/>
      <c r="P57" s="225"/>
    </row>
    <row r="58" spans="1:16" ht="15" customHeight="1" x14ac:dyDescent="0.25">
      <c r="A58" s="226" t="s">
        <v>772</v>
      </c>
      <c r="B58" s="236">
        <v>0.62</v>
      </c>
      <c r="C58" s="236">
        <v>0.55000000000000004</v>
      </c>
      <c r="D58" s="236">
        <v>0.56000000000000005</v>
      </c>
      <c r="E58" s="236">
        <v>0.55000000000000004</v>
      </c>
      <c r="F58" s="236">
        <v>0.6</v>
      </c>
      <c r="G58" s="236">
        <v>0.71</v>
      </c>
      <c r="H58" s="236">
        <v>0.83</v>
      </c>
      <c r="I58" s="236">
        <v>0.86</v>
      </c>
      <c r="J58" s="236">
        <v>0.96</v>
      </c>
      <c r="K58" s="236">
        <v>1.18</v>
      </c>
      <c r="L58" s="236">
        <v>1.19</v>
      </c>
      <c r="M58" s="236">
        <v>1.29</v>
      </c>
      <c r="N58" s="236">
        <v>1.42</v>
      </c>
      <c r="O58" s="236">
        <v>1.75</v>
      </c>
      <c r="P58" s="236">
        <v>1.66</v>
      </c>
    </row>
    <row r="59" spans="1:16" ht="15" customHeight="1" x14ac:dyDescent="0.25">
      <c r="A59" s="226" t="s">
        <v>773</v>
      </c>
      <c r="B59" s="236">
        <v>1.17</v>
      </c>
      <c r="C59" s="236">
        <v>0.98</v>
      </c>
      <c r="D59" s="236">
        <v>0.77</v>
      </c>
      <c r="E59" s="236">
        <v>0.67</v>
      </c>
      <c r="F59" s="236">
        <v>0.57999999999999996</v>
      </c>
      <c r="G59" s="236">
        <v>0.6</v>
      </c>
      <c r="H59" s="236">
        <v>0.66</v>
      </c>
      <c r="I59" s="236">
        <v>0.73</v>
      </c>
      <c r="J59" s="236">
        <v>0.81</v>
      </c>
      <c r="K59" s="236">
        <v>0.93</v>
      </c>
      <c r="L59" s="236">
        <v>1.03</v>
      </c>
      <c r="M59" s="236">
        <v>1.1200000000000001</v>
      </c>
      <c r="N59" s="236">
        <v>1.22</v>
      </c>
      <c r="O59" s="236">
        <v>1.39</v>
      </c>
      <c r="P59" s="236">
        <v>1.49</v>
      </c>
    </row>
    <row r="60" spans="1:16" ht="15" customHeight="1" x14ac:dyDescent="0.25">
      <c r="A60" s="224" t="s">
        <v>774</v>
      </c>
      <c r="B60" s="225"/>
      <c r="C60" s="225"/>
      <c r="D60" s="225"/>
      <c r="E60" s="225"/>
      <c r="F60" s="225"/>
      <c r="G60" s="225"/>
      <c r="H60" s="225"/>
      <c r="I60" s="225"/>
      <c r="J60" s="225"/>
      <c r="K60" s="225"/>
      <c r="L60" s="225"/>
      <c r="M60" s="225"/>
      <c r="N60" s="225"/>
      <c r="O60" s="225"/>
      <c r="P60" s="225"/>
    </row>
    <row r="61" spans="1:16" ht="15" customHeight="1" x14ac:dyDescent="0.25">
      <c r="A61" s="226" t="s">
        <v>775</v>
      </c>
      <c r="B61" s="236">
        <v>8.0500000000000007</v>
      </c>
      <c r="C61" s="236">
        <v>6.53</v>
      </c>
      <c r="D61" s="236">
        <v>5.92</v>
      </c>
      <c r="E61" s="236">
        <v>6.09</v>
      </c>
      <c r="F61" s="236">
        <v>6.49</v>
      </c>
      <c r="G61" s="236">
        <v>7.87</v>
      </c>
      <c r="H61" s="236">
        <v>9.2200000000000006</v>
      </c>
      <c r="I61" s="236">
        <v>10.6</v>
      </c>
      <c r="J61" s="236">
        <v>11.8</v>
      </c>
      <c r="K61" s="236">
        <v>13.61</v>
      </c>
      <c r="L61" s="236">
        <v>13.65</v>
      </c>
      <c r="M61" s="236">
        <v>13.96</v>
      </c>
      <c r="N61" s="236">
        <v>14.39</v>
      </c>
      <c r="O61" s="236">
        <v>19.14</v>
      </c>
      <c r="P61" s="236">
        <v>17.02</v>
      </c>
    </row>
    <row r="62" spans="1:16" ht="15" customHeight="1" x14ac:dyDescent="0.25">
      <c r="A62" s="226" t="s">
        <v>776</v>
      </c>
      <c r="B62" s="236">
        <v>11.35</v>
      </c>
      <c r="C62" s="236">
        <v>9.9700000000000006</v>
      </c>
      <c r="D62" s="236">
        <v>8.15</v>
      </c>
      <c r="E62" s="236">
        <v>7.32</v>
      </c>
      <c r="F62" s="236">
        <v>6.52</v>
      </c>
      <c r="G62" s="236">
        <v>6.63</v>
      </c>
      <c r="H62" s="236">
        <v>7.24</v>
      </c>
      <c r="I62" s="236">
        <v>8.24</v>
      </c>
      <c r="J62" s="236">
        <v>9.44</v>
      </c>
      <c r="K62" s="236">
        <v>10.96</v>
      </c>
      <c r="L62" s="236">
        <v>12.09</v>
      </c>
      <c r="M62" s="236">
        <v>12.96</v>
      </c>
      <c r="N62" s="236">
        <v>13.62</v>
      </c>
      <c r="O62" s="236">
        <v>15.17</v>
      </c>
      <c r="P62" s="236">
        <v>15.85</v>
      </c>
    </row>
    <row r="63" spans="1:16" ht="15" customHeight="1" x14ac:dyDescent="0.25">
      <c r="A63" s="224" t="s">
        <v>777</v>
      </c>
      <c r="B63" s="225"/>
      <c r="C63" s="225"/>
      <c r="D63" s="225"/>
      <c r="E63" s="225"/>
      <c r="F63" s="225"/>
      <c r="G63" s="225"/>
      <c r="H63" s="225"/>
      <c r="I63" s="225"/>
      <c r="J63" s="225"/>
      <c r="K63" s="225"/>
      <c r="L63" s="225"/>
      <c r="M63" s="225"/>
      <c r="N63" s="225"/>
      <c r="O63" s="225"/>
      <c r="P63" s="225"/>
    </row>
    <row r="64" spans="1:16" ht="15" customHeight="1" x14ac:dyDescent="0.25">
      <c r="A64" s="226" t="s">
        <v>778</v>
      </c>
      <c r="B64" s="236">
        <v>11.87</v>
      </c>
      <c r="C64" s="236">
        <v>8.5299999999999994</v>
      </c>
      <c r="D64" s="236">
        <v>8.43</v>
      </c>
      <c r="E64" s="236">
        <v>8.07</v>
      </c>
      <c r="F64" s="236">
        <v>9.2100000000000009</v>
      </c>
      <c r="G64" s="236">
        <v>12.38</v>
      </c>
      <c r="H64" s="236">
        <v>13.45</v>
      </c>
      <c r="I64" s="236">
        <v>13.84</v>
      </c>
      <c r="J64" s="236">
        <v>18.05</v>
      </c>
      <c r="K64" s="236">
        <v>17.48</v>
      </c>
      <c r="L64" s="236">
        <v>17.18</v>
      </c>
      <c r="M64" s="236">
        <v>16.940000000000001</v>
      </c>
      <c r="N64" s="236">
        <v>16.43</v>
      </c>
      <c r="O64" s="236">
        <v>22.48</v>
      </c>
      <c r="P64" s="236">
        <v>20.54</v>
      </c>
    </row>
    <row r="65" spans="1:16" ht="15" customHeight="1" x14ac:dyDescent="0.25">
      <c r="A65" s="226" t="s">
        <v>779</v>
      </c>
      <c r="B65" s="236">
        <v>14.88</v>
      </c>
      <c r="C65" s="236">
        <v>13.41</v>
      </c>
      <c r="D65" s="236">
        <v>11.09</v>
      </c>
      <c r="E65" s="236">
        <v>10.199999999999999</v>
      </c>
      <c r="F65" s="236">
        <v>9.0299999999999994</v>
      </c>
      <c r="G65" s="236">
        <v>9.3800000000000008</v>
      </c>
      <c r="H65" s="236">
        <v>10.44</v>
      </c>
      <c r="I65" s="236">
        <v>11.61</v>
      </c>
      <c r="J65" s="236">
        <v>13.71</v>
      </c>
      <c r="K65" s="236">
        <v>15.45</v>
      </c>
      <c r="L65" s="236">
        <v>16.3</v>
      </c>
      <c r="M65" s="236">
        <v>16.82</v>
      </c>
      <c r="N65" s="236">
        <v>17.07</v>
      </c>
      <c r="O65" s="236">
        <v>18.28</v>
      </c>
      <c r="P65" s="236">
        <v>18.95</v>
      </c>
    </row>
    <row r="66" spans="1:16" ht="15" customHeight="1" x14ac:dyDescent="0.25">
      <c r="A66" s="224" t="s">
        <v>780</v>
      </c>
      <c r="B66" s="225"/>
      <c r="C66" s="225"/>
      <c r="D66" s="225"/>
      <c r="E66" s="225"/>
      <c r="F66" s="225"/>
      <c r="G66" s="225"/>
      <c r="H66" s="225"/>
      <c r="I66" s="225"/>
      <c r="J66" s="225"/>
      <c r="K66" s="225"/>
      <c r="L66" s="225"/>
      <c r="M66" s="225"/>
      <c r="N66" s="225"/>
      <c r="O66" s="225"/>
      <c r="P66" s="225"/>
    </row>
    <row r="67" spans="1:16" ht="15" customHeight="1" x14ac:dyDescent="0.25">
      <c r="A67" s="226" t="s">
        <v>781</v>
      </c>
      <c r="B67" s="236">
        <v>14.59</v>
      </c>
      <c r="C67" s="236">
        <v>9.82</v>
      </c>
      <c r="D67" s="236">
        <v>9.8000000000000007</v>
      </c>
      <c r="E67" s="236">
        <v>9.5299999999999994</v>
      </c>
      <c r="F67" s="236">
        <v>10.83</v>
      </c>
      <c r="G67" s="236">
        <v>15.23</v>
      </c>
      <c r="H67" s="236">
        <v>16.600000000000001</v>
      </c>
      <c r="I67" s="236">
        <v>16.47</v>
      </c>
      <c r="J67" s="236">
        <v>21.85</v>
      </c>
      <c r="K67" s="236">
        <v>20.53</v>
      </c>
      <c r="L67" s="236">
        <v>19.77</v>
      </c>
      <c r="M67" s="236">
        <v>19.079999999999998</v>
      </c>
      <c r="N67" s="236">
        <v>18.100000000000001</v>
      </c>
      <c r="O67" s="236">
        <v>25.25</v>
      </c>
      <c r="P67" s="236">
        <v>23</v>
      </c>
    </row>
    <row r="68" spans="1:16" ht="15" customHeight="1" x14ac:dyDescent="0.25">
      <c r="A68" s="226" t="s">
        <v>782</v>
      </c>
      <c r="B68" s="236">
        <v>17.149999999999999</v>
      </c>
      <c r="C68" s="236">
        <v>15.55</v>
      </c>
      <c r="D68" s="236">
        <v>12.9</v>
      </c>
      <c r="E68" s="236">
        <v>12</v>
      </c>
      <c r="F68" s="236">
        <v>10.63</v>
      </c>
      <c r="G68" s="236">
        <v>11.07</v>
      </c>
      <c r="H68" s="236">
        <v>12.5</v>
      </c>
      <c r="I68" s="236">
        <v>13.95</v>
      </c>
      <c r="J68" s="236">
        <v>16.559999999999999</v>
      </c>
      <c r="K68" s="236">
        <v>18.579999999999998</v>
      </c>
      <c r="L68" s="236">
        <v>19.309999999999999</v>
      </c>
      <c r="M68" s="236">
        <v>19.55</v>
      </c>
      <c r="N68" s="236">
        <v>19.5</v>
      </c>
      <c r="O68" s="236">
        <v>20.67</v>
      </c>
      <c r="P68" s="236">
        <v>21.27</v>
      </c>
    </row>
  </sheetData>
  <pageMargins left="0.5" right="0.5" top="1" bottom="1" header="0.5" footer="0.75"/>
  <pageSetup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E2BE7-C198-407A-B0D8-DDFB6234CEF4}">
  <sheetPr>
    <pageSetUpPr fitToPage="1"/>
  </sheetPr>
  <dimension ref="A1:Q143"/>
  <sheetViews>
    <sheetView workbookViewId="0"/>
  </sheetViews>
  <sheetFormatPr defaultRowHeight="15" outlineLevelRow="1" x14ac:dyDescent="0.25"/>
  <cols>
    <col min="1" max="1" width="85.7109375" style="214" customWidth="1"/>
    <col min="2" max="17" width="15.7109375" style="214" customWidth="1"/>
    <col min="18" max="16384" width="9.140625" style="214"/>
  </cols>
  <sheetData>
    <row r="1" spans="1:17" ht="15" customHeight="1" thickBot="1" x14ac:dyDescent="0.3">
      <c r="A1" s="212" t="s">
        <v>783</v>
      </c>
      <c r="B1" s="213"/>
      <c r="C1" s="213"/>
      <c r="D1" s="213"/>
      <c r="E1" s="213"/>
      <c r="F1" s="213"/>
      <c r="G1" s="213"/>
      <c r="H1" s="213"/>
      <c r="I1" s="213"/>
      <c r="J1" s="213"/>
      <c r="K1" s="213"/>
      <c r="L1" s="213"/>
      <c r="M1" s="213"/>
      <c r="N1" s="213"/>
      <c r="O1" s="213"/>
      <c r="P1" s="213"/>
      <c r="Q1" s="213"/>
    </row>
    <row r="2" spans="1:17" ht="15" customHeight="1" thickTop="1" x14ac:dyDescent="0.25">
      <c r="A2" s="215" t="s">
        <v>99</v>
      </c>
      <c r="B2" s="216" t="s">
        <v>306</v>
      </c>
    </row>
    <row r="3" spans="1:17" x14ac:dyDescent="0.25">
      <c r="A3" s="215" t="s">
        <v>307</v>
      </c>
      <c r="B3" s="215" t="s">
        <v>308</v>
      </c>
    </row>
    <row r="4" spans="1:17" x14ac:dyDescent="0.25">
      <c r="A4" s="215" t="s">
        <v>309</v>
      </c>
      <c r="B4" s="215" t="s">
        <v>308</v>
      </c>
    </row>
    <row r="5" spans="1:17" x14ac:dyDescent="0.25">
      <c r="A5" s="215" t="s">
        <v>310</v>
      </c>
      <c r="B5" s="215" t="s">
        <v>311</v>
      </c>
    </row>
    <row r="6" spans="1:17" x14ac:dyDescent="0.25">
      <c r="A6" s="215" t="s">
        <v>312</v>
      </c>
      <c r="B6" s="215" t="s">
        <v>313</v>
      </c>
    </row>
    <row r="7" spans="1:17" x14ac:dyDescent="0.25">
      <c r="A7" s="215" t="s">
        <v>314</v>
      </c>
      <c r="B7" s="215" t="s">
        <v>315</v>
      </c>
    </row>
    <row r="8" spans="1:17" x14ac:dyDescent="0.25">
      <c r="A8" s="215" t="s">
        <v>316</v>
      </c>
      <c r="B8" s="215" t="s">
        <v>317</v>
      </c>
    </row>
    <row r="9" spans="1:17" x14ac:dyDescent="0.25">
      <c r="A9" s="215" t="s">
        <v>318</v>
      </c>
      <c r="B9" s="215" t="s">
        <v>319</v>
      </c>
    </row>
    <row r="10" spans="1:17" x14ac:dyDescent="0.25">
      <c r="A10" s="215" t="s">
        <v>320</v>
      </c>
      <c r="B10" s="217">
        <v>45277.6478558565</v>
      </c>
    </row>
    <row r="11" spans="1:17" x14ac:dyDescent="0.25">
      <c r="A11" s="218" t="s">
        <v>321</v>
      </c>
      <c r="B11" s="218"/>
      <c r="C11" s="219" t="s">
        <v>322</v>
      </c>
      <c r="D11" s="219" t="s">
        <v>323</v>
      </c>
      <c r="E11" s="219" t="s">
        <v>324</v>
      </c>
      <c r="F11" s="219" t="s">
        <v>325</v>
      </c>
      <c r="G11" s="219" t="s">
        <v>326</v>
      </c>
      <c r="H11" s="219" t="s">
        <v>327</v>
      </c>
      <c r="I11" s="219" t="s">
        <v>328</v>
      </c>
      <c r="J11" s="219" t="s">
        <v>329</v>
      </c>
      <c r="K11" s="219" t="s">
        <v>330</v>
      </c>
      <c r="L11" s="219" t="s">
        <v>331</v>
      </c>
      <c r="M11" s="219" t="s">
        <v>332</v>
      </c>
      <c r="N11" s="219" t="s">
        <v>333</v>
      </c>
      <c r="O11" s="219" t="s">
        <v>334</v>
      </c>
      <c r="P11" s="219" t="s">
        <v>335</v>
      </c>
      <c r="Q11" s="219" t="s">
        <v>336</v>
      </c>
    </row>
    <row r="12" spans="1:17" ht="15" customHeight="1" outlineLevel="1" x14ac:dyDescent="0.25">
      <c r="A12" s="220" t="s">
        <v>337</v>
      </c>
      <c r="C12" s="221">
        <v>39813</v>
      </c>
      <c r="D12" s="221">
        <v>40178</v>
      </c>
      <c r="E12" s="221">
        <v>40543</v>
      </c>
      <c r="F12" s="221">
        <v>40908</v>
      </c>
      <c r="G12" s="221">
        <v>41274</v>
      </c>
      <c r="H12" s="221">
        <v>41639</v>
      </c>
      <c r="I12" s="221">
        <v>42004</v>
      </c>
      <c r="J12" s="221">
        <v>42369</v>
      </c>
      <c r="K12" s="221">
        <v>42735</v>
      </c>
      <c r="L12" s="221">
        <v>43100</v>
      </c>
      <c r="M12" s="221">
        <v>43465</v>
      </c>
      <c r="N12" s="221">
        <v>43830</v>
      </c>
      <c r="O12" s="221">
        <v>44196</v>
      </c>
      <c r="P12" s="221">
        <v>44561</v>
      </c>
      <c r="Q12" s="221">
        <v>44926</v>
      </c>
    </row>
    <row r="13" spans="1:17" ht="15" customHeight="1" outlineLevel="1" x14ac:dyDescent="0.25">
      <c r="A13" s="220" t="s">
        <v>338</v>
      </c>
      <c r="C13" s="221" t="s">
        <v>339</v>
      </c>
      <c r="D13" s="221" t="s">
        <v>339</v>
      </c>
      <c r="E13" s="221" t="s">
        <v>339</v>
      </c>
      <c r="F13" s="221" t="s">
        <v>339</v>
      </c>
      <c r="G13" s="221" t="s">
        <v>339</v>
      </c>
      <c r="H13" s="221" t="s">
        <v>339</v>
      </c>
      <c r="I13" s="221" t="s">
        <v>339</v>
      </c>
      <c r="J13" s="221" t="s">
        <v>339</v>
      </c>
      <c r="K13" s="221" t="s">
        <v>339</v>
      </c>
      <c r="L13" s="221" t="s">
        <v>339</v>
      </c>
      <c r="M13" s="221" t="s">
        <v>339</v>
      </c>
      <c r="N13" s="221" t="s">
        <v>339</v>
      </c>
      <c r="O13" s="221" t="s">
        <v>339</v>
      </c>
      <c r="P13" s="221" t="s">
        <v>339</v>
      </c>
      <c r="Q13" s="221" t="s">
        <v>339</v>
      </c>
    </row>
    <row r="14" spans="1:17" x14ac:dyDescent="0.25">
      <c r="A14" s="222" t="s">
        <v>784</v>
      </c>
      <c r="B14" s="218"/>
      <c r="C14" s="218"/>
      <c r="D14" s="218"/>
      <c r="E14" s="218"/>
      <c r="F14" s="218"/>
      <c r="G14" s="218"/>
      <c r="H14" s="218"/>
      <c r="I14" s="218"/>
      <c r="J14" s="218"/>
      <c r="K14" s="218"/>
      <c r="L14" s="218"/>
      <c r="M14" s="218"/>
      <c r="N14" s="218"/>
      <c r="O14" s="218"/>
      <c r="P14" s="218"/>
      <c r="Q14" s="218"/>
    </row>
    <row r="15" spans="1:17" x14ac:dyDescent="0.25">
      <c r="A15" s="222" t="s">
        <v>341</v>
      </c>
      <c r="B15" s="223" t="s">
        <v>785</v>
      </c>
      <c r="C15" s="223" t="s">
        <v>342</v>
      </c>
      <c r="D15" s="223" t="s">
        <v>343</v>
      </c>
      <c r="E15" s="223" t="s">
        <v>344</v>
      </c>
      <c r="F15" s="223" t="s">
        <v>345</v>
      </c>
      <c r="G15" s="223" t="s">
        <v>346</v>
      </c>
      <c r="H15" s="223" t="s">
        <v>347</v>
      </c>
      <c r="I15" s="223" t="s">
        <v>348</v>
      </c>
      <c r="J15" s="223" t="s">
        <v>349</v>
      </c>
      <c r="K15" s="223" t="s">
        <v>350</v>
      </c>
      <c r="L15" s="223" t="s">
        <v>351</v>
      </c>
      <c r="M15" s="223" t="s">
        <v>352</v>
      </c>
      <c r="N15" s="223" t="s">
        <v>353</v>
      </c>
      <c r="O15" s="223" t="s">
        <v>354</v>
      </c>
      <c r="P15" s="223" t="s">
        <v>355</v>
      </c>
      <c r="Q15" s="223" t="s">
        <v>356</v>
      </c>
    </row>
    <row r="16" spans="1:17" ht="15" customHeight="1" x14ac:dyDescent="0.25">
      <c r="A16" s="224" t="s">
        <v>786</v>
      </c>
      <c r="B16" s="225"/>
      <c r="C16" s="225"/>
      <c r="D16" s="225"/>
      <c r="E16" s="225"/>
      <c r="F16" s="225"/>
      <c r="G16" s="225"/>
      <c r="H16" s="225"/>
      <c r="I16" s="225"/>
      <c r="J16" s="225"/>
      <c r="K16" s="225"/>
      <c r="L16" s="225"/>
      <c r="M16" s="225"/>
      <c r="N16" s="225"/>
      <c r="O16" s="225"/>
      <c r="P16" s="225"/>
      <c r="Q16" s="225"/>
    </row>
    <row r="17" spans="1:17" ht="15" customHeight="1" x14ac:dyDescent="0.25">
      <c r="A17" s="243" t="s">
        <v>787</v>
      </c>
      <c r="B17" s="244"/>
      <c r="C17" s="245">
        <v>771</v>
      </c>
      <c r="D17" s="246"/>
      <c r="E17" s="246"/>
      <c r="F17" s="246"/>
      <c r="G17" s="246"/>
      <c r="H17" s="246"/>
      <c r="I17" s="246"/>
      <c r="J17" s="246"/>
      <c r="K17" s="246"/>
      <c r="L17" s="246"/>
      <c r="M17" s="246"/>
      <c r="N17" s="246"/>
      <c r="O17" s="246"/>
      <c r="P17" s="246"/>
      <c r="Q17" s="246"/>
    </row>
    <row r="18" spans="1:17" ht="15" customHeight="1" x14ac:dyDescent="0.25">
      <c r="A18" s="231" t="s">
        <v>788</v>
      </c>
      <c r="B18" s="247">
        <v>524114</v>
      </c>
      <c r="C18" s="228">
        <v>688</v>
      </c>
      <c r="D18" s="227"/>
      <c r="E18" s="227"/>
      <c r="F18" s="227"/>
      <c r="G18" s="227"/>
      <c r="H18" s="227"/>
      <c r="I18" s="227"/>
      <c r="J18" s="227"/>
      <c r="K18" s="227"/>
      <c r="L18" s="227"/>
      <c r="M18" s="227"/>
      <c r="N18" s="227"/>
      <c r="O18" s="227"/>
      <c r="P18" s="227"/>
      <c r="Q18" s="227"/>
    </row>
    <row r="19" spans="1:17" ht="15" customHeight="1" x14ac:dyDescent="0.25">
      <c r="A19" s="231" t="s">
        <v>789</v>
      </c>
      <c r="B19" s="247" t="s">
        <v>790</v>
      </c>
      <c r="C19" s="236">
        <v>75</v>
      </c>
      <c r="D19" s="227"/>
      <c r="E19" s="227"/>
      <c r="F19" s="227"/>
      <c r="G19" s="227"/>
      <c r="H19" s="227"/>
      <c r="I19" s="227"/>
      <c r="J19" s="227"/>
      <c r="K19" s="227"/>
      <c r="L19" s="227"/>
      <c r="M19" s="227"/>
      <c r="N19" s="227"/>
      <c r="O19" s="227"/>
      <c r="P19" s="227"/>
      <c r="Q19" s="227"/>
    </row>
    <row r="20" spans="1:17" ht="15" customHeight="1" x14ac:dyDescent="0.25">
      <c r="A20" s="231" t="s">
        <v>791</v>
      </c>
      <c r="B20" s="247">
        <v>519290</v>
      </c>
      <c r="C20" s="227">
        <v>0</v>
      </c>
      <c r="D20" s="227"/>
      <c r="E20" s="227"/>
      <c r="F20" s="227"/>
      <c r="G20" s="227"/>
      <c r="H20" s="227"/>
      <c r="I20" s="227"/>
      <c r="J20" s="227"/>
      <c r="K20" s="227"/>
      <c r="L20" s="227"/>
      <c r="M20" s="227"/>
      <c r="N20" s="227"/>
      <c r="O20" s="227"/>
      <c r="P20" s="227"/>
      <c r="Q20" s="227"/>
    </row>
    <row r="21" spans="1:17" ht="15" customHeight="1" x14ac:dyDescent="0.25">
      <c r="A21" s="231" t="s">
        <v>792</v>
      </c>
      <c r="B21" s="247" t="s">
        <v>793</v>
      </c>
      <c r="C21" s="236">
        <v>8</v>
      </c>
      <c r="D21" s="227"/>
      <c r="E21" s="227"/>
      <c r="F21" s="227"/>
      <c r="G21" s="227"/>
      <c r="H21" s="227"/>
      <c r="I21" s="227"/>
      <c r="J21" s="227"/>
      <c r="K21" s="227"/>
      <c r="L21" s="227"/>
      <c r="M21" s="227"/>
      <c r="N21" s="227"/>
      <c r="O21" s="227"/>
      <c r="P21" s="227"/>
      <c r="Q21" s="227"/>
    </row>
    <row r="22" spans="1:17" ht="15" customHeight="1" x14ac:dyDescent="0.25">
      <c r="A22" s="231" t="s">
        <v>794</v>
      </c>
      <c r="B22" s="247"/>
      <c r="C22" s="227">
        <v>0</v>
      </c>
      <c r="D22" s="227"/>
      <c r="E22" s="227"/>
      <c r="F22" s="227"/>
      <c r="G22" s="227"/>
      <c r="H22" s="227"/>
      <c r="I22" s="227"/>
      <c r="J22" s="227"/>
      <c r="K22" s="227"/>
      <c r="L22" s="227"/>
      <c r="M22" s="227"/>
      <c r="N22" s="227"/>
      <c r="O22" s="227"/>
      <c r="P22" s="227"/>
      <c r="Q22" s="227"/>
    </row>
    <row r="23" spans="1:17" ht="15" customHeight="1" x14ac:dyDescent="0.25">
      <c r="A23" s="243" t="s">
        <v>795</v>
      </c>
      <c r="B23" s="244"/>
      <c r="C23" s="246">
        <v>80415</v>
      </c>
      <c r="D23" s="246">
        <v>87138</v>
      </c>
      <c r="E23" s="246">
        <v>94155</v>
      </c>
      <c r="F23" s="246">
        <v>101862</v>
      </c>
      <c r="G23" s="246">
        <v>110618</v>
      </c>
      <c r="H23" s="246">
        <v>122489</v>
      </c>
      <c r="I23" s="246">
        <v>130474</v>
      </c>
      <c r="J23" s="246">
        <v>157107</v>
      </c>
      <c r="K23" s="246">
        <v>184840</v>
      </c>
      <c r="L23" s="246">
        <v>201159</v>
      </c>
      <c r="M23" s="246">
        <v>226247</v>
      </c>
      <c r="N23" s="246">
        <v>242155</v>
      </c>
      <c r="O23" s="246">
        <v>257141</v>
      </c>
      <c r="P23" s="246">
        <v>287597</v>
      </c>
      <c r="Q23" s="246">
        <v>324162</v>
      </c>
    </row>
    <row r="24" spans="1:17" ht="15" customHeight="1" x14ac:dyDescent="0.25">
      <c r="A24" s="231" t="s">
        <v>788</v>
      </c>
      <c r="B24" s="247">
        <v>524114</v>
      </c>
      <c r="C24" s="227">
        <v>75169</v>
      </c>
      <c r="D24" s="227">
        <v>82730</v>
      </c>
      <c r="E24" s="227">
        <v>88730</v>
      </c>
      <c r="F24" s="227">
        <v>95336</v>
      </c>
      <c r="G24" s="227">
        <v>103419</v>
      </c>
      <c r="H24" s="227">
        <v>113725</v>
      </c>
      <c r="I24" s="227">
        <v>119798</v>
      </c>
      <c r="J24" s="227">
        <v>131343</v>
      </c>
      <c r="K24" s="227">
        <v>148581</v>
      </c>
      <c r="L24" s="227">
        <v>163257</v>
      </c>
      <c r="M24" s="227">
        <v>183476</v>
      </c>
      <c r="N24" s="227">
        <v>193842</v>
      </c>
      <c r="O24" s="227"/>
      <c r="P24" s="227"/>
      <c r="Q24" s="227"/>
    </row>
    <row r="25" spans="1:17" ht="15" customHeight="1" x14ac:dyDescent="0.25">
      <c r="A25" s="231" t="s">
        <v>789</v>
      </c>
      <c r="B25" s="247" t="s">
        <v>790</v>
      </c>
      <c r="C25" s="228">
        <v>2621</v>
      </c>
      <c r="D25" s="228">
        <v>4212</v>
      </c>
      <c r="E25" s="228">
        <v>4565</v>
      </c>
      <c r="F25" s="228">
        <v>6704</v>
      </c>
      <c r="G25" s="228">
        <v>8147</v>
      </c>
      <c r="H25" s="228">
        <v>9855</v>
      </c>
      <c r="I25" s="227">
        <v>11032</v>
      </c>
      <c r="J25" s="227">
        <v>13927</v>
      </c>
      <c r="K25" s="227">
        <v>16908</v>
      </c>
      <c r="L25" s="227">
        <v>20570</v>
      </c>
      <c r="M25" s="227">
        <v>24145</v>
      </c>
      <c r="N25" s="227">
        <v>30317</v>
      </c>
      <c r="O25" s="227">
        <v>39808</v>
      </c>
      <c r="P25" s="227">
        <v>54065</v>
      </c>
      <c r="Q25" s="227">
        <v>71174</v>
      </c>
    </row>
    <row r="26" spans="1:17" ht="15" customHeight="1" x14ac:dyDescent="0.25">
      <c r="A26" s="231" t="s">
        <v>791</v>
      </c>
      <c r="B26" s="247">
        <v>519290</v>
      </c>
      <c r="C26" s="228">
        <v>1020</v>
      </c>
      <c r="D26" s="228">
        <v>1823</v>
      </c>
      <c r="E26" s="228">
        <v>2342</v>
      </c>
      <c r="F26" s="228">
        <v>2671</v>
      </c>
      <c r="G26" s="228">
        <v>2882</v>
      </c>
      <c r="H26" s="228">
        <v>4714</v>
      </c>
      <c r="I26" s="228">
        <v>5227</v>
      </c>
      <c r="J26" s="228">
        <v>6196</v>
      </c>
      <c r="K26" s="228">
        <v>7333</v>
      </c>
      <c r="L26" s="228">
        <v>8087</v>
      </c>
      <c r="M26" s="228">
        <v>9008</v>
      </c>
      <c r="N26" s="227">
        <v>10006</v>
      </c>
      <c r="O26" s="227">
        <v>10802</v>
      </c>
      <c r="P26" s="227">
        <v>12199</v>
      </c>
      <c r="Q26" s="227">
        <v>14581</v>
      </c>
    </row>
    <row r="27" spans="1:17" ht="15" customHeight="1" x14ac:dyDescent="0.25">
      <c r="A27" s="231" t="s">
        <v>792</v>
      </c>
      <c r="B27" s="247" t="s">
        <v>793</v>
      </c>
      <c r="C27" s="228">
        <v>1605</v>
      </c>
      <c r="D27" s="227">
        <v>14401</v>
      </c>
      <c r="E27" s="227">
        <v>16724</v>
      </c>
      <c r="F27" s="227">
        <v>19278</v>
      </c>
      <c r="G27" s="227">
        <v>18359</v>
      </c>
      <c r="H27" s="227">
        <v>24006</v>
      </c>
      <c r="I27" s="227">
        <v>31976</v>
      </c>
      <c r="J27" s="227">
        <v>48272</v>
      </c>
      <c r="K27" s="227">
        <v>60440</v>
      </c>
      <c r="L27" s="227">
        <v>63755</v>
      </c>
      <c r="M27" s="227">
        <v>69536</v>
      </c>
      <c r="N27" s="227">
        <v>74288</v>
      </c>
      <c r="O27" s="227">
        <v>87498</v>
      </c>
      <c r="P27" s="227">
        <v>91314</v>
      </c>
      <c r="Q27" s="227">
        <v>99773</v>
      </c>
    </row>
    <row r="28" spans="1:17" ht="15" customHeight="1" x14ac:dyDescent="0.25">
      <c r="A28" s="231" t="s">
        <v>796</v>
      </c>
      <c r="B28" s="247">
        <v>524114</v>
      </c>
      <c r="C28" s="227"/>
      <c r="D28" s="227"/>
      <c r="E28" s="227"/>
      <c r="F28" s="227"/>
      <c r="G28" s="227"/>
      <c r="H28" s="227"/>
      <c r="I28" s="227"/>
      <c r="J28" s="227"/>
      <c r="K28" s="227"/>
      <c r="L28" s="227"/>
      <c r="M28" s="227"/>
      <c r="N28" s="227"/>
      <c r="O28" s="227">
        <v>200875</v>
      </c>
      <c r="P28" s="227">
        <v>222899</v>
      </c>
      <c r="Q28" s="227">
        <v>249741</v>
      </c>
    </row>
    <row r="29" spans="1:17" ht="15" customHeight="1" x14ac:dyDescent="0.25">
      <c r="A29" s="231" t="s">
        <v>794</v>
      </c>
      <c r="B29" s="247"/>
      <c r="C29" s="227">
        <v>0</v>
      </c>
      <c r="D29" s="240">
        <v>-16028</v>
      </c>
      <c r="E29" s="240">
        <v>-18206</v>
      </c>
      <c r="F29" s="240">
        <v>-22127</v>
      </c>
      <c r="G29" s="240">
        <v>-22189</v>
      </c>
      <c r="H29" s="240">
        <v>-29353</v>
      </c>
      <c r="I29" s="240">
        <v>-37070</v>
      </c>
      <c r="J29" s="240">
        <v>-41840</v>
      </c>
      <c r="K29" s="240">
        <v>-47334</v>
      </c>
      <c r="L29" s="233">
        <v>-1227</v>
      </c>
      <c r="M29" s="240">
        <v>-58509</v>
      </c>
      <c r="N29" s="240">
        <v>-64637</v>
      </c>
      <c r="O29" s="240">
        <v>-80042</v>
      </c>
      <c r="P29" s="240">
        <v>-90867</v>
      </c>
      <c r="Q29" s="240">
        <v>-108347</v>
      </c>
    </row>
    <row r="30" spans="1:17" ht="15" customHeight="1" x14ac:dyDescent="0.25">
      <c r="A30" s="231" t="s">
        <v>797</v>
      </c>
      <c r="B30" s="247"/>
      <c r="C30" s="227"/>
      <c r="D30" s="227"/>
      <c r="E30" s="227"/>
      <c r="F30" s="227"/>
      <c r="G30" s="227"/>
      <c r="H30" s="233">
        <v>-458</v>
      </c>
      <c r="I30" s="233">
        <v>-489</v>
      </c>
      <c r="J30" s="233">
        <v>-791</v>
      </c>
      <c r="K30" s="233">
        <v>-1088</v>
      </c>
      <c r="L30" s="240">
        <v>-53283</v>
      </c>
      <c r="M30" s="233">
        <v>-1409</v>
      </c>
      <c r="N30" s="233">
        <v>-1661</v>
      </c>
      <c r="O30" s="233">
        <v>-1800</v>
      </c>
      <c r="P30" s="233">
        <v>-2013</v>
      </c>
      <c r="Q30" s="233">
        <v>-2760</v>
      </c>
    </row>
    <row r="31" spans="1:17" ht="15" customHeight="1" x14ac:dyDescent="0.25">
      <c r="A31" s="248" t="s">
        <v>798</v>
      </c>
      <c r="B31" s="244"/>
      <c r="C31" s="246">
        <v>0</v>
      </c>
      <c r="D31" s="246">
        <v>0</v>
      </c>
      <c r="E31" s="246">
        <v>0</v>
      </c>
      <c r="F31" s="246">
        <v>0</v>
      </c>
      <c r="G31" s="246">
        <v>0</v>
      </c>
      <c r="H31" s="246">
        <v>0</v>
      </c>
      <c r="I31" s="246">
        <v>0</v>
      </c>
      <c r="J31" s="246">
        <v>0</v>
      </c>
      <c r="K31" s="246">
        <v>0</v>
      </c>
      <c r="L31" s="246">
        <v>0</v>
      </c>
      <c r="M31" s="246">
        <v>0</v>
      </c>
      <c r="N31" s="246">
        <v>0</v>
      </c>
      <c r="O31" s="246">
        <v>0</v>
      </c>
      <c r="P31" s="246">
        <v>0</v>
      </c>
      <c r="Q31" s="246">
        <v>0</v>
      </c>
    </row>
    <row r="32" spans="1:17" ht="15" customHeight="1" x14ac:dyDescent="0.25">
      <c r="A32" s="235" t="s">
        <v>788</v>
      </c>
      <c r="B32" s="247">
        <v>524114</v>
      </c>
      <c r="C32" s="227">
        <v>0</v>
      </c>
      <c r="D32" s="227">
        <v>0</v>
      </c>
      <c r="E32" s="227">
        <v>0</v>
      </c>
      <c r="F32" s="227">
        <v>0</v>
      </c>
      <c r="G32" s="227">
        <v>0</v>
      </c>
      <c r="H32" s="227">
        <v>0</v>
      </c>
      <c r="I32" s="227">
        <v>0</v>
      </c>
      <c r="J32" s="227">
        <v>0</v>
      </c>
      <c r="K32" s="227">
        <v>0</v>
      </c>
      <c r="L32" s="227">
        <v>0</v>
      </c>
      <c r="M32" s="227">
        <v>0</v>
      </c>
      <c r="N32" s="227">
        <v>0</v>
      </c>
      <c r="O32" s="227"/>
      <c r="P32" s="227"/>
      <c r="Q32" s="227"/>
    </row>
    <row r="33" spans="1:17" ht="15" customHeight="1" x14ac:dyDescent="0.25">
      <c r="A33" s="235" t="s">
        <v>789</v>
      </c>
      <c r="B33" s="247" t="s">
        <v>790</v>
      </c>
      <c r="C33" s="228">
        <v>2529</v>
      </c>
      <c r="D33" s="228">
        <v>2805</v>
      </c>
      <c r="E33" s="228">
        <v>2912</v>
      </c>
      <c r="F33" s="228">
        <v>4461</v>
      </c>
      <c r="G33" s="228">
        <v>5503</v>
      </c>
      <c r="H33" s="228">
        <v>6357</v>
      </c>
      <c r="I33" s="228">
        <v>6913</v>
      </c>
      <c r="J33" s="228">
        <v>8216</v>
      </c>
      <c r="K33" s="227">
        <v>10491</v>
      </c>
      <c r="L33" s="227">
        <v>12429</v>
      </c>
      <c r="M33" s="227">
        <v>14882</v>
      </c>
      <c r="N33" s="227">
        <v>17966</v>
      </c>
      <c r="O33" s="227">
        <v>22481</v>
      </c>
      <c r="P33" s="227">
        <v>29234</v>
      </c>
      <c r="Q33" s="227">
        <v>40883</v>
      </c>
    </row>
    <row r="34" spans="1:17" ht="15" customHeight="1" x14ac:dyDescent="0.25">
      <c r="A34" s="235" t="s">
        <v>791</v>
      </c>
      <c r="B34" s="247">
        <v>519290</v>
      </c>
      <c r="C34" s="228">
        <v>532</v>
      </c>
      <c r="D34" s="228">
        <v>691</v>
      </c>
      <c r="E34" s="228">
        <v>845</v>
      </c>
      <c r="F34" s="228">
        <v>958</v>
      </c>
      <c r="G34" s="228">
        <v>1075</v>
      </c>
      <c r="H34" s="228">
        <v>2615</v>
      </c>
      <c r="I34" s="228">
        <v>2906</v>
      </c>
      <c r="J34" s="228">
        <v>3697</v>
      </c>
      <c r="K34" s="228">
        <v>4559</v>
      </c>
      <c r="L34" s="228">
        <v>5127</v>
      </c>
      <c r="M34" s="228">
        <v>5596</v>
      </c>
      <c r="N34" s="228">
        <v>6239</v>
      </c>
      <c r="O34" s="228">
        <v>6941</v>
      </c>
      <c r="P34" s="228">
        <v>7867</v>
      </c>
      <c r="Q34" s="228">
        <v>9288</v>
      </c>
    </row>
    <row r="35" spans="1:17" ht="15" customHeight="1" x14ac:dyDescent="0.25">
      <c r="A35" s="235" t="s">
        <v>792</v>
      </c>
      <c r="B35" s="247" t="s">
        <v>793</v>
      </c>
      <c r="C35" s="227">
        <v>10960</v>
      </c>
      <c r="D35" s="227">
        <v>12532</v>
      </c>
      <c r="E35" s="227">
        <v>14449</v>
      </c>
      <c r="F35" s="227">
        <v>16708</v>
      </c>
      <c r="G35" s="227">
        <v>15611</v>
      </c>
      <c r="H35" s="227">
        <v>20839</v>
      </c>
      <c r="I35" s="227">
        <v>27740</v>
      </c>
      <c r="J35" s="227">
        <v>30718</v>
      </c>
      <c r="K35" s="227">
        <v>33372</v>
      </c>
      <c r="L35" s="227">
        <v>36954</v>
      </c>
      <c r="M35" s="227">
        <v>39440</v>
      </c>
      <c r="N35" s="227">
        <v>42093</v>
      </c>
      <c r="O35" s="227">
        <v>52420</v>
      </c>
      <c r="P35" s="227">
        <v>55779</v>
      </c>
      <c r="Q35" s="227">
        <v>60936</v>
      </c>
    </row>
    <row r="36" spans="1:17" ht="15" customHeight="1" x14ac:dyDescent="0.25">
      <c r="A36" s="235" t="s">
        <v>794</v>
      </c>
      <c r="B36" s="247"/>
      <c r="C36" s="240">
        <v>-14021</v>
      </c>
      <c r="D36" s="240">
        <v>-16028</v>
      </c>
      <c r="E36" s="240">
        <v>-18206</v>
      </c>
      <c r="F36" s="240">
        <v>-22127</v>
      </c>
      <c r="G36" s="240">
        <v>-22189</v>
      </c>
      <c r="H36" s="233">
        <v>-458</v>
      </c>
      <c r="I36" s="233">
        <v>-489</v>
      </c>
      <c r="J36" s="233">
        <v>-791</v>
      </c>
      <c r="K36" s="233">
        <v>-1088</v>
      </c>
      <c r="L36" s="240">
        <v>-53283</v>
      </c>
      <c r="M36" s="240">
        <v>-58509</v>
      </c>
      <c r="N36" s="240">
        <v>-64637</v>
      </c>
      <c r="O36" s="233">
        <v>-1800</v>
      </c>
      <c r="P36" s="233">
        <v>-2013</v>
      </c>
      <c r="Q36" s="233">
        <v>-2760</v>
      </c>
    </row>
    <row r="37" spans="1:17" ht="15" customHeight="1" x14ac:dyDescent="0.25">
      <c r="A37" s="235" t="s">
        <v>797</v>
      </c>
      <c r="B37" s="247"/>
      <c r="C37" s="227"/>
      <c r="D37" s="227"/>
      <c r="E37" s="227"/>
      <c r="F37" s="227"/>
      <c r="G37" s="227"/>
      <c r="H37" s="240">
        <v>-29353</v>
      </c>
      <c r="I37" s="240">
        <v>-37070</v>
      </c>
      <c r="J37" s="240">
        <v>-41840</v>
      </c>
      <c r="K37" s="240">
        <v>-47334</v>
      </c>
      <c r="L37" s="233">
        <v>-1227</v>
      </c>
      <c r="M37" s="233">
        <v>-1409</v>
      </c>
      <c r="N37" s="233">
        <v>-1661</v>
      </c>
      <c r="O37" s="240">
        <v>-80042</v>
      </c>
      <c r="P37" s="240">
        <v>-90867</v>
      </c>
      <c r="Q37" s="240">
        <v>-108347</v>
      </c>
    </row>
    <row r="38" spans="1:17" ht="15" customHeight="1" x14ac:dyDescent="0.25">
      <c r="A38" s="243" t="s">
        <v>799</v>
      </c>
      <c r="B38" s="244"/>
      <c r="C38" s="249">
        <v>100</v>
      </c>
      <c r="D38" s="249">
        <v>100</v>
      </c>
      <c r="E38" s="249">
        <v>100</v>
      </c>
      <c r="F38" s="249">
        <v>100</v>
      </c>
      <c r="G38" s="249">
        <v>100</v>
      </c>
      <c r="H38" s="249">
        <v>100</v>
      </c>
      <c r="I38" s="249">
        <v>100</v>
      </c>
      <c r="J38" s="249">
        <v>100</v>
      </c>
      <c r="K38" s="249">
        <v>100</v>
      </c>
      <c r="L38" s="249">
        <v>100</v>
      </c>
      <c r="M38" s="249">
        <v>100</v>
      </c>
      <c r="N38" s="249">
        <v>100</v>
      </c>
      <c r="O38" s="249">
        <v>100</v>
      </c>
      <c r="P38" s="249">
        <v>100</v>
      </c>
      <c r="Q38" s="249">
        <v>100</v>
      </c>
    </row>
    <row r="39" spans="1:17" ht="15" customHeight="1" x14ac:dyDescent="0.25">
      <c r="A39" s="231" t="s">
        <v>788</v>
      </c>
      <c r="B39" s="247">
        <v>524114</v>
      </c>
      <c r="C39" s="239">
        <v>93.48</v>
      </c>
      <c r="D39" s="239">
        <v>94.94</v>
      </c>
      <c r="E39" s="239">
        <v>94.24</v>
      </c>
      <c r="F39" s="239">
        <v>93.59</v>
      </c>
      <c r="G39" s="239">
        <v>93.49</v>
      </c>
      <c r="H39" s="239">
        <v>92.85</v>
      </c>
      <c r="I39" s="239">
        <v>91.82</v>
      </c>
      <c r="J39" s="239">
        <v>83.6</v>
      </c>
      <c r="K39" s="239">
        <v>80.38</v>
      </c>
      <c r="L39" s="239">
        <v>81.16</v>
      </c>
      <c r="M39" s="239">
        <v>81.099999999999994</v>
      </c>
      <c r="N39" s="239">
        <v>80.05</v>
      </c>
      <c r="O39" s="239"/>
      <c r="P39" s="239"/>
      <c r="Q39" s="239"/>
    </row>
    <row r="40" spans="1:17" ht="15" customHeight="1" x14ac:dyDescent="0.25">
      <c r="A40" s="231" t="s">
        <v>789</v>
      </c>
      <c r="B40" s="247" t="s">
        <v>790</v>
      </c>
      <c r="C40" s="239">
        <v>3.26</v>
      </c>
      <c r="D40" s="239">
        <v>4.83</v>
      </c>
      <c r="E40" s="239">
        <v>4.8499999999999996</v>
      </c>
      <c r="F40" s="239">
        <v>6.58</v>
      </c>
      <c r="G40" s="239">
        <v>7.36</v>
      </c>
      <c r="H40" s="239">
        <v>8.0500000000000007</v>
      </c>
      <c r="I40" s="239">
        <v>8.4600000000000009</v>
      </c>
      <c r="J40" s="239">
        <v>8.86</v>
      </c>
      <c r="K40" s="239">
        <v>9.15</v>
      </c>
      <c r="L40" s="239">
        <v>10.23</v>
      </c>
      <c r="M40" s="239">
        <v>10.67</v>
      </c>
      <c r="N40" s="239">
        <v>12.52</v>
      </c>
      <c r="O40" s="239">
        <v>15.48</v>
      </c>
      <c r="P40" s="239">
        <v>18.8</v>
      </c>
      <c r="Q40" s="239">
        <v>21.96</v>
      </c>
    </row>
    <row r="41" spans="1:17" ht="15" customHeight="1" x14ac:dyDescent="0.25">
      <c r="A41" s="231" t="s">
        <v>791</v>
      </c>
      <c r="B41" s="247">
        <v>519290</v>
      </c>
      <c r="C41" s="239">
        <v>1.27</v>
      </c>
      <c r="D41" s="239">
        <v>2.09</v>
      </c>
      <c r="E41" s="239">
        <v>2.4900000000000002</v>
      </c>
      <c r="F41" s="239">
        <v>2.62</v>
      </c>
      <c r="G41" s="239">
        <v>2.61</v>
      </c>
      <c r="H41" s="239">
        <v>3.85</v>
      </c>
      <c r="I41" s="239">
        <v>4.01</v>
      </c>
      <c r="J41" s="239">
        <v>3.94</v>
      </c>
      <c r="K41" s="239">
        <v>3.97</v>
      </c>
      <c r="L41" s="239">
        <v>4.0199999999999996</v>
      </c>
      <c r="M41" s="239">
        <v>3.98</v>
      </c>
      <c r="N41" s="239">
        <v>4.13</v>
      </c>
      <c r="O41" s="239">
        <v>4.2</v>
      </c>
      <c r="P41" s="239">
        <v>4.24</v>
      </c>
      <c r="Q41" s="239">
        <v>4.5</v>
      </c>
    </row>
    <row r="42" spans="1:17" ht="15" customHeight="1" x14ac:dyDescent="0.25">
      <c r="A42" s="231" t="s">
        <v>792</v>
      </c>
      <c r="B42" s="247" t="s">
        <v>793</v>
      </c>
      <c r="C42" s="239">
        <v>2</v>
      </c>
      <c r="D42" s="239">
        <v>16.53</v>
      </c>
      <c r="E42" s="239">
        <v>17.760000000000002</v>
      </c>
      <c r="F42" s="239">
        <v>18.93</v>
      </c>
      <c r="G42" s="239">
        <v>16.600000000000001</v>
      </c>
      <c r="H42" s="239">
        <v>19.600000000000001</v>
      </c>
      <c r="I42" s="239">
        <v>24.51</v>
      </c>
      <c r="J42" s="239">
        <v>30.73</v>
      </c>
      <c r="K42" s="239">
        <v>32.700000000000003</v>
      </c>
      <c r="L42" s="239">
        <v>31.69</v>
      </c>
      <c r="M42" s="239">
        <v>30.73</v>
      </c>
      <c r="N42" s="239">
        <v>30.68</v>
      </c>
      <c r="O42" s="239">
        <v>34.03</v>
      </c>
      <c r="P42" s="239">
        <v>31.75</v>
      </c>
      <c r="Q42" s="239">
        <v>30.78</v>
      </c>
    </row>
    <row r="43" spans="1:17" ht="15" customHeight="1" x14ac:dyDescent="0.25">
      <c r="A43" s="231" t="s">
        <v>796</v>
      </c>
      <c r="B43" s="247">
        <v>524114</v>
      </c>
      <c r="C43" s="239"/>
      <c r="D43" s="239"/>
      <c r="E43" s="239"/>
      <c r="F43" s="239"/>
      <c r="G43" s="239"/>
      <c r="H43" s="239"/>
      <c r="I43" s="239"/>
      <c r="J43" s="239"/>
      <c r="K43" s="239"/>
      <c r="L43" s="239"/>
      <c r="M43" s="239"/>
      <c r="N43" s="239"/>
      <c r="O43" s="239">
        <v>78.12</v>
      </c>
      <c r="P43" s="239">
        <v>77.5</v>
      </c>
      <c r="Q43" s="239">
        <v>77.040000000000006</v>
      </c>
    </row>
    <row r="44" spans="1:17" ht="15" customHeight="1" x14ac:dyDescent="0.25">
      <c r="A44" s="231" t="s">
        <v>794</v>
      </c>
      <c r="B44" s="247"/>
      <c r="C44" s="239">
        <v>0</v>
      </c>
      <c r="D44" s="250">
        <v>-18.39</v>
      </c>
      <c r="E44" s="250">
        <v>-19.34</v>
      </c>
      <c r="F44" s="250">
        <v>-21.72</v>
      </c>
      <c r="G44" s="250">
        <v>-20.059999999999999</v>
      </c>
      <c r="H44" s="250">
        <v>-23.96</v>
      </c>
      <c r="I44" s="250">
        <v>-28.41</v>
      </c>
      <c r="J44" s="250">
        <v>-26.63</v>
      </c>
      <c r="K44" s="250">
        <v>-25.61</v>
      </c>
      <c r="L44" s="250">
        <v>-0.61</v>
      </c>
      <c r="M44" s="250">
        <v>-25.86</v>
      </c>
      <c r="N44" s="250">
        <v>-26.69</v>
      </c>
      <c r="O44" s="250">
        <v>-31.13</v>
      </c>
      <c r="P44" s="250">
        <v>-31.6</v>
      </c>
      <c r="Q44" s="250">
        <v>-33.42</v>
      </c>
    </row>
    <row r="45" spans="1:17" ht="15" customHeight="1" x14ac:dyDescent="0.25">
      <c r="A45" s="231" t="s">
        <v>797</v>
      </c>
      <c r="B45" s="247"/>
      <c r="C45" s="239"/>
      <c r="D45" s="239"/>
      <c r="E45" s="239"/>
      <c r="F45" s="239"/>
      <c r="G45" s="239"/>
      <c r="H45" s="250">
        <v>-0.37</v>
      </c>
      <c r="I45" s="250">
        <v>-0.37</v>
      </c>
      <c r="J45" s="250">
        <v>-0.5</v>
      </c>
      <c r="K45" s="250">
        <v>-0.59</v>
      </c>
      <c r="L45" s="250">
        <v>-26.49</v>
      </c>
      <c r="M45" s="250">
        <v>-0.62</v>
      </c>
      <c r="N45" s="250">
        <v>-0.69</v>
      </c>
      <c r="O45" s="250">
        <v>-0.7</v>
      </c>
      <c r="P45" s="250">
        <v>-0.7</v>
      </c>
      <c r="Q45" s="250">
        <v>-0.85</v>
      </c>
    </row>
    <row r="46" spans="1:17" ht="15" customHeight="1" x14ac:dyDescent="0.25">
      <c r="A46" s="243" t="s">
        <v>800</v>
      </c>
      <c r="B46" s="244"/>
      <c r="C46" s="246">
        <v>80415</v>
      </c>
      <c r="D46" s="246">
        <v>87138</v>
      </c>
      <c r="E46" s="246">
        <v>94155</v>
      </c>
      <c r="F46" s="246">
        <v>101862</v>
      </c>
      <c r="G46" s="246">
        <v>110618</v>
      </c>
      <c r="H46" s="246">
        <v>122489</v>
      </c>
      <c r="I46" s="246">
        <v>130474</v>
      </c>
      <c r="J46" s="246">
        <v>157107</v>
      </c>
      <c r="K46" s="246">
        <v>184840</v>
      </c>
      <c r="L46" s="246">
        <v>201159</v>
      </c>
      <c r="M46" s="246">
        <v>226247</v>
      </c>
      <c r="N46" s="246">
        <v>242155</v>
      </c>
      <c r="O46" s="246">
        <v>257141</v>
      </c>
      <c r="P46" s="246">
        <v>287597</v>
      </c>
      <c r="Q46" s="246">
        <v>324162</v>
      </c>
    </row>
    <row r="47" spans="1:17" ht="15" customHeight="1" x14ac:dyDescent="0.25">
      <c r="A47" s="231" t="s">
        <v>788</v>
      </c>
      <c r="B47" s="247">
        <v>524114</v>
      </c>
      <c r="C47" s="227">
        <v>75169</v>
      </c>
      <c r="D47" s="227">
        <v>82730</v>
      </c>
      <c r="E47" s="227">
        <v>88730</v>
      </c>
      <c r="F47" s="227">
        <v>95336</v>
      </c>
      <c r="G47" s="227">
        <v>103419</v>
      </c>
      <c r="H47" s="227">
        <v>113725</v>
      </c>
      <c r="I47" s="227">
        <v>119798</v>
      </c>
      <c r="J47" s="227">
        <v>131343</v>
      </c>
      <c r="K47" s="227">
        <v>148581</v>
      </c>
      <c r="L47" s="227">
        <v>163257</v>
      </c>
      <c r="M47" s="227">
        <v>183476</v>
      </c>
      <c r="N47" s="227">
        <v>193842</v>
      </c>
      <c r="O47" s="227"/>
      <c r="P47" s="227"/>
      <c r="Q47" s="227"/>
    </row>
    <row r="48" spans="1:17" ht="15" customHeight="1" x14ac:dyDescent="0.25">
      <c r="A48" s="231" t="s">
        <v>789</v>
      </c>
      <c r="B48" s="247" t="s">
        <v>790</v>
      </c>
      <c r="C48" s="228">
        <v>2621</v>
      </c>
      <c r="D48" s="228">
        <v>4212</v>
      </c>
      <c r="E48" s="228">
        <v>4565</v>
      </c>
      <c r="F48" s="228">
        <v>6704</v>
      </c>
      <c r="G48" s="228">
        <v>8147</v>
      </c>
      <c r="H48" s="228">
        <v>9855</v>
      </c>
      <c r="I48" s="227">
        <v>11032</v>
      </c>
      <c r="J48" s="227">
        <v>13927</v>
      </c>
      <c r="K48" s="227">
        <v>16908</v>
      </c>
      <c r="L48" s="227">
        <v>20570</v>
      </c>
      <c r="M48" s="227">
        <v>24145</v>
      </c>
      <c r="N48" s="227">
        <v>30317</v>
      </c>
      <c r="O48" s="227">
        <v>39808</v>
      </c>
      <c r="P48" s="227">
        <v>54065</v>
      </c>
      <c r="Q48" s="227">
        <v>71174</v>
      </c>
    </row>
    <row r="49" spans="1:17" ht="15" customHeight="1" x14ac:dyDescent="0.25">
      <c r="A49" s="231" t="s">
        <v>791</v>
      </c>
      <c r="B49" s="247">
        <v>519290</v>
      </c>
      <c r="C49" s="228">
        <v>1020</v>
      </c>
      <c r="D49" s="228">
        <v>1823</v>
      </c>
      <c r="E49" s="228">
        <v>2342</v>
      </c>
      <c r="F49" s="228">
        <v>2671</v>
      </c>
      <c r="G49" s="228">
        <v>2882</v>
      </c>
      <c r="H49" s="228">
        <v>4714</v>
      </c>
      <c r="I49" s="228">
        <v>5227</v>
      </c>
      <c r="J49" s="228">
        <v>6196</v>
      </c>
      <c r="K49" s="228">
        <v>7333</v>
      </c>
      <c r="L49" s="228">
        <v>8087</v>
      </c>
      <c r="M49" s="228">
        <v>9008</v>
      </c>
      <c r="N49" s="227">
        <v>10006</v>
      </c>
      <c r="O49" s="227">
        <v>10802</v>
      </c>
      <c r="P49" s="227">
        <v>12199</v>
      </c>
      <c r="Q49" s="227">
        <v>14581</v>
      </c>
    </row>
    <row r="50" spans="1:17" ht="15" customHeight="1" x14ac:dyDescent="0.25">
      <c r="A50" s="231" t="s">
        <v>792</v>
      </c>
      <c r="B50" s="247" t="s">
        <v>793</v>
      </c>
      <c r="C50" s="228">
        <v>1605</v>
      </c>
      <c r="D50" s="227">
        <v>14401</v>
      </c>
      <c r="E50" s="227">
        <v>16724</v>
      </c>
      <c r="F50" s="227">
        <v>19278</v>
      </c>
      <c r="G50" s="227">
        <v>18359</v>
      </c>
      <c r="H50" s="227">
        <v>24006</v>
      </c>
      <c r="I50" s="227">
        <v>31976</v>
      </c>
      <c r="J50" s="227">
        <v>48272</v>
      </c>
      <c r="K50" s="227">
        <v>60440</v>
      </c>
      <c r="L50" s="227">
        <v>63755</v>
      </c>
      <c r="M50" s="227">
        <v>69536</v>
      </c>
      <c r="N50" s="227">
        <v>74288</v>
      </c>
      <c r="O50" s="227">
        <v>87498</v>
      </c>
      <c r="P50" s="227">
        <v>91314</v>
      </c>
      <c r="Q50" s="227">
        <v>99773</v>
      </c>
    </row>
    <row r="51" spans="1:17" ht="15" customHeight="1" x14ac:dyDescent="0.25">
      <c r="A51" s="231" t="s">
        <v>796</v>
      </c>
      <c r="B51" s="247">
        <v>524114</v>
      </c>
      <c r="C51" s="227"/>
      <c r="D51" s="227"/>
      <c r="E51" s="227"/>
      <c r="F51" s="227"/>
      <c r="G51" s="227"/>
      <c r="H51" s="227"/>
      <c r="I51" s="227"/>
      <c r="J51" s="227"/>
      <c r="K51" s="227"/>
      <c r="L51" s="227"/>
      <c r="M51" s="227"/>
      <c r="N51" s="227"/>
      <c r="O51" s="227">
        <v>200875</v>
      </c>
      <c r="P51" s="227">
        <v>222899</v>
      </c>
      <c r="Q51" s="227">
        <v>249741</v>
      </c>
    </row>
    <row r="52" spans="1:17" ht="15" customHeight="1" x14ac:dyDescent="0.25">
      <c r="A52" s="231" t="s">
        <v>794</v>
      </c>
      <c r="B52" s="247"/>
      <c r="C52" s="227">
        <v>0</v>
      </c>
      <c r="D52" s="240">
        <v>-16028</v>
      </c>
      <c r="E52" s="240">
        <v>-18206</v>
      </c>
      <c r="F52" s="240">
        <v>-22127</v>
      </c>
      <c r="G52" s="240">
        <v>-22189</v>
      </c>
      <c r="H52" s="240">
        <v>-29353</v>
      </c>
      <c r="I52" s="240">
        <v>-37070</v>
      </c>
      <c r="J52" s="240">
        <v>-41840</v>
      </c>
      <c r="K52" s="240">
        <v>-47334</v>
      </c>
      <c r="L52" s="233">
        <v>-1227</v>
      </c>
      <c r="M52" s="240">
        <v>-58509</v>
      </c>
      <c r="N52" s="240">
        <v>-64637</v>
      </c>
      <c r="O52" s="240">
        <v>-80042</v>
      </c>
      <c r="P52" s="240">
        <v>-90867</v>
      </c>
      <c r="Q52" s="240">
        <v>-108347</v>
      </c>
    </row>
    <row r="53" spans="1:17" ht="15" customHeight="1" x14ac:dyDescent="0.25">
      <c r="A53" s="231" t="s">
        <v>797</v>
      </c>
      <c r="B53" s="247"/>
      <c r="C53" s="227"/>
      <c r="D53" s="227"/>
      <c r="E53" s="227"/>
      <c r="F53" s="227"/>
      <c r="G53" s="227"/>
      <c r="H53" s="233">
        <v>-458</v>
      </c>
      <c r="I53" s="233">
        <v>-489</v>
      </c>
      <c r="J53" s="233">
        <v>-791</v>
      </c>
      <c r="K53" s="233">
        <v>-1088</v>
      </c>
      <c r="L53" s="240">
        <v>-53283</v>
      </c>
      <c r="M53" s="233">
        <v>-1409</v>
      </c>
      <c r="N53" s="233">
        <v>-1661</v>
      </c>
      <c r="O53" s="233">
        <v>-1800</v>
      </c>
      <c r="P53" s="233">
        <v>-2013</v>
      </c>
      <c r="Q53" s="233">
        <v>-2760</v>
      </c>
    </row>
    <row r="54" spans="1:17" ht="15" customHeight="1" x14ac:dyDescent="0.25">
      <c r="A54" s="243" t="s">
        <v>801</v>
      </c>
      <c r="B54" s="244"/>
      <c r="C54" s="246"/>
      <c r="D54" s="246"/>
      <c r="E54" s="246"/>
      <c r="F54" s="246"/>
      <c r="G54" s="246"/>
      <c r="H54" s="246"/>
      <c r="I54" s="246"/>
      <c r="J54" s="246"/>
      <c r="K54" s="246"/>
      <c r="L54" s="245">
        <v>2245</v>
      </c>
      <c r="M54" s="245">
        <v>2428</v>
      </c>
      <c r="N54" s="245">
        <v>2720</v>
      </c>
      <c r="O54" s="245">
        <v>2891</v>
      </c>
      <c r="P54" s="245">
        <v>3103</v>
      </c>
      <c r="Q54" s="245">
        <v>3400</v>
      </c>
    </row>
    <row r="55" spans="1:17" ht="15" customHeight="1" x14ac:dyDescent="0.25">
      <c r="A55" s="231" t="s">
        <v>789</v>
      </c>
      <c r="B55" s="247" t="s">
        <v>790</v>
      </c>
      <c r="C55" s="227"/>
      <c r="D55" s="227"/>
      <c r="E55" s="227"/>
      <c r="F55" s="227"/>
      <c r="G55" s="227"/>
      <c r="H55" s="227"/>
      <c r="I55" s="227"/>
      <c r="J55" s="227"/>
      <c r="K55" s="227"/>
      <c r="L55" s="228">
        <v>380</v>
      </c>
      <c r="M55" s="228">
        <v>439</v>
      </c>
      <c r="N55" s="228">
        <v>565</v>
      </c>
      <c r="O55" s="228">
        <v>703</v>
      </c>
      <c r="P55" s="228">
        <v>818</v>
      </c>
      <c r="Q55" s="228">
        <v>943</v>
      </c>
    </row>
    <row r="56" spans="1:17" ht="15" customHeight="1" x14ac:dyDescent="0.25">
      <c r="A56" s="231" t="s">
        <v>791</v>
      </c>
      <c r="B56" s="247">
        <v>519290</v>
      </c>
      <c r="C56" s="227"/>
      <c r="D56" s="227"/>
      <c r="E56" s="227"/>
      <c r="F56" s="227"/>
      <c r="G56" s="227"/>
      <c r="H56" s="227"/>
      <c r="I56" s="227"/>
      <c r="J56" s="227"/>
      <c r="K56" s="227"/>
      <c r="L56" s="228">
        <v>614</v>
      </c>
      <c r="M56" s="228">
        <v>654</v>
      </c>
      <c r="N56" s="228">
        <v>672</v>
      </c>
      <c r="O56" s="228">
        <v>670</v>
      </c>
      <c r="P56" s="228">
        <v>684</v>
      </c>
      <c r="Q56" s="228">
        <v>841</v>
      </c>
    </row>
    <row r="57" spans="1:17" ht="15" customHeight="1" x14ac:dyDescent="0.25">
      <c r="A57" s="231" t="s">
        <v>792</v>
      </c>
      <c r="B57" s="247" t="s">
        <v>793</v>
      </c>
      <c r="C57" s="227"/>
      <c r="D57" s="227"/>
      <c r="E57" s="227"/>
      <c r="F57" s="227"/>
      <c r="G57" s="227"/>
      <c r="H57" s="227"/>
      <c r="I57" s="227"/>
      <c r="J57" s="227"/>
      <c r="K57" s="227"/>
      <c r="L57" s="228">
        <v>493</v>
      </c>
      <c r="M57" s="228">
        <v>490</v>
      </c>
      <c r="N57" s="228">
        <v>557</v>
      </c>
      <c r="O57" s="228">
        <v>598</v>
      </c>
      <c r="P57" s="228">
        <v>597</v>
      </c>
      <c r="Q57" s="228">
        <v>643</v>
      </c>
    </row>
    <row r="58" spans="1:17" ht="15" customHeight="1" x14ac:dyDescent="0.25">
      <c r="A58" s="231" t="s">
        <v>796</v>
      </c>
      <c r="B58" s="247">
        <v>524114</v>
      </c>
      <c r="C58" s="227"/>
      <c r="D58" s="227"/>
      <c r="E58" s="227"/>
      <c r="F58" s="227"/>
      <c r="G58" s="227"/>
      <c r="H58" s="227"/>
      <c r="I58" s="227"/>
      <c r="J58" s="227"/>
      <c r="K58" s="227"/>
      <c r="L58" s="228">
        <v>758</v>
      </c>
      <c r="M58" s="228">
        <v>845</v>
      </c>
      <c r="N58" s="228">
        <v>926</v>
      </c>
      <c r="O58" s="228">
        <v>920</v>
      </c>
      <c r="P58" s="228">
        <v>1004</v>
      </c>
      <c r="Q58" s="228">
        <v>973</v>
      </c>
    </row>
    <row r="59" spans="1:17" ht="15" customHeight="1" x14ac:dyDescent="0.25">
      <c r="A59" s="231" t="s">
        <v>794</v>
      </c>
      <c r="B59" s="247"/>
      <c r="C59" s="227"/>
      <c r="D59" s="227"/>
      <c r="E59" s="227"/>
      <c r="F59" s="227"/>
      <c r="G59" s="227"/>
      <c r="H59" s="227"/>
      <c r="I59" s="227"/>
      <c r="J59" s="227"/>
      <c r="K59" s="227"/>
      <c r="L59" s="227">
        <v>0</v>
      </c>
      <c r="M59" s="227">
        <v>0</v>
      </c>
      <c r="N59" s="227">
        <v>0</v>
      </c>
      <c r="O59" s="227"/>
      <c r="P59" s="227"/>
      <c r="Q59" s="227"/>
    </row>
    <row r="60" spans="1:17" ht="15" customHeight="1" x14ac:dyDescent="0.25">
      <c r="A60" s="231" t="s">
        <v>797</v>
      </c>
      <c r="B60" s="247"/>
      <c r="C60" s="227"/>
      <c r="D60" s="227"/>
      <c r="E60" s="227"/>
      <c r="F60" s="227"/>
      <c r="G60" s="227"/>
      <c r="H60" s="227"/>
      <c r="I60" s="227"/>
      <c r="J60" s="227"/>
      <c r="K60" s="227"/>
      <c r="L60" s="227">
        <v>0</v>
      </c>
      <c r="M60" s="227">
        <v>0</v>
      </c>
      <c r="N60" s="227">
        <v>0</v>
      </c>
      <c r="O60" s="227"/>
      <c r="P60" s="227"/>
      <c r="Q60" s="227"/>
    </row>
    <row r="61" spans="1:17" ht="15" customHeight="1" x14ac:dyDescent="0.25">
      <c r="A61" s="248" t="s">
        <v>802</v>
      </c>
      <c r="B61" s="244"/>
      <c r="C61" s="245">
        <v>981</v>
      </c>
      <c r="D61" s="245">
        <v>991</v>
      </c>
      <c r="E61" s="245">
        <v>1064</v>
      </c>
      <c r="F61" s="245">
        <v>1124</v>
      </c>
      <c r="G61" s="245">
        <v>1309</v>
      </c>
      <c r="H61" s="246"/>
      <c r="I61" s="246"/>
      <c r="J61" s="246"/>
      <c r="K61" s="246"/>
      <c r="L61" s="246"/>
      <c r="M61" s="246"/>
      <c r="N61" s="246"/>
      <c r="O61" s="246"/>
      <c r="P61" s="246"/>
      <c r="Q61" s="246"/>
    </row>
    <row r="62" spans="1:17" ht="15" customHeight="1" x14ac:dyDescent="0.25">
      <c r="A62" s="235" t="s">
        <v>788</v>
      </c>
      <c r="B62" s="247">
        <v>524114</v>
      </c>
      <c r="C62" s="228">
        <v>691</v>
      </c>
      <c r="D62" s="228">
        <v>679</v>
      </c>
      <c r="E62" s="228">
        <v>725</v>
      </c>
      <c r="F62" s="228">
        <v>680</v>
      </c>
      <c r="G62" s="228">
        <v>794</v>
      </c>
      <c r="H62" s="227"/>
      <c r="I62" s="227"/>
      <c r="J62" s="227"/>
      <c r="K62" s="227"/>
      <c r="L62" s="227"/>
      <c r="M62" s="227"/>
      <c r="N62" s="227"/>
      <c r="O62" s="227"/>
      <c r="P62" s="227"/>
      <c r="Q62" s="227"/>
    </row>
    <row r="63" spans="1:17" ht="15" customHeight="1" x14ac:dyDescent="0.25">
      <c r="A63" s="235" t="s">
        <v>789</v>
      </c>
      <c r="B63" s="247" t="s">
        <v>790</v>
      </c>
      <c r="C63" s="228">
        <v>120</v>
      </c>
      <c r="D63" s="228">
        <v>105</v>
      </c>
      <c r="E63" s="228">
        <v>100</v>
      </c>
      <c r="F63" s="228">
        <v>154</v>
      </c>
      <c r="G63" s="228">
        <v>193</v>
      </c>
      <c r="H63" s="227"/>
      <c r="I63" s="227"/>
      <c r="J63" s="227"/>
      <c r="K63" s="227"/>
      <c r="L63" s="227"/>
      <c r="M63" s="227"/>
      <c r="N63" s="227"/>
      <c r="O63" s="227"/>
      <c r="P63" s="227"/>
      <c r="Q63" s="227"/>
    </row>
    <row r="64" spans="1:17" ht="15" customHeight="1" x14ac:dyDescent="0.25">
      <c r="A64" s="235" t="s">
        <v>791</v>
      </c>
      <c r="B64" s="247">
        <v>519290</v>
      </c>
      <c r="C64" s="228">
        <v>105</v>
      </c>
      <c r="D64" s="228">
        <v>128</v>
      </c>
      <c r="E64" s="228">
        <v>159</v>
      </c>
      <c r="F64" s="228">
        <v>195</v>
      </c>
      <c r="G64" s="228">
        <v>210</v>
      </c>
      <c r="H64" s="227"/>
      <c r="I64" s="227"/>
      <c r="J64" s="227"/>
      <c r="K64" s="227"/>
      <c r="L64" s="227"/>
      <c r="M64" s="227"/>
      <c r="N64" s="227"/>
      <c r="O64" s="227"/>
      <c r="P64" s="227"/>
      <c r="Q64" s="227"/>
    </row>
    <row r="65" spans="1:17" ht="15" customHeight="1" x14ac:dyDescent="0.25">
      <c r="A65" s="235" t="s">
        <v>792</v>
      </c>
      <c r="B65" s="247" t="s">
        <v>793</v>
      </c>
      <c r="C65" s="236">
        <v>65</v>
      </c>
      <c r="D65" s="236">
        <v>79</v>
      </c>
      <c r="E65" s="236">
        <v>80</v>
      </c>
      <c r="F65" s="236">
        <v>95</v>
      </c>
      <c r="G65" s="228">
        <v>112</v>
      </c>
      <c r="H65" s="227"/>
      <c r="I65" s="227"/>
      <c r="J65" s="227"/>
      <c r="K65" s="227"/>
      <c r="L65" s="227"/>
      <c r="M65" s="227"/>
      <c r="N65" s="227"/>
      <c r="O65" s="227"/>
      <c r="P65" s="227"/>
      <c r="Q65" s="227"/>
    </row>
    <row r="66" spans="1:17" ht="15" customHeight="1" x14ac:dyDescent="0.25">
      <c r="A66" s="235" t="s">
        <v>794</v>
      </c>
      <c r="B66" s="247"/>
      <c r="C66" s="227">
        <v>0</v>
      </c>
      <c r="D66" s="227">
        <v>0</v>
      </c>
      <c r="E66" s="227">
        <v>0</v>
      </c>
      <c r="F66" s="227">
        <v>0</v>
      </c>
      <c r="G66" s="227">
        <v>0</v>
      </c>
      <c r="H66" s="227"/>
      <c r="I66" s="227"/>
      <c r="J66" s="227"/>
      <c r="K66" s="227"/>
      <c r="L66" s="227"/>
      <c r="M66" s="227"/>
      <c r="N66" s="227"/>
      <c r="O66" s="227"/>
      <c r="P66" s="227"/>
      <c r="Q66" s="227"/>
    </row>
    <row r="67" spans="1:17" ht="15" customHeight="1" x14ac:dyDescent="0.25">
      <c r="A67" s="243" t="s">
        <v>803</v>
      </c>
      <c r="B67" s="244"/>
      <c r="C67" s="245">
        <v>5263</v>
      </c>
      <c r="D67" s="245">
        <v>6359</v>
      </c>
      <c r="E67" s="245">
        <v>7864</v>
      </c>
      <c r="F67" s="245">
        <v>8464</v>
      </c>
      <c r="G67" s="245">
        <v>9254</v>
      </c>
      <c r="H67" s="245">
        <v>9623</v>
      </c>
      <c r="I67" s="246">
        <v>10274</v>
      </c>
      <c r="J67" s="246">
        <v>11021</v>
      </c>
      <c r="K67" s="246">
        <v>12930</v>
      </c>
      <c r="L67" s="246">
        <v>15209</v>
      </c>
      <c r="M67" s="246">
        <v>17344</v>
      </c>
      <c r="N67" s="246">
        <v>19685</v>
      </c>
      <c r="O67" s="246">
        <v>22405</v>
      </c>
      <c r="P67" s="246">
        <v>23970</v>
      </c>
      <c r="Q67" s="246">
        <v>28435</v>
      </c>
    </row>
    <row r="68" spans="1:17" ht="15" customHeight="1" x14ac:dyDescent="0.25">
      <c r="A68" s="231" t="s">
        <v>788</v>
      </c>
      <c r="B68" s="247">
        <v>524114</v>
      </c>
      <c r="C68" s="228">
        <v>5068</v>
      </c>
      <c r="D68" s="228">
        <v>4833</v>
      </c>
      <c r="E68" s="228">
        <v>6740</v>
      </c>
      <c r="F68" s="228">
        <v>7203</v>
      </c>
      <c r="G68" s="228">
        <v>7815</v>
      </c>
      <c r="H68" s="228">
        <v>7132</v>
      </c>
      <c r="I68" s="228">
        <v>6992</v>
      </c>
      <c r="J68" s="228">
        <v>6754</v>
      </c>
      <c r="K68" s="228">
        <v>7307</v>
      </c>
      <c r="L68" s="228">
        <v>8498</v>
      </c>
      <c r="M68" s="228">
        <v>9113</v>
      </c>
      <c r="N68" s="227">
        <v>10326</v>
      </c>
      <c r="O68" s="227"/>
      <c r="P68" s="227"/>
      <c r="Q68" s="227"/>
    </row>
    <row r="69" spans="1:17" ht="15" customHeight="1" x14ac:dyDescent="0.25">
      <c r="A69" s="231" t="s">
        <v>789</v>
      </c>
      <c r="B69" s="247" t="s">
        <v>790</v>
      </c>
      <c r="C69" s="228">
        <v>718</v>
      </c>
      <c r="D69" s="228">
        <v>599</v>
      </c>
      <c r="E69" s="228">
        <v>511</v>
      </c>
      <c r="F69" s="228">
        <v>423</v>
      </c>
      <c r="G69" s="228">
        <v>561</v>
      </c>
      <c r="H69" s="228">
        <v>949</v>
      </c>
      <c r="I69" s="228">
        <v>1090</v>
      </c>
      <c r="J69" s="228">
        <v>1240</v>
      </c>
      <c r="K69" s="228">
        <v>1428</v>
      </c>
      <c r="L69" s="228">
        <v>1823</v>
      </c>
      <c r="M69" s="228">
        <v>2430</v>
      </c>
      <c r="N69" s="228">
        <v>2963</v>
      </c>
      <c r="O69" s="228">
        <v>3434</v>
      </c>
      <c r="P69" s="228">
        <v>4462</v>
      </c>
      <c r="Q69" s="228">
        <v>6032</v>
      </c>
    </row>
    <row r="70" spans="1:17" ht="15" customHeight="1" x14ac:dyDescent="0.25">
      <c r="A70" s="231" t="s">
        <v>791</v>
      </c>
      <c r="B70" s="247">
        <v>519290</v>
      </c>
      <c r="C70" s="228">
        <v>229</v>
      </c>
      <c r="D70" s="228">
        <v>246</v>
      </c>
      <c r="E70" s="236">
        <v>84</v>
      </c>
      <c r="F70" s="228">
        <v>381</v>
      </c>
      <c r="G70" s="228">
        <v>485</v>
      </c>
      <c r="H70" s="228">
        <v>831</v>
      </c>
      <c r="I70" s="228">
        <v>1002</v>
      </c>
      <c r="J70" s="228">
        <v>1278</v>
      </c>
      <c r="K70" s="228">
        <v>1513</v>
      </c>
      <c r="L70" s="228">
        <v>1770</v>
      </c>
      <c r="M70" s="228">
        <v>2243</v>
      </c>
      <c r="N70" s="228">
        <v>2494</v>
      </c>
      <c r="O70" s="228">
        <v>2725</v>
      </c>
      <c r="P70" s="228">
        <v>3398</v>
      </c>
      <c r="Q70" s="228">
        <v>3588</v>
      </c>
    </row>
    <row r="71" spans="1:17" ht="15" customHeight="1" x14ac:dyDescent="0.25">
      <c r="A71" s="231" t="s">
        <v>792</v>
      </c>
      <c r="B71" s="247" t="s">
        <v>793</v>
      </c>
      <c r="C71" s="228">
        <v>363</v>
      </c>
      <c r="D71" s="228">
        <v>681</v>
      </c>
      <c r="E71" s="228">
        <v>529</v>
      </c>
      <c r="F71" s="228">
        <v>457</v>
      </c>
      <c r="G71" s="228">
        <v>393</v>
      </c>
      <c r="H71" s="228">
        <v>711</v>
      </c>
      <c r="I71" s="228">
        <v>1190</v>
      </c>
      <c r="J71" s="228">
        <v>1749</v>
      </c>
      <c r="K71" s="228">
        <v>2682</v>
      </c>
      <c r="L71" s="228">
        <v>3118</v>
      </c>
      <c r="M71" s="228">
        <v>3558</v>
      </c>
      <c r="N71" s="228">
        <v>3902</v>
      </c>
      <c r="O71" s="228">
        <v>3887</v>
      </c>
      <c r="P71" s="228">
        <v>4135</v>
      </c>
      <c r="Q71" s="228">
        <v>4436</v>
      </c>
    </row>
    <row r="72" spans="1:17" ht="15" customHeight="1" x14ac:dyDescent="0.25">
      <c r="A72" s="231" t="s">
        <v>796</v>
      </c>
      <c r="B72" s="247">
        <v>524114</v>
      </c>
      <c r="C72" s="227"/>
      <c r="D72" s="227"/>
      <c r="E72" s="227"/>
      <c r="F72" s="227"/>
      <c r="G72" s="227"/>
      <c r="H72" s="227"/>
      <c r="I72" s="227"/>
      <c r="J72" s="227"/>
      <c r="K72" s="227"/>
      <c r="L72" s="227"/>
      <c r="M72" s="227"/>
      <c r="N72" s="227"/>
      <c r="O72" s="227">
        <v>12359</v>
      </c>
      <c r="P72" s="227">
        <v>11975</v>
      </c>
      <c r="Q72" s="227">
        <v>14379</v>
      </c>
    </row>
    <row r="73" spans="1:17" ht="15" customHeight="1" x14ac:dyDescent="0.25">
      <c r="A73" s="231" t="s">
        <v>794</v>
      </c>
      <c r="B73" s="247"/>
      <c r="C73" s="233">
        <v>-1115</v>
      </c>
      <c r="D73" s="227">
        <v>0</v>
      </c>
      <c r="E73" s="227">
        <v>0</v>
      </c>
      <c r="F73" s="227">
        <v>0</v>
      </c>
      <c r="G73" s="227">
        <v>0</v>
      </c>
      <c r="H73" s="227">
        <v>0</v>
      </c>
      <c r="I73" s="227">
        <v>0</v>
      </c>
      <c r="J73" s="227">
        <v>0</v>
      </c>
      <c r="K73" s="227">
        <v>0</v>
      </c>
      <c r="L73" s="227">
        <v>0</v>
      </c>
      <c r="M73" s="227">
        <v>0</v>
      </c>
      <c r="N73" s="227">
        <v>0</v>
      </c>
      <c r="O73" s="227"/>
      <c r="P73" s="227"/>
      <c r="Q73" s="227"/>
    </row>
    <row r="74" spans="1:17" ht="15" customHeight="1" x14ac:dyDescent="0.25">
      <c r="A74" s="231" t="s">
        <v>797</v>
      </c>
      <c r="B74" s="247"/>
      <c r="C74" s="227"/>
      <c r="D74" s="227"/>
      <c r="E74" s="227"/>
      <c r="F74" s="227"/>
      <c r="G74" s="227"/>
      <c r="H74" s="227"/>
      <c r="I74" s="227"/>
      <c r="J74" s="227"/>
      <c r="K74" s="227"/>
      <c r="L74" s="227">
        <v>0</v>
      </c>
      <c r="M74" s="227">
        <v>0</v>
      </c>
      <c r="N74" s="227">
        <v>0</v>
      </c>
      <c r="O74" s="227"/>
      <c r="P74" s="227"/>
      <c r="Q74" s="227"/>
    </row>
    <row r="75" spans="1:17" ht="15" customHeight="1" x14ac:dyDescent="0.25">
      <c r="A75" s="243" t="s">
        <v>804</v>
      </c>
      <c r="B75" s="244"/>
      <c r="C75" s="249">
        <v>6.54</v>
      </c>
      <c r="D75" s="249">
        <v>7.3</v>
      </c>
      <c r="E75" s="249">
        <v>8.35</v>
      </c>
      <c r="F75" s="249">
        <v>8.31</v>
      </c>
      <c r="G75" s="249">
        <v>8.3699999999999992</v>
      </c>
      <c r="H75" s="249">
        <v>7.86</v>
      </c>
      <c r="I75" s="249">
        <v>7.87</v>
      </c>
      <c r="J75" s="249">
        <v>7.01</v>
      </c>
      <c r="K75" s="249">
        <v>7</v>
      </c>
      <c r="L75" s="249">
        <v>7.56</v>
      </c>
      <c r="M75" s="249">
        <v>7.67</v>
      </c>
      <c r="N75" s="249">
        <v>8.1300000000000008</v>
      </c>
      <c r="O75" s="249">
        <v>8.7100000000000009</v>
      </c>
      <c r="P75" s="249">
        <v>8.33</v>
      </c>
      <c r="Q75" s="249">
        <v>8.77</v>
      </c>
    </row>
    <row r="76" spans="1:17" ht="15" customHeight="1" x14ac:dyDescent="0.25">
      <c r="A76" s="231" t="s">
        <v>788</v>
      </c>
      <c r="B76" s="247">
        <v>524114</v>
      </c>
      <c r="C76" s="239">
        <v>6.74</v>
      </c>
      <c r="D76" s="239">
        <v>5.84</v>
      </c>
      <c r="E76" s="239">
        <v>7.6</v>
      </c>
      <c r="F76" s="239">
        <v>7.56</v>
      </c>
      <c r="G76" s="239">
        <v>7.56</v>
      </c>
      <c r="H76" s="239">
        <v>6.27</v>
      </c>
      <c r="I76" s="239">
        <v>5.84</v>
      </c>
      <c r="J76" s="239">
        <v>5.14</v>
      </c>
      <c r="K76" s="239">
        <v>4.92</v>
      </c>
      <c r="L76" s="239">
        <v>5.21</v>
      </c>
      <c r="M76" s="239">
        <v>4.97</v>
      </c>
      <c r="N76" s="239">
        <v>5.33</v>
      </c>
      <c r="O76" s="239"/>
      <c r="P76" s="239"/>
      <c r="Q76" s="239"/>
    </row>
    <row r="77" spans="1:17" ht="15" customHeight="1" x14ac:dyDescent="0.25">
      <c r="A77" s="231" t="s">
        <v>789</v>
      </c>
      <c r="B77" s="247" t="s">
        <v>790</v>
      </c>
      <c r="C77" s="239">
        <v>27.39</v>
      </c>
      <c r="D77" s="239">
        <v>14.22</v>
      </c>
      <c r="E77" s="239">
        <v>11.19</v>
      </c>
      <c r="F77" s="239">
        <v>6.31</v>
      </c>
      <c r="G77" s="239">
        <v>6.89</v>
      </c>
      <c r="H77" s="239">
        <v>9.6300000000000008</v>
      </c>
      <c r="I77" s="239">
        <v>9.8800000000000008</v>
      </c>
      <c r="J77" s="239">
        <v>8.9</v>
      </c>
      <c r="K77" s="239">
        <v>8.4499999999999993</v>
      </c>
      <c r="L77" s="239">
        <v>8.86</v>
      </c>
      <c r="M77" s="239">
        <v>10.06</v>
      </c>
      <c r="N77" s="239">
        <v>9.77</v>
      </c>
      <c r="O77" s="239">
        <v>8.6300000000000008</v>
      </c>
      <c r="P77" s="239">
        <v>8.25</v>
      </c>
      <c r="Q77" s="239">
        <v>8.48</v>
      </c>
    </row>
    <row r="78" spans="1:17" ht="15" customHeight="1" x14ac:dyDescent="0.25">
      <c r="A78" s="231" t="s">
        <v>791</v>
      </c>
      <c r="B78" s="247">
        <v>519290</v>
      </c>
      <c r="C78" s="239">
        <v>22.45</v>
      </c>
      <c r="D78" s="239">
        <v>13.49</v>
      </c>
      <c r="E78" s="239">
        <v>3.59</v>
      </c>
      <c r="F78" s="239">
        <v>14.26</v>
      </c>
      <c r="G78" s="239">
        <v>16.829999999999998</v>
      </c>
      <c r="H78" s="239">
        <v>17.63</v>
      </c>
      <c r="I78" s="239">
        <v>19.170000000000002</v>
      </c>
      <c r="J78" s="239">
        <v>20.63</v>
      </c>
      <c r="K78" s="239">
        <v>20.63</v>
      </c>
      <c r="L78" s="239">
        <v>21.89</v>
      </c>
      <c r="M78" s="239">
        <v>24.9</v>
      </c>
      <c r="N78" s="239">
        <v>24.93</v>
      </c>
      <c r="O78" s="239">
        <v>25.23</v>
      </c>
      <c r="P78" s="239">
        <v>27.85</v>
      </c>
      <c r="Q78" s="239">
        <v>24.61</v>
      </c>
    </row>
    <row r="79" spans="1:17" ht="15" customHeight="1" x14ac:dyDescent="0.25">
      <c r="A79" s="231" t="s">
        <v>792</v>
      </c>
      <c r="B79" s="247" t="s">
        <v>793</v>
      </c>
      <c r="C79" s="239">
        <v>22.62</v>
      </c>
      <c r="D79" s="239">
        <v>4.7300000000000004</v>
      </c>
      <c r="E79" s="239">
        <v>3.16</v>
      </c>
      <c r="F79" s="239">
        <v>2.37</v>
      </c>
      <c r="G79" s="239">
        <v>2.14</v>
      </c>
      <c r="H79" s="239">
        <v>2.96</v>
      </c>
      <c r="I79" s="239">
        <v>3.72</v>
      </c>
      <c r="J79" s="239">
        <v>3.62</v>
      </c>
      <c r="K79" s="239">
        <v>4.4400000000000004</v>
      </c>
      <c r="L79" s="239">
        <v>4.8899999999999997</v>
      </c>
      <c r="M79" s="239">
        <v>5.12</v>
      </c>
      <c r="N79" s="239">
        <v>5.25</v>
      </c>
      <c r="O79" s="239">
        <v>4.4400000000000004</v>
      </c>
      <c r="P79" s="239">
        <v>4.53</v>
      </c>
      <c r="Q79" s="239">
        <v>4.45</v>
      </c>
    </row>
    <row r="80" spans="1:17" ht="15" customHeight="1" x14ac:dyDescent="0.25">
      <c r="A80" s="231" t="s">
        <v>796</v>
      </c>
      <c r="B80" s="247">
        <v>524114</v>
      </c>
      <c r="C80" s="239"/>
      <c r="D80" s="239"/>
      <c r="E80" s="239"/>
      <c r="F80" s="239"/>
      <c r="G80" s="239"/>
      <c r="H80" s="239"/>
      <c r="I80" s="239"/>
      <c r="J80" s="239"/>
      <c r="K80" s="239"/>
      <c r="L80" s="239"/>
      <c r="M80" s="239"/>
      <c r="N80" s="239"/>
      <c r="O80" s="239">
        <v>6.15</v>
      </c>
      <c r="P80" s="239">
        <v>5.37</v>
      </c>
      <c r="Q80" s="239">
        <v>5.76</v>
      </c>
    </row>
    <row r="81" spans="1:17" ht="15" customHeight="1" x14ac:dyDescent="0.25">
      <c r="A81" s="231" t="s">
        <v>794</v>
      </c>
      <c r="B81" s="247"/>
      <c r="C81" s="239"/>
      <c r="D81" s="239">
        <v>0</v>
      </c>
      <c r="E81" s="239">
        <v>0</v>
      </c>
      <c r="F81" s="239">
        <v>0</v>
      </c>
      <c r="G81" s="239">
        <v>0</v>
      </c>
      <c r="H81" s="239">
        <v>0</v>
      </c>
      <c r="I81" s="239">
        <v>0</v>
      </c>
      <c r="J81" s="239">
        <v>0</v>
      </c>
      <c r="K81" s="239">
        <v>0</v>
      </c>
      <c r="L81" s="239">
        <v>0</v>
      </c>
      <c r="M81" s="239">
        <v>0</v>
      </c>
      <c r="N81" s="239">
        <v>0</v>
      </c>
      <c r="O81" s="239"/>
      <c r="P81" s="239"/>
      <c r="Q81" s="239"/>
    </row>
    <row r="82" spans="1:17" ht="15" customHeight="1" x14ac:dyDescent="0.25">
      <c r="A82" s="231" t="s">
        <v>797</v>
      </c>
      <c r="B82" s="247"/>
      <c r="C82" s="239"/>
      <c r="D82" s="239"/>
      <c r="E82" s="239"/>
      <c r="F82" s="239"/>
      <c r="G82" s="239"/>
      <c r="H82" s="239"/>
      <c r="I82" s="239"/>
      <c r="J82" s="239"/>
      <c r="K82" s="239"/>
      <c r="L82" s="239">
        <v>0</v>
      </c>
      <c r="M82" s="239">
        <v>0</v>
      </c>
      <c r="N82" s="239">
        <v>0</v>
      </c>
      <c r="O82" s="239"/>
      <c r="P82" s="239"/>
      <c r="Q82" s="239"/>
    </row>
    <row r="83" spans="1:17" ht="15" customHeight="1" x14ac:dyDescent="0.25">
      <c r="A83" s="243" t="s">
        <v>805</v>
      </c>
      <c r="B83" s="244"/>
      <c r="C83" s="246"/>
      <c r="D83" s="246"/>
      <c r="E83" s="246"/>
      <c r="F83" s="246"/>
      <c r="G83" s="246"/>
      <c r="H83" s="245">
        <v>708</v>
      </c>
      <c r="I83" s="245">
        <v>618</v>
      </c>
      <c r="J83" s="245">
        <v>790</v>
      </c>
      <c r="K83" s="245">
        <v>1067</v>
      </c>
      <c r="L83" s="245">
        <v>1186</v>
      </c>
      <c r="M83" s="245">
        <v>1400</v>
      </c>
      <c r="N83" s="245">
        <v>1704</v>
      </c>
      <c r="O83" s="245">
        <v>1663</v>
      </c>
      <c r="P83" s="245">
        <v>1660</v>
      </c>
      <c r="Q83" s="245">
        <v>2092</v>
      </c>
    </row>
    <row r="84" spans="1:17" ht="15" customHeight="1" x14ac:dyDescent="0.25">
      <c r="A84" s="231" t="s">
        <v>789</v>
      </c>
      <c r="B84" s="247" t="s">
        <v>790</v>
      </c>
      <c r="C84" s="227"/>
      <c r="D84" s="227"/>
      <c r="E84" s="227"/>
      <c r="F84" s="227"/>
      <c r="G84" s="227"/>
      <c r="H84" s="227">
        <v>0</v>
      </c>
      <c r="I84" s="227">
        <v>0</v>
      </c>
      <c r="J84" s="227">
        <v>0</v>
      </c>
      <c r="K84" s="227">
        <v>0</v>
      </c>
      <c r="L84" s="227">
        <v>0</v>
      </c>
      <c r="M84" s="227">
        <v>0</v>
      </c>
      <c r="N84" s="227">
        <v>0</v>
      </c>
      <c r="O84" s="227"/>
      <c r="P84" s="227"/>
      <c r="Q84" s="227"/>
    </row>
    <row r="85" spans="1:17" ht="15" customHeight="1" x14ac:dyDescent="0.25">
      <c r="A85" s="231" t="s">
        <v>806</v>
      </c>
      <c r="B85" s="247">
        <v>524114</v>
      </c>
      <c r="C85" s="227"/>
      <c r="D85" s="227"/>
      <c r="E85" s="227"/>
      <c r="F85" s="227"/>
      <c r="G85" s="227"/>
      <c r="H85" s="227">
        <v>0</v>
      </c>
      <c r="I85" s="227">
        <v>0</v>
      </c>
      <c r="J85" s="227">
        <v>0</v>
      </c>
      <c r="K85" s="227">
        <v>0</v>
      </c>
      <c r="L85" s="227">
        <v>0</v>
      </c>
      <c r="M85" s="227">
        <v>0</v>
      </c>
      <c r="N85" s="227">
        <v>0</v>
      </c>
      <c r="O85" s="227"/>
      <c r="P85" s="227"/>
      <c r="Q85" s="227"/>
    </row>
    <row r="86" spans="1:17" ht="15" customHeight="1" x14ac:dyDescent="0.25">
      <c r="A86" s="231" t="s">
        <v>807</v>
      </c>
      <c r="B86" s="247">
        <v>519290</v>
      </c>
      <c r="C86" s="227"/>
      <c r="D86" s="227"/>
      <c r="E86" s="227"/>
      <c r="F86" s="227"/>
      <c r="G86" s="227"/>
      <c r="H86" s="227">
        <v>0</v>
      </c>
      <c r="I86" s="227">
        <v>0</v>
      </c>
      <c r="J86" s="227">
        <v>0</v>
      </c>
      <c r="K86" s="227">
        <v>0</v>
      </c>
      <c r="L86" s="227">
        <v>0</v>
      </c>
      <c r="M86" s="227">
        <v>0</v>
      </c>
      <c r="N86" s="227">
        <v>0</v>
      </c>
      <c r="O86" s="227"/>
      <c r="P86" s="227"/>
      <c r="Q86" s="227"/>
    </row>
    <row r="87" spans="1:17" ht="15" customHeight="1" x14ac:dyDescent="0.25">
      <c r="A87" s="231" t="s">
        <v>796</v>
      </c>
      <c r="B87" s="247">
        <v>524114</v>
      </c>
      <c r="C87" s="227"/>
      <c r="D87" s="227"/>
      <c r="E87" s="227"/>
      <c r="F87" s="227"/>
      <c r="G87" s="227"/>
      <c r="H87" s="227">
        <v>0</v>
      </c>
      <c r="I87" s="227">
        <v>0</v>
      </c>
      <c r="J87" s="227">
        <v>0</v>
      </c>
      <c r="K87" s="227">
        <v>0</v>
      </c>
      <c r="L87" s="227">
        <v>0</v>
      </c>
      <c r="M87" s="227">
        <v>0</v>
      </c>
      <c r="N87" s="227">
        <v>0</v>
      </c>
      <c r="O87" s="227"/>
      <c r="P87" s="227"/>
      <c r="Q87" s="227"/>
    </row>
    <row r="88" spans="1:17" ht="15" customHeight="1" x14ac:dyDescent="0.25">
      <c r="A88" s="231" t="s">
        <v>794</v>
      </c>
      <c r="B88" s="247"/>
      <c r="C88" s="227"/>
      <c r="D88" s="227"/>
      <c r="E88" s="227"/>
      <c r="F88" s="227"/>
      <c r="G88" s="227"/>
      <c r="H88" s="228">
        <v>708</v>
      </c>
      <c r="I88" s="228">
        <v>618</v>
      </c>
      <c r="J88" s="228">
        <v>790</v>
      </c>
      <c r="K88" s="228">
        <v>1067</v>
      </c>
      <c r="L88" s="228">
        <v>1186</v>
      </c>
      <c r="M88" s="228">
        <v>1400</v>
      </c>
      <c r="N88" s="228">
        <v>1704</v>
      </c>
      <c r="O88" s="228">
        <v>1663</v>
      </c>
      <c r="P88" s="228">
        <v>1660</v>
      </c>
      <c r="Q88" s="228">
        <v>2092</v>
      </c>
    </row>
    <row r="89" spans="1:17" ht="15" customHeight="1" x14ac:dyDescent="0.25">
      <c r="A89" s="243" t="s">
        <v>808</v>
      </c>
      <c r="B89" s="244"/>
      <c r="C89" s="249">
        <v>5.75</v>
      </c>
      <c r="D89" s="249">
        <v>6.67</v>
      </c>
      <c r="E89" s="249">
        <v>7.84</v>
      </c>
      <c r="F89" s="249">
        <v>7.81</v>
      </c>
      <c r="G89" s="249">
        <v>7.79</v>
      </c>
      <c r="H89" s="249">
        <v>7.28</v>
      </c>
      <c r="I89" s="249">
        <v>7.4</v>
      </c>
      <c r="J89" s="249">
        <v>6.51</v>
      </c>
      <c r="K89" s="249">
        <v>6.42</v>
      </c>
      <c r="L89" s="249">
        <v>6.97</v>
      </c>
      <c r="M89" s="249">
        <v>7.05</v>
      </c>
      <c r="N89" s="249">
        <v>7.43</v>
      </c>
      <c r="O89" s="249">
        <v>8.07</v>
      </c>
      <c r="P89" s="249">
        <v>7.76</v>
      </c>
      <c r="Q89" s="249">
        <v>8.1300000000000008</v>
      </c>
    </row>
    <row r="90" spans="1:17" ht="15" customHeight="1" x14ac:dyDescent="0.25">
      <c r="A90" s="231" t="s">
        <v>788</v>
      </c>
      <c r="B90" s="247">
        <v>524114</v>
      </c>
      <c r="C90" s="239">
        <v>6.74</v>
      </c>
      <c r="D90" s="239">
        <v>5.84</v>
      </c>
      <c r="E90" s="239">
        <v>7.6</v>
      </c>
      <c r="F90" s="239">
        <v>7.56</v>
      </c>
      <c r="G90" s="239">
        <v>7.56</v>
      </c>
      <c r="H90" s="239">
        <v>6.27</v>
      </c>
      <c r="I90" s="239">
        <v>5.84</v>
      </c>
      <c r="J90" s="239">
        <v>5.14</v>
      </c>
      <c r="K90" s="239">
        <v>4.92</v>
      </c>
      <c r="L90" s="239">
        <v>5.21</v>
      </c>
      <c r="M90" s="239">
        <v>4.97</v>
      </c>
      <c r="N90" s="239">
        <v>5.33</v>
      </c>
      <c r="O90" s="239"/>
      <c r="P90" s="239"/>
      <c r="Q90" s="239"/>
    </row>
    <row r="91" spans="1:17" ht="15" customHeight="1" x14ac:dyDescent="0.25">
      <c r="A91" s="231" t="s">
        <v>789</v>
      </c>
      <c r="B91" s="247" t="s">
        <v>790</v>
      </c>
      <c r="C91" s="239">
        <v>27.39</v>
      </c>
      <c r="D91" s="239">
        <v>14.22</v>
      </c>
      <c r="E91" s="239">
        <v>11.19</v>
      </c>
      <c r="F91" s="239">
        <v>6.31</v>
      </c>
      <c r="G91" s="239">
        <v>6.89</v>
      </c>
      <c r="H91" s="239">
        <v>9.6300000000000008</v>
      </c>
      <c r="I91" s="239">
        <v>9.8800000000000008</v>
      </c>
      <c r="J91" s="239">
        <v>8.9</v>
      </c>
      <c r="K91" s="239">
        <v>8.4499999999999993</v>
      </c>
      <c r="L91" s="239">
        <v>8.86</v>
      </c>
      <c r="M91" s="239">
        <v>10.06</v>
      </c>
      <c r="N91" s="239">
        <v>9.77</v>
      </c>
      <c r="O91" s="239">
        <v>8.6300000000000008</v>
      </c>
      <c r="P91" s="239">
        <v>8.25</v>
      </c>
      <c r="Q91" s="239">
        <v>8.48</v>
      </c>
    </row>
    <row r="92" spans="1:17" ht="15" customHeight="1" x14ac:dyDescent="0.25">
      <c r="A92" s="231" t="s">
        <v>791</v>
      </c>
      <c r="B92" s="247">
        <v>519290</v>
      </c>
      <c r="C92" s="239">
        <v>22.45</v>
      </c>
      <c r="D92" s="239">
        <v>13.49</v>
      </c>
      <c r="E92" s="239">
        <v>3.59</v>
      </c>
      <c r="F92" s="239">
        <v>14.26</v>
      </c>
      <c r="G92" s="239">
        <v>16.829999999999998</v>
      </c>
      <c r="H92" s="239">
        <v>17.63</v>
      </c>
      <c r="I92" s="239">
        <v>19.170000000000002</v>
      </c>
      <c r="J92" s="239">
        <v>20.63</v>
      </c>
      <c r="K92" s="239">
        <v>20.63</v>
      </c>
      <c r="L92" s="239">
        <v>21.89</v>
      </c>
      <c r="M92" s="239">
        <v>24.9</v>
      </c>
      <c r="N92" s="239">
        <v>24.93</v>
      </c>
      <c r="O92" s="239">
        <v>25.23</v>
      </c>
      <c r="P92" s="239">
        <v>27.85</v>
      </c>
      <c r="Q92" s="239">
        <v>24.61</v>
      </c>
    </row>
    <row r="93" spans="1:17" ht="15" customHeight="1" x14ac:dyDescent="0.25">
      <c r="A93" s="231" t="s">
        <v>792</v>
      </c>
      <c r="B93" s="247" t="s">
        <v>793</v>
      </c>
      <c r="C93" s="239">
        <v>22.62</v>
      </c>
      <c r="D93" s="239">
        <v>4.7300000000000004</v>
      </c>
      <c r="E93" s="239">
        <v>3.16</v>
      </c>
      <c r="F93" s="239">
        <v>2.37</v>
      </c>
      <c r="G93" s="239">
        <v>2.14</v>
      </c>
      <c r="H93" s="239">
        <v>2.96</v>
      </c>
      <c r="I93" s="239">
        <v>3.72</v>
      </c>
      <c r="J93" s="239">
        <v>3.62</v>
      </c>
      <c r="K93" s="239">
        <v>4.4400000000000004</v>
      </c>
      <c r="L93" s="239">
        <v>4.8899999999999997</v>
      </c>
      <c r="M93" s="239">
        <v>5.12</v>
      </c>
      <c r="N93" s="239">
        <v>5.25</v>
      </c>
      <c r="O93" s="239">
        <v>4.4400000000000004</v>
      </c>
      <c r="P93" s="239">
        <v>4.53</v>
      </c>
      <c r="Q93" s="239">
        <v>4.45</v>
      </c>
    </row>
    <row r="94" spans="1:17" ht="15" customHeight="1" x14ac:dyDescent="0.25">
      <c r="A94" s="231" t="s">
        <v>796</v>
      </c>
      <c r="B94" s="247">
        <v>524114</v>
      </c>
      <c r="C94" s="239"/>
      <c r="D94" s="239"/>
      <c r="E94" s="239"/>
      <c r="F94" s="239"/>
      <c r="G94" s="239"/>
      <c r="H94" s="239"/>
      <c r="I94" s="239"/>
      <c r="J94" s="239"/>
      <c r="K94" s="239"/>
      <c r="L94" s="239"/>
      <c r="M94" s="239"/>
      <c r="N94" s="239"/>
      <c r="O94" s="239">
        <v>6.15</v>
      </c>
      <c r="P94" s="239">
        <v>5.37</v>
      </c>
      <c r="Q94" s="239">
        <v>5.76</v>
      </c>
    </row>
    <row r="95" spans="1:17" ht="15" customHeight="1" x14ac:dyDescent="0.25">
      <c r="A95" s="231" t="s">
        <v>794</v>
      </c>
      <c r="B95" s="247"/>
      <c r="C95" s="239"/>
      <c r="D95" s="239">
        <v>3.44</v>
      </c>
      <c r="E95" s="239">
        <v>2.64</v>
      </c>
      <c r="F95" s="239">
        <v>2.2799999999999998</v>
      </c>
      <c r="G95" s="239">
        <v>2.85</v>
      </c>
      <c r="H95" s="239">
        <v>2.41</v>
      </c>
      <c r="I95" s="239">
        <v>1.67</v>
      </c>
      <c r="J95" s="239">
        <v>1.89</v>
      </c>
      <c r="K95" s="239">
        <v>2.25</v>
      </c>
      <c r="L95" s="239">
        <v>96.66</v>
      </c>
      <c r="M95" s="239">
        <v>2.39</v>
      </c>
      <c r="N95" s="239">
        <v>2.64</v>
      </c>
      <c r="O95" s="239">
        <v>2.08</v>
      </c>
      <c r="P95" s="239">
        <v>1.83</v>
      </c>
      <c r="Q95" s="239">
        <v>1.93</v>
      </c>
    </row>
    <row r="96" spans="1:17" ht="15" customHeight="1" x14ac:dyDescent="0.25">
      <c r="A96" s="243" t="s">
        <v>809</v>
      </c>
      <c r="B96" s="244"/>
      <c r="C96" s="245">
        <v>4624</v>
      </c>
      <c r="D96" s="245">
        <v>5808</v>
      </c>
      <c r="E96" s="245">
        <v>7383</v>
      </c>
      <c r="F96" s="245">
        <v>7959</v>
      </c>
      <c r="G96" s="245">
        <v>8622</v>
      </c>
      <c r="H96" s="245">
        <v>8915</v>
      </c>
      <c r="I96" s="245">
        <v>9656</v>
      </c>
      <c r="J96" s="246">
        <v>10231</v>
      </c>
      <c r="K96" s="246">
        <v>11863</v>
      </c>
      <c r="L96" s="246">
        <v>14023</v>
      </c>
      <c r="M96" s="246">
        <v>15944</v>
      </c>
      <c r="N96" s="246">
        <v>17981</v>
      </c>
      <c r="O96" s="246">
        <v>20742</v>
      </c>
      <c r="P96" s="246">
        <v>22310</v>
      </c>
      <c r="Q96" s="246">
        <v>26343</v>
      </c>
    </row>
    <row r="97" spans="1:17" ht="15" customHeight="1" x14ac:dyDescent="0.25">
      <c r="A97" s="231" t="s">
        <v>788</v>
      </c>
      <c r="B97" s="247">
        <v>524114</v>
      </c>
      <c r="C97" s="228">
        <v>5068</v>
      </c>
      <c r="D97" s="228">
        <v>4833</v>
      </c>
      <c r="E97" s="228">
        <v>6740</v>
      </c>
      <c r="F97" s="228">
        <v>7203</v>
      </c>
      <c r="G97" s="228">
        <v>7815</v>
      </c>
      <c r="H97" s="228">
        <v>7132</v>
      </c>
      <c r="I97" s="228">
        <v>6992</v>
      </c>
      <c r="J97" s="228">
        <v>6754</v>
      </c>
      <c r="K97" s="228">
        <v>7307</v>
      </c>
      <c r="L97" s="228">
        <v>8498</v>
      </c>
      <c r="M97" s="228">
        <v>9113</v>
      </c>
      <c r="N97" s="227">
        <v>10326</v>
      </c>
      <c r="O97" s="227"/>
      <c r="P97" s="227"/>
      <c r="Q97" s="227"/>
    </row>
    <row r="98" spans="1:17" ht="15" customHeight="1" x14ac:dyDescent="0.25">
      <c r="A98" s="231" t="s">
        <v>789</v>
      </c>
      <c r="B98" s="247" t="s">
        <v>790</v>
      </c>
      <c r="C98" s="228">
        <v>718</v>
      </c>
      <c r="D98" s="228">
        <v>599</v>
      </c>
      <c r="E98" s="228">
        <v>511</v>
      </c>
      <c r="F98" s="228">
        <v>423</v>
      </c>
      <c r="G98" s="228">
        <v>561</v>
      </c>
      <c r="H98" s="228">
        <v>949</v>
      </c>
      <c r="I98" s="228">
        <v>1090</v>
      </c>
      <c r="J98" s="228">
        <v>1240</v>
      </c>
      <c r="K98" s="228">
        <v>1428</v>
      </c>
      <c r="L98" s="228">
        <v>1823</v>
      </c>
      <c r="M98" s="228">
        <v>2430</v>
      </c>
      <c r="N98" s="228">
        <v>2963</v>
      </c>
      <c r="O98" s="228">
        <v>3434</v>
      </c>
      <c r="P98" s="228">
        <v>4462</v>
      </c>
      <c r="Q98" s="228">
        <v>6032</v>
      </c>
    </row>
    <row r="99" spans="1:17" ht="15" customHeight="1" x14ac:dyDescent="0.25">
      <c r="A99" s="231" t="s">
        <v>791</v>
      </c>
      <c r="B99" s="247">
        <v>519290</v>
      </c>
      <c r="C99" s="228">
        <v>229</v>
      </c>
      <c r="D99" s="228">
        <v>246</v>
      </c>
      <c r="E99" s="236">
        <v>84</v>
      </c>
      <c r="F99" s="228">
        <v>381</v>
      </c>
      <c r="G99" s="228">
        <v>485</v>
      </c>
      <c r="H99" s="228">
        <v>831</v>
      </c>
      <c r="I99" s="228">
        <v>1002</v>
      </c>
      <c r="J99" s="228">
        <v>1278</v>
      </c>
      <c r="K99" s="228">
        <v>1513</v>
      </c>
      <c r="L99" s="228">
        <v>1770</v>
      </c>
      <c r="M99" s="228">
        <v>2243</v>
      </c>
      <c r="N99" s="228">
        <v>2494</v>
      </c>
      <c r="O99" s="228">
        <v>2725</v>
      </c>
      <c r="P99" s="228">
        <v>3398</v>
      </c>
      <c r="Q99" s="228">
        <v>3588</v>
      </c>
    </row>
    <row r="100" spans="1:17" ht="15" customHeight="1" x14ac:dyDescent="0.25">
      <c r="A100" s="231" t="s">
        <v>792</v>
      </c>
      <c r="B100" s="247" t="s">
        <v>793</v>
      </c>
      <c r="C100" s="228">
        <v>363</v>
      </c>
      <c r="D100" s="228">
        <v>681</v>
      </c>
      <c r="E100" s="228">
        <v>529</v>
      </c>
      <c r="F100" s="228">
        <v>457</v>
      </c>
      <c r="G100" s="228">
        <v>393</v>
      </c>
      <c r="H100" s="228">
        <v>711</v>
      </c>
      <c r="I100" s="228">
        <v>1190</v>
      </c>
      <c r="J100" s="228">
        <v>1749</v>
      </c>
      <c r="K100" s="228">
        <v>2682</v>
      </c>
      <c r="L100" s="228">
        <v>3118</v>
      </c>
      <c r="M100" s="228">
        <v>3558</v>
      </c>
      <c r="N100" s="228">
        <v>3902</v>
      </c>
      <c r="O100" s="228">
        <v>3887</v>
      </c>
      <c r="P100" s="228">
        <v>4135</v>
      </c>
      <c r="Q100" s="228">
        <v>4436</v>
      </c>
    </row>
    <row r="101" spans="1:17" ht="15" customHeight="1" x14ac:dyDescent="0.25">
      <c r="A101" s="231" t="s">
        <v>796</v>
      </c>
      <c r="B101" s="247">
        <v>524114</v>
      </c>
      <c r="C101" s="227"/>
      <c r="D101" s="227"/>
      <c r="E101" s="227"/>
      <c r="F101" s="227"/>
      <c r="G101" s="227"/>
      <c r="H101" s="227"/>
      <c r="I101" s="227"/>
      <c r="J101" s="227"/>
      <c r="K101" s="227"/>
      <c r="L101" s="227"/>
      <c r="M101" s="227"/>
      <c r="N101" s="227"/>
      <c r="O101" s="227">
        <v>12359</v>
      </c>
      <c r="P101" s="227">
        <v>11975</v>
      </c>
      <c r="Q101" s="227">
        <v>14379</v>
      </c>
    </row>
    <row r="102" spans="1:17" ht="15" customHeight="1" x14ac:dyDescent="0.25">
      <c r="A102" s="231" t="s">
        <v>794</v>
      </c>
      <c r="B102" s="247"/>
      <c r="C102" s="233">
        <v>-1754</v>
      </c>
      <c r="D102" s="233">
        <v>-551</v>
      </c>
      <c r="E102" s="233">
        <v>-481</v>
      </c>
      <c r="F102" s="233">
        <v>-505</v>
      </c>
      <c r="G102" s="233">
        <v>-632</v>
      </c>
      <c r="H102" s="233">
        <v>-708</v>
      </c>
      <c r="I102" s="233">
        <v>-618</v>
      </c>
      <c r="J102" s="233">
        <v>-790</v>
      </c>
      <c r="K102" s="233">
        <v>-1067</v>
      </c>
      <c r="L102" s="233">
        <v>-1186</v>
      </c>
      <c r="M102" s="233">
        <v>-1400</v>
      </c>
      <c r="N102" s="233">
        <v>-1704</v>
      </c>
      <c r="O102" s="233">
        <v>-1663</v>
      </c>
      <c r="P102" s="233">
        <v>-1660</v>
      </c>
      <c r="Q102" s="233">
        <v>-2092</v>
      </c>
    </row>
    <row r="103" spans="1:17" ht="15" customHeight="1" x14ac:dyDescent="0.25">
      <c r="A103" s="224" t="s">
        <v>810</v>
      </c>
      <c r="B103" s="225"/>
      <c r="C103" s="225"/>
      <c r="D103" s="225"/>
      <c r="E103" s="225"/>
      <c r="F103" s="225"/>
      <c r="G103" s="225"/>
      <c r="H103" s="225"/>
      <c r="I103" s="225"/>
      <c r="J103" s="225"/>
      <c r="K103" s="225"/>
      <c r="L103" s="225"/>
      <c r="M103" s="225"/>
      <c r="N103" s="225"/>
      <c r="O103" s="225"/>
      <c r="P103" s="225"/>
      <c r="Q103" s="225"/>
    </row>
    <row r="104" spans="1:17" ht="15" customHeight="1" x14ac:dyDescent="0.25">
      <c r="A104" s="243" t="s">
        <v>811</v>
      </c>
      <c r="B104" s="244"/>
      <c r="C104" s="246">
        <v>55815</v>
      </c>
      <c r="D104" s="246">
        <v>59045</v>
      </c>
      <c r="E104" s="246">
        <v>63063</v>
      </c>
      <c r="F104" s="246">
        <v>67889</v>
      </c>
      <c r="G104" s="246">
        <v>80885</v>
      </c>
      <c r="H104" s="246">
        <v>81882</v>
      </c>
      <c r="I104" s="246">
        <v>86300</v>
      </c>
      <c r="J104" s="246">
        <v>111254</v>
      </c>
      <c r="K104" s="246">
        <v>122810</v>
      </c>
      <c r="L104" s="246">
        <v>139058</v>
      </c>
      <c r="M104" s="246">
        <v>152221</v>
      </c>
      <c r="N104" s="246">
        <v>173889</v>
      </c>
      <c r="O104" s="246">
        <v>197289</v>
      </c>
      <c r="P104" s="246">
        <v>212206</v>
      </c>
      <c r="Q104" s="246">
        <v>245705</v>
      </c>
    </row>
    <row r="105" spans="1:17" ht="15" customHeight="1" x14ac:dyDescent="0.25">
      <c r="A105" s="231" t="s">
        <v>788</v>
      </c>
      <c r="B105" s="247">
        <v>524114</v>
      </c>
      <c r="C105" s="227">
        <v>46459</v>
      </c>
      <c r="D105" s="227">
        <v>49920</v>
      </c>
      <c r="E105" s="227">
        <v>50913</v>
      </c>
      <c r="F105" s="227">
        <v>52618</v>
      </c>
      <c r="G105" s="227">
        <v>63591</v>
      </c>
      <c r="H105" s="227">
        <v>61942</v>
      </c>
      <c r="I105" s="227">
        <v>62405</v>
      </c>
      <c r="J105" s="227">
        <v>64212</v>
      </c>
      <c r="K105" s="227">
        <v>70505</v>
      </c>
      <c r="L105" s="227">
        <v>76676</v>
      </c>
      <c r="M105" s="227">
        <v>82938</v>
      </c>
      <c r="N105" s="227">
        <v>88250</v>
      </c>
      <c r="O105" s="227"/>
      <c r="P105" s="227"/>
      <c r="Q105" s="227"/>
    </row>
    <row r="106" spans="1:17" ht="15" customHeight="1" x14ac:dyDescent="0.25">
      <c r="A106" s="231" t="s">
        <v>789</v>
      </c>
      <c r="B106" s="247" t="s">
        <v>790</v>
      </c>
      <c r="C106" s="228">
        <v>4195</v>
      </c>
      <c r="D106" s="228">
        <v>3190</v>
      </c>
      <c r="E106" s="228">
        <v>3897</v>
      </c>
      <c r="F106" s="228">
        <v>6756</v>
      </c>
      <c r="G106" s="228">
        <v>8274</v>
      </c>
      <c r="H106" s="228">
        <v>9244</v>
      </c>
      <c r="I106" s="227">
        <v>11148</v>
      </c>
      <c r="J106" s="227">
        <v>14600</v>
      </c>
      <c r="K106" s="227">
        <v>18656</v>
      </c>
      <c r="L106" s="227">
        <v>26931</v>
      </c>
      <c r="M106" s="227">
        <v>29837</v>
      </c>
      <c r="N106" s="227">
        <v>40444</v>
      </c>
      <c r="O106" s="227">
        <v>52073</v>
      </c>
      <c r="P106" s="227">
        <v>60474</v>
      </c>
      <c r="Q106" s="227">
        <v>68950</v>
      </c>
    </row>
    <row r="107" spans="1:17" ht="15" customHeight="1" x14ac:dyDescent="0.25">
      <c r="A107" s="231" t="s">
        <v>791</v>
      </c>
      <c r="B107" s="247">
        <v>519290</v>
      </c>
      <c r="C107" s="228">
        <v>1755</v>
      </c>
      <c r="D107" s="228">
        <v>2775</v>
      </c>
      <c r="E107" s="228">
        <v>5435</v>
      </c>
      <c r="F107" s="228">
        <v>5308</v>
      </c>
      <c r="G107" s="228">
        <v>5463</v>
      </c>
      <c r="H107" s="228">
        <v>6880</v>
      </c>
      <c r="I107" s="228">
        <v>8112</v>
      </c>
      <c r="J107" s="228">
        <v>8335</v>
      </c>
      <c r="K107" s="228">
        <v>9017</v>
      </c>
      <c r="L107" s="227">
        <v>11273</v>
      </c>
      <c r="M107" s="227">
        <v>11039</v>
      </c>
      <c r="N107" s="227">
        <v>15181</v>
      </c>
      <c r="O107" s="227">
        <v>15425</v>
      </c>
      <c r="P107" s="227">
        <v>16868</v>
      </c>
      <c r="Q107" s="227">
        <v>31090</v>
      </c>
    </row>
    <row r="108" spans="1:17" ht="15" customHeight="1" x14ac:dyDescent="0.25">
      <c r="A108" s="231" t="s">
        <v>792</v>
      </c>
      <c r="B108" s="247" t="s">
        <v>793</v>
      </c>
      <c r="C108" s="228">
        <v>2603</v>
      </c>
      <c r="D108" s="228">
        <v>3092</v>
      </c>
      <c r="E108" s="228">
        <v>3087</v>
      </c>
      <c r="F108" s="228">
        <v>3503</v>
      </c>
      <c r="G108" s="228">
        <v>3466</v>
      </c>
      <c r="H108" s="228">
        <v>4483</v>
      </c>
      <c r="I108" s="228">
        <v>5474</v>
      </c>
      <c r="J108" s="227">
        <v>26844</v>
      </c>
      <c r="K108" s="227">
        <v>29066</v>
      </c>
      <c r="L108" s="227">
        <v>29551</v>
      </c>
      <c r="M108" s="227">
        <v>33912</v>
      </c>
      <c r="N108" s="227">
        <v>36346</v>
      </c>
      <c r="O108" s="227">
        <v>39280</v>
      </c>
      <c r="P108" s="227">
        <v>40181</v>
      </c>
      <c r="Q108" s="227">
        <v>47476</v>
      </c>
    </row>
    <row r="109" spans="1:17" ht="15" customHeight="1" x14ac:dyDescent="0.25">
      <c r="A109" s="231" t="s">
        <v>796</v>
      </c>
      <c r="B109" s="247">
        <v>524114</v>
      </c>
      <c r="C109" s="227"/>
      <c r="D109" s="227"/>
      <c r="E109" s="227"/>
      <c r="F109" s="227"/>
      <c r="G109" s="227"/>
      <c r="H109" s="227"/>
      <c r="I109" s="227"/>
      <c r="J109" s="227"/>
      <c r="K109" s="227"/>
      <c r="L109" s="227"/>
      <c r="M109" s="227"/>
      <c r="N109" s="227"/>
      <c r="O109" s="227">
        <v>98229</v>
      </c>
      <c r="P109" s="227">
        <v>102967</v>
      </c>
      <c r="Q109" s="227">
        <v>107094</v>
      </c>
    </row>
    <row r="110" spans="1:17" ht="15" customHeight="1" x14ac:dyDescent="0.25">
      <c r="A110" s="231" t="s">
        <v>794</v>
      </c>
      <c r="B110" s="247"/>
      <c r="C110" s="228">
        <v>803</v>
      </c>
      <c r="D110" s="236">
        <v>68</v>
      </c>
      <c r="E110" s="233">
        <v>-269</v>
      </c>
      <c r="F110" s="233">
        <v>-296</v>
      </c>
      <c r="G110" s="236">
        <v>91</v>
      </c>
      <c r="H110" s="233">
        <v>-667</v>
      </c>
      <c r="I110" s="233">
        <v>-839</v>
      </c>
      <c r="J110" s="233">
        <v>-2737</v>
      </c>
      <c r="K110" s="233">
        <v>-4434</v>
      </c>
      <c r="L110" s="233">
        <v>-5373</v>
      </c>
      <c r="M110" s="233">
        <v>-5505</v>
      </c>
      <c r="N110" s="233">
        <v>-6332</v>
      </c>
      <c r="O110" s="233">
        <v>-7718</v>
      </c>
      <c r="P110" s="233">
        <v>-8284</v>
      </c>
      <c r="Q110" s="233">
        <v>-8905</v>
      </c>
    </row>
    <row r="111" spans="1:17" ht="15" customHeight="1" x14ac:dyDescent="0.25">
      <c r="A111" s="231" t="s">
        <v>797</v>
      </c>
      <c r="B111" s="247"/>
      <c r="C111" s="227"/>
      <c r="D111" s="227"/>
      <c r="E111" s="227"/>
      <c r="F111" s="227"/>
      <c r="G111" s="227"/>
      <c r="H111" s="227"/>
      <c r="I111" s="227"/>
      <c r="J111" s="227"/>
      <c r="K111" s="227"/>
      <c r="L111" s="227">
        <v>0</v>
      </c>
      <c r="M111" s="227">
        <v>0</v>
      </c>
      <c r="N111" s="227">
        <v>0</v>
      </c>
      <c r="O111" s="227"/>
      <c r="P111" s="227"/>
      <c r="Q111" s="227"/>
    </row>
    <row r="112" spans="1:17" ht="15" customHeight="1" x14ac:dyDescent="0.25">
      <c r="A112" s="243" t="s">
        <v>812</v>
      </c>
      <c r="B112" s="244"/>
      <c r="C112" s="246"/>
      <c r="D112" s="246"/>
      <c r="E112" s="246"/>
      <c r="F112" s="246"/>
      <c r="G112" s="246"/>
      <c r="H112" s="246"/>
      <c r="I112" s="246"/>
      <c r="J112" s="246"/>
      <c r="K112" s="246"/>
      <c r="L112" s="246"/>
      <c r="M112" s="246">
        <v>152221</v>
      </c>
      <c r="N112" s="246">
        <v>173889</v>
      </c>
      <c r="O112" s="246">
        <v>197289</v>
      </c>
      <c r="P112" s="246">
        <v>212206</v>
      </c>
      <c r="Q112" s="246">
        <v>245705</v>
      </c>
    </row>
    <row r="113" spans="1:17" ht="15" customHeight="1" x14ac:dyDescent="0.25">
      <c r="A113" s="231" t="s">
        <v>788</v>
      </c>
      <c r="B113" s="247">
        <v>524114</v>
      </c>
      <c r="C113" s="227"/>
      <c r="D113" s="227"/>
      <c r="E113" s="227"/>
      <c r="F113" s="227"/>
      <c r="G113" s="227"/>
      <c r="H113" s="227"/>
      <c r="I113" s="227"/>
      <c r="J113" s="227"/>
      <c r="K113" s="227"/>
      <c r="L113" s="227"/>
      <c r="M113" s="227">
        <v>82938</v>
      </c>
      <c r="N113" s="227">
        <v>88250</v>
      </c>
      <c r="O113" s="227"/>
      <c r="P113" s="227"/>
      <c r="Q113" s="227"/>
    </row>
    <row r="114" spans="1:17" ht="15" customHeight="1" x14ac:dyDescent="0.25">
      <c r="A114" s="231" t="s">
        <v>789</v>
      </c>
      <c r="B114" s="247" t="s">
        <v>790</v>
      </c>
      <c r="C114" s="227"/>
      <c r="D114" s="227"/>
      <c r="E114" s="227"/>
      <c r="F114" s="227"/>
      <c r="G114" s="227"/>
      <c r="H114" s="227"/>
      <c r="I114" s="227"/>
      <c r="J114" s="227"/>
      <c r="K114" s="227"/>
      <c r="L114" s="227"/>
      <c r="M114" s="227">
        <v>29837</v>
      </c>
      <c r="N114" s="227">
        <v>40444</v>
      </c>
      <c r="O114" s="227">
        <v>52073</v>
      </c>
      <c r="P114" s="227">
        <v>60474</v>
      </c>
      <c r="Q114" s="227">
        <v>68950</v>
      </c>
    </row>
    <row r="115" spans="1:17" ht="15" customHeight="1" x14ac:dyDescent="0.25">
      <c r="A115" s="231" t="s">
        <v>791</v>
      </c>
      <c r="B115" s="247">
        <v>519290</v>
      </c>
      <c r="C115" s="227"/>
      <c r="D115" s="227"/>
      <c r="E115" s="227"/>
      <c r="F115" s="227"/>
      <c r="G115" s="227"/>
      <c r="H115" s="227"/>
      <c r="I115" s="227"/>
      <c r="J115" s="227"/>
      <c r="K115" s="227"/>
      <c r="L115" s="227"/>
      <c r="M115" s="227">
        <v>11039</v>
      </c>
      <c r="N115" s="227">
        <v>15181</v>
      </c>
      <c r="O115" s="227">
        <v>15425</v>
      </c>
      <c r="P115" s="227">
        <v>16868</v>
      </c>
      <c r="Q115" s="227">
        <v>31090</v>
      </c>
    </row>
    <row r="116" spans="1:17" ht="15" customHeight="1" x14ac:dyDescent="0.25">
      <c r="A116" s="231" t="s">
        <v>792</v>
      </c>
      <c r="B116" s="247" t="s">
        <v>793</v>
      </c>
      <c r="C116" s="227"/>
      <c r="D116" s="227"/>
      <c r="E116" s="227"/>
      <c r="F116" s="227"/>
      <c r="G116" s="227"/>
      <c r="H116" s="227"/>
      <c r="I116" s="227"/>
      <c r="J116" s="227"/>
      <c r="K116" s="227"/>
      <c r="L116" s="227"/>
      <c r="M116" s="227">
        <v>33912</v>
      </c>
      <c r="N116" s="227">
        <v>36346</v>
      </c>
      <c r="O116" s="227">
        <v>39280</v>
      </c>
      <c r="P116" s="227">
        <v>40181</v>
      </c>
      <c r="Q116" s="227">
        <v>47476</v>
      </c>
    </row>
    <row r="117" spans="1:17" ht="15" customHeight="1" x14ac:dyDescent="0.25">
      <c r="A117" s="231" t="s">
        <v>796</v>
      </c>
      <c r="B117" s="247">
        <v>524114</v>
      </c>
      <c r="C117" s="227"/>
      <c r="D117" s="227"/>
      <c r="E117" s="227"/>
      <c r="F117" s="227"/>
      <c r="G117" s="227"/>
      <c r="H117" s="227"/>
      <c r="I117" s="227"/>
      <c r="J117" s="227"/>
      <c r="K117" s="227"/>
      <c r="L117" s="227"/>
      <c r="M117" s="227"/>
      <c r="N117" s="227"/>
      <c r="O117" s="227">
        <v>98229</v>
      </c>
      <c r="P117" s="227">
        <v>102967</v>
      </c>
      <c r="Q117" s="227">
        <v>107094</v>
      </c>
    </row>
    <row r="118" spans="1:17" ht="15" customHeight="1" x14ac:dyDescent="0.25">
      <c r="A118" s="231" t="s">
        <v>794</v>
      </c>
      <c r="B118" s="247"/>
      <c r="C118" s="227"/>
      <c r="D118" s="227"/>
      <c r="E118" s="227"/>
      <c r="F118" s="227"/>
      <c r="G118" s="227"/>
      <c r="H118" s="227"/>
      <c r="I118" s="227"/>
      <c r="J118" s="227"/>
      <c r="K118" s="227"/>
      <c r="L118" s="227"/>
      <c r="M118" s="233">
        <v>-5505</v>
      </c>
      <c r="N118" s="233">
        <v>-6332</v>
      </c>
      <c r="O118" s="233">
        <v>-7718</v>
      </c>
      <c r="P118" s="233">
        <v>-8284</v>
      </c>
      <c r="Q118" s="233">
        <v>-8905</v>
      </c>
    </row>
    <row r="119" spans="1:17" ht="15" customHeight="1" x14ac:dyDescent="0.25">
      <c r="A119" s="231" t="s">
        <v>797</v>
      </c>
      <c r="B119" s="247"/>
      <c r="C119" s="227"/>
      <c r="D119" s="227"/>
      <c r="E119" s="227"/>
      <c r="F119" s="227"/>
      <c r="G119" s="227"/>
      <c r="H119" s="227"/>
      <c r="I119" s="227"/>
      <c r="J119" s="227"/>
      <c r="K119" s="227"/>
      <c r="L119" s="227"/>
      <c r="M119" s="227">
        <v>0</v>
      </c>
      <c r="N119" s="227">
        <v>0</v>
      </c>
      <c r="O119" s="227"/>
      <c r="P119" s="227"/>
      <c r="Q119" s="227"/>
    </row>
    <row r="120" spans="1:17" ht="15" customHeight="1" x14ac:dyDescent="0.25">
      <c r="A120" s="243" t="s">
        <v>813</v>
      </c>
      <c r="B120" s="244"/>
      <c r="C120" s="249">
        <v>100</v>
      </c>
      <c r="D120" s="249">
        <v>100</v>
      </c>
      <c r="E120" s="249">
        <v>100</v>
      </c>
      <c r="F120" s="249">
        <v>100</v>
      </c>
      <c r="G120" s="249">
        <v>100</v>
      </c>
      <c r="H120" s="249">
        <v>100</v>
      </c>
      <c r="I120" s="249">
        <v>100</v>
      </c>
      <c r="J120" s="249">
        <v>100</v>
      </c>
      <c r="K120" s="249">
        <v>100</v>
      </c>
      <c r="L120" s="249">
        <v>100</v>
      </c>
      <c r="M120" s="249">
        <v>100</v>
      </c>
      <c r="N120" s="249">
        <v>100</v>
      </c>
      <c r="O120" s="249">
        <v>100</v>
      </c>
      <c r="P120" s="249">
        <v>100</v>
      </c>
      <c r="Q120" s="249">
        <v>100</v>
      </c>
    </row>
    <row r="121" spans="1:17" ht="15" customHeight="1" x14ac:dyDescent="0.25">
      <c r="A121" s="231" t="s">
        <v>788</v>
      </c>
      <c r="B121" s="247">
        <v>524114</v>
      </c>
      <c r="C121" s="239">
        <v>83.24</v>
      </c>
      <c r="D121" s="239">
        <v>84.55</v>
      </c>
      <c r="E121" s="239">
        <v>80.73</v>
      </c>
      <c r="F121" s="239">
        <v>77.510000000000005</v>
      </c>
      <c r="G121" s="239">
        <v>78.62</v>
      </c>
      <c r="H121" s="239">
        <v>75.650000000000006</v>
      </c>
      <c r="I121" s="239">
        <v>72.31</v>
      </c>
      <c r="J121" s="239">
        <v>57.72</v>
      </c>
      <c r="K121" s="239">
        <v>57.41</v>
      </c>
      <c r="L121" s="239">
        <v>55.14</v>
      </c>
      <c r="M121" s="239">
        <v>54.49</v>
      </c>
      <c r="N121" s="239">
        <v>50.75</v>
      </c>
      <c r="O121" s="239"/>
      <c r="P121" s="239"/>
      <c r="Q121" s="239"/>
    </row>
    <row r="122" spans="1:17" ht="15" customHeight="1" x14ac:dyDescent="0.25">
      <c r="A122" s="231" t="s">
        <v>789</v>
      </c>
      <c r="B122" s="247" t="s">
        <v>790</v>
      </c>
      <c r="C122" s="239">
        <v>7.52</v>
      </c>
      <c r="D122" s="239">
        <v>5.4</v>
      </c>
      <c r="E122" s="239">
        <v>6.18</v>
      </c>
      <c r="F122" s="239">
        <v>9.9499999999999993</v>
      </c>
      <c r="G122" s="239">
        <v>10.23</v>
      </c>
      <c r="H122" s="239">
        <v>11.29</v>
      </c>
      <c r="I122" s="239">
        <v>12.92</v>
      </c>
      <c r="J122" s="239">
        <v>13.12</v>
      </c>
      <c r="K122" s="239">
        <v>15.19</v>
      </c>
      <c r="L122" s="239">
        <v>19.37</v>
      </c>
      <c r="M122" s="239">
        <v>19.600000000000001</v>
      </c>
      <c r="N122" s="239">
        <v>23.26</v>
      </c>
      <c r="O122" s="239">
        <v>26.39</v>
      </c>
      <c r="P122" s="239">
        <v>28.5</v>
      </c>
      <c r="Q122" s="239">
        <v>28.06</v>
      </c>
    </row>
    <row r="123" spans="1:17" ht="15" customHeight="1" x14ac:dyDescent="0.25">
      <c r="A123" s="231" t="s">
        <v>791</v>
      </c>
      <c r="B123" s="247">
        <v>519290</v>
      </c>
      <c r="C123" s="239">
        <v>3.14</v>
      </c>
      <c r="D123" s="239">
        <v>4.7</v>
      </c>
      <c r="E123" s="239">
        <v>8.6199999999999992</v>
      </c>
      <c r="F123" s="239">
        <v>7.82</v>
      </c>
      <c r="G123" s="239">
        <v>6.75</v>
      </c>
      <c r="H123" s="239">
        <v>8.4</v>
      </c>
      <c r="I123" s="239">
        <v>9.4</v>
      </c>
      <c r="J123" s="239">
        <v>7.49</v>
      </c>
      <c r="K123" s="239">
        <v>7.34</v>
      </c>
      <c r="L123" s="239">
        <v>8.11</v>
      </c>
      <c r="M123" s="239">
        <v>7.25</v>
      </c>
      <c r="N123" s="239">
        <v>8.73</v>
      </c>
      <c r="O123" s="239">
        <v>7.82</v>
      </c>
      <c r="P123" s="239">
        <v>7.95</v>
      </c>
      <c r="Q123" s="239">
        <v>12.65</v>
      </c>
    </row>
    <row r="124" spans="1:17" ht="15" customHeight="1" x14ac:dyDescent="0.25">
      <c r="A124" s="231" t="s">
        <v>792</v>
      </c>
      <c r="B124" s="247" t="s">
        <v>793</v>
      </c>
      <c r="C124" s="239">
        <v>4.66</v>
      </c>
      <c r="D124" s="239">
        <v>5.24</v>
      </c>
      <c r="E124" s="239">
        <v>4.9000000000000004</v>
      </c>
      <c r="F124" s="239">
        <v>5.16</v>
      </c>
      <c r="G124" s="239">
        <v>4.29</v>
      </c>
      <c r="H124" s="239">
        <v>5.47</v>
      </c>
      <c r="I124" s="239">
        <v>6.34</v>
      </c>
      <c r="J124" s="239">
        <v>24.13</v>
      </c>
      <c r="K124" s="239">
        <v>23.67</v>
      </c>
      <c r="L124" s="239">
        <v>21.25</v>
      </c>
      <c r="M124" s="239">
        <v>22.28</v>
      </c>
      <c r="N124" s="239">
        <v>20.9</v>
      </c>
      <c r="O124" s="239">
        <v>19.91</v>
      </c>
      <c r="P124" s="239">
        <v>18.93</v>
      </c>
      <c r="Q124" s="239">
        <v>19.32</v>
      </c>
    </row>
    <row r="125" spans="1:17" ht="15" customHeight="1" x14ac:dyDescent="0.25">
      <c r="A125" s="231" t="s">
        <v>796</v>
      </c>
      <c r="B125" s="247">
        <v>524114</v>
      </c>
      <c r="C125" s="239"/>
      <c r="D125" s="239"/>
      <c r="E125" s="239"/>
      <c r="F125" s="239"/>
      <c r="G125" s="239"/>
      <c r="H125" s="239"/>
      <c r="I125" s="239"/>
      <c r="J125" s="239"/>
      <c r="K125" s="239"/>
      <c r="L125" s="239"/>
      <c r="M125" s="239"/>
      <c r="N125" s="239"/>
      <c r="O125" s="239">
        <v>49.79</v>
      </c>
      <c r="P125" s="239">
        <v>48.52</v>
      </c>
      <c r="Q125" s="239">
        <v>43.59</v>
      </c>
    </row>
    <row r="126" spans="1:17" ht="15" customHeight="1" x14ac:dyDescent="0.25">
      <c r="A126" s="231" t="s">
        <v>794</v>
      </c>
      <c r="B126" s="247"/>
      <c r="C126" s="239">
        <v>1.44</v>
      </c>
      <c r="D126" s="239">
        <v>0.12</v>
      </c>
      <c r="E126" s="250">
        <v>-0.43</v>
      </c>
      <c r="F126" s="250">
        <v>-0.44</v>
      </c>
      <c r="G126" s="239">
        <v>0.11</v>
      </c>
      <c r="H126" s="250">
        <v>-0.81</v>
      </c>
      <c r="I126" s="250">
        <v>-0.97</v>
      </c>
      <c r="J126" s="250">
        <v>-2.46</v>
      </c>
      <c r="K126" s="250">
        <v>-3.61</v>
      </c>
      <c r="L126" s="250">
        <v>-3.86</v>
      </c>
      <c r="M126" s="250">
        <v>-3.62</v>
      </c>
      <c r="N126" s="250">
        <v>-3.64</v>
      </c>
      <c r="O126" s="250">
        <v>-3.91</v>
      </c>
      <c r="P126" s="250">
        <v>-3.9</v>
      </c>
      <c r="Q126" s="250">
        <v>-3.62</v>
      </c>
    </row>
    <row r="127" spans="1:17" ht="15" customHeight="1" x14ac:dyDescent="0.25">
      <c r="A127" s="231" t="s">
        <v>797</v>
      </c>
      <c r="B127" s="247"/>
      <c r="C127" s="239"/>
      <c r="D127" s="239"/>
      <c r="E127" s="239"/>
      <c r="F127" s="239"/>
      <c r="G127" s="239"/>
      <c r="H127" s="239"/>
      <c r="I127" s="239"/>
      <c r="J127" s="239"/>
      <c r="K127" s="239"/>
      <c r="L127" s="239">
        <v>0</v>
      </c>
      <c r="M127" s="239">
        <v>0</v>
      </c>
      <c r="N127" s="239">
        <v>0</v>
      </c>
      <c r="O127" s="239"/>
      <c r="P127" s="239"/>
      <c r="Q127" s="239"/>
    </row>
    <row r="128" spans="1:17" ht="15" customHeight="1" x14ac:dyDescent="0.25">
      <c r="A128" s="243" t="s">
        <v>814</v>
      </c>
      <c r="B128" s="244"/>
      <c r="C128" s="249">
        <v>9.43</v>
      </c>
      <c r="D128" s="249">
        <v>10.77</v>
      </c>
      <c r="E128" s="249">
        <v>12.47</v>
      </c>
      <c r="F128" s="249">
        <v>12.47</v>
      </c>
      <c r="G128" s="249">
        <v>11.44</v>
      </c>
      <c r="H128" s="249">
        <v>11.75</v>
      </c>
      <c r="I128" s="249">
        <v>11.9</v>
      </c>
      <c r="J128" s="249">
        <v>9.91</v>
      </c>
      <c r="K128" s="249">
        <v>10.53</v>
      </c>
      <c r="L128" s="249">
        <v>10.94</v>
      </c>
      <c r="M128" s="249">
        <v>11.39</v>
      </c>
      <c r="N128" s="249">
        <v>11.32</v>
      </c>
      <c r="O128" s="249">
        <v>11.36</v>
      </c>
      <c r="P128" s="249">
        <v>11.3</v>
      </c>
      <c r="Q128" s="249">
        <v>11.57</v>
      </c>
    </row>
    <row r="129" spans="1:17" ht="15" customHeight="1" x14ac:dyDescent="0.25">
      <c r="A129" s="231" t="s">
        <v>788</v>
      </c>
      <c r="B129" s="247">
        <v>524114</v>
      </c>
      <c r="C129" s="239">
        <v>10.91</v>
      </c>
      <c r="D129" s="239">
        <v>9.68</v>
      </c>
      <c r="E129" s="239">
        <v>13.24</v>
      </c>
      <c r="F129" s="239">
        <v>13.69</v>
      </c>
      <c r="G129" s="239">
        <v>12.29</v>
      </c>
      <c r="H129" s="239">
        <v>11.51</v>
      </c>
      <c r="I129" s="239">
        <v>11.2</v>
      </c>
      <c r="J129" s="239">
        <v>10.52</v>
      </c>
      <c r="K129" s="239">
        <v>10.36</v>
      </c>
      <c r="L129" s="239">
        <v>11.08</v>
      </c>
      <c r="M129" s="239">
        <v>10.99</v>
      </c>
      <c r="N129" s="239">
        <v>11.7</v>
      </c>
      <c r="O129" s="239"/>
      <c r="P129" s="239"/>
      <c r="Q129" s="239"/>
    </row>
    <row r="130" spans="1:17" ht="15" customHeight="1" x14ac:dyDescent="0.25">
      <c r="A130" s="231" t="s">
        <v>789</v>
      </c>
      <c r="B130" s="247" t="s">
        <v>790</v>
      </c>
      <c r="C130" s="239">
        <v>17.12</v>
      </c>
      <c r="D130" s="239">
        <v>18.78</v>
      </c>
      <c r="E130" s="239">
        <v>13.11</v>
      </c>
      <c r="F130" s="239">
        <v>6.26</v>
      </c>
      <c r="G130" s="239">
        <v>6.78</v>
      </c>
      <c r="H130" s="239">
        <v>10.27</v>
      </c>
      <c r="I130" s="239">
        <v>9.7799999999999994</v>
      </c>
      <c r="J130" s="239">
        <v>8.49</v>
      </c>
      <c r="K130" s="239">
        <v>7.65</v>
      </c>
      <c r="L130" s="239">
        <v>6.77</v>
      </c>
      <c r="M130" s="239">
        <v>8.14</v>
      </c>
      <c r="N130" s="239">
        <v>7.33</v>
      </c>
      <c r="O130" s="239">
        <v>6.59</v>
      </c>
      <c r="P130" s="239">
        <v>7.38</v>
      </c>
      <c r="Q130" s="239">
        <v>8.75</v>
      </c>
    </row>
    <row r="131" spans="1:17" ht="15" customHeight="1" x14ac:dyDescent="0.25">
      <c r="A131" s="231" t="s">
        <v>791</v>
      </c>
      <c r="B131" s="247">
        <v>519290</v>
      </c>
      <c r="C131" s="239">
        <v>13.05</v>
      </c>
      <c r="D131" s="239">
        <v>8.86</v>
      </c>
      <c r="E131" s="239">
        <v>1.55</v>
      </c>
      <c r="F131" s="239">
        <v>7.18</v>
      </c>
      <c r="G131" s="239">
        <v>8.8800000000000008</v>
      </c>
      <c r="H131" s="239">
        <v>12.08</v>
      </c>
      <c r="I131" s="239">
        <v>12.35</v>
      </c>
      <c r="J131" s="239">
        <v>15.33</v>
      </c>
      <c r="K131" s="239">
        <v>16.78</v>
      </c>
      <c r="L131" s="239">
        <v>15.7</v>
      </c>
      <c r="M131" s="239">
        <v>20.32</v>
      </c>
      <c r="N131" s="239">
        <v>16.43</v>
      </c>
      <c r="O131" s="239">
        <v>17.670000000000002</v>
      </c>
      <c r="P131" s="239">
        <v>20.14</v>
      </c>
      <c r="Q131" s="239">
        <v>11.54</v>
      </c>
    </row>
    <row r="132" spans="1:17" ht="15" customHeight="1" x14ac:dyDescent="0.25">
      <c r="A132" s="231" t="s">
        <v>792</v>
      </c>
      <c r="B132" s="247" t="s">
        <v>793</v>
      </c>
      <c r="C132" s="239">
        <v>13.95</v>
      </c>
      <c r="D132" s="239">
        <v>22.02</v>
      </c>
      <c r="E132" s="239">
        <v>17.14</v>
      </c>
      <c r="F132" s="239">
        <v>13.05</v>
      </c>
      <c r="G132" s="239">
        <v>11.34</v>
      </c>
      <c r="H132" s="239">
        <v>15.86</v>
      </c>
      <c r="I132" s="239">
        <v>21.74</v>
      </c>
      <c r="J132" s="239">
        <v>6.52</v>
      </c>
      <c r="K132" s="239">
        <v>9.23</v>
      </c>
      <c r="L132" s="239">
        <v>10.55</v>
      </c>
      <c r="M132" s="239">
        <v>10.49</v>
      </c>
      <c r="N132" s="239">
        <v>10.74</v>
      </c>
      <c r="O132" s="239">
        <v>9.9</v>
      </c>
      <c r="P132" s="239">
        <v>10.29</v>
      </c>
      <c r="Q132" s="239">
        <v>9.34</v>
      </c>
    </row>
    <row r="133" spans="1:17" ht="15" customHeight="1" x14ac:dyDescent="0.25">
      <c r="A133" s="231" t="s">
        <v>796</v>
      </c>
      <c r="B133" s="247">
        <v>524114</v>
      </c>
      <c r="C133" s="239"/>
      <c r="D133" s="239"/>
      <c r="E133" s="239"/>
      <c r="F133" s="239"/>
      <c r="G133" s="239"/>
      <c r="H133" s="239"/>
      <c r="I133" s="239"/>
      <c r="J133" s="239"/>
      <c r="K133" s="239"/>
      <c r="L133" s="239"/>
      <c r="M133" s="239"/>
      <c r="N133" s="239"/>
      <c r="O133" s="239">
        <v>12.58</v>
      </c>
      <c r="P133" s="239">
        <v>11.63</v>
      </c>
      <c r="Q133" s="239">
        <v>13.43</v>
      </c>
    </row>
    <row r="134" spans="1:17" ht="15" customHeight="1" x14ac:dyDescent="0.25">
      <c r="A134" s="231" t="s">
        <v>794</v>
      </c>
      <c r="B134" s="247"/>
      <c r="C134" s="250">
        <v>-138.85</v>
      </c>
      <c r="D134" s="239">
        <v>0</v>
      </c>
      <c r="E134" s="239">
        <v>0</v>
      </c>
      <c r="F134" s="239">
        <v>0</v>
      </c>
      <c r="G134" s="239">
        <v>0</v>
      </c>
      <c r="H134" s="239">
        <v>0</v>
      </c>
      <c r="I134" s="239">
        <v>0</v>
      </c>
      <c r="J134" s="239">
        <v>0</v>
      </c>
      <c r="K134" s="239">
        <v>0</v>
      </c>
      <c r="L134" s="239">
        <v>0</v>
      </c>
      <c r="M134" s="239">
        <v>0</v>
      </c>
      <c r="N134" s="239">
        <v>0</v>
      </c>
      <c r="O134" s="239"/>
      <c r="P134" s="239"/>
      <c r="Q134" s="239"/>
    </row>
    <row r="135" spans="1:17" ht="15" customHeight="1" x14ac:dyDescent="0.25">
      <c r="A135" s="224" t="s">
        <v>815</v>
      </c>
      <c r="B135" s="225"/>
      <c r="C135" s="225"/>
      <c r="D135" s="225"/>
      <c r="E135" s="225"/>
      <c r="F135" s="225"/>
      <c r="G135" s="225"/>
      <c r="H135" s="225"/>
      <c r="I135" s="225"/>
      <c r="J135" s="225"/>
      <c r="K135" s="225"/>
      <c r="L135" s="225"/>
      <c r="M135" s="225"/>
      <c r="N135" s="225"/>
      <c r="O135" s="225"/>
      <c r="P135" s="225"/>
      <c r="Q135" s="225"/>
    </row>
    <row r="136" spans="1:17" ht="15" customHeight="1" x14ac:dyDescent="0.25">
      <c r="A136" s="248" t="s">
        <v>816</v>
      </c>
      <c r="B136" s="244"/>
      <c r="C136" s="245">
        <v>791</v>
      </c>
      <c r="D136" s="245">
        <v>739</v>
      </c>
      <c r="E136" s="245">
        <v>878</v>
      </c>
      <c r="F136" s="245">
        <v>1067</v>
      </c>
      <c r="G136" s="245">
        <v>1070</v>
      </c>
      <c r="H136" s="245">
        <v>1307</v>
      </c>
      <c r="I136" s="245">
        <v>1525</v>
      </c>
      <c r="J136" s="245">
        <v>1556</v>
      </c>
      <c r="K136" s="245">
        <v>1705</v>
      </c>
      <c r="L136" s="245">
        <v>2023</v>
      </c>
      <c r="M136" s="245">
        <v>2063</v>
      </c>
      <c r="N136" s="245">
        <v>2071</v>
      </c>
      <c r="O136" s="245">
        <v>2051</v>
      </c>
      <c r="P136" s="245">
        <v>2454</v>
      </c>
      <c r="Q136" s="245">
        <v>2802</v>
      </c>
    </row>
    <row r="137" spans="1:17" ht="15" customHeight="1" x14ac:dyDescent="0.25">
      <c r="A137" s="235" t="s">
        <v>788</v>
      </c>
      <c r="B137" s="247">
        <v>524114</v>
      </c>
      <c r="C137" s="228">
        <v>522</v>
      </c>
      <c r="D137" s="228">
        <v>482</v>
      </c>
      <c r="E137" s="228">
        <v>525</v>
      </c>
      <c r="F137" s="228">
        <v>635</v>
      </c>
      <c r="G137" s="228">
        <v>585</v>
      </c>
      <c r="H137" s="228">
        <v>670</v>
      </c>
      <c r="I137" s="228">
        <v>773</v>
      </c>
      <c r="J137" s="228">
        <v>653</v>
      </c>
      <c r="K137" s="228">
        <v>640</v>
      </c>
      <c r="L137" s="228">
        <v>737</v>
      </c>
      <c r="M137" s="228">
        <v>761</v>
      </c>
      <c r="N137" s="228">
        <v>841</v>
      </c>
      <c r="O137" s="227"/>
      <c r="P137" s="227"/>
      <c r="Q137" s="227"/>
    </row>
    <row r="138" spans="1:17" ht="15" customHeight="1" x14ac:dyDescent="0.25">
      <c r="A138" s="235" t="s">
        <v>789</v>
      </c>
      <c r="B138" s="247" t="s">
        <v>790</v>
      </c>
      <c r="C138" s="228">
        <v>100</v>
      </c>
      <c r="D138" s="236">
        <v>71</v>
      </c>
      <c r="E138" s="228">
        <v>117</v>
      </c>
      <c r="F138" s="228">
        <v>168</v>
      </c>
      <c r="G138" s="228">
        <v>184</v>
      </c>
      <c r="H138" s="228">
        <v>185</v>
      </c>
      <c r="I138" s="228">
        <v>212</v>
      </c>
      <c r="J138" s="228">
        <v>252</v>
      </c>
      <c r="K138" s="228">
        <v>345</v>
      </c>
      <c r="L138" s="228">
        <v>510</v>
      </c>
      <c r="M138" s="228">
        <v>593</v>
      </c>
      <c r="N138" s="228">
        <v>573</v>
      </c>
      <c r="O138" s="228">
        <v>715</v>
      </c>
      <c r="P138" s="228">
        <v>791</v>
      </c>
      <c r="Q138" s="228">
        <v>997</v>
      </c>
    </row>
    <row r="139" spans="1:17" ht="15" customHeight="1" x14ac:dyDescent="0.25">
      <c r="A139" s="235" t="s">
        <v>791</v>
      </c>
      <c r="B139" s="247">
        <v>519290</v>
      </c>
      <c r="C139" s="228">
        <v>112</v>
      </c>
      <c r="D139" s="228">
        <v>129</v>
      </c>
      <c r="E139" s="228">
        <v>156</v>
      </c>
      <c r="F139" s="228">
        <v>175</v>
      </c>
      <c r="G139" s="228">
        <v>165</v>
      </c>
      <c r="H139" s="228">
        <v>363</v>
      </c>
      <c r="I139" s="228">
        <v>484</v>
      </c>
      <c r="J139" s="228">
        <v>572</v>
      </c>
      <c r="K139" s="228">
        <v>571</v>
      </c>
      <c r="L139" s="228">
        <v>588</v>
      </c>
      <c r="M139" s="228">
        <v>517</v>
      </c>
      <c r="N139" s="228">
        <v>495</v>
      </c>
      <c r="O139" s="228">
        <v>461</v>
      </c>
      <c r="P139" s="228">
        <v>567</v>
      </c>
      <c r="Q139" s="228">
        <v>698</v>
      </c>
    </row>
    <row r="140" spans="1:17" ht="15" customHeight="1" x14ac:dyDescent="0.25">
      <c r="A140" s="235" t="s">
        <v>792</v>
      </c>
      <c r="B140" s="247" t="s">
        <v>793</v>
      </c>
      <c r="C140" s="236">
        <v>57</v>
      </c>
      <c r="D140" s="236">
        <v>57</v>
      </c>
      <c r="E140" s="236">
        <v>80</v>
      </c>
      <c r="F140" s="236">
        <v>89</v>
      </c>
      <c r="G140" s="228">
        <v>136</v>
      </c>
      <c r="H140" s="236">
        <v>89</v>
      </c>
      <c r="I140" s="236">
        <v>56</v>
      </c>
      <c r="J140" s="236">
        <v>79</v>
      </c>
      <c r="K140" s="228">
        <v>149</v>
      </c>
      <c r="L140" s="228">
        <v>188</v>
      </c>
      <c r="M140" s="228">
        <v>192</v>
      </c>
      <c r="N140" s="228">
        <v>162</v>
      </c>
      <c r="O140" s="228">
        <v>188</v>
      </c>
      <c r="P140" s="228">
        <v>301</v>
      </c>
      <c r="Q140" s="228">
        <v>308</v>
      </c>
    </row>
    <row r="141" spans="1:17" ht="15" customHeight="1" x14ac:dyDescent="0.25">
      <c r="A141" s="235" t="s">
        <v>796</v>
      </c>
      <c r="B141" s="247">
        <v>524114</v>
      </c>
      <c r="C141" s="227"/>
      <c r="D141" s="227"/>
      <c r="E141" s="227"/>
      <c r="F141" s="227"/>
      <c r="G141" s="227"/>
      <c r="H141" s="227"/>
      <c r="I141" s="227"/>
      <c r="J141" s="227"/>
      <c r="K141" s="227"/>
      <c r="L141" s="227"/>
      <c r="M141" s="227"/>
      <c r="N141" s="227"/>
      <c r="O141" s="228">
        <v>687</v>
      </c>
      <c r="P141" s="228">
        <v>795</v>
      </c>
      <c r="Q141" s="228">
        <v>799</v>
      </c>
    </row>
    <row r="142" spans="1:17" ht="15" customHeight="1" x14ac:dyDescent="0.25">
      <c r="A142" s="235" t="s">
        <v>794</v>
      </c>
      <c r="B142" s="247"/>
      <c r="C142" s="227">
        <v>0</v>
      </c>
      <c r="D142" s="227">
        <v>0</v>
      </c>
      <c r="E142" s="227">
        <v>0</v>
      </c>
      <c r="F142" s="227">
        <v>0</v>
      </c>
      <c r="G142" s="227">
        <v>0</v>
      </c>
      <c r="H142" s="227">
        <v>0</v>
      </c>
      <c r="I142" s="227">
        <v>0</v>
      </c>
      <c r="J142" s="227">
        <v>0</v>
      </c>
      <c r="K142" s="227">
        <v>0</v>
      </c>
      <c r="L142" s="227">
        <v>0</v>
      </c>
      <c r="M142" s="227">
        <v>0</v>
      </c>
      <c r="N142" s="227">
        <v>0</v>
      </c>
      <c r="O142" s="227"/>
      <c r="P142" s="227"/>
      <c r="Q142" s="227"/>
    </row>
    <row r="143" spans="1:17" ht="15" customHeight="1" x14ac:dyDescent="0.25">
      <c r="A143" s="235" t="s">
        <v>797</v>
      </c>
      <c r="B143" s="247"/>
      <c r="C143" s="227"/>
      <c r="D143" s="227"/>
      <c r="E143" s="227"/>
      <c r="F143" s="227"/>
      <c r="G143" s="227"/>
      <c r="H143" s="227"/>
      <c r="I143" s="227"/>
      <c r="J143" s="227"/>
      <c r="K143" s="227"/>
      <c r="L143" s="227">
        <v>0</v>
      </c>
      <c r="M143" s="227">
        <v>0</v>
      </c>
      <c r="N143" s="227">
        <v>0</v>
      </c>
      <c r="O143" s="227"/>
      <c r="P143" s="227"/>
      <c r="Q143" s="227"/>
    </row>
  </sheetData>
  <pageMargins left="0.5" right="0.5" top="1" bottom="1" header="0.5" footer="0.75"/>
  <pageSetup fitToHeight="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1094"/>
  <sheetViews>
    <sheetView showGridLines="0" workbookViewId="0">
      <pane xSplit="1" ySplit="4" topLeftCell="J5" activePane="bottomRight" state="frozen"/>
      <selection activeCell="T50" sqref="T50"/>
      <selection pane="topRight" activeCell="T50" sqref="T50"/>
      <selection pane="bottomLeft" activeCell="T50" sqref="T50"/>
      <selection pane="bottomRight" activeCell="T50" sqref="T50"/>
    </sheetView>
  </sheetViews>
  <sheetFormatPr defaultColWidth="9.140625" defaultRowHeight="15" x14ac:dyDescent="0.25"/>
  <cols>
    <col min="1" max="1" width="29.7109375" style="6" customWidth="1"/>
    <col min="2" max="3" width="10.5703125" style="7" customWidth="1"/>
    <col min="4" max="4" width="10.5703125" style="17" customWidth="1"/>
    <col min="5" max="5" width="10.5703125" style="18" customWidth="1"/>
    <col min="6" max="13" width="10.5703125" style="17" customWidth="1"/>
    <col min="14" max="28" width="10.5703125" style="7" customWidth="1"/>
    <col min="29" max="60" width="9.140625" style="7"/>
    <col min="61" max="16384" width="9.140625" style="2"/>
  </cols>
  <sheetData>
    <row r="1" spans="1:60"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0" x14ac:dyDescent="0.25">
      <c r="A2" s="5" t="s">
        <v>45</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4" spans="1:60"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92</v>
      </c>
      <c r="N4" s="115" t="s">
        <v>97</v>
      </c>
      <c r="O4" s="115" t="s">
        <v>112</v>
      </c>
      <c r="P4" s="115" t="s">
        <v>113</v>
      </c>
      <c r="Q4" s="115" t="s">
        <v>128</v>
      </c>
      <c r="R4" s="115" t="s">
        <v>129</v>
      </c>
      <c r="S4" s="115" t="s">
        <v>131</v>
      </c>
      <c r="T4" s="115" t="s">
        <v>237</v>
      </c>
      <c r="U4" s="115" t="s">
        <v>285</v>
      </c>
      <c r="V4" s="115" t="s">
        <v>297</v>
      </c>
    </row>
    <row r="5" spans="1:60" s="9" customFormat="1" x14ac:dyDescent="0.25">
      <c r="A5" s="8"/>
      <c r="D5" s="19"/>
      <c r="E5" s="19"/>
      <c r="F5" s="19"/>
      <c r="G5" s="19"/>
      <c r="H5" s="19"/>
      <c r="I5" s="19"/>
      <c r="J5" s="19"/>
      <c r="K5" s="19"/>
      <c r="L5" s="19"/>
      <c r="M5" s="19"/>
    </row>
    <row r="6" spans="1:60" s="9" customFormat="1" x14ac:dyDescent="0.25">
      <c r="A6" s="8"/>
      <c r="B6" s="10"/>
      <c r="C6" s="10"/>
      <c r="D6" s="19"/>
      <c r="E6" s="19"/>
      <c r="F6" s="19"/>
      <c r="G6" s="19"/>
      <c r="H6" s="19"/>
      <c r="I6" s="19"/>
      <c r="J6" s="19"/>
      <c r="K6" s="19"/>
      <c r="L6" s="19"/>
      <c r="M6" s="19"/>
    </row>
    <row r="7" spans="1:60" s="9" customFormat="1" x14ac:dyDescent="0.25">
      <c r="A7" s="8"/>
      <c r="B7" s="10"/>
      <c r="C7" s="10"/>
      <c r="D7" s="19"/>
      <c r="E7" s="19"/>
      <c r="F7" s="19"/>
      <c r="G7" s="19"/>
      <c r="H7" s="19"/>
      <c r="I7" s="19"/>
      <c r="J7" s="19"/>
      <c r="K7" s="19"/>
      <c r="L7" s="19"/>
      <c r="M7" s="19"/>
    </row>
    <row r="8" spans="1:60" s="9" customFormat="1" x14ac:dyDescent="0.25">
      <c r="A8" s="8"/>
      <c r="B8" s="10"/>
      <c r="C8" s="10"/>
      <c r="D8" s="19"/>
      <c r="E8" s="19"/>
      <c r="F8" s="19"/>
      <c r="G8" s="19"/>
      <c r="H8" s="19"/>
      <c r="I8" s="19"/>
      <c r="J8" s="19"/>
      <c r="K8" s="19"/>
      <c r="L8" s="19"/>
      <c r="M8" s="19"/>
    </row>
    <row r="9" spans="1:60" s="9" customFormat="1" x14ac:dyDescent="0.25">
      <c r="A9" s="8"/>
      <c r="B9" s="10"/>
      <c r="C9" s="10"/>
      <c r="D9" s="19"/>
      <c r="E9" s="19"/>
      <c r="F9" s="19"/>
      <c r="G9" s="19"/>
      <c r="H9" s="19"/>
      <c r="I9" s="19"/>
      <c r="J9" s="19"/>
      <c r="K9" s="19"/>
      <c r="L9" s="19"/>
      <c r="M9" s="19"/>
    </row>
    <row r="10" spans="1:60" s="9" customFormat="1" x14ac:dyDescent="0.25">
      <c r="A10" s="8"/>
      <c r="B10" s="10"/>
      <c r="C10" s="10"/>
      <c r="D10" s="19"/>
      <c r="E10" s="19"/>
      <c r="F10" s="19"/>
      <c r="G10" s="19"/>
      <c r="H10" s="19"/>
      <c r="I10" s="19"/>
      <c r="J10" s="19"/>
      <c r="K10" s="19"/>
      <c r="L10" s="19"/>
      <c r="M10" s="19"/>
    </row>
    <row r="11" spans="1:60"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s="1" customFormat="1" x14ac:dyDescent="0.25">
      <c r="A13" s="4"/>
      <c r="B13" s="12"/>
      <c r="C13" s="12"/>
      <c r="D13" s="20"/>
      <c r="E13" s="21"/>
      <c r="F13" s="20"/>
      <c r="G13" s="20"/>
      <c r="H13" s="20"/>
      <c r="I13" s="20"/>
      <c r="J13" s="20"/>
      <c r="K13" s="20"/>
      <c r="L13" s="20"/>
      <c r="M13" s="20"/>
    </row>
    <row r="14" spans="1:60" s="1" customFormat="1" x14ac:dyDescent="0.25">
      <c r="A14" s="4"/>
      <c r="B14" s="12"/>
      <c r="C14" s="12"/>
      <c r="D14" s="20"/>
      <c r="E14" s="21"/>
      <c r="F14" s="20"/>
      <c r="G14" s="20"/>
      <c r="H14" s="20"/>
      <c r="I14" s="20"/>
      <c r="J14" s="20"/>
      <c r="K14" s="20"/>
      <c r="L14" s="20"/>
      <c r="M14" s="20"/>
    </row>
    <row r="15" spans="1:60" s="1" customFormat="1" x14ac:dyDescent="0.25">
      <c r="A15" s="6"/>
      <c r="B15" s="12"/>
      <c r="C15" s="12"/>
      <c r="D15" s="20"/>
      <c r="E15" s="21"/>
      <c r="F15" s="20"/>
      <c r="G15" s="20"/>
      <c r="H15" s="20"/>
      <c r="I15" s="20"/>
      <c r="J15" s="20"/>
      <c r="K15" s="20"/>
      <c r="L15" s="20"/>
      <c r="M15" s="20"/>
    </row>
    <row r="16" spans="1:60"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8"/>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c r="B32" s="13"/>
      <c r="C32" s="13"/>
      <c r="D32" s="20"/>
      <c r="E32" s="21"/>
      <c r="F32" s="20"/>
      <c r="G32" s="20"/>
      <c r="H32" s="20"/>
      <c r="I32" s="20"/>
      <c r="J32" s="20"/>
      <c r="K32" s="20"/>
      <c r="L32" s="20"/>
      <c r="M32" s="20"/>
    </row>
    <row r="33" spans="1:13" s="2" customFormat="1" x14ac:dyDescent="0.25">
      <c r="A33" s="6"/>
      <c r="D33" s="17"/>
      <c r="E33" s="18"/>
      <c r="F33" s="17"/>
      <c r="G33" s="17"/>
      <c r="H33" s="17"/>
      <c r="I33" s="17"/>
      <c r="J33" s="17"/>
      <c r="K33" s="17"/>
      <c r="L33" s="17"/>
      <c r="M33" s="17"/>
    </row>
    <row r="34" spans="1:13" s="2" customFormat="1" x14ac:dyDescent="0.25">
      <c r="A34" s="6"/>
      <c r="D34" s="17"/>
      <c r="E34" s="18"/>
      <c r="F34" s="17"/>
      <c r="G34" s="17"/>
      <c r="H34" s="17"/>
      <c r="I34" s="17"/>
      <c r="J34" s="17"/>
      <c r="K34" s="17"/>
      <c r="L34" s="17"/>
      <c r="M34" s="17"/>
    </row>
    <row r="35" spans="1:13" s="2" customFormat="1" x14ac:dyDescent="0.25">
      <c r="A35" s="6"/>
      <c r="D35" s="17"/>
      <c r="E35" s="18"/>
      <c r="F35" s="17"/>
      <c r="G35" s="17"/>
      <c r="H35" s="17"/>
      <c r="I35" s="17"/>
      <c r="J35" s="17"/>
      <c r="K35" s="17"/>
      <c r="L35" s="17"/>
      <c r="M35" s="17"/>
    </row>
    <row r="36" spans="1:13" s="2" customFormat="1" x14ac:dyDescent="0.25">
      <c r="A36" s="6"/>
      <c r="D36" s="17"/>
      <c r="E36" s="18"/>
      <c r="F36" s="17"/>
      <c r="G36" s="17"/>
      <c r="H36" s="17"/>
      <c r="I36" s="17"/>
      <c r="J36" s="17"/>
      <c r="K36" s="17"/>
      <c r="L36" s="17"/>
      <c r="M36" s="17"/>
    </row>
    <row r="37" spans="1:13" s="2" customFormat="1" x14ac:dyDescent="0.25">
      <c r="A37" s="6"/>
      <c r="D37" s="17"/>
      <c r="E37" s="18"/>
      <c r="F37" s="17"/>
      <c r="G37" s="17"/>
      <c r="H37" s="17"/>
      <c r="I37" s="17"/>
      <c r="J37" s="17"/>
      <c r="K37" s="17"/>
      <c r="L37" s="17"/>
      <c r="M37" s="17"/>
    </row>
    <row r="38" spans="1:13" s="2" customFormat="1" x14ac:dyDescent="0.25">
      <c r="A38" s="6"/>
      <c r="B38" s="11"/>
      <c r="C38" s="11"/>
      <c r="D38" s="17"/>
      <c r="E38" s="18"/>
      <c r="F38" s="17"/>
      <c r="G38" s="17"/>
      <c r="H38" s="17"/>
      <c r="I38" s="17"/>
      <c r="J38" s="17"/>
      <c r="K38" s="17"/>
      <c r="L38" s="17"/>
      <c r="M38" s="17"/>
    </row>
    <row r="39" spans="1:13" s="2" customFormat="1" x14ac:dyDescent="0.25">
      <c r="A39" s="6"/>
      <c r="B39" s="14"/>
      <c r="C39" s="14"/>
      <c r="D39" s="17"/>
      <c r="E39" s="18"/>
      <c r="F39" s="17"/>
      <c r="G39" s="17"/>
      <c r="H39" s="17"/>
      <c r="I39" s="17"/>
      <c r="J39" s="17"/>
      <c r="K39" s="17"/>
      <c r="L39" s="17"/>
      <c r="M39" s="17"/>
    </row>
    <row r="40" spans="1:13" s="2" customFormat="1" x14ac:dyDescent="0.25">
      <c r="A40" s="6"/>
      <c r="B40" s="14"/>
      <c r="C40" s="14"/>
      <c r="D40" s="17"/>
      <c r="E40" s="18"/>
      <c r="F40" s="17"/>
      <c r="G40" s="17"/>
      <c r="H40" s="17"/>
      <c r="I40" s="17"/>
      <c r="J40" s="17"/>
      <c r="K40" s="17"/>
      <c r="L40" s="17"/>
      <c r="M40" s="17"/>
    </row>
    <row r="41" spans="1:13" s="2" customFormat="1" x14ac:dyDescent="0.25">
      <c r="A41" s="6"/>
      <c r="D41" s="17"/>
      <c r="E41" s="18"/>
      <c r="F41" s="17"/>
      <c r="G41" s="17"/>
      <c r="H41" s="17"/>
      <c r="I41" s="17"/>
      <c r="J41" s="17"/>
      <c r="K41" s="17"/>
      <c r="L41" s="17"/>
      <c r="M41" s="17"/>
    </row>
    <row r="42" spans="1:13" s="9" customFormat="1" x14ac:dyDescent="0.25">
      <c r="A42" s="15"/>
      <c r="D42" s="19"/>
      <c r="E42" s="19"/>
      <c r="F42" s="19"/>
      <c r="G42" s="19"/>
      <c r="H42" s="19"/>
      <c r="I42" s="19"/>
      <c r="J42" s="19"/>
      <c r="K42" s="19"/>
      <c r="L42" s="19"/>
      <c r="M42" s="19"/>
    </row>
    <row r="43" spans="1:13" s="9" customFormat="1" x14ac:dyDescent="0.25">
      <c r="A43" s="8"/>
      <c r="D43" s="19"/>
      <c r="E43" s="19"/>
      <c r="F43" s="19"/>
      <c r="G43" s="19"/>
      <c r="H43" s="19"/>
      <c r="I43" s="19"/>
      <c r="J43" s="19"/>
      <c r="K43" s="19"/>
      <c r="L43" s="19"/>
      <c r="M43" s="19"/>
    </row>
    <row r="44" spans="1:13" s="9" customFormat="1" x14ac:dyDescent="0.25">
      <c r="A44" s="8"/>
      <c r="D44" s="19"/>
      <c r="E44" s="19"/>
      <c r="F44" s="19"/>
      <c r="G44" s="19"/>
      <c r="H44" s="19"/>
      <c r="I44" s="19"/>
      <c r="J44" s="19"/>
      <c r="K44" s="19"/>
      <c r="L44" s="19"/>
      <c r="M44" s="19"/>
    </row>
    <row r="45" spans="1:13" s="9" customFormat="1" x14ac:dyDescent="0.25">
      <c r="A45" s="8"/>
      <c r="D45" s="19"/>
      <c r="E45" s="19"/>
      <c r="F45" s="19"/>
      <c r="G45" s="19"/>
      <c r="H45" s="19"/>
      <c r="I45" s="19"/>
      <c r="J45" s="19"/>
      <c r="K45" s="19"/>
      <c r="L45" s="19"/>
      <c r="M45" s="19"/>
    </row>
    <row r="46" spans="1:13" s="16" customFormat="1" x14ac:dyDescent="0.25">
      <c r="D46" s="22"/>
      <c r="E46" s="23"/>
      <c r="F46" s="22"/>
      <c r="G46" s="22"/>
      <c r="H46" s="22"/>
      <c r="I46" s="22"/>
      <c r="J46" s="22"/>
      <c r="K46" s="22"/>
      <c r="L46" s="22"/>
      <c r="M46" s="22"/>
    </row>
    <row r="47" spans="1:13" s="2" customFormat="1" x14ac:dyDescent="0.25">
      <c r="A47" s="6"/>
      <c r="D47" s="17"/>
      <c r="E47" s="18"/>
      <c r="F47" s="17"/>
      <c r="G47" s="17"/>
      <c r="H47" s="17"/>
      <c r="I47" s="17"/>
      <c r="J47" s="17"/>
      <c r="K47" s="17"/>
      <c r="L47" s="17"/>
      <c r="M47" s="17"/>
    </row>
    <row r="48" spans="1:13"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Inputs</vt:lpstr>
      <vt:lpstr>Income Statement</vt:lpstr>
      <vt:lpstr>Balance Sheet</vt:lpstr>
      <vt:lpstr>Cash Flow</vt:lpstr>
      <vt:lpstr>Pension</vt:lpstr>
      <vt:lpstr>Financial Summary</vt:lpstr>
      <vt:lpstr>Valuation</vt:lpstr>
      <vt:lpstr>Business Line By Stat</vt:lpstr>
      <vt:lpstr>CS_IS</vt:lpstr>
      <vt:lpstr>CS_BS</vt:lpstr>
      <vt:lpstr>Drivers</vt:lpstr>
      <vt:lpstr>WACC</vt:lpstr>
      <vt:lpstr>DCF_EP</vt:lpstr>
      <vt:lpstr>DDM</vt:lpstr>
      <vt:lpstr>Rel_PE</vt:lpstr>
      <vt:lpstr>Ratios</vt:lpstr>
      <vt:lpstr>Leases</vt:lpstr>
      <vt:lpstr>Share Change</vt:lpstr>
      <vt:lpstr>ESOP</vt:lpstr>
      <vt:lpstr>DCF_EP!Print_Area</vt:lpstr>
      <vt:lpstr>DDM!Print_Area</vt:lpstr>
      <vt:lpstr>ESOP!Print_Area</vt:lpstr>
      <vt:lpstr>Leases!Print_Area</vt:lpstr>
      <vt:lpstr>Rel_PE!Print_Area</vt:lpstr>
      <vt:lpstr>'Share Change'!Print_Area</vt:lpstr>
      <vt:lpstr>WACC!Print_Area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Houge and Laura Max</dc:creator>
  <cp:lastModifiedBy>Kyle Tapia</cp:lastModifiedBy>
  <cp:lastPrinted>2020-01-27T14:39:35Z</cp:lastPrinted>
  <dcterms:created xsi:type="dcterms:W3CDTF">1999-10-03T01:56:34Z</dcterms:created>
  <dcterms:modified xsi:type="dcterms:W3CDTF">2023-12-17T16:00:05Z</dcterms:modified>
</cp:coreProperties>
</file>