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imney Calculator" sheetId="1" r:id="rId1"/>
    <sheet name="Load Distribution" sheetId="2" r:id="rId2"/>
    <sheet name="Instructions" sheetId="3" r:id="rId3"/>
    <sheet name="Validation" sheetId="4" r:id="rId4"/>
  </sheets>
  <calcPr calcId="124519" fullCalcOnLoad="1"/>
</workbook>
</file>

<file path=xl/sharedStrings.xml><?xml version="1.0" encoding="utf-8"?>
<sst xmlns="http://schemas.openxmlformats.org/spreadsheetml/2006/main" count="152" uniqueCount="136">
  <si>
    <t>STEEL CHIMNEY STATIC CALCULATION</t>
  </si>
  <si>
    <t>According to EN 1993-3-2, EN 1991-1-4</t>
  </si>
  <si>
    <t>INPUT PARAMETERS</t>
  </si>
  <si>
    <t>Value</t>
  </si>
  <si>
    <t>Unit</t>
  </si>
  <si>
    <t>Status Check</t>
  </si>
  <si>
    <t>Min Value</t>
  </si>
  <si>
    <t>Max Value</t>
  </si>
  <si>
    <t>MAIN DIMENSIONS</t>
  </si>
  <si>
    <t>Chimney Height (H)</t>
  </si>
  <si>
    <t>m</t>
  </si>
  <si>
    <t>Outside Diameter (D)</t>
  </si>
  <si>
    <t>mm</t>
  </si>
  <si>
    <t>Shell Thickness (t)</t>
  </si>
  <si>
    <t>Corrosion Allowance</t>
  </si>
  <si>
    <t>WIND PARAMETERS</t>
  </si>
  <si>
    <t>Basic Wind Velocity (vb)</t>
  </si>
  <si>
    <t>m/s</t>
  </si>
  <si>
    <t>Site Altitude</t>
  </si>
  <si>
    <t>MATERIAL PROPERTIES</t>
  </si>
  <si>
    <t>Steel Grade</t>
  </si>
  <si>
    <t>S235JR</t>
  </si>
  <si>
    <t>-</t>
  </si>
  <si>
    <t>✓ Standard Grade</t>
  </si>
  <si>
    <t>Yield Strength (fy)</t>
  </si>
  <si>
    <t>N/mm²</t>
  </si>
  <si>
    <t>CALCULATIONS</t>
  </si>
  <si>
    <t>Result</t>
  </si>
  <si>
    <t>Formula/Check</t>
  </si>
  <si>
    <t>Status</t>
  </si>
  <si>
    <t>Altitude Factor (c_alt)</t>
  </si>
  <si>
    <t>1 + 0.001 × altitude</t>
  </si>
  <si>
    <t>Basic Wind Velocity (vb0)</t>
  </si>
  <si>
    <t>vb_map × c_alt</t>
  </si>
  <si>
    <t>Basic Velocity Pressure (qb)</t>
  </si>
  <si>
    <t>kN/m²</t>
  </si>
  <si>
    <t>0.5 × ρ × vb0²</t>
  </si>
  <si>
    <t>Peak Velocity Pressure (qp)</t>
  </si>
  <si>
    <t>Ce × qb (simplified)</t>
  </si>
  <si>
    <t>Cross-sectional Area (A)</t>
  </si>
  <si>
    <t>mm²</t>
  </si>
  <si>
    <t>π × D × t_corroded</t>
  </si>
  <si>
    <t>Section Modulus (W)</t>
  </si>
  <si>
    <t>mm³</t>
  </si>
  <si>
    <t>π × Dm² × t / 4</t>
  </si>
  <si>
    <t>Wind Load per Meter (fw)</t>
  </si>
  <si>
    <t>kN/m</t>
  </si>
  <si>
    <t>γQ × CsCd × qp × D × Cf</t>
  </si>
  <si>
    <t>KEY RESULTS</t>
  </si>
  <si>
    <t>Check</t>
  </si>
  <si>
    <t>Total Wind Force (Q)</t>
  </si>
  <si>
    <t>kN</t>
  </si>
  <si>
    <t>fw × H</t>
  </si>
  <si>
    <t>Base Moment (M)</t>
  </si>
  <si>
    <t>kNm</t>
  </si>
  <si>
    <t>fw × H² / 2</t>
  </si>
  <si>
    <t>Maximum Stress (σmax)</t>
  </si>
  <si>
    <t>M / W</t>
  </si>
  <si>
    <t>Stress Utilization</t>
  </si>
  <si>
    <t>σmax / fy</t>
  </si>
  <si>
    <t>OVERALL DESIGN STATUS</t>
  </si>
  <si>
    <t>Design Verdict</t>
  </si>
  <si>
    <t>Based on stress utilization</t>
  </si>
  <si>
    <t>DESIGN RECOMMENDATIONS</t>
  </si>
  <si>
    <t>If Overstressed:</t>
  </si>
  <si>
    <t>• Increase shell thickness</t>
  </si>
  <si>
    <t>• Increase diameter</t>
  </si>
  <si>
    <t>• Use higher grade steel</t>
  </si>
  <si>
    <t>• Add stiffening rings</t>
  </si>
  <si>
    <t>If High Utilization (&gt;80%):</t>
  </si>
  <si>
    <t>• Consider slight thickness increase</t>
  </si>
  <si>
    <t>• Verify detailed calculations</t>
  </si>
  <si>
    <t>• Check buckling requirements</t>
  </si>
  <si>
    <t>WIND LOAD DISTRIBUTION</t>
  </si>
  <si>
    <t>Height</t>
  </si>
  <si>
    <t>[m]</t>
  </si>
  <si>
    <t>From</t>
  </si>
  <si>
    <t>[mm]</t>
  </si>
  <si>
    <t>To</t>
  </si>
  <si>
    <t>Wind Load</t>
  </si>
  <si>
    <t>[kN/m]</t>
  </si>
  <si>
    <t>Moment Arm</t>
  </si>
  <si>
    <t>Moment</t>
  </si>
  <si>
    <t>[kNm]</t>
  </si>
  <si>
    <t>Cumulative</t>
  </si>
  <si>
    <t>🏭 STEEL CHIMNEY CALCULATOR - USER GUIDE</t>
  </si>
  <si>
    <t>HOW TO USE:</t>
  </si>
  <si>
    <t>1. INPUT PARAMETERS (Blue cells):</t>
  </si>
  <si>
    <t xml:space="preserve">   • Modify only the BLUE cells in the 'Chimney Calculator' sheet</t>
  </si>
  <si>
    <t xml:space="preserve">   • Enter your chimney dimensions, wind data, and material properties</t>
  </si>
  <si>
    <t xml:space="preserve">   • Values will be validated automatically</t>
  </si>
  <si>
    <t>2. CHECK STATUS INDICATORS:</t>
  </si>
  <si>
    <t xml:space="preserve">   ✓ OK = Value is acceptable</t>
  </si>
  <si>
    <t xml:space="preserve">   ⚠ Warning = Check the value, may be at limits</t>
  </si>
  <si>
    <t xml:space="preserve">   ❌ Error = Value is outside acceptable range</t>
  </si>
  <si>
    <t>3. REVIEW RESULTS:</t>
  </si>
  <si>
    <t xml:space="preserve">   • Green cells show key results</t>
  </si>
  <si>
    <t xml:space="preserve">   • Check the 'Overall Design Status' at the bottom</t>
  </si>
  <si>
    <t xml:space="preserve">   • Review stress utilization ratio</t>
  </si>
  <si>
    <t>4. DESIGN DECISIONS:</t>
  </si>
  <si>
    <t xml:space="preserve">   • Stress utilization &lt; 80% = Safe design</t>
  </si>
  <si>
    <t xml:space="preserve">   • Stress utilization 80-100% = OK but high</t>
  </si>
  <si>
    <t xml:space="preserve">   • Stress utilization &gt; 100% = Overstressed, redesign needed</t>
  </si>
  <si>
    <t>EXAMPLE MODIFICATIONS:</t>
  </si>
  <si>
    <t>For Taller Chimney:</t>
  </si>
  <si>
    <t xml:space="preserve">   • Increase Height (H)</t>
  </si>
  <si>
    <t xml:space="preserve">   • May need to increase Diameter or Thickness</t>
  </si>
  <si>
    <t>For Higher Wind Zone:</t>
  </si>
  <si>
    <t xml:space="preserve">   • Increase Basic Wind Velocity</t>
  </si>
  <si>
    <t xml:space="preserve">   • Check if thickness needs increasing</t>
  </si>
  <si>
    <t>For Stronger Design:</t>
  </si>
  <si>
    <t xml:space="preserve">   • Increase Shell Thickness</t>
  </si>
  <si>
    <t xml:space="preserve">   • Use higher grade steel (S355 instead of S235)</t>
  </si>
  <si>
    <t>⚠️ IMPORTANT NOTES:</t>
  </si>
  <si>
    <t>• This is a SIMPLIFIED calculation for preliminary design</t>
  </si>
  <si>
    <t>• Final design must include:</t>
  </si>
  <si>
    <t xml:space="preserve">  - Detailed buckling checks</t>
  </si>
  <si>
    <t xml:space="preserve">  - Natural frequency analysis</t>
  </si>
  <si>
    <t xml:space="preserve">  - Foundation design</t>
  </si>
  <si>
    <t xml:space="preserve">  - Local reinforcement at openings</t>
  </si>
  <si>
    <t xml:space="preserve">  - Fatigue analysis if applicable</t>
  </si>
  <si>
    <t>• Always verify with commercial software</t>
  </si>
  <si>
    <t>• Have design checked by qualified engineer</t>
  </si>
  <si>
    <t>• Comply with local building codes</t>
  </si>
  <si>
    <t>VALIDATION CHECKS</t>
  </si>
  <si>
    <t>Parameter</t>
  </si>
  <si>
    <t>Current Value</t>
  </si>
  <si>
    <t>Valid Range</t>
  </si>
  <si>
    <t>Slenderness Ratio</t>
  </si>
  <si>
    <t>5 - 50</t>
  </si>
  <si>
    <t>Thickness Ratio</t>
  </si>
  <si>
    <t>0.002 - 0.020</t>
  </si>
  <si>
    <t>Wind Pressure</t>
  </si>
  <si>
    <t>&lt; 2.0 kN/m²</t>
  </si>
  <si>
    <t>Stress Level</t>
  </si>
  <si>
    <t>&lt; 235 N/mm²</t>
  </si>
</sst>
</file>

<file path=xl/styles.xml><?xml version="1.0" encoding="utf-8"?>
<styleSheet xmlns="http://schemas.openxmlformats.org/spreadsheetml/2006/main">
  <numFmts count="1">
    <numFmt numFmtId="164" formatCode="0.00"/>
  </numFmts>
  <fonts count="5">
    <font>
      <sz val="11"/>
      <color theme="1"/>
      <name val="Calibri"/>
      <family val="2"/>
      <scheme val="minor"/>
    </font>
    <font>
      <b/>
      <sz val="16"/>
      <color rgb="FFFFFFFF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D2691E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1F4E79"/>
        <bgColor indexed="64"/>
      </patternFill>
    </fill>
    <fill>
      <patternFill patternType="solid">
        <fgColor rgb="FF2F5597"/>
        <bgColor indexed="64"/>
      </patternFill>
    </fill>
    <fill>
      <patternFill patternType="solid">
        <fgColor rgb="FFE6F3FF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D4F6D4"/>
        <bgColor indexed="64"/>
      </patternFill>
    </fill>
    <fill>
      <patternFill patternType="solid">
        <fgColor rgb="FFFFE6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0" fillId="4" borderId="1" xfId="0" applyNumberFormat="1" applyFill="1" applyBorder="1"/>
    <xf numFmtId="164" fontId="0" fillId="5" borderId="1" xfId="0" applyNumberFormat="1" applyFill="1" applyBorder="1"/>
    <xf numFmtId="164" fontId="3" fillId="6" borderId="1" xfId="0" applyNumberFormat="1" applyFont="1" applyFill="1" applyBorder="1"/>
    <xf numFmtId="0" fontId="4" fillId="7" borderId="1" xfId="0" applyFont="1" applyFill="1" applyBorder="1"/>
  </cellXfs>
  <cellStyles count="1">
    <cellStyle name="Normal" xfId="0" builtinId="0"/>
  </cellStyles>
  <dxfs count="3">
    <dxf>
      <font>
        <b/>
        <color rgb="FF008000"/>
      </font>
      <fill>
        <patternFill>
          <bgColor rgb="FFE6FF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D2691E"/>
      </font>
      <fill>
        <patternFill>
          <bgColor rgb="FFFFE6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0000"/>
      </font>
      <fill>
        <patternFill>
          <bgColor rgb="FFFFE6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50"/>
  <sheetViews>
    <sheetView tabSelected="1" workbookViewId="0"/>
  </sheetViews>
  <sheetFormatPr defaultRowHeight="15"/>
  <cols>
    <col min="1" max="1" width="25.7109375" customWidth="1"/>
    <col min="2" max="2" width="15.7109375" customWidth="1"/>
    <col min="3" max="3" width="8.7109375" customWidth="1"/>
    <col min="4" max="4" width="25.7109375" customWidth="1"/>
    <col min="5" max="6" width="15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5" spans="1:6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</row>
    <row r="6" spans="1:6">
      <c r="A6" t="s">
        <v>8</v>
      </c>
    </row>
    <row r="7" spans="1:6">
      <c r="A7" t="s">
        <v>9</v>
      </c>
      <c r="B7" s="3">
        <v>13.5</v>
      </c>
      <c r="C7" t="s">
        <v>10</v>
      </c>
      <c r="D7">
        <f>IF(AND(B7&gt;=E7,B7&lt;=F7),"✓ OK","⚠ Check Range")</f>
        <v>0</v>
      </c>
      <c r="E7">
        <v>5</v>
      </c>
      <c r="F7">
        <v>100</v>
      </c>
    </row>
    <row r="8" spans="1:6">
      <c r="A8" t="s">
        <v>11</v>
      </c>
      <c r="B8" s="3">
        <v>1422</v>
      </c>
      <c r="C8" t="s">
        <v>12</v>
      </c>
      <c r="D8">
        <f>IF(AND(B8&gt;=E8,B8&lt;=F8),"✓ OK","⚠ Check Range")</f>
        <v>0</v>
      </c>
      <c r="E8">
        <v>500</v>
      </c>
      <c r="F8">
        <v>5000</v>
      </c>
    </row>
    <row r="9" spans="1:6">
      <c r="A9" t="s">
        <v>13</v>
      </c>
      <c r="B9" s="3">
        <v>8</v>
      </c>
      <c r="C9" t="s">
        <v>12</v>
      </c>
      <c r="D9">
        <f>IF(AND(B9&gt;=E9,B9&lt;=F9),"✓ OK","⚠ Check Range")</f>
        <v>0</v>
      </c>
      <c r="E9">
        <v>3</v>
      </c>
      <c r="F9">
        <v>25</v>
      </c>
    </row>
    <row r="10" spans="1:6">
      <c r="A10" t="s">
        <v>14</v>
      </c>
      <c r="B10" s="3">
        <v>0.35</v>
      </c>
      <c r="C10" t="s">
        <v>12</v>
      </c>
      <c r="D10">
        <f>IF(B10&lt;B9,"✓ OK","❌ &gt; Shell Thickness")</f>
        <v>0</v>
      </c>
    </row>
    <row r="12" spans="1:6">
      <c r="A12" t="s">
        <v>15</v>
      </c>
    </row>
    <row r="13" spans="1:6">
      <c r="A13" t="s">
        <v>16</v>
      </c>
      <c r="B13" s="3">
        <v>25.5</v>
      </c>
      <c r="C13" t="s">
        <v>17</v>
      </c>
      <c r="D13">
        <f>IF(AND(B13&gt;=E13,B13&lt;=F13),"✓ OK","⚠ Check Range")</f>
        <v>0</v>
      </c>
      <c r="E13">
        <v>15</v>
      </c>
      <c r="F13">
        <v>50</v>
      </c>
    </row>
    <row r="14" spans="1:6">
      <c r="A14" t="s">
        <v>18</v>
      </c>
      <c r="B14" s="3">
        <v>200</v>
      </c>
      <c r="C14" t="s">
        <v>10</v>
      </c>
      <c r="D14">
        <f>IF(B14&gt;=0,"✓ OK","❌ Negative Value")</f>
        <v>0</v>
      </c>
    </row>
    <row r="16" spans="1:6">
      <c r="A16" t="s">
        <v>19</v>
      </c>
    </row>
    <row r="17" spans="1:5">
      <c r="A17" t="s">
        <v>20</v>
      </c>
      <c r="B17" s="3" t="s">
        <v>21</v>
      </c>
      <c r="C17" t="s">
        <v>22</v>
      </c>
      <c r="D17" t="s">
        <v>23</v>
      </c>
    </row>
    <row r="18" spans="1:5">
      <c r="A18" t="s">
        <v>24</v>
      </c>
      <c r="B18" s="3">
        <v>235</v>
      </c>
      <c r="C18" t="s">
        <v>25</v>
      </c>
      <c r="D18">
        <f>IF(B18&gt;0,"✓ OK","❌ Invalid")</f>
        <v>0</v>
      </c>
    </row>
    <row r="21" spans="1:5">
      <c r="A21" s="2" t="s">
        <v>26</v>
      </c>
      <c r="B21" s="2" t="s">
        <v>27</v>
      </c>
      <c r="C21" s="2" t="s">
        <v>4</v>
      </c>
      <c r="D21" s="2" t="s">
        <v>28</v>
      </c>
      <c r="E21" s="2" t="s">
        <v>29</v>
      </c>
    </row>
    <row r="22" spans="1:5">
      <c r="A22" t="s">
        <v>30</v>
      </c>
      <c r="B22" s="4">
        <f>1+0.001*B14</f>
        <v>0</v>
      </c>
      <c r="C22" t="s">
        <v>22</v>
      </c>
      <c r="D22" t="s">
        <v>31</v>
      </c>
      <c r="E22">
        <f>IF(B22&gt;0.95,"✓ OK","⚠ Low")</f>
        <v>0</v>
      </c>
    </row>
    <row r="23" spans="1:5">
      <c r="A23" t="s">
        <v>32</v>
      </c>
      <c r="B23" s="4">
        <f>B13*B22</f>
        <v>0</v>
      </c>
      <c r="C23" t="s">
        <v>17</v>
      </c>
      <c r="D23" t="s">
        <v>33</v>
      </c>
      <c r="E23">
        <f>IF(B23&lt;50,"✓ OK","⚠ High Wind")</f>
        <v>0</v>
      </c>
    </row>
    <row r="24" spans="1:5">
      <c r="A24" t="s">
        <v>34</v>
      </c>
      <c r="B24" s="4">
        <f>0.5*1.226*B23^2/1000</f>
        <v>0</v>
      </c>
      <c r="C24" t="s">
        <v>35</v>
      </c>
      <c r="D24" t="s">
        <v>36</v>
      </c>
    </row>
    <row r="25" spans="1:5">
      <c r="A25" t="s">
        <v>37</v>
      </c>
      <c r="B25" s="4">
        <f>2.36*B24</f>
        <v>0</v>
      </c>
      <c r="C25" t="s">
        <v>35</v>
      </c>
      <c r="D25" t="s">
        <v>38</v>
      </c>
    </row>
    <row r="26" spans="1:5">
      <c r="A26" t="s">
        <v>39</v>
      </c>
      <c r="B26" s="4">
        <f>PI()*B8*(B9-B10)</f>
        <v>0</v>
      </c>
      <c r="C26" t="s">
        <v>40</v>
      </c>
      <c r="D26" t="s">
        <v>41</v>
      </c>
    </row>
    <row r="27" spans="1:5">
      <c r="A27" t="s">
        <v>42</v>
      </c>
      <c r="B27" s="4">
        <f>PI()*(B8-(B9-B10))^2*(B9-B10)/4</f>
        <v>0</v>
      </c>
      <c r="C27" t="s">
        <v>43</v>
      </c>
      <c r="D27" t="s">
        <v>44</v>
      </c>
    </row>
    <row r="28" spans="1:5">
      <c r="A28" t="s">
        <v>45</v>
      </c>
      <c r="B28" s="4">
        <f>1.4*0.965*B25*B8/1000*0.556</f>
        <v>0</v>
      </c>
      <c r="C28" t="s">
        <v>46</v>
      </c>
      <c r="D28" t="s">
        <v>47</v>
      </c>
    </row>
    <row r="30" spans="1:5">
      <c r="A30" s="2" t="s">
        <v>48</v>
      </c>
      <c r="B30" s="2" t="s">
        <v>3</v>
      </c>
      <c r="C30" s="2" t="s">
        <v>4</v>
      </c>
      <c r="D30" s="2" t="s">
        <v>49</v>
      </c>
      <c r="E30" s="2" t="s">
        <v>29</v>
      </c>
    </row>
    <row r="31" spans="1:5">
      <c r="A31" t="s">
        <v>50</v>
      </c>
      <c r="B31" s="5">
        <f>B28*B7</f>
        <v>0</v>
      </c>
      <c r="C31" t="s">
        <v>51</v>
      </c>
      <c r="D31" t="s">
        <v>52</v>
      </c>
    </row>
    <row r="32" spans="1:5">
      <c r="A32" t="s">
        <v>53</v>
      </c>
      <c r="B32" s="5">
        <f>B28*B7^2/2</f>
        <v>0</v>
      </c>
      <c r="C32" t="s">
        <v>54</v>
      </c>
      <c r="D32" t="s">
        <v>55</v>
      </c>
    </row>
    <row r="33" spans="1:5">
      <c r="A33" t="s">
        <v>56</v>
      </c>
      <c r="B33" s="5">
        <f>B32*1000000/B27</f>
        <v>0</v>
      </c>
      <c r="C33" t="s">
        <v>25</v>
      </c>
      <c r="D33" t="s">
        <v>57</v>
      </c>
      <c r="E33">
        <f>IF(B33&lt;0.8*B18,"✓ OK - Low","IF(B33&lt;B18,"⚠ OK - High","❌ OVERSTRESSED"))</f>
        <v>0</v>
      </c>
    </row>
    <row r="34" spans="1:5">
      <c r="A34" t="s">
        <v>58</v>
      </c>
      <c r="B34" s="5">
        <f>B33/B18</f>
        <v>0</v>
      </c>
      <c r="C34" t="s">
        <v>22</v>
      </c>
      <c r="D34" t="s">
        <v>59</v>
      </c>
      <c r="E34">
        <f>IF(B34&lt;0.8,"✓ SAFE","IF(B34&lt;1,"⚠ CHECK","❌ FAIL"))</f>
        <v>0</v>
      </c>
    </row>
    <row r="36" spans="1:5">
      <c r="A36" s="2" t="s">
        <v>60</v>
      </c>
    </row>
    <row r="37" spans="1:5">
      <c r="A37" t="s">
        <v>61</v>
      </c>
      <c r="B37">
        <f>IF(B34&lt;0.8,"✓ DESIGN OK - SAFE","IF(B34&lt;1,"⚠ DESIGN OK - HIGH UTILIZATION","❌ DESIGN FAILS - OVERSTRESSED"))</f>
        <v>0</v>
      </c>
      <c r="D37" t="s">
        <v>62</v>
      </c>
    </row>
    <row r="40" spans="1:5">
      <c r="A40" s="2" t="s">
        <v>63</v>
      </c>
    </row>
    <row r="41" spans="1:5">
      <c r="A41" t="s">
        <v>64</v>
      </c>
    </row>
    <row r="42" spans="1:5">
      <c r="A42" t="s">
        <v>65</v>
      </c>
    </row>
    <row r="43" spans="1:5">
      <c r="A43" t="s">
        <v>66</v>
      </c>
    </row>
    <row r="44" spans="1:5">
      <c r="A44" t="s">
        <v>67</v>
      </c>
    </row>
    <row r="45" spans="1:5">
      <c r="A45" t="s">
        <v>68</v>
      </c>
    </row>
    <row r="47" spans="1:5">
      <c r="A47" t="s">
        <v>69</v>
      </c>
    </row>
    <row r="48" spans="1:5">
      <c r="A48" t="s">
        <v>70</v>
      </c>
    </row>
    <row r="49" spans="1:1">
      <c r="A49" t="s">
        <v>71</v>
      </c>
    </row>
    <row r="50" spans="1:1">
      <c r="A50" t="s">
        <v>72</v>
      </c>
    </row>
  </sheetData>
  <mergeCells count="2">
    <mergeCell ref="A1:F1"/>
    <mergeCell ref="A2:F2"/>
  </mergeCells>
  <conditionalFormatting sqref="B37">
    <cfRule type="containsText" dxfId="0" priority="1" operator="containsText" text="✓">
      <formula>NOT(ISERROR(SEARCH("✓",B37)))</formula>
    </cfRule>
    <cfRule type="containsText" dxfId="1" priority="2" operator="containsText" text="⚠">
      <formula>NOT(ISERROR(SEARCH("⚠",B37)))</formula>
    </cfRule>
    <cfRule type="containsText" dxfId="2" priority="3" operator="containsText" text="❌">
      <formula>NOT(ISERROR(SEARCH("❌",B37)))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7"/>
  <sheetViews>
    <sheetView workbookViewId="0"/>
  </sheetViews>
  <sheetFormatPr defaultRowHeight="15"/>
  <cols>
    <col min="1" max="1" width="12.7109375" customWidth="1"/>
    <col min="2" max="7" width="10.7109375" customWidth="1"/>
  </cols>
  <sheetData>
    <row r="1" spans="1:7">
      <c r="A1" s="1" t="s">
        <v>73</v>
      </c>
      <c r="B1" s="1"/>
      <c r="C1" s="1"/>
      <c r="D1" s="1"/>
      <c r="E1" s="1"/>
      <c r="F1" s="1"/>
      <c r="G1" s="1"/>
    </row>
    <row r="3" spans="1:7">
      <c r="A3" s="2" t="s">
        <v>74</v>
      </c>
      <c r="B3" s="2" t="s">
        <v>76</v>
      </c>
      <c r="C3" s="2" t="s">
        <v>78</v>
      </c>
      <c r="D3" s="2" t="s">
        <v>79</v>
      </c>
      <c r="E3" s="2" t="s">
        <v>81</v>
      </c>
      <c r="F3" s="2" t="s">
        <v>82</v>
      </c>
      <c r="G3" s="2" t="s">
        <v>84</v>
      </c>
    </row>
    <row r="4" spans="1:7">
      <c r="A4" s="2" t="s">
        <v>75</v>
      </c>
      <c r="B4" s="2" t="s">
        <v>77</v>
      </c>
      <c r="C4" s="2" t="s">
        <v>77</v>
      </c>
      <c r="D4" s="2" t="s">
        <v>80</v>
      </c>
      <c r="E4" s="2" t="s">
        <v>75</v>
      </c>
      <c r="F4" s="2" t="s">
        <v>83</v>
      </c>
      <c r="G4" s="2" t="s">
        <v>83</v>
      </c>
    </row>
    <row r="5" spans="1:7">
      <c r="A5" s="4">
        <v>0.075</v>
      </c>
      <c r="B5" s="4">
        <v>0</v>
      </c>
      <c r="C5" s="4">
        <v>150</v>
      </c>
      <c r="D5" s="4">
        <f>Calculator!B25</f>
        <v>0</v>
      </c>
      <c r="E5" s="4">
        <v>0.075</v>
      </c>
      <c r="F5" s="4">
        <f>D5*E5</f>
        <v>0</v>
      </c>
      <c r="G5" s="5">
        <f>F5</f>
        <v>0</v>
      </c>
    </row>
    <row r="6" spans="1:7">
      <c r="A6" s="4">
        <v>0.25</v>
      </c>
      <c r="B6" s="4">
        <v>150</v>
      </c>
      <c r="C6" s="4">
        <v>350</v>
      </c>
      <c r="D6" s="4">
        <f>Calculator!B25</f>
        <v>0</v>
      </c>
      <c r="E6" s="4">
        <v>0.25</v>
      </c>
      <c r="F6" s="4">
        <f>D6*E6</f>
        <v>0</v>
      </c>
      <c r="G6" s="5">
        <f>F6+G5</f>
        <v>0</v>
      </c>
    </row>
    <row r="7" spans="1:7">
      <c r="A7" s="4">
        <v>0.425</v>
      </c>
      <c r="B7" s="4">
        <v>350</v>
      </c>
      <c r="C7" s="4">
        <v>500</v>
      </c>
      <c r="D7" s="4">
        <f>Calculator!B25</f>
        <v>0</v>
      </c>
      <c r="E7" s="4">
        <v>0.425</v>
      </c>
      <c r="F7" s="4">
        <f>D7*E7</f>
        <v>0</v>
      </c>
      <c r="G7" s="5">
        <f>F7+G6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51"/>
  <sheetViews>
    <sheetView workbookViewId="0"/>
  </sheetViews>
  <sheetFormatPr defaultRowHeight="15"/>
  <cols>
    <col min="1" max="1" width="80.7109375" customWidth="1"/>
  </cols>
  <sheetData>
    <row r="1" spans="1:1">
      <c r="A1" s="1" t="s">
        <v>85</v>
      </c>
    </row>
    <row r="3" spans="1:1">
      <c r="A3" s="2" t="s">
        <v>86</v>
      </c>
    </row>
    <row r="5" spans="1:1">
      <c r="A5" s="2" t="s">
        <v>87</v>
      </c>
    </row>
    <row r="6" spans="1:1">
      <c r="A6" t="s">
        <v>88</v>
      </c>
    </row>
    <row r="7" spans="1:1">
      <c r="A7" t="s">
        <v>89</v>
      </c>
    </row>
    <row r="8" spans="1:1">
      <c r="A8" t="s">
        <v>90</v>
      </c>
    </row>
    <row r="10" spans="1:1">
      <c r="A10" s="2" t="s">
        <v>91</v>
      </c>
    </row>
    <row r="11" spans="1:1">
      <c r="A11" t="s">
        <v>92</v>
      </c>
    </row>
    <row r="12" spans="1:1">
      <c r="A12" t="s">
        <v>93</v>
      </c>
    </row>
    <row r="13" spans="1:1">
      <c r="A13" t="s">
        <v>94</v>
      </c>
    </row>
    <row r="15" spans="1:1">
      <c r="A15" s="2" t="s">
        <v>95</v>
      </c>
    </row>
    <row r="16" spans="1:1">
      <c r="A16" t="s">
        <v>96</v>
      </c>
    </row>
    <row r="17" spans="1:1">
      <c r="A17" t="s">
        <v>97</v>
      </c>
    </row>
    <row r="18" spans="1:1">
      <c r="A18" t="s">
        <v>98</v>
      </c>
    </row>
    <row r="20" spans="1:1">
      <c r="A20" s="2" t="s">
        <v>99</v>
      </c>
    </row>
    <row r="21" spans="1:1">
      <c r="A21" t="s">
        <v>100</v>
      </c>
    </row>
    <row r="22" spans="1:1">
      <c r="A22" t="s">
        <v>101</v>
      </c>
    </row>
    <row r="23" spans="1:1">
      <c r="A23" t="s">
        <v>102</v>
      </c>
    </row>
    <row r="25" spans="1:1">
      <c r="A25" s="2" t="s">
        <v>103</v>
      </c>
    </row>
    <row r="27" spans="1:1">
      <c r="A27" t="s">
        <v>104</v>
      </c>
    </row>
    <row r="28" spans="1:1">
      <c r="A28" t="s">
        <v>105</v>
      </c>
    </row>
    <row r="29" spans="1:1">
      <c r="A29" t="s">
        <v>106</v>
      </c>
    </row>
    <row r="31" spans="1:1">
      <c r="A31" t="s">
        <v>107</v>
      </c>
    </row>
    <row r="32" spans="1:1">
      <c r="A32" t="s">
        <v>108</v>
      </c>
    </row>
    <row r="33" spans="1:1">
      <c r="A33" t="s">
        <v>109</v>
      </c>
    </row>
    <row r="35" spans="1:1">
      <c r="A35" t="s">
        <v>110</v>
      </c>
    </row>
    <row r="36" spans="1:1">
      <c r="A36" t="s">
        <v>111</v>
      </c>
    </row>
    <row r="37" spans="1:1">
      <c r="A37" t="s">
        <v>112</v>
      </c>
    </row>
    <row r="39" spans="1:1">
      <c r="A39" s="6" t="s">
        <v>113</v>
      </c>
    </row>
    <row r="41" spans="1:1">
      <c r="A41" t="s">
        <v>114</v>
      </c>
    </row>
    <row r="42" spans="1:1">
      <c r="A42" t="s">
        <v>115</v>
      </c>
    </row>
    <row r="43" spans="1:1">
      <c r="A43" t="s">
        <v>116</v>
      </c>
    </row>
    <row r="44" spans="1:1">
      <c r="A44" t="s">
        <v>117</v>
      </c>
    </row>
    <row r="45" spans="1:1">
      <c r="A45" t="s">
        <v>118</v>
      </c>
    </row>
    <row r="46" spans="1:1">
      <c r="A46" t="s">
        <v>119</v>
      </c>
    </row>
    <row r="47" spans="1:1">
      <c r="A47" t="s">
        <v>120</v>
      </c>
    </row>
    <row r="49" spans="1:1">
      <c r="A49" t="s">
        <v>121</v>
      </c>
    </row>
    <row r="50" spans="1:1">
      <c r="A50" t="s">
        <v>122</v>
      </c>
    </row>
    <row r="51" spans="1:1">
      <c r="A51" t="s">
        <v>123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cols>
    <col min="1" max="1" width="30.7109375" customWidth="1"/>
    <col min="2" max="4" width="15.7109375" customWidth="1"/>
  </cols>
  <sheetData>
    <row r="1" spans="1:4">
      <c r="A1" s="1" t="s">
        <v>124</v>
      </c>
    </row>
    <row r="3" spans="1:4">
      <c r="A3" s="2" t="s">
        <v>125</v>
      </c>
      <c r="B3" s="2" t="s">
        <v>126</v>
      </c>
      <c r="C3" s="2" t="s">
        <v>127</v>
      </c>
      <c r="D3" s="2" t="s">
        <v>29</v>
      </c>
    </row>
    <row r="4" spans="1:4">
      <c r="A4" t="s">
        <v>128</v>
      </c>
      <c r="B4" s="4">
        <f>Calculator!B6/Calculator!B7*1000</f>
        <v>0</v>
      </c>
      <c r="C4" t="s">
        <v>129</v>
      </c>
      <c r="D4" s="4">
        <f>IF(B3&lt;50,"✓ OK","⚠ High")</f>
        <v>0</v>
      </c>
    </row>
    <row r="5" spans="1:4">
      <c r="A5" t="s">
        <v>130</v>
      </c>
      <c r="B5" s="4">
        <f>Calculator!B7/Calculator!B6</f>
        <v>0</v>
      </c>
      <c r="C5" t="s">
        <v>131</v>
      </c>
      <c r="D5" s="4">
        <f>IF(AND(B4&gt;=0.002,B4&lt;=0.020),"✓ OK","⚠ Check")</f>
        <v>0</v>
      </c>
    </row>
    <row r="6" spans="1:4">
      <c r="A6" t="s">
        <v>132</v>
      </c>
      <c r="B6" s="4">
        <f>Calculator!B20</f>
        <v>0</v>
      </c>
      <c r="C6" t="s">
        <v>133</v>
      </c>
      <c r="D6" s="4">
        <f>IF(B5&lt;2,"✓ OK","⚠ High Wind")</f>
        <v>0</v>
      </c>
    </row>
    <row r="7" spans="1:4">
      <c r="A7" t="s">
        <v>134</v>
      </c>
      <c r="B7" s="4">
        <f>Calculator!B32</f>
        <v>0</v>
      </c>
      <c r="C7" t="s">
        <v>135</v>
      </c>
      <c r="D7" s="4">
        <f>IF(B6&lt;235,"✓ OK","❌ Overstressed")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Chimney Calculator</vt:lpstr>
      <vt:lpstr>Load Distribution</vt:lpstr>
      <vt:lpstr>Instructions</vt:lpstr>
      <vt:lpstr>Validation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2025-09-28T15:14:07Z</dcterms:created>
  <dcterms:modified xsi:type="dcterms:W3CDTF">2025-09-28T15:14:07Z</dcterms:modified>
</cp:coreProperties>
</file>