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KiCost" sheetId="1" r:id="rId1"/>
  </sheets>
  <definedNames>
    <definedName name="BoardQty">KiCost!$I$1</definedName>
    <definedName name="digikey_part_data">KiCost!$J$5:$O$27</definedName>
    <definedName name="farnell_part_data">KiCost!$P$5:$U$27</definedName>
    <definedName name="global_part_data">KiCost!$A$5:$I$27</definedName>
    <definedName name="mouser_part_data">KiCost!$V$5:$AA$27</definedName>
    <definedName name="newark_part_data">KiCost!$AB$5:$AG$27</definedName>
    <definedName name="rs_part_data">KiCost!$AH$5:$AM$27</definedName>
    <definedName name="TotalCost">KiCost!$I$2</definedName>
  </definedNames>
  <calcPr calcId="145621"/>
</workbook>
</file>

<file path=xl/calcChain.xml><?xml version="1.0" encoding="utf-8"?>
<calcChain xmlns="http://schemas.openxmlformats.org/spreadsheetml/2006/main">
  <c r="AK49" i="1" l="1" a="1"/>
  <c r="AK49" i="1" s="1"/>
  <c r="AJ49" i="1" a="1"/>
  <c r="AJ49" i="1" s="1"/>
  <c r="AI49" i="1" a="1"/>
  <c r="AI49" i="1" s="1"/>
  <c r="AE49" i="1" a="1"/>
  <c r="AE49" i="1" s="1"/>
  <c r="AD49" i="1" a="1"/>
  <c r="AD49" i="1" s="1"/>
  <c r="AC49" i="1" a="1"/>
  <c r="AC49" i="1" s="1"/>
  <c r="Y49" i="1" a="1"/>
  <c r="Y49" i="1" s="1"/>
  <c r="X49" i="1" a="1"/>
  <c r="X49" i="1" s="1"/>
  <c r="W49" i="1" a="1"/>
  <c r="W49" i="1" s="1"/>
  <c r="S49" i="1" a="1"/>
  <c r="S49" i="1" s="1"/>
  <c r="R49" i="1" a="1"/>
  <c r="R49" i="1" s="1"/>
  <c r="Q49" i="1" a="1"/>
  <c r="Q49" i="1" s="1"/>
  <c r="M49" i="1" a="1"/>
  <c r="M49" i="1" s="1"/>
  <c r="L49" i="1" a="1"/>
  <c r="L49" i="1" s="1"/>
  <c r="K49" i="1" a="1"/>
  <c r="K49" i="1" s="1"/>
  <c r="AK48" i="1" a="1"/>
  <c r="AK48" i="1" s="1"/>
  <c r="AJ48" i="1" a="1"/>
  <c r="AJ48" i="1" s="1"/>
  <c r="AI48" i="1" a="1"/>
  <c r="AI48" i="1" s="1"/>
  <c r="AE48" i="1" a="1"/>
  <c r="AE48" i="1" s="1"/>
  <c r="AD48" i="1" a="1"/>
  <c r="AD48" i="1" s="1"/>
  <c r="AC48" i="1" a="1"/>
  <c r="AC48" i="1" s="1"/>
  <c r="Y48" i="1" a="1"/>
  <c r="Y48" i="1" s="1"/>
  <c r="X48" i="1" a="1"/>
  <c r="X48" i="1" s="1"/>
  <c r="W48" i="1" a="1"/>
  <c r="W48" i="1" s="1"/>
  <c r="S48" i="1" a="1"/>
  <c r="S48" i="1" s="1"/>
  <c r="R48" i="1" a="1"/>
  <c r="R48" i="1" s="1"/>
  <c r="Q48" i="1" a="1"/>
  <c r="Q48" i="1" s="1"/>
  <c r="M48" i="1" a="1"/>
  <c r="M48" i="1" s="1"/>
  <c r="L48" i="1" a="1"/>
  <c r="L48" i="1" s="1"/>
  <c r="K48" i="1" a="1"/>
  <c r="K48" i="1" s="1"/>
  <c r="AK47" i="1" a="1"/>
  <c r="AK47" i="1" s="1"/>
  <c r="AJ47" i="1" a="1"/>
  <c r="AJ47" i="1" s="1"/>
  <c r="AI47" i="1" a="1"/>
  <c r="AI47" i="1" s="1"/>
  <c r="AE47" i="1" a="1"/>
  <c r="AE47" i="1" s="1"/>
  <c r="AD47" i="1" a="1"/>
  <c r="AD47" i="1" s="1"/>
  <c r="AC47" i="1" a="1"/>
  <c r="AC47" i="1" s="1"/>
  <c r="Y47" i="1" a="1"/>
  <c r="Y47" i="1" s="1"/>
  <c r="X47" i="1" a="1"/>
  <c r="X47" i="1" s="1"/>
  <c r="W47" i="1" a="1"/>
  <c r="W47" i="1" s="1"/>
  <c r="S47" i="1" a="1"/>
  <c r="S47" i="1" s="1"/>
  <c r="R47" i="1" a="1"/>
  <c r="R47" i="1" s="1"/>
  <c r="Q47" i="1" a="1"/>
  <c r="Q47" i="1" s="1"/>
  <c r="M47" i="1" a="1"/>
  <c r="M47" i="1" s="1"/>
  <c r="L47" i="1" a="1"/>
  <c r="L47" i="1" s="1"/>
  <c r="K47" i="1" a="1"/>
  <c r="K47" i="1" s="1"/>
  <c r="AK46" i="1" a="1"/>
  <c r="AK46" i="1" s="1"/>
  <c r="AJ46" i="1" a="1"/>
  <c r="AJ46" i="1" s="1"/>
  <c r="AI46" i="1" a="1"/>
  <c r="AI46" i="1" s="1"/>
  <c r="AE46" i="1" a="1"/>
  <c r="AE46" i="1" s="1"/>
  <c r="AD46" i="1" a="1"/>
  <c r="AD46" i="1" s="1"/>
  <c r="AC46" i="1" a="1"/>
  <c r="AC46" i="1" s="1"/>
  <c r="Y46" i="1" a="1"/>
  <c r="Y46" i="1" s="1"/>
  <c r="X46" i="1" a="1"/>
  <c r="X46" i="1" s="1"/>
  <c r="W46" i="1" a="1"/>
  <c r="W46" i="1" s="1"/>
  <c r="S46" i="1" a="1"/>
  <c r="S46" i="1" s="1"/>
  <c r="R46" i="1" a="1"/>
  <c r="R46" i="1" s="1"/>
  <c r="Q46" i="1" a="1"/>
  <c r="Q46" i="1" s="1"/>
  <c r="M46" i="1" a="1"/>
  <c r="M46" i="1" s="1"/>
  <c r="L46" i="1" a="1"/>
  <c r="L46" i="1" s="1"/>
  <c r="K46" i="1" a="1"/>
  <c r="K46" i="1" s="1"/>
  <c r="AK45" i="1" a="1"/>
  <c r="AK45" i="1" s="1"/>
  <c r="AJ45" i="1" a="1"/>
  <c r="AJ45" i="1" s="1"/>
  <c r="AI45" i="1" a="1"/>
  <c r="AI45" i="1" s="1"/>
  <c r="AE45" i="1" a="1"/>
  <c r="AE45" i="1" s="1"/>
  <c r="AD45" i="1" a="1"/>
  <c r="AD45" i="1"/>
  <c r="AC45" i="1" a="1"/>
  <c r="AC45" i="1" s="1"/>
  <c r="Y45" i="1" a="1"/>
  <c r="Y45" i="1"/>
  <c r="X45" i="1" a="1"/>
  <c r="X45" i="1" s="1"/>
  <c r="W45" i="1" a="1"/>
  <c r="W45" i="1" s="1"/>
  <c r="S45" i="1" a="1"/>
  <c r="S45" i="1" s="1"/>
  <c r="R45" i="1" a="1"/>
  <c r="R45" i="1" s="1"/>
  <c r="Q45" i="1" a="1"/>
  <c r="Q45" i="1" s="1"/>
  <c r="M45" i="1" a="1"/>
  <c r="M45" i="1"/>
  <c r="L45" i="1" a="1"/>
  <c r="L45" i="1" s="1"/>
  <c r="K45" i="1" a="1"/>
  <c r="K45" i="1"/>
  <c r="AK44" i="1" a="1"/>
  <c r="AK44" i="1" s="1"/>
  <c r="AJ44" i="1" a="1"/>
  <c r="AJ44" i="1" s="1"/>
  <c r="AI44" i="1" a="1"/>
  <c r="AI44" i="1" s="1"/>
  <c r="AE44" i="1" a="1"/>
  <c r="AE44" i="1" s="1"/>
  <c r="AD44" i="1" a="1"/>
  <c r="AD44" i="1" s="1"/>
  <c r="AC44" i="1" a="1"/>
  <c r="AC44" i="1"/>
  <c r="Y44" i="1" a="1"/>
  <c r="Y44" i="1" s="1"/>
  <c r="X44" i="1" a="1"/>
  <c r="X44" i="1"/>
  <c r="W44" i="1" a="1"/>
  <c r="W44" i="1" s="1"/>
  <c r="S44" i="1" a="1"/>
  <c r="S44" i="1"/>
  <c r="R44" i="1" a="1"/>
  <c r="R44" i="1" s="1"/>
  <c r="Q44" i="1" a="1"/>
  <c r="Q44" i="1" s="1"/>
  <c r="M44" i="1" a="1"/>
  <c r="M44" i="1" s="1"/>
  <c r="L44" i="1" a="1"/>
  <c r="L44" i="1"/>
  <c r="K44" i="1" a="1"/>
  <c r="K44" i="1" s="1"/>
  <c r="AK43" i="1" a="1"/>
  <c r="AK43" i="1"/>
  <c r="AJ43" i="1" a="1"/>
  <c r="AJ43" i="1" s="1"/>
  <c r="AI43" i="1" a="1"/>
  <c r="AI43" i="1"/>
  <c r="AE43" i="1" a="1"/>
  <c r="AE43" i="1" s="1"/>
  <c r="AD43" i="1" a="1"/>
  <c r="AD43" i="1" s="1"/>
  <c r="AC43" i="1" a="1"/>
  <c r="AC43" i="1" s="1"/>
  <c r="Y43" i="1" a="1"/>
  <c r="Y43" i="1"/>
  <c r="X43" i="1" a="1"/>
  <c r="X43" i="1" s="1"/>
  <c r="W43" i="1" a="1"/>
  <c r="W43" i="1"/>
  <c r="S43" i="1" a="1"/>
  <c r="S43" i="1" s="1"/>
  <c r="R43" i="1" a="1"/>
  <c r="R43" i="1"/>
  <c r="Q43" i="1" a="1"/>
  <c r="Q43" i="1" s="1"/>
  <c r="M43" i="1" a="1"/>
  <c r="M43" i="1" s="1"/>
  <c r="L43" i="1" a="1"/>
  <c r="L43" i="1" s="1"/>
  <c r="K43" i="1" a="1"/>
  <c r="K43" i="1"/>
  <c r="AK42" i="1" a="1"/>
  <c r="AK42" i="1" s="1"/>
  <c r="AJ42" i="1" a="1"/>
  <c r="AJ42" i="1"/>
  <c r="AI42" i="1" a="1"/>
  <c r="AI42" i="1" s="1"/>
  <c r="AE42" i="1" a="1"/>
  <c r="AE42" i="1"/>
  <c r="AD42" i="1" a="1"/>
  <c r="AD42" i="1" s="1"/>
  <c r="AC42" i="1" a="1"/>
  <c r="AC42" i="1" s="1"/>
  <c r="Y42" i="1" a="1"/>
  <c r="Y42" i="1" s="1"/>
  <c r="X42" i="1" a="1"/>
  <c r="X42" i="1"/>
  <c r="W42" i="1" a="1"/>
  <c r="W42" i="1" s="1"/>
  <c r="S42" i="1" a="1"/>
  <c r="S42" i="1"/>
  <c r="R42" i="1" a="1"/>
  <c r="R42" i="1" s="1"/>
  <c r="Q42" i="1" a="1"/>
  <c r="Q42" i="1"/>
  <c r="M42" i="1" a="1"/>
  <c r="M42" i="1" s="1"/>
  <c r="L42" i="1" a="1"/>
  <c r="L42" i="1" s="1"/>
  <c r="K42" i="1" a="1"/>
  <c r="K42" i="1" s="1"/>
  <c r="AK41" i="1" a="1"/>
  <c r="AK41" i="1"/>
  <c r="AJ41" i="1" a="1"/>
  <c r="AJ41" i="1" s="1"/>
  <c r="AI41" i="1" a="1"/>
  <c r="AI41" i="1"/>
  <c r="AE41" i="1" a="1"/>
  <c r="AE41" i="1" s="1"/>
  <c r="AD41" i="1" a="1"/>
  <c r="AD41" i="1"/>
  <c r="AC41" i="1" a="1"/>
  <c r="AC41" i="1" s="1"/>
  <c r="Y41" i="1" a="1"/>
  <c r="Y41" i="1" s="1"/>
  <c r="X41" i="1" a="1"/>
  <c r="X41" i="1" s="1"/>
  <c r="W41" i="1" a="1"/>
  <c r="W41" i="1"/>
  <c r="S41" i="1" a="1"/>
  <c r="S41" i="1" s="1"/>
  <c r="R41" i="1" a="1"/>
  <c r="R41" i="1"/>
  <c r="Q41" i="1" a="1"/>
  <c r="Q41" i="1" s="1"/>
  <c r="M41" i="1" a="1"/>
  <c r="M41" i="1"/>
  <c r="L41" i="1" a="1"/>
  <c r="L41" i="1" s="1"/>
  <c r="K41" i="1" a="1"/>
  <c r="K41" i="1" s="1"/>
  <c r="AK40" i="1" a="1"/>
  <c r="AK40" i="1" s="1"/>
  <c r="AJ40" i="1" a="1"/>
  <c r="AJ40" i="1"/>
  <c r="AI40" i="1" a="1"/>
  <c r="AI40" i="1" s="1"/>
  <c r="AE40" i="1" a="1"/>
  <c r="AE40" i="1"/>
  <c r="AD40" i="1" a="1"/>
  <c r="AD40" i="1" s="1"/>
  <c r="AC40" i="1" a="1"/>
  <c r="AC40" i="1"/>
  <c r="Y40" i="1" a="1"/>
  <c r="Y40" i="1" s="1"/>
  <c r="X40" i="1" a="1"/>
  <c r="X40" i="1" s="1"/>
  <c r="W40" i="1" a="1"/>
  <c r="W40" i="1" s="1"/>
  <c r="S40" i="1" a="1"/>
  <c r="S40" i="1"/>
  <c r="R40" i="1" a="1"/>
  <c r="R40" i="1" s="1"/>
  <c r="Q40" i="1" a="1"/>
  <c r="Q40" i="1"/>
  <c r="M40" i="1" a="1"/>
  <c r="M40" i="1" s="1"/>
  <c r="L40" i="1" a="1"/>
  <c r="L40" i="1"/>
  <c r="K40" i="1" a="1"/>
  <c r="K40" i="1" s="1"/>
  <c r="AK39" i="1" a="1"/>
  <c r="AK39" i="1" s="1"/>
  <c r="AJ39" i="1" a="1"/>
  <c r="AJ39" i="1" s="1"/>
  <c r="AI39" i="1" a="1"/>
  <c r="AI39" i="1"/>
  <c r="AE39" i="1" a="1"/>
  <c r="AE39" i="1" s="1"/>
  <c r="AD39" i="1" a="1"/>
  <c r="AD39" i="1"/>
  <c r="AC39" i="1" a="1"/>
  <c r="AC39" i="1" s="1"/>
  <c r="Y39" i="1" a="1"/>
  <c r="Y39" i="1"/>
  <c r="X39" i="1" a="1"/>
  <c r="X39" i="1" s="1"/>
  <c r="W39" i="1" a="1"/>
  <c r="W39" i="1" s="1"/>
  <c r="S39" i="1" a="1"/>
  <c r="S39" i="1" s="1"/>
  <c r="R39" i="1" a="1"/>
  <c r="R39" i="1" s="1"/>
  <c r="Q39" i="1" a="1"/>
  <c r="Q39" i="1" s="1"/>
  <c r="M39" i="1" a="1"/>
  <c r="M39" i="1"/>
  <c r="L39" i="1" a="1"/>
  <c r="L39" i="1" s="1"/>
  <c r="K39" i="1" a="1"/>
  <c r="K39" i="1"/>
  <c r="AK38" i="1" a="1"/>
  <c r="AK38" i="1" s="1"/>
  <c r="AJ38" i="1" a="1"/>
  <c r="AJ38" i="1" s="1"/>
  <c r="AI38" i="1" a="1"/>
  <c r="AI38" i="1" s="1"/>
  <c r="AE38" i="1" a="1"/>
  <c r="AE38" i="1"/>
  <c r="AD38" i="1" a="1"/>
  <c r="AD38" i="1" s="1"/>
  <c r="AC38" i="1" a="1"/>
  <c r="AC38" i="1" s="1"/>
  <c r="Y38" i="1" a="1"/>
  <c r="Y38" i="1" s="1"/>
  <c r="X38" i="1" a="1"/>
  <c r="X38" i="1" s="1"/>
  <c r="W38" i="1" a="1"/>
  <c r="W38" i="1" s="1"/>
  <c r="S38" i="1" a="1"/>
  <c r="S38" i="1" s="1"/>
  <c r="R38" i="1" a="1"/>
  <c r="R38" i="1" s="1"/>
  <c r="Q38" i="1" a="1"/>
  <c r="Q38" i="1"/>
  <c r="M38" i="1" a="1"/>
  <c r="M38" i="1" s="1"/>
  <c r="L38" i="1" a="1"/>
  <c r="L38" i="1" s="1"/>
  <c r="K38" i="1" a="1"/>
  <c r="K38" i="1" s="1"/>
  <c r="AK37" i="1" a="1"/>
  <c r="AK37" i="1" s="1"/>
  <c r="AJ37" i="1" a="1"/>
  <c r="AJ37" i="1" s="1"/>
  <c r="AI37" i="1" a="1"/>
  <c r="AI37" i="1" s="1"/>
  <c r="AE37" i="1" a="1"/>
  <c r="AE37" i="1" s="1"/>
  <c r="AD37" i="1" a="1"/>
  <c r="AD37" i="1"/>
  <c r="AC37" i="1" a="1"/>
  <c r="AC37" i="1" s="1"/>
  <c r="Y37" i="1" a="1"/>
  <c r="Y37" i="1" s="1"/>
  <c r="X37" i="1" a="1"/>
  <c r="X37" i="1" s="1"/>
  <c r="W37" i="1" a="1"/>
  <c r="W37" i="1" s="1"/>
  <c r="S37" i="1" a="1"/>
  <c r="S37" i="1" s="1"/>
  <c r="R37" i="1" a="1"/>
  <c r="R37" i="1" s="1"/>
  <c r="Q37" i="1" a="1"/>
  <c r="Q37" i="1" s="1"/>
  <c r="M37" i="1" a="1"/>
  <c r="M37" i="1"/>
  <c r="L37" i="1" a="1"/>
  <c r="L37" i="1" s="1"/>
  <c r="K37" i="1" a="1"/>
  <c r="K37" i="1" s="1"/>
  <c r="AK36" i="1" a="1"/>
  <c r="AK36" i="1" s="1"/>
  <c r="AJ36" i="1" a="1"/>
  <c r="AJ36" i="1" s="1"/>
  <c r="AI36" i="1" a="1"/>
  <c r="AI36" i="1" s="1"/>
  <c r="AE36" i="1" a="1"/>
  <c r="AE36" i="1" s="1"/>
  <c r="AD36" i="1" a="1"/>
  <c r="AD36" i="1" s="1"/>
  <c r="AC36" i="1" a="1"/>
  <c r="AC36" i="1"/>
  <c r="Y36" i="1" a="1"/>
  <c r="Y36" i="1" s="1"/>
  <c r="X36" i="1" a="1"/>
  <c r="X36" i="1" s="1"/>
  <c r="W36" i="1" a="1"/>
  <c r="W36" i="1" s="1"/>
  <c r="S36" i="1" a="1"/>
  <c r="S36" i="1" s="1"/>
  <c r="R36" i="1" a="1"/>
  <c r="R36" i="1" s="1"/>
  <c r="Q36" i="1" a="1"/>
  <c r="Q36" i="1" s="1"/>
  <c r="M36" i="1" a="1"/>
  <c r="M36" i="1" s="1"/>
  <c r="L36" i="1" a="1"/>
  <c r="L36" i="1"/>
  <c r="K36" i="1" a="1"/>
  <c r="K36" i="1" s="1"/>
  <c r="AK35" i="1" a="1"/>
  <c r="AK35" i="1" s="1"/>
  <c r="AJ35" i="1" a="1"/>
  <c r="AJ35" i="1" s="1"/>
  <c r="AI35" i="1" a="1"/>
  <c r="AI35" i="1" s="1"/>
  <c r="AE35" i="1" a="1"/>
  <c r="AE35" i="1" s="1"/>
  <c r="AD35" i="1" a="1"/>
  <c r="AD35" i="1" s="1"/>
  <c r="AC35" i="1" a="1"/>
  <c r="AC35" i="1" s="1"/>
  <c r="Y35" i="1" a="1"/>
  <c r="Y35" i="1"/>
  <c r="X35" i="1" a="1"/>
  <c r="X35" i="1" s="1"/>
  <c r="W35" i="1" a="1"/>
  <c r="W35" i="1" s="1"/>
  <c r="S35" i="1" a="1"/>
  <c r="S35" i="1" s="1"/>
  <c r="R35" i="1" a="1"/>
  <c r="R35" i="1" s="1"/>
  <c r="Q35" i="1" a="1"/>
  <c r="Q35" i="1" s="1"/>
  <c r="M35" i="1" a="1"/>
  <c r="M35" i="1" s="1"/>
  <c r="L35" i="1" a="1"/>
  <c r="L35" i="1" s="1"/>
  <c r="K35" i="1" a="1"/>
  <c r="K35" i="1"/>
  <c r="AK34" i="1" a="1"/>
  <c r="AK34" i="1" s="1"/>
  <c r="AJ34" i="1" a="1"/>
  <c r="AJ34" i="1" s="1"/>
  <c r="AI34" i="1" a="1"/>
  <c r="AI34" i="1" s="1"/>
  <c r="AE34" i="1" a="1"/>
  <c r="AE34" i="1" s="1"/>
  <c r="AD34" i="1" a="1"/>
  <c r="AD34" i="1" s="1"/>
  <c r="AC34" i="1" a="1"/>
  <c r="AC34" i="1" s="1"/>
  <c r="Y34" i="1" a="1"/>
  <c r="Y34" i="1" s="1"/>
  <c r="X34" i="1" a="1"/>
  <c r="X34" i="1"/>
  <c r="W34" i="1" a="1"/>
  <c r="W34" i="1" s="1"/>
  <c r="S34" i="1" a="1"/>
  <c r="S34" i="1"/>
  <c r="R34" i="1" a="1"/>
  <c r="R34" i="1" s="1"/>
  <c r="Q34" i="1" a="1"/>
  <c r="Q34" i="1" s="1"/>
  <c r="M34" i="1" a="1"/>
  <c r="M34" i="1" s="1"/>
  <c r="L34" i="1" a="1"/>
  <c r="L34" i="1" s="1"/>
  <c r="K34" i="1" a="1"/>
  <c r="K34" i="1" s="1"/>
  <c r="AK33" i="1" a="1"/>
  <c r="AK33" i="1"/>
  <c r="AJ33" i="1" a="1"/>
  <c r="AJ33" i="1" s="1"/>
  <c r="AI33" i="1" a="1"/>
  <c r="AI33" i="1"/>
  <c r="AE33" i="1" a="1"/>
  <c r="AE33" i="1" s="1"/>
  <c r="AD33" i="1" a="1"/>
  <c r="AD33" i="1" s="1"/>
  <c r="AC33" i="1" a="1"/>
  <c r="AC33" i="1" s="1"/>
  <c r="Y33" i="1" a="1"/>
  <c r="Y33" i="1" s="1"/>
  <c r="X33" i="1" a="1"/>
  <c r="X33" i="1" s="1"/>
  <c r="W33" i="1" a="1"/>
  <c r="W33" i="1"/>
  <c r="S33" i="1" a="1"/>
  <c r="S33" i="1" s="1"/>
  <c r="R33" i="1" a="1"/>
  <c r="R33" i="1"/>
  <c r="Q33" i="1" a="1"/>
  <c r="Q33" i="1" s="1"/>
  <c r="M33" i="1" a="1"/>
  <c r="M33" i="1" s="1"/>
  <c r="L33" i="1" a="1"/>
  <c r="L33" i="1" s="1"/>
  <c r="K33" i="1" a="1"/>
  <c r="K33" i="1" s="1"/>
  <c r="AK32" i="1" a="1"/>
  <c r="AK32" i="1" s="1"/>
  <c r="AJ32" i="1" a="1"/>
  <c r="AJ32" i="1"/>
  <c r="AI32" i="1" a="1"/>
  <c r="AI32" i="1" s="1"/>
  <c r="AE32" i="1" a="1"/>
  <c r="AE32" i="1"/>
  <c r="AD32" i="1" a="1"/>
  <c r="AD32" i="1" s="1"/>
  <c r="AC32" i="1" a="1"/>
  <c r="AC32" i="1" s="1"/>
  <c r="Y32" i="1" a="1"/>
  <c r="Y32" i="1" s="1"/>
  <c r="X32" i="1" a="1"/>
  <c r="X32" i="1" s="1"/>
  <c r="W32" i="1" a="1"/>
  <c r="W32" i="1" s="1"/>
  <c r="S32" i="1" a="1"/>
  <c r="S32" i="1"/>
  <c r="R32" i="1" a="1"/>
  <c r="R32" i="1" s="1"/>
  <c r="Q32" i="1" a="1"/>
  <c r="Q32" i="1"/>
  <c r="M32" i="1" a="1"/>
  <c r="M32" i="1" s="1"/>
  <c r="L32" i="1" a="1"/>
  <c r="L32" i="1" s="1"/>
  <c r="K32" i="1" a="1"/>
  <c r="K32" i="1" s="1"/>
  <c r="AK31" i="1" a="1"/>
  <c r="AK31" i="1" s="1"/>
  <c r="AJ31" i="1" a="1"/>
  <c r="AJ31" i="1" s="1"/>
  <c r="AI31" i="1" a="1"/>
  <c r="AI31" i="1"/>
  <c r="AE31" i="1" a="1"/>
  <c r="AE31" i="1" s="1"/>
  <c r="AD31" i="1" a="1"/>
  <c r="AD31" i="1"/>
  <c r="AC31" i="1" a="1"/>
  <c r="AC31" i="1" s="1"/>
  <c r="Y31" i="1" a="1"/>
  <c r="Y31" i="1" s="1"/>
  <c r="X31" i="1" a="1"/>
  <c r="X31" i="1" s="1"/>
  <c r="W31" i="1" a="1"/>
  <c r="W31" i="1" s="1"/>
  <c r="S31" i="1" a="1"/>
  <c r="S31" i="1" s="1"/>
  <c r="R31" i="1" a="1"/>
  <c r="R31" i="1"/>
  <c r="Q31" i="1" a="1"/>
  <c r="Q31" i="1" s="1"/>
  <c r="M31" i="1" a="1"/>
  <c r="M31" i="1"/>
  <c r="L31" i="1" a="1"/>
  <c r="L31" i="1" s="1"/>
  <c r="K31" i="1" a="1"/>
  <c r="K31" i="1" s="1"/>
  <c r="AK30" i="1" a="1"/>
  <c r="AK30" i="1" s="1"/>
  <c r="AJ30" i="1" a="1"/>
  <c r="AJ30" i="1" s="1"/>
  <c r="AI30" i="1" a="1"/>
  <c r="AI30" i="1" s="1"/>
  <c r="AE30" i="1" a="1"/>
  <c r="AE30" i="1"/>
  <c r="AD30" i="1" a="1"/>
  <c r="AD30" i="1" s="1"/>
  <c r="AC30" i="1" a="1"/>
  <c r="AC30" i="1"/>
  <c r="Y30" i="1" a="1"/>
  <c r="Y30" i="1" s="1"/>
  <c r="X30" i="1" a="1"/>
  <c r="X30" i="1" s="1"/>
  <c r="W30" i="1" a="1"/>
  <c r="W30" i="1" s="1"/>
  <c r="S30" i="1" a="1"/>
  <c r="S30" i="1" s="1"/>
  <c r="R30" i="1" a="1"/>
  <c r="R30" i="1" s="1"/>
  <c r="Q30" i="1" a="1"/>
  <c r="Q30" i="1"/>
  <c r="M30" i="1" a="1"/>
  <c r="M30" i="1" s="1"/>
  <c r="L30" i="1" a="1"/>
  <c r="L30" i="1"/>
  <c r="K30" i="1" a="1"/>
  <c r="K30" i="1" s="1"/>
  <c r="AK29" i="1" a="1"/>
  <c r="AK29" i="1" s="1"/>
  <c r="AJ29" i="1" a="1"/>
  <c r="AJ29" i="1" s="1"/>
  <c r="AI29" i="1" a="1"/>
  <c r="AI29" i="1" s="1"/>
  <c r="AE29" i="1" a="1"/>
  <c r="AE29" i="1" s="1"/>
  <c r="AD29" i="1" a="1"/>
  <c r="AD29" i="1"/>
  <c r="AC29" i="1" a="1"/>
  <c r="AC29" i="1" s="1"/>
  <c r="Y29" i="1" a="1"/>
  <c r="Y29" i="1"/>
  <c r="X29" i="1" a="1"/>
  <c r="X29" i="1" s="1"/>
  <c r="W29" i="1" a="1"/>
  <c r="W29" i="1" s="1"/>
  <c r="S29" i="1" a="1"/>
  <c r="S29" i="1" s="1"/>
  <c r="R29" i="1" a="1"/>
  <c r="R29" i="1" s="1"/>
  <c r="Q29" i="1" a="1"/>
  <c r="Q29" i="1" s="1"/>
  <c r="M29" i="1" a="1"/>
  <c r="M29" i="1"/>
  <c r="L29" i="1" a="1"/>
  <c r="L29" i="1" s="1"/>
  <c r="K29" i="1" a="1"/>
  <c r="K29" i="1"/>
  <c r="G27" i="1"/>
  <c r="G26" i="1"/>
  <c r="X26" i="1" s="1"/>
  <c r="Y26" i="1" s="1"/>
  <c r="G25" i="1"/>
  <c r="L25" i="1" s="1"/>
  <c r="M25" i="1" s="1"/>
  <c r="G24" i="1"/>
  <c r="X24" i="1" s="1"/>
  <c r="Y24" i="1" s="1"/>
  <c r="G23" i="1"/>
  <c r="X23" i="1" s="1"/>
  <c r="Y23" i="1" s="1"/>
  <c r="G22" i="1"/>
  <c r="G21" i="1"/>
  <c r="X21" i="1" s="1"/>
  <c r="Y21" i="1" s="1"/>
  <c r="G20" i="1"/>
  <c r="G19" i="1"/>
  <c r="AJ19" i="1" s="1"/>
  <c r="AK19" i="1" s="1"/>
  <c r="G18" i="1"/>
  <c r="X18" i="1" s="1"/>
  <c r="Y18" i="1" s="1"/>
  <c r="G17" i="1"/>
  <c r="X17" i="1" s="1"/>
  <c r="Y17" i="1" s="1"/>
  <c r="G16" i="1"/>
  <c r="G15" i="1"/>
  <c r="AJ15" i="1" s="1"/>
  <c r="AK15" i="1" s="1"/>
  <c r="G14" i="1"/>
  <c r="G13" i="1"/>
  <c r="L13" i="1" s="1"/>
  <c r="M13" i="1" s="1"/>
  <c r="G12" i="1"/>
  <c r="L12" i="1" s="1"/>
  <c r="M12" i="1" s="1"/>
  <c r="G11" i="1"/>
  <c r="G10" i="1"/>
  <c r="G9" i="1"/>
  <c r="X9" i="1" s="1"/>
  <c r="Y9" i="1" s="1"/>
  <c r="G8" i="1"/>
  <c r="G7" i="1"/>
  <c r="AE2" i="1"/>
  <c r="H13" i="1"/>
  <c r="H8" i="1"/>
  <c r="H7" i="1"/>
  <c r="H24" i="1"/>
  <c r="H11" i="1"/>
  <c r="H27" i="1"/>
  <c r="H12" i="1"/>
  <c r="X25" i="1" l="1"/>
  <c r="R21" i="1"/>
  <c r="S21" i="1" s="1"/>
  <c r="L26" i="1"/>
  <c r="AJ18" i="1"/>
  <c r="AK18" i="1" s="1"/>
  <c r="L18" i="1"/>
  <c r="R18" i="1"/>
  <c r="S18" i="1" s="1"/>
  <c r="L9" i="1"/>
  <c r="L15" i="1"/>
  <c r="M15" i="1" s="1"/>
  <c r="R17" i="1"/>
  <c r="S17" i="1" s="1"/>
  <c r="R23" i="1"/>
  <c r="S23" i="1" s="1"/>
  <c r="X15" i="1"/>
  <c r="Y15" i="1" s="1"/>
  <c r="AJ17" i="1"/>
  <c r="AK17" i="1" s="1"/>
  <c r="AJ23" i="1"/>
  <c r="AK23" i="1" s="1"/>
  <c r="X19" i="1"/>
  <c r="I8" i="1"/>
  <c r="I12" i="1"/>
  <c r="I24" i="1"/>
  <c r="I7" i="1"/>
  <c r="I11" i="1"/>
  <c r="I27" i="1"/>
  <c r="L10" i="1"/>
  <c r="L14" i="1"/>
  <c r="X14" i="1"/>
  <c r="Y14" i="1" s="1"/>
  <c r="L16" i="1"/>
  <c r="X16" i="1"/>
  <c r="Y16" i="1" s="1"/>
  <c r="L20" i="1"/>
  <c r="X20" i="1"/>
  <c r="Y20" i="1" s="1"/>
  <c r="L22" i="1"/>
  <c r="R10" i="1"/>
  <c r="S10" i="1" s="1"/>
  <c r="R16" i="1"/>
  <c r="S16" i="1" s="1"/>
  <c r="AJ20" i="1"/>
  <c r="AK20" i="1" s="1"/>
  <c r="I13" i="1"/>
  <c r="R14" i="1"/>
  <c r="S14" i="1" s="1"/>
  <c r="AJ16" i="1"/>
  <c r="AK16" i="1" s="1"/>
  <c r="R20" i="1"/>
  <c r="S20" i="1" s="1"/>
  <c r="R22" i="1"/>
  <c r="S22" i="1" s="1"/>
  <c r="R15" i="1"/>
  <c r="L17" i="1"/>
  <c r="L21" i="1"/>
  <c r="L23" i="1"/>
  <c r="H25" i="1"/>
  <c r="H26" i="1"/>
  <c r="H18" i="1"/>
  <c r="H22" i="1"/>
  <c r="H15" i="1"/>
  <c r="H14" i="1"/>
  <c r="H16" i="1"/>
  <c r="H21" i="1"/>
  <c r="H19" i="1"/>
  <c r="H23" i="1"/>
  <c r="H20" i="1"/>
  <c r="H10" i="1"/>
  <c r="H9" i="1"/>
  <c r="H17" i="1"/>
  <c r="I25" i="1" l="1"/>
  <c r="Y25" i="1"/>
  <c r="I26" i="1"/>
  <c r="M26" i="1"/>
  <c r="I18" i="1"/>
  <c r="AK2" i="1"/>
  <c r="M18" i="1"/>
  <c r="I9" i="1"/>
  <c r="I19" i="1"/>
  <c r="M9" i="1"/>
  <c r="Y19" i="1"/>
  <c r="Y2" i="1" s="1"/>
  <c r="I21" i="1"/>
  <c r="I20" i="1"/>
  <c r="I14" i="1"/>
  <c r="I15" i="1"/>
  <c r="I10" i="1"/>
  <c r="I17" i="1"/>
  <c r="I23" i="1"/>
  <c r="I22" i="1"/>
  <c r="I16" i="1"/>
  <c r="M21" i="1"/>
  <c r="M20" i="1"/>
  <c r="M14" i="1"/>
  <c r="S15" i="1"/>
  <c r="S2" i="1" s="1"/>
  <c r="M10" i="1"/>
  <c r="M17" i="1"/>
  <c r="M23" i="1"/>
  <c r="M22" i="1"/>
  <c r="M16" i="1"/>
  <c r="I2" i="1" l="1"/>
  <c r="I3" i="1" s="1"/>
  <c r="M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<sst xmlns="http://schemas.openxmlformats.org/spreadsheetml/2006/main" count="220" uniqueCount="125">
  <si>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</si>
  <si>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</si>
  <si>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</si>
  <si>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</si>
  <si>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</si>
  <si>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</si>
  <si>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</si>
  <si>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</si>
  <si>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</si>
  <si>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</si>
  <si>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R9-R11</t>
  </si>
  <si>
    <t>Resistors_SMD:R_0805_HandSoldering</t>
  </si>
  <si>
    <t>R</t>
  </si>
  <si>
    <t>U4</t>
  </si>
  <si>
    <t>kDrive:copper_fill</t>
  </si>
  <si>
    <t>copper_fill</t>
  </si>
  <si>
    <t>BT1</t>
  </si>
  <si>
    <t>kDrive:Keystone_3003_CR2032</t>
  </si>
  <si>
    <t>Battery</t>
  </si>
  <si>
    <t>R1</t>
  </si>
  <si>
    <t>RMCF0805JT1K00</t>
  </si>
  <si>
    <t>1K</t>
  </si>
  <si>
    <t>U1</t>
  </si>
  <si>
    <t>kDrive:Touch_Slider</t>
  </si>
  <si>
    <t>Touch_Slider</t>
  </si>
  <si>
    <t>U5</t>
  </si>
  <si>
    <t>CL-SB-13B-01T</t>
  </si>
  <si>
    <t>kDrive:CL-SB-13B-01T</t>
  </si>
  <si>
    <t>Debug1,Simplicity1</t>
  </si>
  <si>
    <t>3220-20-0300-00</t>
  </si>
  <si>
    <t>kDrive:GRPB102VWQS-RC</t>
  </si>
  <si>
    <t>CONN_02X10</t>
  </si>
  <si>
    <t>SW1-SW8</t>
  </si>
  <si>
    <t>MX1A-C1NW</t>
  </si>
  <si>
    <t>kDrive:Cherry_MX1A-C1NW</t>
  </si>
  <si>
    <t>SW_PUSH</t>
  </si>
  <si>
    <t>C1</t>
  </si>
  <si>
    <t>08055C104KAT2A</t>
  </si>
  <si>
    <t>Capacitors_SMD:C_0805_HandSoldering</t>
  </si>
  <si>
    <t>0.1u</t>
  </si>
  <si>
    <t>C3-C10</t>
  </si>
  <si>
    <t>.1u</t>
  </si>
  <si>
    <t>C2</t>
  </si>
  <si>
    <t>GRM21BR61E475KA12L</t>
  </si>
  <si>
    <t>4.7u</t>
  </si>
  <si>
    <t>C11,C12</t>
  </si>
  <si>
    <t>100n</t>
  </si>
  <si>
    <t>U2</t>
  </si>
  <si>
    <t>CPT112S-A02-GU</t>
  </si>
  <si>
    <t>kDrive:CPT112_TSOP</t>
  </si>
  <si>
    <t>CPT112S_QSOP</t>
  </si>
  <si>
    <t>C13</t>
  </si>
  <si>
    <t>GRM21BR60J106ME19L</t>
  </si>
  <si>
    <t>10u</t>
  </si>
  <si>
    <t>R2,R3</t>
  </si>
  <si>
    <t>RC0805FR-072KL</t>
  </si>
  <si>
    <t>2K</t>
  </si>
  <si>
    <t>R4-R8,R12-R23</t>
  </si>
  <si>
    <t>RMCF0805JT10K0</t>
  </si>
  <si>
    <t>10K</t>
  </si>
  <si>
    <t>U3</t>
  </si>
  <si>
    <t>BGM111A256V2</t>
  </si>
  <si>
    <t>kDrive:BGM111</t>
  </si>
  <si>
    <t>BGM111</t>
  </si>
  <si>
    <t>D3</t>
  </si>
  <si>
    <t>LY CN5M-FAGA-36-1-Z</t>
  </si>
  <si>
    <t>kDrive:LD-CN5M</t>
  </si>
  <si>
    <t>LED</t>
  </si>
  <si>
    <t>D1</t>
  </si>
  <si>
    <t>LD CN5M-4Q4R-35-1-Z</t>
  </si>
  <si>
    <t>D2</t>
  </si>
  <si>
    <t>LA CN5M-FBGB-24-1-Z</t>
  </si>
  <si>
    <t>P1</t>
  </si>
  <si>
    <t>kDrive:DIP-5x2_100mil</t>
  </si>
  <si>
    <t>CONN_02X05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</si>
  <si>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</si>
  <si>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</si>
  <si>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</si>
  <si>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</si>
  <si>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</si>
  <si>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</si>
  <si>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</si>
  <si>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</si>
  <si>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</si>
  <si>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36-3003-ND</t>
  </si>
  <si>
    <t>RMCF0805JT1K00CT-ND</t>
  </si>
  <si>
    <t>563-1330-1-ND</t>
  </si>
  <si>
    <t>1175-1637-ND</t>
  </si>
  <si>
    <t>CH310-ND</t>
  </si>
  <si>
    <t>478-1395-1-ND</t>
  </si>
  <si>
    <t>490-3335-1-ND</t>
  </si>
  <si>
    <t>490-1718-1-ND</t>
  </si>
  <si>
    <t>311-2.00KCRCT-ND</t>
  </si>
  <si>
    <t>RMCF0805JT10K0CT-ND</t>
  </si>
  <si>
    <t>BGM111A256V2-ND</t>
  </si>
  <si>
    <t>475-2850-1-ND</t>
  </si>
  <si>
    <t>475-2848-1-ND</t>
  </si>
  <si>
    <t>Farnell</t>
  </si>
  <si>
    <t>2371586</t>
  </si>
  <si>
    <t>1787019</t>
  </si>
  <si>
    <t>499687</t>
  </si>
  <si>
    <t>1735529</t>
  </si>
  <si>
    <t>2611938</t>
  </si>
  <si>
    <t>1857143</t>
  </si>
  <si>
    <t>1872054</t>
  </si>
  <si>
    <t>2687541</t>
  </si>
  <si>
    <t>Mouser</t>
  </si>
  <si>
    <t>534-3003</t>
  </si>
  <si>
    <t>540-MX1A-C1NW</t>
  </si>
  <si>
    <t>581-08055C104K</t>
  </si>
  <si>
    <t>81-GRM21BR61E475KA12</t>
  </si>
  <si>
    <t>634-CPT112S-A02-GU</t>
  </si>
  <si>
    <t>81-GRM21BR60J106ME19</t>
  </si>
  <si>
    <t>603-RC0805FR-072KL</t>
  </si>
  <si>
    <t>634-BGM111A256V2</t>
  </si>
  <si>
    <t>720-LYCN5MFAGA361Z</t>
  </si>
  <si>
    <t>720-LDCN5M4Q4R351Z</t>
  </si>
  <si>
    <t>720-LACN5MFBGB241Z</t>
  </si>
  <si>
    <t>Newark</t>
  </si>
  <si>
    <t>Rs Components</t>
  </si>
  <si>
    <t>464-6688</t>
  </si>
  <si>
    <t>723-6057</t>
  </si>
  <si>
    <t>124-3366</t>
  </si>
  <si>
    <t>790-0679</t>
  </si>
  <si>
    <t>124-2552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</si>
</sst>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90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Search/Refine.aspx?Keyword=08055C104KAT2A%20" TargetMode="External"/><Relationship Id="rId18" Type="http://schemas.openxmlformats.org/officeDocument/2006/relationships/hyperlink" Target="http://it.rs-online.com/web/c/?searchTerm=08055C104KAT2A%20" TargetMode="External"/><Relationship Id="rId26" Type="http://schemas.openxmlformats.org/officeDocument/2006/relationships/hyperlink" Target="http://it.rs-online.com/web/c/?searchTerm=08055C104KAT2A%20" TargetMode="External"/><Relationship Id="rId39" Type="http://schemas.openxmlformats.org/officeDocument/2006/relationships/hyperlink" Target="http://www.digikey.com/scripts/DkSearch/dksus.dll?WT.z_header=search_go&amp;lang=en&amp;keywords=BGM111A256V2%20" TargetMode="External"/><Relationship Id="rId3" Type="http://schemas.openxmlformats.org/officeDocument/2006/relationships/hyperlink" Target="http://www.digikey.com/product-detail/en/stackpole-electronics-inc/RMCF0805JT1K00/RMCF0805JT1K00CT-ND/1942557" TargetMode="External"/><Relationship Id="rId21" Type="http://schemas.openxmlformats.org/officeDocument/2006/relationships/hyperlink" Target="http://www.mouser.com/Search/Refine.aspx?Keyword=GRM21BR61E475KA12L%20" TargetMode="External"/><Relationship Id="rId34" Type="http://schemas.openxmlformats.org/officeDocument/2006/relationships/hyperlink" Target="http://www.digikey.com/product-detail/en/yageo/RC0805FR-072KL/311-2.00KCRCT-ND/730611" TargetMode="External"/><Relationship Id="rId42" Type="http://schemas.openxmlformats.org/officeDocument/2006/relationships/hyperlink" Target="http://it.rs-online.com/web/p/moduli-zigbee/1242552/" TargetMode="External"/><Relationship Id="rId47" Type="http://schemas.openxmlformats.org/officeDocument/2006/relationships/hyperlink" Target="http://www.digikey.com/product-detail/en/osram-opto-semiconductors-inc/LA-CN5M-FBGB-24-1-Z/475-2848-1-ND/2207261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://www.digikey.com/scripts/DkSearch/dksus.dll?WT.z_header=search_go&amp;lang=en&amp;keywords=CH310-ND%20" TargetMode="External"/><Relationship Id="rId12" Type="http://schemas.openxmlformats.org/officeDocument/2006/relationships/hyperlink" Target="http://it.farnell.com/avx/08055c104kat2a/condensatore-mlcc-x7r-100nf-50v/dp/499687" TargetMode="External"/><Relationship Id="rId17" Type="http://schemas.openxmlformats.org/officeDocument/2006/relationships/hyperlink" Target="http://www.mouser.com/Search/Refine.aspx?Keyword=08055C104KAT2A%20" TargetMode="External"/><Relationship Id="rId25" Type="http://schemas.openxmlformats.org/officeDocument/2006/relationships/hyperlink" Target="http://www.mouser.com/Search/Refine.aspx?Keyword=08055C104KAT2A%20" TargetMode="External"/><Relationship Id="rId33" Type="http://schemas.openxmlformats.org/officeDocument/2006/relationships/hyperlink" Target="http://it.rs-online.com/web/c/?searchTerm=GRM21BR60J106ME19L%20" TargetMode="External"/><Relationship Id="rId38" Type="http://schemas.openxmlformats.org/officeDocument/2006/relationships/hyperlink" Target="http://it.farnell.com/vishay/crcw080510k0jneb/res-thick-film-10k-5-0-125w-0805/dp/1872054?iscrfnonsku=true" TargetMode="External"/><Relationship Id="rId46" Type="http://schemas.openxmlformats.org/officeDocument/2006/relationships/hyperlink" Target="http://www.mouser.com/Search/Refine.aspx?Keyword=LD%20CN5M-4Q4R-35-1-Z%20" TargetMode="External"/><Relationship Id="rId2" Type="http://schemas.openxmlformats.org/officeDocument/2006/relationships/hyperlink" Target="http://www.mouser.com/Search/Refine.aspx?Keyword=534-3003%20" TargetMode="External"/><Relationship Id="rId16" Type="http://schemas.openxmlformats.org/officeDocument/2006/relationships/hyperlink" Target="http://it.farnell.com/avx/08055c104kat2a/condensatore-mlcc-x7r-100nf-50v/dp/499687" TargetMode="External"/><Relationship Id="rId20" Type="http://schemas.openxmlformats.org/officeDocument/2006/relationships/hyperlink" Target="http://it.farnell.com/murata/grm21br61e475ka12l/condensatore-mlcc-x5r-4-7uf-25v/dp/1735529" TargetMode="External"/><Relationship Id="rId29" Type="http://schemas.openxmlformats.org/officeDocument/2006/relationships/hyperlink" Target="http://it.rs-online.com/web/c/?searchTerm=CPT112S-A02-GU%20" TargetMode="External"/><Relationship Id="rId41" Type="http://schemas.openxmlformats.org/officeDocument/2006/relationships/hyperlink" Target="http://www.mouser.com/ProductDetail/Silicon-Labs/BGM111A256V2/?qs=sGAEpiMZZMsGelYiB%252bjhZg%2fpaYKszSwTUZ1ZILZD6Creb6H7XzQtLw%3d%3d" TargetMode="External"/><Relationship Id="rId1" Type="http://schemas.openxmlformats.org/officeDocument/2006/relationships/hyperlink" Target="http://www.digikey.com/scripts/DkSearch/dksus.dll?WT.z_header=search_go&amp;lang=en&amp;keywords=36-3003-ND%20" TargetMode="External"/><Relationship Id="rId6" Type="http://schemas.openxmlformats.org/officeDocument/2006/relationships/hyperlink" Target="http://www.digikey.com/scripts/DkSearch/dksus.dll?WT.z_header=search_go&amp;lang=en&amp;keywords=3220-20-0300-00%20" TargetMode="External"/><Relationship Id="rId11" Type="http://schemas.openxmlformats.org/officeDocument/2006/relationships/hyperlink" Target="http://www.digikey.com/product-detail/en/avx-corporation/08055C104KAT2A/478-1395-1-ND/564427" TargetMode="External"/><Relationship Id="rId24" Type="http://schemas.openxmlformats.org/officeDocument/2006/relationships/hyperlink" Target="http://it.farnell.com/avx/08055c104kat2a/condensatore-mlcc-x7r-100nf-50v/dp/499687" TargetMode="External"/><Relationship Id="rId32" Type="http://schemas.openxmlformats.org/officeDocument/2006/relationships/hyperlink" Target="http://www.mouser.com/Search/Refine.aspx?Keyword=GRM21BR60J106ME19L%20" TargetMode="External"/><Relationship Id="rId37" Type="http://schemas.openxmlformats.org/officeDocument/2006/relationships/hyperlink" Target="http://www.digikey.com/product-detail/en/stackpole-electronics-inc/RMCF0805JT10K0/RMCF0805JT10K0CT-ND/1942577" TargetMode="External"/><Relationship Id="rId40" Type="http://schemas.openxmlformats.org/officeDocument/2006/relationships/hyperlink" Target="http://it.farnell.com/webapp/wcs/stores/servlet/Search?catalogId=15001&amp;langId=-4&amp;storeId=10165&amp;gs=true&amp;st=BGM111A256V2%20" TargetMode="External"/><Relationship Id="rId45" Type="http://schemas.openxmlformats.org/officeDocument/2006/relationships/hyperlink" Target="http://www.digikey.com/product-detail/en/osram-opto-semiconductors-inc/LD-CN5M-4Q4R-35-1-Z/475-2850-1-ND/2207263" TargetMode="External"/><Relationship Id="rId5" Type="http://schemas.openxmlformats.org/officeDocument/2006/relationships/hyperlink" Target="http://www.digikey.com/product-detail/en/copal-electronics-inc/CL-SB-13B-01T/563-1330-1-ND/3507866" TargetMode="External"/><Relationship Id="rId15" Type="http://schemas.openxmlformats.org/officeDocument/2006/relationships/hyperlink" Target="http://www.digikey.com/product-detail/en/avx-corporation/08055C104KAT2A/478-1395-1-ND/564427" TargetMode="External"/><Relationship Id="rId23" Type="http://schemas.openxmlformats.org/officeDocument/2006/relationships/hyperlink" Target="http://www.digikey.com/product-detail/en/avx-corporation/08055C104KAT2A/478-1395-1-ND/564427" TargetMode="External"/><Relationship Id="rId28" Type="http://schemas.openxmlformats.org/officeDocument/2006/relationships/hyperlink" Target="http://www.mouser.com/ProductDetail/Silicon-Labs/CPT112S-A02-GU/?qs=sGAEpiMZZMsVh0scArXy39PCglGp1Yw604Ibekfg8cQ%3d" TargetMode="External"/><Relationship Id="rId36" Type="http://schemas.openxmlformats.org/officeDocument/2006/relationships/hyperlink" Target="http://www.mouser.com/Search/Refine.aspx?Keyword=RC0805FR-072KL%20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://it.rs-online.com/web/p/interruttori-a-tastiera/0664575/" TargetMode="External"/><Relationship Id="rId19" Type="http://schemas.openxmlformats.org/officeDocument/2006/relationships/hyperlink" Target="http://www.digikey.com/product-detail/en/murata-electronics-north-america/GRM21BR61E475KA12L/490-3335-1-ND/702876" TargetMode="External"/><Relationship Id="rId31" Type="http://schemas.openxmlformats.org/officeDocument/2006/relationships/hyperlink" Target="http://it.farnell.com/murata/grm21br60j106me19l/cond-mlcc-x5r-10uf-6-3v-0805/dp/2611938" TargetMode="External"/><Relationship Id="rId44" Type="http://schemas.openxmlformats.org/officeDocument/2006/relationships/hyperlink" Target="http://www.mouser.com/Search/Refine.aspx?Keyword=LY%20CN5M-FAGA-36-1-Z%20" TargetMode="External"/><Relationship Id="rId4" Type="http://schemas.openxmlformats.org/officeDocument/2006/relationships/hyperlink" Target="http://it.farnell.com/vishay/crcw08051k00jneb/res-thick-film-1k-5-0-125w-0805/dp/2371586?iscrfnonsku=true" TargetMode="External"/><Relationship Id="rId9" Type="http://schemas.openxmlformats.org/officeDocument/2006/relationships/hyperlink" Target="http://www.mouser.com/Search/Refine.aspx?Keyword=540-MX1A-C1NW%20" TargetMode="External"/><Relationship Id="rId14" Type="http://schemas.openxmlformats.org/officeDocument/2006/relationships/hyperlink" Target="http://it.rs-online.com/web/c/?searchTerm=08055C104KAT2A%20" TargetMode="External"/><Relationship Id="rId22" Type="http://schemas.openxmlformats.org/officeDocument/2006/relationships/hyperlink" Target="http://it.rs-online.com/web/c/?searchTerm=GRM21BR61E475KA12L%20" TargetMode="External"/><Relationship Id="rId27" Type="http://schemas.openxmlformats.org/officeDocument/2006/relationships/hyperlink" Target="http://www.digikey.com/product-detail/en/silicon-labs/CPT112S-A02-GU/336-3804-ND/6192682" TargetMode="External"/><Relationship Id="rId30" Type="http://schemas.openxmlformats.org/officeDocument/2006/relationships/hyperlink" Target="http://www.digikey.com/product-detail/en/murata-electronics-north-america/GRM21BR60J106ME19L/490-1718-1-ND/587425" TargetMode="External"/><Relationship Id="rId35" Type="http://schemas.openxmlformats.org/officeDocument/2006/relationships/hyperlink" Target="http://it.farnell.com/yageo/rc0805fr-072kl/res-thick-film-2k-1-0-125w-0805/dp/1857143" TargetMode="External"/><Relationship Id="rId43" Type="http://schemas.openxmlformats.org/officeDocument/2006/relationships/hyperlink" Target="http://www.digikey.com/scripts/DkSearch/dksus.dll?WT.z_header=search_go&amp;lang=en&amp;keywords=LY%20CN5M-FAGA-36-1-Z%20" TargetMode="External"/><Relationship Id="rId48" Type="http://schemas.openxmlformats.org/officeDocument/2006/relationships/hyperlink" Target="http://www.mouser.com/Search/Refine.aspx?Keyword=LA%20CN5M-FBGB-24-1-Z%20" TargetMode="External"/><Relationship Id="rId8" Type="http://schemas.openxmlformats.org/officeDocument/2006/relationships/hyperlink" Target="http://it.farnell.com/cherry/mx1a-e1nn/switch-tactile-spst-no-10ma-though/dp/1787019?iscrfnonsku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9"/>
  <sheetViews>
    <sheetView tabSelected="1" workbookViewId="0">
      <pane xSplit="9" ySplit="6" topLeftCell="J14" activePane="bottomRight" state="frozen"/>
      <selection pane="topRight" activeCell="J1" sqref="J1"/>
      <selection pane="bottomLeft" activeCell="A7" sqref="A7"/>
      <selection pane="bottomRight" activeCell="G33" sqref="G33"/>
    </sheetView>
  </sheetViews>
  <sheetFormatPr defaultRowHeight="14.4" outlineLevelCol="2" x14ac:dyDescent="0.3"/>
  <cols>
    <col min="1" max="5" width="9.109375"/>
    <col min="6" max="6" width="20.6640625" bestFit="1" customWidth="1"/>
    <col min="7" max="8" width="9.109375"/>
    <col min="9" max="9" width="15.6640625" customWidth="1"/>
    <col min="10" max="10" width="9.109375" outlineLevel="1"/>
    <col min="11" max="12" width="9.109375" outlineLevel="2"/>
    <col min="13" max="13" width="15.6640625" customWidth="1"/>
    <col min="14" max="15" width="9.109375" outlineLevel="2"/>
    <col min="16" max="16" width="9.109375" outlineLevel="1"/>
    <col min="17" max="18" width="9.109375" outlineLevel="2"/>
    <col min="19" max="19" width="15.6640625" customWidth="1"/>
    <col min="20" max="21" width="9.109375" outlineLevel="2"/>
    <col min="22" max="22" width="9.109375" outlineLevel="1"/>
    <col min="23" max="24" width="9.109375" outlineLevel="2"/>
    <col min="25" max="25" width="15.6640625" customWidth="1"/>
    <col min="26" max="26" width="22.5546875" bestFit="1" customWidth="1" outlineLevel="2"/>
    <col min="27" max="27" width="9.109375" outlineLevel="2"/>
    <col min="28" max="28" width="9.109375" outlineLevel="1"/>
    <col min="29" max="30" width="9.109375" outlineLevel="2"/>
    <col min="31" max="31" width="15.6640625" customWidth="1"/>
    <col min="32" max="33" width="9.109375" outlineLevel="2"/>
    <col min="34" max="34" width="9.109375" outlineLevel="1"/>
    <col min="35" max="36" width="9.109375" outlineLevel="2"/>
    <col min="37" max="37" width="15.6640625" customWidth="1"/>
    <col min="38" max="39" width="9.109375" outlineLevel="2"/>
  </cols>
  <sheetData>
    <row r="1" spans="1:39" ht="17.399999999999999" x14ac:dyDescent="0.35">
      <c r="H1" s="1" t="s">
        <v>75</v>
      </c>
      <c r="I1" s="1">
        <v>3</v>
      </c>
    </row>
    <row r="2" spans="1:39" ht="17.399999999999999" x14ac:dyDescent="0.3">
      <c r="H2" s="2" t="s">
        <v>76</v>
      </c>
      <c r="I2" s="3">
        <f ca="1">SUM(I7:I27)</f>
        <v>77.68922790000002</v>
      </c>
      <c r="M2" s="3">
        <f>SUM(M7:M27)</f>
        <v>73.850400000000022</v>
      </c>
      <c r="S2" s="3">
        <f>SUM(S7:S27)</f>
        <v>73.963716300000016</v>
      </c>
      <c r="Y2" s="3">
        <f>SUM(Y7:Y27)</f>
        <v>72.888000000000019</v>
      </c>
      <c r="AE2" s="3">
        <f>SUM(AE7:AE27)</f>
        <v>0</v>
      </c>
      <c r="AK2" s="3">
        <f>SUM(AK7:AK27)</f>
        <v>77.591601000000011</v>
      </c>
    </row>
    <row r="3" spans="1:39" ht="17.399999999999999" x14ac:dyDescent="0.3">
      <c r="H3" s="2" t="s">
        <v>77</v>
      </c>
      <c r="I3" s="4">
        <f ca="1">TotalCost/BoardQty</f>
        <v>25.896409300000006</v>
      </c>
    </row>
    <row r="5" spans="1:39" ht="18" x14ac:dyDescent="0.3">
      <c r="A5" s="9" t="s">
        <v>0</v>
      </c>
      <c r="B5" s="9"/>
      <c r="C5" s="9"/>
      <c r="D5" s="9"/>
      <c r="E5" s="9"/>
      <c r="F5" s="9"/>
      <c r="G5" s="9"/>
      <c r="H5" s="9"/>
      <c r="I5" s="9"/>
      <c r="J5" s="10" t="s">
        <v>78</v>
      </c>
      <c r="K5" s="10"/>
      <c r="L5" s="10"/>
      <c r="M5" s="10"/>
      <c r="N5" s="10"/>
      <c r="O5" s="10"/>
      <c r="P5" s="11" t="s">
        <v>97</v>
      </c>
      <c r="Q5" s="11"/>
      <c r="R5" s="11"/>
      <c r="S5" s="11"/>
      <c r="T5" s="11"/>
      <c r="U5" s="11"/>
      <c r="V5" s="12" t="s">
        <v>106</v>
      </c>
      <c r="W5" s="12"/>
      <c r="X5" s="12"/>
      <c r="Y5" s="12"/>
      <c r="Z5" s="12"/>
      <c r="AA5" s="12"/>
      <c r="AB5" s="13" t="s">
        <v>118</v>
      </c>
      <c r="AC5" s="13"/>
      <c r="AD5" s="13"/>
      <c r="AE5" s="13"/>
      <c r="AF5" s="13"/>
      <c r="AG5" s="13"/>
      <c r="AH5" s="8" t="s">
        <v>119</v>
      </c>
      <c r="AI5" s="8"/>
      <c r="AJ5" s="8"/>
      <c r="AK5" s="8"/>
      <c r="AL5" s="8"/>
      <c r="AM5" s="8"/>
    </row>
    <row r="6" spans="1:39" ht="31.2" x14ac:dyDescent="0.3">
      <c r="A6" s="5" t="s">
        <v>6</v>
      </c>
      <c r="B6" s="5" t="s">
        <v>8</v>
      </c>
      <c r="C6" s="5" t="s">
        <v>9</v>
      </c>
      <c r="D6" s="5" t="s">
        <v>5</v>
      </c>
      <c r="E6" s="5" t="s">
        <v>4</v>
      </c>
      <c r="F6" s="5" t="s">
        <v>1</v>
      </c>
      <c r="G6" s="5" t="s">
        <v>7</v>
      </c>
      <c r="H6" s="5" t="s">
        <v>3</v>
      </c>
      <c r="I6" s="5" t="s">
        <v>2</v>
      </c>
      <c r="J6" s="5" t="s">
        <v>80</v>
      </c>
      <c r="K6" s="5" t="s">
        <v>81</v>
      </c>
      <c r="L6" s="5" t="s">
        <v>3</v>
      </c>
      <c r="M6" s="5" t="s">
        <v>2</v>
      </c>
      <c r="N6" s="5" t="s">
        <v>82</v>
      </c>
      <c r="O6" s="5" t="s">
        <v>79</v>
      </c>
      <c r="P6" s="5" t="s">
        <v>80</v>
      </c>
      <c r="Q6" s="5" t="s">
        <v>81</v>
      </c>
      <c r="R6" s="5" t="s">
        <v>3</v>
      </c>
      <c r="S6" s="5" t="s">
        <v>2</v>
      </c>
      <c r="T6" s="5" t="s">
        <v>82</v>
      </c>
      <c r="U6" s="5" t="s">
        <v>79</v>
      </c>
      <c r="V6" s="5" t="s">
        <v>80</v>
      </c>
      <c r="W6" s="5" t="s">
        <v>81</v>
      </c>
      <c r="X6" s="5" t="s">
        <v>3</v>
      </c>
      <c r="Y6" s="5" t="s">
        <v>2</v>
      </c>
      <c r="Z6" s="5" t="s">
        <v>82</v>
      </c>
      <c r="AA6" s="5" t="s">
        <v>79</v>
      </c>
      <c r="AB6" s="5" t="s">
        <v>80</v>
      </c>
      <c r="AC6" s="5" t="s">
        <v>81</v>
      </c>
      <c r="AD6" s="5" t="s">
        <v>3</v>
      </c>
      <c r="AE6" s="5" t="s">
        <v>2</v>
      </c>
      <c r="AF6" s="5" t="s">
        <v>82</v>
      </c>
      <c r="AG6" s="5" t="s">
        <v>79</v>
      </c>
      <c r="AH6" s="5" t="s">
        <v>80</v>
      </c>
      <c r="AI6" s="5" t="s">
        <v>81</v>
      </c>
      <c r="AJ6" s="5" t="s">
        <v>3</v>
      </c>
      <c r="AK6" s="5" t="s">
        <v>2</v>
      </c>
      <c r="AL6" s="5" t="s">
        <v>82</v>
      </c>
      <c r="AM6" s="5" t="s">
        <v>79</v>
      </c>
    </row>
    <row r="7" spans="1:39" x14ac:dyDescent="0.3">
      <c r="A7" t="s">
        <v>10</v>
      </c>
      <c r="B7" t="s">
        <v>12</v>
      </c>
      <c r="D7" t="s">
        <v>11</v>
      </c>
      <c r="G7">
        <f>BoardQty*3</f>
        <v>9</v>
      </c>
      <c r="H7" s="6">
        <f t="shared" ref="H7:H27" ca="1" si="0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6">
        <f t="shared" ref="I7:I27" ca="1" si="1">IFERROR(G7*H7,"")</f>
        <v>0</v>
      </c>
    </row>
    <row r="8" spans="1:39" x14ac:dyDescent="0.3">
      <c r="A8" t="s">
        <v>13</v>
      </c>
      <c r="B8" t="s">
        <v>15</v>
      </c>
      <c r="D8" t="s">
        <v>14</v>
      </c>
      <c r="G8">
        <f>BoardQty*1</f>
        <v>3</v>
      </c>
      <c r="H8" s="6">
        <f t="shared" ca="1" si="0"/>
        <v>0</v>
      </c>
      <c r="I8" s="6">
        <f t="shared" ca="1" si="1"/>
        <v>0</v>
      </c>
    </row>
    <row r="9" spans="1:39" x14ac:dyDescent="0.3">
      <c r="A9" t="s">
        <v>16</v>
      </c>
      <c r="B9" t="s">
        <v>18</v>
      </c>
      <c r="D9" t="s">
        <v>17</v>
      </c>
      <c r="G9" s="14">
        <f>BoardQty*1</f>
        <v>3</v>
      </c>
      <c r="H9" s="6">
        <f t="shared" ca="1" si="0"/>
        <v>0.6</v>
      </c>
      <c r="I9" s="6">
        <f t="shared" ca="1" si="1"/>
        <v>1.7999999999999998</v>
      </c>
      <c r="J9">
        <v>33958</v>
      </c>
      <c r="L9" s="6">
        <f>IFERROR(LOOKUP(IF(K9="",G9,K9),{0,1,10,50,100,250,500,1000,2500,5000},{0,0.6,0.558,0.5516,0.428,0.3908,0.3722,0.31265,0.27915,0.26985}),"")</f>
        <v>0.6</v>
      </c>
      <c r="M9" s="6">
        <f>IFERROR(IF(K9="",G9,K9)*L9,"")</f>
        <v>1.7999999999999998</v>
      </c>
      <c r="N9" t="s">
        <v>84</v>
      </c>
      <c r="O9" s="7" t="s">
        <v>83</v>
      </c>
      <c r="V9">
        <v>35287</v>
      </c>
      <c r="X9" s="6">
        <f>IFERROR(LOOKUP(IF(W9="",G9,W9),{0,1,100,500,1000,2000,5000,10000,25000,50000},{0,0.675,0.554,0.373,0.313,0.282,0.237,0.201,0.171,0.143}),"")</f>
        <v>0.67500000000000004</v>
      </c>
      <c r="Y9" s="6">
        <f>IFERROR(IF(W9="",G9,W9)*X9,"")</f>
        <v>2.0250000000000004</v>
      </c>
      <c r="Z9" t="s">
        <v>107</v>
      </c>
      <c r="AA9" s="7" t="s">
        <v>83</v>
      </c>
    </row>
    <row r="10" spans="1:39" x14ac:dyDescent="0.3">
      <c r="A10" t="s">
        <v>19</v>
      </c>
      <c r="B10" t="s">
        <v>21</v>
      </c>
      <c r="D10" t="s">
        <v>11</v>
      </c>
      <c r="F10" t="s">
        <v>20</v>
      </c>
      <c r="G10" s="14">
        <f>BoardQty*1</f>
        <v>3</v>
      </c>
      <c r="H10" s="6">
        <f t="shared" ca="1" si="0"/>
        <v>5.0360500000000002E-3</v>
      </c>
      <c r="I10" s="6">
        <f t="shared" ca="1" si="1"/>
        <v>1.5108150000000001E-2</v>
      </c>
      <c r="J10">
        <v>354912</v>
      </c>
      <c r="L10" s="6">
        <f>IFERROR(LOOKUP(IF(K10="",G10,K10),{0,1,10,25,50,100,250,500,1000,5000,10000,25000,50000},{0,0.1,0.015,0.0108,0.0084,0.0061,0.00468,0.00374,0.00276,0.00198,0.00172,0.00151,0.00141}),"")</f>
        <v>0.1</v>
      </c>
      <c r="M10" s="6">
        <f>IFERROR(IF(K10="",G10,K10)*L10,"")</f>
        <v>0.30000000000000004</v>
      </c>
      <c r="N10" t="s">
        <v>85</v>
      </c>
      <c r="O10" s="7" t="s">
        <v>83</v>
      </c>
      <c r="P10">
        <v>20000</v>
      </c>
      <c r="R10" s="6">
        <f>IFERROR(LOOKUP(IF(Q10="",G10,Q10),{0,1,10000,20000,30000},{0,0.00503605,0.00503605,0.0047146,0.00417885}),"")</f>
        <v>5.0360500000000002E-3</v>
      </c>
      <c r="S10" s="6">
        <f>IFERROR(IF(Q10="",G10,Q10)*R10,"")</f>
        <v>1.5108150000000001E-2</v>
      </c>
      <c r="T10" t="s">
        <v>98</v>
      </c>
      <c r="U10" s="7" t="s">
        <v>83</v>
      </c>
    </row>
    <row r="11" spans="1:39" x14ac:dyDescent="0.3">
      <c r="A11" t="s">
        <v>22</v>
      </c>
      <c r="B11" t="s">
        <v>24</v>
      </c>
      <c r="D11" t="s">
        <v>23</v>
      </c>
      <c r="G11" s="14">
        <f>BoardQty*1</f>
        <v>3</v>
      </c>
      <c r="H11" s="6">
        <f t="shared" ca="1" si="0"/>
        <v>0</v>
      </c>
      <c r="I11" s="6">
        <f t="shared" ca="1" si="1"/>
        <v>0</v>
      </c>
    </row>
    <row r="12" spans="1:39" x14ac:dyDescent="0.3">
      <c r="A12" t="s">
        <v>25</v>
      </c>
      <c r="B12" t="s">
        <v>26</v>
      </c>
      <c r="D12" t="s">
        <v>27</v>
      </c>
      <c r="F12" t="s">
        <v>26</v>
      </c>
      <c r="G12" s="14">
        <f>BoardQty*1</f>
        <v>3</v>
      </c>
      <c r="H12" s="6">
        <f t="shared" ca="1" si="0"/>
        <v>0.96</v>
      </c>
      <c r="I12" s="6">
        <f t="shared" ca="1" si="1"/>
        <v>2.88</v>
      </c>
      <c r="J12">
        <v>21304</v>
      </c>
      <c r="L12" s="6">
        <f>IFERROR(LOOKUP(IF(K12="",G12,K12),{0,1,10,25,50,100,250,500,1000,5000},{0,0.96,0.919,0.9,0.8042,0.7659,0.74676,0.57494,0.55752,0.48783}),"")</f>
        <v>0.96</v>
      </c>
      <c r="M12" s="6">
        <f t="shared" ref="M12:M18" si="2">IFERROR(IF(K12="",G12,K12)*L12,"")</f>
        <v>2.88</v>
      </c>
      <c r="N12" t="s">
        <v>86</v>
      </c>
      <c r="O12" s="7" t="s">
        <v>83</v>
      </c>
    </row>
    <row r="13" spans="1:39" x14ac:dyDescent="0.3">
      <c r="A13" t="s">
        <v>28</v>
      </c>
      <c r="B13" t="s">
        <v>31</v>
      </c>
      <c r="D13" t="s">
        <v>30</v>
      </c>
      <c r="F13" t="s">
        <v>29</v>
      </c>
      <c r="G13" s="14">
        <f>BoardQty*2</f>
        <v>6</v>
      </c>
      <c r="H13" s="6">
        <f t="shared" ca="1" si="0"/>
        <v>1.04</v>
      </c>
      <c r="I13" s="6">
        <f t="shared" ca="1" si="1"/>
        <v>6.24</v>
      </c>
      <c r="J13">
        <v>20374</v>
      </c>
      <c r="L13" s="6">
        <f>IFERROR(LOOKUP(IF(K13="",G13,K13),{0,1,10,50,100,250,500,1000,2500,5000},{0,1.04,0.918,0.828,0.792,0.72,0.648,0.576,0.522,0.504}),"")</f>
        <v>1.04</v>
      </c>
      <c r="M13" s="6">
        <f t="shared" si="2"/>
        <v>6.24</v>
      </c>
      <c r="N13" t="s">
        <v>87</v>
      </c>
      <c r="O13" s="7" t="s">
        <v>83</v>
      </c>
    </row>
    <row r="14" spans="1:39" x14ac:dyDescent="0.3">
      <c r="A14" t="s">
        <v>32</v>
      </c>
      <c r="B14" t="s">
        <v>35</v>
      </c>
      <c r="D14" t="s">
        <v>34</v>
      </c>
      <c r="F14" t="s">
        <v>33</v>
      </c>
      <c r="G14" s="14">
        <f>BoardQty*8</f>
        <v>24</v>
      </c>
      <c r="H14" s="6">
        <f t="shared" ca="1" si="0"/>
        <v>0.79900000000000004</v>
      </c>
      <c r="I14" s="6">
        <f t="shared" ca="1" si="1"/>
        <v>19.176000000000002</v>
      </c>
      <c r="J14">
        <v>7821</v>
      </c>
      <c r="L14" s="6">
        <f>IFERROR(LOOKUP(IF(K14="",G14,K14),{0,1,10,25,50,100,250,500,1000,5000},{0,0.9,0.84,0.8,0.76,0.74,0.72,0.68,0.64,0.54}),"")</f>
        <v>0.84</v>
      </c>
      <c r="M14" s="6">
        <f t="shared" si="2"/>
        <v>20.16</v>
      </c>
      <c r="N14" t="s">
        <v>88</v>
      </c>
      <c r="O14" s="7" t="s">
        <v>83</v>
      </c>
      <c r="P14">
        <v>6</v>
      </c>
      <c r="R14" s="6">
        <f>IFERROR(LOOKUP(IF(Q14="",G14,Q14),{0,1,10,50,100,500,1000},{0,1.725115,1.7144,1.425095,1.382235,1.26437,1.15722}),"")</f>
        <v>1.7143999999999999</v>
      </c>
      <c r="S14" s="6">
        <f>IFERROR(IF(Q14="",G14,Q14)*R14,"")</f>
        <v>41.145600000000002</v>
      </c>
      <c r="T14" t="s">
        <v>99</v>
      </c>
      <c r="U14" s="7" t="s">
        <v>83</v>
      </c>
      <c r="V14">
        <v>1419</v>
      </c>
      <c r="X14" s="6">
        <f>IFERROR(LOOKUP(IF(W14="",G14,W14),{0,1,10,20,50,100,200,500,1000},{0,0.889,0.835,0.799,0.756,0.734,0.72,0.679,0.67}),"")</f>
        <v>0.79900000000000004</v>
      </c>
      <c r="Y14" s="6">
        <f t="shared" ref="Y14:Y21" si="3">IFERROR(IF(W14="",G14,W14)*X14,"")</f>
        <v>19.176000000000002</v>
      </c>
      <c r="Z14" t="s">
        <v>108</v>
      </c>
      <c r="AA14" s="7" t="s">
        <v>83</v>
      </c>
      <c r="AM14" s="7" t="s">
        <v>83</v>
      </c>
    </row>
    <row r="15" spans="1:39" x14ac:dyDescent="0.3">
      <c r="A15" t="s">
        <v>36</v>
      </c>
      <c r="B15" t="s">
        <v>39</v>
      </c>
      <c r="D15" t="s">
        <v>38</v>
      </c>
      <c r="F15" t="s">
        <v>37</v>
      </c>
      <c r="G15" s="14">
        <f>BoardQty*1</f>
        <v>3</v>
      </c>
      <c r="H15" s="6">
        <f t="shared" ca="1" si="0"/>
        <v>1.60725E-2</v>
      </c>
      <c r="I15" s="6">
        <f t="shared" ca="1" si="1"/>
        <v>4.8217499999999996E-2</v>
      </c>
      <c r="J15">
        <v>4160046</v>
      </c>
      <c r="L15" s="6">
        <f>IFERROR(LOOKUP(IF(K15="",G15,K15),{0,1,10,25,50,100,250,500,1000,4000,8000,12000,28000,100000},{0,0.1,0.033,0.024,0.018,0.0147,0.01224,0.01046,0.00822,0.00614,0.00561,0.00534,0.00507,0.00367}),"")</f>
        <v>0.1</v>
      </c>
      <c r="M15" s="6">
        <f t="shared" si="2"/>
        <v>0.30000000000000004</v>
      </c>
      <c r="N15" t="s">
        <v>89</v>
      </c>
      <c r="O15" s="7" t="s">
        <v>83</v>
      </c>
      <c r="P15">
        <v>222840</v>
      </c>
      <c r="R15" s="6">
        <f>IFERROR(LOOKUP(IF(Q15="",G15,Q15),{0,1,10,200,400,1000,2000},{0,0.02303725,0.02303725,0.01896555,0.0156439,0.0111436,0.0096435}),"")</f>
        <v>2.3037249999999999E-2</v>
      </c>
      <c r="S15" s="6">
        <f>IFERROR(IF(Q15="",G15,Q15)*R15,"")</f>
        <v>6.911175E-2</v>
      </c>
      <c r="T15" t="s">
        <v>100</v>
      </c>
      <c r="U15" s="7" t="s">
        <v>83</v>
      </c>
      <c r="V15">
        <v>573739</v>
      </c>
      <c r="X15" s="6">
        <f>IFERROR(LOOKUP(IF(W15="",G15,W15),{0,1,50,100,500,1000,4000},{0,0.1,0.019,0.013,0.011,0.008,0.006}),"")</f>
        <v>0.1</v>
      </c>
      <c r="Y15" s="6">
        <f t="shared" si="3"/>
        <v>0.30000000000000004</v>
      </c>
      <c r="Z15" t="s">
        <v>109</v>
      </c>
      <c r="AA15" s="7" t="s">
        <v>83</v>
      </c>
      <c r="AH15">
        <v>100</v>
      </c>
      <c r="AJ15" s="6">
        <f>IFERROR(LOOKUP(IF(AI15="",G15,AI15),{0,1,50,500},{0,0.0160725,0.0160725,0.015001}),"")</f>
        <v>1.60725E-2</v>
      </c>
      <c r="AK15" s="6">
        <f t="shared" ref="AK15:AK20" si="4">IFERROR(IF(AI15="",G15,AI15)*AJ15,"")</f>
        <v>4.8217499999999996E-2</v>
      </c>
      <c r="AL15" t="s">
        <v>120</v>
      </c>
      <c r="AM15" s="7" t="s">
        <v>83</v>
      </c>
    </row>
    <row r="16" spans="1:39" x14ac:dyDescent="0.3">
      <c r="A16" t="s">
        <v>40</v>
      </c>
      <c r="B16" t="s">
        <v>41</v>
      </c>
      <c r="D16" t="s">
        <v>38</v>
      </c>
      <c r="F16" t="s">
        <v>37</v>
      </c>
      <c r="G16" s="14">
        <f>BoardQty*8</f>
        <v>24</v>
      </c>
      <c r="H16" s="6">
        <f t="shared" ca="1" si="0"/>
        <v>1.60725E-2</v>
      </c>
      <c r="I16" s="6">
        <f t="shared" ca="1" si="1"/>
        <v>0.38573999999999997</v>
      </c>
      <c r="J16">
        <v>4160046</v>
      </c>
      <c r="L16" s="6">
        <f>IFERROR(LOOKUP(IF(K16="",G16,K16),{0,1,10,25,50,100,250,500,1000,4000,8000,12000,28000,100000},{0,0.1,0.033,0.024,0.018,0.0147,0.01224,0.01046,0.00822,0.00614,0.00561,0.00534,0.00507,0.00367}),"")</f>
        <v>3.3000000000000002E-2</v>
      </c>
      <c r="M16" s="6">
        <f t="shared" si="2"/>
        <v>0.79200000000000004</v>
      </c>
      <c r="N16" t="s">
        <v>89</v>
      </c>
      <c r="O16" s="7" t="s">
        <v>83</v>
      </c>
      <c r="P16">
        <v>222840</v>
      </c>
      <c r="R16" s="6">
        <f>IFERROR(LOOKUP(IF(Q16="",G16,Q16),{0,1,10,200,400,1000,2000},{0,0.02303725,0.02303725,0.01896555,0.0156439,0.0111436,0.0096435}),"")</f>
        <v>2.3037249999999999E-2</v>
      </c>
      <c r="S16" s="6">
        <f>IFERROR(IF(Q16="",G16,Q16)*R16,"")</f>
        <v>0.552894</v>
      </c>
      <c r="T16" t="s">
        <v>100</v>
      </c>
      <c r="U16" s="7" t="s">
        <v>83</v>
      </c>
      <c r="V16">
        <v>573739</v>
      </c>
      <c r="X16" s="6">
        <f>IFERROR(LOOKUP(IF(W16="",G16,W16),{0,1,50,100,500,1000,4000},{0,0.1,0.019,0.013,0.011,0.008,0.006}),"")</f>
        <v>0.1</v>
      </c>
      <c r="Y16" s="6">
        <f t="shared" si="3"/>
        <v>2.4000000000000004</v>
      </c>
      <c r="Z16" t="s">
        <v>109</v>
      </c>
      <c r="AA16" s="7" t="s">
        <v>83</v>
      </c>
      <c r="AH16">
        <v>100</v>
      </c>
      <c r="AJ16" s="6">
        <f>IFERROR(LOOKUP(IF(AI16="",G16,AI16),{0,1,50,500},{0,0.0160725,0.0160725,0.015001}),"")</f>
        <v>1.60725E-2</v>
      </c>
      <c r="AK16" s="6">
        <f t="shared" si="4"/>
        <v>0.38573999999999997</v>
      </c>
      <c r="AL16" t="s">
        <v>120</v>
      </c>
      <c r="AM16" s="7" t="s">
        <v>83</v>
      </c>
    </row>
    <row r="17" spans="1:39" x14ac:dyDescent="0.3">
      <c r="A17" t="s">
        <v>42</v>
      </c>
      <c r="B17" t="s">
        <v>44</v>
      </c>
      <c r="D17" t="s">
        <v>38</v>
      </c>
      <c r="F17" t="s">
        <v>43</v>
      </c>
      <c r="G17" s="14">
        <f>BoardQty*1</f>
        <v>3</v>
      </c>
      <c r="H17" s="6">
        <f t="shared" ca="1" si="0"/>
        <v>6.5040050000000002E-2</v>
      </c>
      <c r="I17" s="6">
        <f t="shared" ca="1" si="1"/>
        <v>0.19512014999999999</v>
      </c>
      <c r="J17">
        <v>2190589</v>
      </c>
      <c r="L17" s="6">
        <f>IFERROR(LOOKUP(IF(K17="",G17,K17),{0,1,10,50,100,250,500,1000,3000,6000,9000,15000,30000,75000,150000},{0,0.15,0.101,0.058,0.048,0.0404,0.03384,0.02778,0.02374,0.02172,0.0202,0.01919,0.01818,0.01667,0.01377}),"")</f>
        <v>0.15</v>
      </c>
      <c r="M17" s="6">
        <f t="shared" si="2"/>
        <v>0.44999999999999996</v>
      </c>
      <c r="N17" t="s">
        <v>90</v>
      </c>
      <c r="O17" s="7" t="s">
        <v>83</v>
      </c>
      <c r="P17">
        <v>23887</v>
      </c>
      <c r="R17" s="6">
        <f>IFERROR(LOOKUP(IF(Q17="",G17,Q17),{0,1,100,250,750,1500},{0,0.06504005,0.06504005,0.04339575,0.0355738,0.0325736}),"")</f>
        <v>6.5040050000000002E-2</v>
      </c>
      <c r="S17" s="6">
        <f>IFERROR(IF(Q17="",G17,Q17)*R17,"")</f>
        <v>0.19512014999999999</v>
      </c>
      <c r="T17" t="s">
        <v>101</v>
      </c>
      <c r="U17" s="7" t="s">
        <v>83</v>
      </c>
      <c r="V17">
        <v>681716</v>
      </c>
      <c r="X17" s="6">
        <f>IFERROR(LOOKUP(IF(W17="",G17,W17),{0,1,10,100,500,1000,3000,9000},{0,0.149,0.1,0.047,0.033,0.027,0.021,0.019}),"")</f>
        <v>0.14899999999999999</v>
      </c>
      <c r="Y17" s="6">
        <f t="shared" si="3"/>
        <v>0.44699999999999995</v>
      </c>
      <c r="Z17" t="s">
        <v>110</v>
      </c>
      <c r="AA17" s="7" t="s">
        <v>83</v>
      </c>
      <c r="AH17">
        <v>450</v>
      </c>
      <c r="AJ17" s="6">
        <f>IFERROR(LOOKUP(IF(AI17="",G17,AI17),{0,1,50,250},{0,0.130723,0.130723,0.115722}),"")</f>
        <v>0.13072300000000001</v>
      </c>
      <c r="AK17" s="6">
        <f t="shared" si="4"/>
        <v>0.39216899999999999</v>
      </c>
      <c r="AL17" t="s">
        <v>121</v>
      </c>
      <c r="AM17" s="7" t="s">
        <v>83</v>
      </c>
    </row>
    <row r="18" spans="1:39" x14ac:dyDescent="0.3">
      <c r="A18" t="s">
        <v>45</v>
      </c>
      <c r="B18" t="s">
        <v>46</v>
      </c>
      <c r="D18" t="s">
        <v>38</v>
      </c>
      <c r="F18" t="s">
        <v>37</v>
      </c>
      <c r="G18" s="14">
        <f>BoardQty*2</f>
        <v>6</v>
      </c>
      <c r="H18" s="6">
        <f t="shared" ca="1" si="0"/>
        <v>1.60725E-2</v>
      </c>
      <c r="I18" s="6">
        <f t="shared" ca="1" si="1"/>
        <v>9.6434999999999993E-2</v>
      </c>
      <c r="J18">
        <v>4160046</v>
      </c>
      <c r="L18" s="6">
        <f>IFERROR(LOOKUP(IF(K18="",G18,K18),{0,1,10,25,50,100,250,500,1000,4000,8000,12000,28000,100000},{0,0.1,0.033,0.024,0.018,0.0147,0.01224,0.01046,0.00822,0.00614,0.00561,0.00534,0.00507,0.00367}),"")</f>
        <v>0.1</v>
      </c>
      <c r="M18" s="6">
        <f t="shared" si="2"/>
        <v>0.60000000000000009</v>
      </c>
      <c r="N18" t="s">
        <v>89</v>
      </c>
      <c r="O18" s="7" t="s">
        <v>83</v>
      </c>
      <c r="P18">
        <v>222840</v>
      </c>
      <c r="R18" s="6">
        <f>IFERROR(LOOKUP(IF(Q18="",G18,Q18),{0,1,10,200,400,1000,2000},{0,0.02303725,0.02303725,0.01896555,0.0156439,0.0111436,0.0096435}),"")</f>
        <v>2.3037249999999999E-2</v>
      </c>
      <c r="S18" s="6">
        <f>IFERROR(IF(Q18="",G18,Q18)*R18,"")</f>
        <v>0.1382235</v>
      </c>
      <c r="T18" t="s">
        <v>100</v>
      </c>
      <c r="U18" s="7" t="s">
        <v>83</v>
      </c>
      <c r="V18">
        <v>573739</v>
      </c>
      <c r="X18" s="6">
        <f>IFERROR(LOOKUP(IF(W18="",G18,W18),{0,1,50,100,500,1000,4000},{0,0.1,0.019,0.013,0.011,0.008,0.006}),"")</f>
        <v>0.1</v>
      </c>
      <c r="Y18" s="6">
        <f t="shared" si="3"/>
        <v>0.60000000000000009</v>
      </c>
      <c r="Z18" t="s">
        <v>109</v>
      </c>
      <c r="AA18" s="7" t="s">
        <v>83</v>
      </c>
      <c r="AH18">
        <v>100</v>
      </c>
      <c r="AJ18" s="6">
        <f>IFERROR(LOOKUP(IF(AI18="",G18,AI18),{0,1,50,500},{0,0.0160725,0.0160725,0.015001}),"")</f>
        <v>1.60725E-2</v>
      </c>
      <c r="AK18" s="6">
        <f t="shared" si="4"/>
        <v>9.6434999999999993E-2</v>
      </c>
      <c r="AL18" t="s">
        <v>120</v>
      </c>
      <c r="AM18" s="7" t="s">
        <v>83</v>
      </c>
    </row>
    <row r="19" spans="1:39" x14ac:dyDescent="0.3">
      <c r="A19" t="s">
        <v>47</v>
      </c>
      <c r="B19" t="s">
        <v>50</v>
      </c>
      <c r="D19" t="s">
        <v>49</v>
      </c>
      <c r="F19" t="s">
        <v>48</v>
      </c>
      <c r="G19" s="14">
        <f>BoardQty*1</f>
        <v>3</v>
      </c>
      <c r="H19" s="6">
        <f t="shared" ca="1" si="0"/>
        <v>1.51</v>
      </c>
      <c r="I19" s="6">
        <f t="shared" ca="1" si="1"/>
        <v>4.53</v>
      </c>
      <c r="O19" s="7" t="s">
        <v>83</v>
      </c>
      <c r="V19">
        <v>89</v>
      </c>
      <c r="X19" s="6">
        <f>IFERROR(LOOKUP(IF(W19="",G19,W19),{0,1,10,25,50,100,250,500,1000},{0,1.51,1.42,1.38,1.34,1.26,1.22,1.14,1.13}),"")</f>
        <v>1.51</v>
      </c>
      <c r="Y19" s="6">
        <f t="shared" si="3"/>
        <v>4.53</v>
      </c>
      <c r="Z19" t="s">
        <v>111</v>
      </c>
      <c r="AA19" s="7" t="s">
        <v>83</v>
      </c>
      <c r="AH19">
        <v>50</v>
      </c>
      <c r="AJ19" s="6">
        <f>IFERROR(LOOKUP(IF(AI19="",G19,AI19),{0,1,5,25},{0,1.656539,1.656539,1.527959}),"")</f>
        <v>1.656539</v>
      </c>
      <c r="AK19" s="6">
        <f t="shared" si="4"/>
        <v>4.9696169999999995</v>
      </c>
      <c r="AL19" t="s">
        <v>122</v>
      </c>
      <c r="AM19" s="7" t="s">
        <v>83</v>
      </c>
    </row>
    <row r="20" spans="1:39" x14ac:dyDescent="0.3">
      <c r="A20" t="s">
        <v>51</v>
      </c>
      <c r="B20" t="s">
        <v>53</v>
      </c>
      <c r="D20" t="s">
        <v>38</v>
      </c>
      <c r="F20" t="s">
        <v>52</v>
      </c>
      <c r="G20" s="14">
        <f>BoardQty*1</f>
        <v>3</v>
      </c>
      <c r="H20" s="6">
        <f t="shared" ca="1" si="0"/>
        <v>9.1077500000000006E-2</v>
      </c>
      <c r="I20" s="6">
        <f t="shared" ca="1" si="1"/>
        <v>0.27323249999999999</v>
      </c>
      <c r="J20">
        <v>540108</v>
      </c>
      <c r="L20" s="6">
        <f>IFERROR(LOOKUP(IF(K20="",G20,K20),{0,1,10,50,100,250,500,1000,3000,6000,9000,15000,30000,75000,150000},{0,0.11,0.076,0.0436,0.036,0.03032,0.02538,0.02083,0.0178,0.01629,0.01515,0.01439,0.01364,0.0125,0.01032}),"")</f>
        <v>0.11</v>
      </c>
      <c r="M20" s="6">
        <f>IFERROR(IF(K20="",G20,K20)*L20,"")</f>
        <v>0.33</v>
      </c>
      <c r="N20" t="s">
        <v>91</v>
      </c>
      <c r="O20" s="7" t="s">
        <v>83</v>
      </c>
      <c r="P20">
        <v>2399</v>
      </c>
      <c r="R20" s="6">
        <f>IFERROR(LOOKUP(IF(Q20="",G20,Q20),{0,1,5,50,250,500,1500,3000,15000,30000},{0,0.10104245,0.10104245,0.04725315,0.0345023,0.0272161,0.02475165,0.0227158,0.01939415,0.01896555}),"")</f>
        <v>0.10104245000000001</v>
      </c>
      <c r="S20" s="6">
        <f>IFERROR(IF(Q20="",G20,Q20)*R20,"")</f>
        <v>0.30312735000000002</v>
      </c>
      <c r="T20" t="s">
        <v>102</v>
      </c>
      <c r="U20" s="7" t="s">
        <v>83</v>
      </c>
      <c r="V20">
        <v>0</v>
      </c>
      <c r="X20" s="6">
        <f>IFERROR(LOOKUP(IF(W20="",G20,W20),{0,1,10,100,500,3000},{0,0.1,0.075,0.035,0.033,0.033}),"")</f>
        <v>0.1</v>
      </c>
      <c r="Y20" s="6">
        <f t="shared" si="3"/>
        <v>0.30000000000000004</v>
      </c>
      <c r="Z20" t="s">
        <v>112</v>
      </c>
      <c r="AA20" s="7" t="s">
        <v>83</v>
      </c>
      <c r="AH20">
        <v>750</v>
      </c>
      <c r="AJ20" s="6">
        <f>IFERROR(LOOKUP(IF(AI20="",G20,AI20),{0,1,50,750},{0,0.0910775,0.0910775,0.0739335}),"")</f>
        <v>9.1077500000000006E-2</v>
      </c>
      <c r="AK20" s="6">
        <f t="shared" si="4"/>
        <v>0.27323249999999999</v>
      </c>
      <c r="AL20" t="s">
        <v>123</v>
      </c>
      <c r="AM20" s="7" t="s">
        <v>83</v>
      </c>
    </row>
    <row r="21" spans="1:39" x14ac:dyDescent="0.3">
      <c r="A21" t="s">
        <v>54</v>
      </c>
      <c r="B21" t="s">
        <v>56</v>
      </c>
      <c r="D21" t="s">
        <v>11</v>
      </c>
      <c r="F21" t="s">
        <v>55</v>
      </c>
      <c r="G21" s="14">
        <f>BoardQty*2</f>
        <v>6</v>
      </c>
      <c r="H21" s="6">
        <f t="shared" ca="1" si="0"/>
        <v>9.3649099999999999E-2</v>
      </c>
      <c r="I21" s="6">
        <f t="shared" ca="1" si="1"/>
        <v>0.56189460000000002</v>
      </c>
      <c r="J21">
        <v>989382</v>
      </c>
      <c r="L21" s="6">
        <f>IFERROR(LOOKUP(IF(K21="",G21,K21),{0,1,10,25,50,100,250,500,1000,5000,10000,25000,50000,125000},{0,0.1,0.019,0.0136,0.0104,0.0077,0.00584,0.00468,0.00345,0.00247,0.00215,0.00189,0.00173,0.00169}),"")</f>
        <v>0.1</v>
      </c>
      <c r="M21" s="6">
        <f>IFERROR(IF(K21="",G21,K21)*L21,"")</f>
        <v>0.60000000000000009</v>
      </c>
      <c r="N21" t="s">
        <v>92</v>
      </c>
      <c r="O21" s="7" t="s">
        <v>83</v>
      </c>
      <c r="P21">
        <v>7315</v>
      </c>
      <c r="R21" s="6">
        <f>IFERROR(LOOKUP(IF(Q21="",G21,Q21),{0,1,10,25,100,250,500,1000},{0,0.0936491,0.0201442,0.0188584,0.0160725,0.0141438,0.0113579,0.00932205}),"")</f>
        <v>9.3649099999999999E-2</v>
      </c>
      <c r="S21" s="6">
        <f>IFERROR(IF(Q21="",G21,Q21)*R21,"")</f>
        <v>0.56189460000000002</v>
      </c>
      <c r="T21" t="s">
        <v>103</v>
      </c>
      <c r="U21" s="7" t="s">
        <v>83</v>
      </c>
      <c r="V21">
        <v>63647</v>
      </c>
      <c r="X21" s="6">
        <f>IFERROR(LOOKUP(IF(W21="",G21,W21),{0,1,10,100,1000,5000,25000},{0,0.1,0.016,0.006,0.004,0.003,0.002}),"")</f>
        <v>0.1</v>
      </c>
      <c r="Y21" s="6">
        <f t="shared" si="3"/>
        <v>0.60000000000000009</v>
      </c>
      <c r="Z21" t="s">
        <v>113</v>
      </c>
      <c r="AA21" s="7" t="s">
        <v>83</v>
      </c>
    </row>
    <row r="22" spans="1:39" x14ac:dyDescent="0.3">
      <c r="A22" t="s">
        <v>57</v>
      </c>
      <c r="B22" t="s">
        <v>59</v>
      </c>
      <c r="D22" t="s">
        <v>11</v>
      </c>
      <c r="F22" t="s">
        <v>58</v>
      </c>
      <c r="G22" s="14">
        <f>BoardQty*17</f>
        <v>51</v>
      </c>
      <c r="H22" s="6">
        <f t="shared" ca="1" si="0"/>
        <v>8.3999999999999995E-3</v>
      </c>
      <c r="I22" s="6">
        <f t="shared" ca="1" si="1"/>
        <v>0.42839999999999995</v>
      </c>
      <c r="J22">
        <v>1677837</v>
      </c>
      <c r="L22" s="6">
        <f>IFERROR(LOOKUP(IF(K22="",G22,K22),{0,1,10,25,50,100,250,500,1000,5000,10000,25000,30000,50000},{0,0.1,0.015,0.0108,0.0084,0.0061,0.00468,0.00374,0.00276,0.00198,0.00165,0.00151,0.00145,0.00136}),"")</f>
        <v>8.3999999999999995E-3</v>
      </c>
      <c r="M22" s="6">
        <f>IFERROR(IF(K22="",G22,K22)*L22,"")</f>
        <v>0.42839999999999995</v>
      </c>
      <c r="N22" t="s">
        <v>93</v>
      </c>
      <c r="O22" s="7" t="s">
        <v>83</v>
      </c>
      <c r="P22">
        <v>6567</v>
      </c>
      <c r="R22" s="6">
        <f>IFERROR(LOOKUP(IF(Q22="",G22,Q22),{0,1,10,100,1000},{0,0.05925395,0.0377168,0.02239435,0.01532245}),"")</f>
        <v>3.7716800000000002E-2</v>
      </c>
      <c r="S22" s="6">
        <f>IFERROR(IF(Q22="",G22,Q22)*R22,"")</f>
        <v>1.9235568000000001</v>
      </c>
      <c r="T22" t="s">
        <v>104</v>
      </c>
      <c r="U22" s="7" t="s">
        <v>83</v>
      </c>
    </row>
    <row r="23" spans="1:39" x14ac:dyDescent="0.3">
      <c r="A23" t="s">
        <v>60</v>
      </c>
      <c r="B23" t="s">
        <v>63</v>
      </c>
      <c r="D23" t="s">
        <v>62</v>
      </c>
      <c r="F23" t="s">
        <v>61</v>
      </c>
      <c r="G23" s="14">
        <f>BoardQty*1</f>
        <v>3</v>
      </c>
      <c r="H23" s="6">
        <f t="shared" ca="1" si="0"/>
        <v>9.6863600000000005</v>
      </c>
      <c r="I23" s="6">
        <f t="shared" ca="1" si="1"/>
        <v>29.059080000000002</v>
      </c>
      <c r="J23">
        <v>710</v>
      </c>
      <c r="L23" s="6">
        <f>IFERROR(LOOKUP(IF(K23="",G23,K23),{0,1,10,25,100,250,500,1000},{0,10.16,9.31,8.464,7.6174,6.98264,6.34786,5.71307}),"")</f>
        <v>10.16</v>
      </c>
      <c r="M23" s="6">
        <f>IFERROR(IF(K23="",G23,K23)*L23,"")</f>
        <v>30.48</v>
      </c>
      <c r="N23" t="s">
        <v>94</v>
      </c>
      <c r="O23" s="7" t="s">
        <v>83</v>
      </c>
      <c r="P23">
        <v>87</v>
      </c>
      <c r="R23" s="6">
        <f>IFERROR(LOOKUP(IF(Q23="",G23,Q23),{0,1},{0,9.68636}),"")</f>
        <v>9.6863600000000005</v>
      </c>
      <c r="S23" s="6">
        <f>IFERROR(IF(Q23="",G23,Q23)*R23,"")</f>
        <v>29.059080000000002</v>
      </c>
      <c r="T23" t="s">
        <v>105</v>
      </c>
      <c r="U23" s="7" t="s">
        <v>83</v>
      </c>
      <c r="V23">
        <v>894</v>
      </c>
      <c r="X23" s="6">
        <f>IFERROR(LOOKUP(IF(W23="",G23,W23),{0,1,25,100,1000},{0,10.15,8.46,7.61,5.65}),"")</f>
        <v>10.15</v>
      </c>
      <c r="Y23" s="6">
        <f>IFERROR(IF(W23="",G23,W23)*X23,"")</f>
        <v>30.450000000000003</v>
      </c>
      <c r="Z23" t="s">
        <v>114</v>
      </c>
      <c r="AA23" s="7" t="s">
        <v>83</v>
      </c>
      <c r="AH23">
        <v>98</v>
      </c>
      <c r="AJ23" s="6">
        <f>IFERROR(LOOKUP(IF(AI23="",G23,AI23),{0,1,5},{0,23.80873,19.040555}),"")</f>
        <v>23.808730000000001</v>
      </c>
      <c r="AK23" s="6">
        <f>IFERROR(IF(AI23="",G23,AI23)*AJ23,"")</f>
        <v>71.426190000000005</v>
      </c>
      <c r="AL23" t="s">
        <v>124</v>
      </c>
      <c r="AM23" s="7" t="s">
        <v>83</v>
      </c>
    </row>
    <row r="24" spans="1:39" x14ac:dyDescent="0.3">
      <c r="A24" t="s">
        <v>64</v>
      </c>
      <c r="B24" t="s">
        <v>67</v>
      </c>
      <c r="D24" t="s">
        <v>66</v>
      </c>
      <c r="F24" t="s">
        <v>65</v>
      </c>
      <c r="G24" s="14">
        <f>BoardQty*1</f>
        <v>3</v>
      </c>
      <c r="H24" s="6">
        <f t="shared" ca="1" si="0"/>
        <v>1.17</v>
      </c>
      <c r="I24" s="6">
        <f t="shared" ca="1" si="1"/>
        <v>3.51</v>
      </c>
      <c r="O24" s="7" t="s">
        <v>83</v>
      </c>
      <c r="V24">
        <v>489</v>
      </c>
      <c r="X24" s="6">
        <f>IFERROR(LOOKUP(IF(W24="",G24,W24),{0,1,10,25,50,100,250,600,1200},{0,1.17,0.939,0.719,0.675,0.653,0.575,0.444,0.377}),"")</f>
        <v>1.17</v>
      </c>
      <c r="Y24" s="6">
        <f>IFERROR(IF(W24="",G24,W24)*X24,"")</f>
        <v>3.51</v>
      </c>
      <c r="Z24" t="s">
        <v>115</v>
      </c>
      <c r="AA24" s="7" t="s">
        <v>83</v>
      </c>
    </row>
    <row r="25" spans="1:39" x14ac:dyDescent="0.3">
      <c r="A25" t="s">
        <v>68</v>
      </c>
      <c r="B25" t="s">
        <v>67</v>
      </c>
      <c r="D25" t="s">
        <v>66</v>
      </c>
      <c r="F25" t="s">
        <v>69</v>
      </c>
      <c r="G25" s="14">
        <f>BoardQty*1</f>
        <v>3</v>
      </c>
      <c r="H25" s="6">
        <f t="shared" ca="1" si="0"/>
        <v>1.68</v>
      </c>
      <c r="I25" s="6">
        <f t="shared" ca="1" si="1"/>
        <v>5.04</v>
      </c>
      <c r="J25">
        <v>3823</v>
      </c>
      <c r="L25" s="6">
        <f>IFERROR(LOOKUP(IF(K25="",G25,K25),{0,1,10,25,100,250,600,1200,3000},{0,1.68,1.363,1.048,0.9433,0.83852,0.64795,0.53361,0.52938}),"")</f>
        <v>1.68</v>
      </c>
      <c r="M25" s="6">
        <f>IFERROR(IF(K25="",G25,K25)*L25,"")</f>
        <v>5.04</v>
      </c>
      <c r="N25" t="s">
        <v>95</v>
      </c>
      <c r="O25" s="7" t="s">
        <v>83</v>
      </c>
      <c r="V25">
        <v>0</v>
      </c>
      <c r="X25" s="6">
        <f>IFERROR(LOOKUP(IF(W25="",G25,W25),{0,1,10,25,50,100,250,600},{0,1.69,1.36,1.04,0.969,0.946,0.833,0.642}),"")</f>
        <v>1.69</v>
      </c>
      <c r="Y25" s="6">
        <f>IFERROR(IF(W25="",G25,W25)*X25,"")</f>
        <v>5.07</v>
      </c>
      <c r="Z25" t="s">
        <v>116</v>
      </c>
      <c r="AA25" s="7" t="s">
        <v>83</v>
      </c>
    </row>
    <row r="26" spans="1:39" x14ac:dyDescent="0.3">
      <c r="A26" t="s">
        <v>70</v>
      </c>
      <c r="B26" t="s">
        <v>67</v>
      </c>
      <c r="D26" t="s">
        <v>66</v>
      </c>
      <c r="F26" t="s">
        <v>71</v>
      </c>
      <c r="G26" s="14">
        <f>BoardQty*1</f>
        <v>3</v>
      </c>
      <c r="H26" s="6">
        <f t="shared" ca="1" si="0"/>
        <v>1.1499999999999999</v>
      </c>
      <c r="I26" s="6">
        <f t="shared" ca="1" si="1"/>
        <v>3.4499999999999997</v>
      </c>
      <c r="J26">
        <v>4398</v>
      </c>
      <c r="L26" s="6">
        <f>IFERROR(LOOKUP(IF(K26="",G26,K26),{0,1,10,25,100,250,600,1200,3000},{0,1.15,0.934,0.7188,0.6469,0.575,0.44432,0.3659,0.363}),"")</f>
        <v>1.1499999999999999</v>
      </c>
      <c r="M26" s="6">
        <f>IFERROR(IF(K26="",G26,K26)*L26,"")</f>
        <v>3.4499999999999997</v>
      </c>
      <c r="N26" t="s">
        <v>96</v>
      </c>
      <c r="O26" s="7" t="s">
        <v>83</v>
      </c>
      <c r="V26">
        <v>6114</v>
      </c>
      <c r="X26" s="6">
        <f>IFERROR(LOOKUP(IF(W26="",G26,W26),{0,1,10,25,50,100,250,600},{0,1.16,0.933,0.712,0.67,0.648,0.57,0.441}),"")</f>
        <v>1.1599999999999999</v>
      </c>
      <c r="Y26" s="6">
        <f>IFERROR(IF(W26="",G26,W26)*X26,"")</f>
        <v>3.4799999999999995</v>
      </c>
      <c r="Z26" t="s">
        <v>117</v>
      </c>
      <c r="AA26" s="7" t="s">
        <v>83</v>
      </c>
    </row>
    <row r="27" spans="1:39" x14ac:dyDescent="0.3">
      <c r="A27" t="s">
        <v>72</v>
      </c>
      <c r="B27" t="s">
        <v>74</v>
      </c>
      <c r="D27" t="s">
        <v>73</v>
      </c>
      <c r="G27" s="14">
        <f>BoardQty*1</f>
        <v>3</v>
      </c>
      <c r="H27" s="6">
        <f t="shared" ca="1" si="0"/>
        <v>0</v>
      </c>
      <c r="I27" s="6">
        <f t="shared" ca="1" si="1"/>
        <v>0</v>
      </c>
    </row>
    <row r="29" spans="1:39" x14ac:dyDescent="0.3">
      <c r="K29" t="str">
        <f t="array" ref="K29">IFERROR(CONCATENATE(TEXT(INDEX($K$7:$K$27,SMALL(IF($N$7:$N$27&lt;&gt;"",IF($K$7:$K$27&lt;&gt;"",ROW($K$7:$K$27)-MIN(ROW($K$7:$K$27))+1,""),""),ROW()-ROW(A$29)+1)),"##0"),","),"")</f>
        <v/>
      </c>
      <c r="L29" t="str">
        <f t="array" ref="L29">IFERROR(CONCATENATE((INDEX($N$7:$N$27,SMALL(IF($N$7:$N$27&lt;&gt;"",IF($K$7:$K$27&lt;&gt;"",ROW($K$7:$K$27)-MIN(ROW($K$7:$K$27))+1,""),""),ROW()-ROW(A$29)+1))),","),"")</f>
        <v/>
      </c>
      <c r="M29" t="str">
        <f t="array" ref="M29">IFERROR(CONCATENATE((INDEX($A$7:$A$27,SMALL(IF($N$7:$N$27&lt;&gt;"",IF($K$7:$K$27&lt;&gt;"",ROW($K$7:$K$27)-MIN(ROW($K$7:$K$27))+1,""),""),ROW()-ROW(A$29)+1))),),"")</f>
        <v/>
      </c>
      <c r="Q29" t="str">
        <f t="array" ref="Q29">IFERROR(CONCATENATE((INDEX($T$7:$T$27,SMALL(IF($T$7:$T$27&lt;&gt;"",IF($Q$7:$Q$27&lt;&gt;"",ROW($Q$7:$Q$27)-MIN(ROW($Q$7:$Q$27))+1,""),""),ROW()-ROW(A$29)+1)))," "),"")</f>
        <v/>
      </c>
      <c r="R29" t="str">
        <f t="array" ref="R29">IFERROR(CONCATENATE(TEXT(INDEX($Q$7:$Q$27,SMALL(IF($T$7:$T$27&lt;&gt;"",IF($Q$7:$Q$27&lt;&gt;"",ROW($Q$7:$Q$27)-MIN(ROW($Q$7:$Q$27))+1,""),""),ROW()-ROW(A$29)+1)),"##0")," "),"")</f>
        <v/>
      </c>
      <c r="S29" t="str">
        <f t="array" ref="S29">IFERROR(CONCATENATE((INDEX($A$7:$A$27,SMALL(IF($T$7:$T$27&lt;&gt;"",IF($Q$7:$Q$27&lt;&gt;"",ROW($Q$7:$Q$27)-MIN(ROW($Q$7:$Q$27))+1,""),""),ROW()-ROW(A$29)+1))),),"")</f>
        <v/>
      </c>
      <c r="W29" t="str">
        <f t="array" ref="W29">IFERROR(CONCATENATE((INDEX($Z$7:$Z$27,SMALL(IF($Z$7:$Z$27&lt;&gt;"",IF($W$7:$W$27&lt;&gt;"",ROW($W$7:$W$27)-MIN(ROW($W$7:$W$27))+1,""),""),ROW()-ROW(A$29)+1)))," "),"")</f>
        <v/>
      </c>
      <c r="X29" t="str">
        <f t="array" ref="X29">IFERROR(CONCATENATE(TEXT(INDEX($W$7:$W$27,SMALL(IF($Z$7:$Z$27&lt;&gt;"",IF($W$7:$W$27&lt;&gt;"",ROW($W$7:$W$27)-MIN(ROW($W$7:$W$27))+1,""),""),ROW()-ROW(A$29)+1)),"##0")," "),"")</f>
        <v/>
      </c>
      <c r="Y29" t="str">
        <f t="array" ref="Y29">IFERROR(CONCATENATE((INDEX($A$7:$A$27,SMALL(IF($Z$7:$Z$27&lt;&gt;"",IF($W$7:$W$27&lt;&gt;"",ROW($W$7:$W$27)-MIN(ROW($W$7:$W$27))+1,""),""),ROW()-ROW(A$29)+1))),),"")</f>
        <v/>
      </c>
      <c r="AC29" t="str">
        <f t="array" ref="AC29">IFERROR(CONCATENATE((INDEX($AF$7:$AF$27,SMALL(IF($AF$7:$AF$27&lt;&gt;"",IF($AC$7:$AC$27&lt;&gt;"",ROW($AC$7:$AC$27)-MIN(ROW($AC$7:$AC$27))+1,""),""),ROW()-ROW(A$29)+1))),","),"")</f>
        <v/>
      </c>
      <c r="AD29" t="str">
        <f t="array" ref="AD29">IFERROR(CONCATENATE(TEXT(INDEX($AC$7:$AC$27,SMALL(IF($AF$7:$AF$27&lt;&gt;"",IF($AC$7:$AC$27&lt;&gt;"",ROW($AC$7:$AC$27)-MIN(ROW($AC$7:$AC$27))+1,""),""),ROW()-ROW(A$29)+1)),"##0"),","),"")</f>
        <v/>
      </c>
      <c r="AE29" t="str">
        <f t="array" ref="AE29">IFERROR(CONCATENATE((INDEX($A$7:$A$27,SMALL(IF($AF$7:$AF$27&lt;&gt;"",IF($AC$7:$AC$27&lt;&gt;"",ROW($AC$7:$AC$27)-MIN(ROW($AC$7:$AC$27))+1,""),""),ROW()-ROW(A$29)+1))),),"")</f>
        <v/>
      </c>
      <c r="AI29" t="str">
        <f t="array" ref="AI29">IFERROR(CONCATENATE((INDEX($AL$7:$AL$27,SMALL(IF($AL$7:$AL$27&lt;&gt;"",IF($AI$7:$AI$27&lt;&gt;"",ROW($AI$7:$AI$27)-MIN(ROW($AI$7:$AI$27))+1,""),""),ROW()-ROW(A$29)+1)))," "),"")</f>
        <v/>
      </c>
      <c r="AJ29" t="str">
        <f t="array" ref="AJ29">IFERROR(CONCATENATE(TEXT(INDEX($AI$7:$AI$27,SMALL(IF($AL$7:$AL$27&lt;&gt;"",IF($AI$7:$AI$27&lt;&gt;"",ROW($AI$7:$AI$27)-MIN(ROW($AI$7:$AI$27))+1,""),""),ROW()-ROW(A$29)+1)),"##0")," "),"")</f>
        <v/>
      </c>
      <c r="AK29" t="str">
        <f t="array" ref="AK29">IFERROR(CONCATENATE((INDEX($A$7:$A$27,SMALL(IF($AL$7:$AL$27&lt;&gt;"",IF($AI$7:$AI$27&lt;&gt;"",ROW($AI$7:$AI$27)-MIN(ROW($AI$7:$AI$27))+1,""),""),ROW()-ROW(A$29)+1))),),"")</f>
        <v/>
      </c>
    </row>
    <row r="30" spans="1:39" x14ac:dyDescent="0.3">
      <c r="K30" t="str">
        <f t="array" ref="K30">IFERROR(CONCATENATE(TEXT(INDEX($K$7:$K$27,SMALL(IF($N$7:$N$27&lt;&gt;"",IF($K$7:$K$27&lt;&gt;"",ROW($K$7:$K$27)-MIN(ROW($K$7:$K$27))+1,""),""),ROW()-ROW(A$29)+1)),"##0"),","),"")</f>
        <v/>
      </c>
      <c r="L30" t="str">
        <f t="array" ref="L30">IFERROR(CONCATENATE((INDEX($N$7:$N$27,SMALL(IF($N$7:$N$27&lt;&gt;"",IF($K$7:$K$27&lt;&gt;"",ROW($K$7:$K$27)-MIN(ROW($K$7:$K$27))+1,""),""),ROW()-ROW(A$29)+1))),","),"")</f>
        <v/>
      </c>
      <c r="M30" t="str">
        <f t="array" ref="M30">IFERROR(CONCATENATE((INDEX($A$7:$A$27,SMALL(IF($N$7:$N$27&lt;&gt;"",IF($K$7:$K$27&lt;&gt;"",ROW($K$7:$K$27)-MIN(ROW($K$7:$K$27))+1,""),""),ROW()-ROW(A$29)+1))),),"")</f>
        <v/>
      </c>
      <c r="Q30" t="str">
        <f t="array" ref="Q30">IFERROR(CONCATENATE((INDEX($T$7:$T$27,SMALL(IF($T$7:$T$27&lt;&gt;"",IF($Q$7:$Q$27&lt;&gt;"",ROW($Q$7:$Q$27)-MIN(ROW($Q$7:$Q$27))+1,""),""),ROW()-ROW(A$29)+1)))," "),"")</f>
        <v/>
      </c>
      <c r="R30" t="str">
        <f t="array" ref="R30">IFERROR(CONCATENATE(TEXT(INDEX($Q$7:$Q$27,SMALL(IF($T$7:$T$27&lt;&gt;"",IF($Q$7:$Q$27&lt;&gt;"",ROW($Q$7:$Q$27)-MIN(ROW($Q$7:$Q$27))+1,""),""),ROW()-ROW(A$29)+1)),"##0")," "),"")</f>
        <v/>
      </c>
      <c r="S30" t="str">
        <f t="array" ref="S30">IFERROR(CONCATENATE((INDEX($A$7:$A$27,SMALL(IF($T$7:$T$27&lt;&gt;"",IF($Q$7:$Q$27&lt;&gt;"",ROW($Q$7:$Q$27)-MIN(ROW($Q$7:$Q$27))+1,""),""),ROW()-ROW(A$29)+1))),),"")</f>
        <v/>
      </c>
      <c r="W30" t="str">
        <f t="array" ref="W30">IFERROR(CONCATENATE((INDEX($Z$7:$Z$27,SMALL(IF($Z$7:$Z$27&lt;&gt;"",IF($W$7:$W$27&lt;&gt;"",ROW($W$7:$W$27)-MIN(ROW($W$7:$W$27))+1,""),""),ROW()-ROW(A$29)+1)))," "),"")</f>
        <v/>
      </c>
      <c r="X30" t="str">
        <f t="array" ref="X30">IFERROR(CONCATENATE(TEXT(INDEX($W$7:$W$27,SMALL(IF($Z$7:$Z$27&lt;&gt;"",IF($W$7:$W$27&lt;&gt;"",ROW($W$7:$W$27)-MIN(ROW($W$7:$W$27))+1,""),""),ROW()-ROW(A$29)+1)),"##0")," "),"")</f>
        <v/>
      </c>
      <c r="Y30" t="str">
        <f t="array" ref="Y30">IFERROR(CONCATENATE((INDEX($A$7:$A$27,SMALL(IF($Z$7:$Z$27&lt;&gt;"",IF($W$7:$W$27&lt;&gt;"",ROW($W$7:$W$27)-MIN(ROW($W$7:$W$27))+1,""),""),ROW()-ROW(A$29)+1))),),"")</f>
        <v/>
      </c>
      <c r="AC30" t="str">
        <f t="array" ref="AC30">IFERROR(CONCATENATE((INDEX($AF$7:$AF$27,SMALL(IF($AF$7:$AF$27&lt;&gt;"",IF($AC$7:$AC$27&lt;&gt;"",ROW($AC$7:$AC$27)-MIN(ROW($AC$7:$AC$27))+1,""),""),ROW()-ROW(A$29)+1))),","),"")</f>
        <v/>
      </c>
      <c r="AD30" t="str">
        <f t="array" ref="AD30">IFERROR(CONCATENATE(TEXT(INDEX($AC$7:$AC$27,SMALL(IF($AF$7:$AF$27&lt;&gt;"",IF($AC$7:$AC$27&lt;&gt;"",ROW($AC$7:$AC$27)-MIN(ROW($AC$7:$AC$27))+1,""),""),ROW()-ROW(A$29)+1)),"##0"),","),"")</f>
        <v/>
      </c>
      <c r="AE30" t="str">
        <f t="array" ref="AE30">IFERROR(CONCATENATE((INDEX($A$7:$A$27,SMALL(IF($AF$7:$AF$27&lt;&gt;"",IF($AC$7:$AC$27&lt;&gt;"",ROW($AC$7:$AC$27)-MIN(ROW($AC$7:$AC$27))+1,""),""),ROW()-ROW(A$29)+1))),),"")</f>
        <v/>
      </c>
      <c r="AI30" t="str">
        <f t="array" ref="AI30">IFERROR(CONCATENATE((INDEX($AL$7:$AL$27,SMALL(IF($AL$7:$AL$27&lt;&gt;"",IF($AI$7:$AI$27&lt;&gt;"",ROW($AI$7:$AI$27)-MIN(ROW($AI$7:$AI$27))+1,""),""),ROW()-ROW(A$29)+1)))," "),"")</f>
        <v/>
      </c>
      <c r="AJ30" t="str">
        <f t="array" ref="AJ30">IFERROR(CONCATENATE(TEXT(INDEX($AI$7:$AI$27,SMALL(IF($AL$7:$AL$27&lt;&gt;"",IF($AI$7:$AI$27&lt;&gt;"",ROW($AI$7:$AI$27)-MIN(ROW($AI$7:$AI$27))+1,""),""),ROW()-ROW(A$29)+1)),"##0")," "),"")</f>
        <v/>
      </c>
      <c r="AK30" t="str">
        <f t="array" ref="AK30">IFERROR(CONCATENATE((INDEX($A$7:$A$27,SMALL(IF($AL$7:$AL$27&lt;&gt;"",IF($AI$7:$AI$27&lt;&gt;"",ROW($AI$7:$AI$27)-MIN(ROW($AI$7:$AI$27))+1,""),""),ROW()-ROW(A$29)+1))),),"")</f>
        <v/>
      </c>
    </row>
    <row r="31" spans="1:39" x14ac:dyDescent="0.3">
      <c r="K31" t="str">
        <f t="array" ref="K31">IFERROR(CONCATENATE(TEXT(INDEX($K$7:$K$27,SMALL(IF($N$7:$N$27&lt;&gt;"",IF($K$7:$K$27&lt;&gt;"",ROW($K$7:$K$27)-MIN(ROW($K$7:$K$27))+1,""),""),ROW()-ROW(A$29)+1)),"##0"),","),"")</f>
        <v/>
      </c>
      <c r="L31" t="str">
        <f t="array" ref="L31">IFERROR(CONCATENATE((INDEX($N$7:$N$27,SMALL(IF($N$7:$N$27&lt;&gt;"",IF($K$7:$K$27&lt;&gt;"",ROW($K$7:$K$27)-MIN(ROW($K$7:$K$27))+1,""),""),ROW()-ROW(A$29)+1))),","),"")</f>
        <v/>
      </c>
      <c r="M31" t="str">
        <f t="array" ref="M31">IFERROR(CONCATENATE((INDEX($A$7:$A$27,SMALL(IF($N$7:$N$27&lt;&gt;"",IF($K$7:$K$27&lt;&gt;"",ROW($K$7:$K$27)-MIN(ROW($K$7:$K$27))+1,""),""),ROW()-ROW(A$29)+1))),),"")</f>
        <v/>
      </c>
      <c r="Q31" t="str">
        <f t="array" ref="Q31">IFERROR(CONCATENATE((INDEX($T$7:$T$27,SMALL(IF($T$7:$T$27&lt;&gt;"",IF($Q$7:$Q$27&lt;&gt;"",ROW($Q$7:$Q$27)-MIN(ROW($Q$7:$Q$27))+1,""),""),ROW()-ROW(A$29)+1)))," "),"")</f>
        <v/>
      </c>
      <c r="R31" t="str">
        <f t="array" ref="R31">IFERROR(CONCATENATE(TEXT(INDEX($Q$7:$Q$27,SMALL(IF($T$7:$T$27&lt;&gt;"",IF($Q$7:$Q$27&lt;&gt;"",ROW($Q$7:$Q$27)-MIN(ROW($Q$7:$Q$27))+1,""),""),ROW()-ROW(A$29)+1)),"##0")," "),"")</f>
        <v/>
      </c>
      <c r="S31" t="str">
        <f t="array" ref="S31">IFERROR(CONCATENATE((INDEX($A$7:$A$27,SMALL(IF($T$7:$T$27&lt;&gt;"",IF($Q$7:$Q$27&lt;&gt;"",ROW($Q$7:$Q$27)-MIN(ROW($Q$7:$Q$27))+1,""),""),ROW()-ROW(A$29)+1))),),"")</f>
        <v/>
      </c>
      <c r="W31" t="str">
        <f t="array" ref="W31">IFERROR(CONCATENATE((INDEX($Z$7:$Z$27,SMALL(IF($Z$7:$Z$27&lt;&gt;"",IF($W$7:$W$27&lt;&gt;"",ROW($W$7:$W$27)-MIN(ROW($W$7:$W$27))+1,""),""),ROW()-ROW(A$29)+1)))," "),"")</f>
        <v/>
      </c>
      <c r="X31" t="str">
        <f t="array" ref="X31">IFERROR(CONCATENATE(TEXT(INDEX($W$7:$W$27,SMALL(IF($Z$7:$Z$27&lt;&gt;"",IF($W$7:$W$27&lt;&gt;"",ROW($W$7:$W$27)-MIN(ROW($W$7:$W$27))+1,""),""),ROW()-ROW(A$29)+1)),"##0")," "),"")</f>
        <v/>
      </c>
      <c r="Y31" t="str">
        <f t="array" ref="Y31">IFERROR(CONCATENATE((INDEX($A$7:$A$27,SMALL(IF($Z$7:$Z$27&lt;&gt;"",IF($W$7:$W$27&lt;&gt;"",ROW($W$7:$W$27)-MIN(ROW($W$7:$W$27))+1,""),""),ROW()-ROW(A$29)+1))),),"")</f>
        <v/>
      </c>
      <c r="AC31" t="str">
        <f t="array" ref="AC31">IFERROR(CONCATENATE((INDEX($AF$7:$AF$27,SMALL(IF($AF$7:$AF$27&lt;&gt;"",IF($AC$7:$AC$27&lt;&gt;"",ROW($AC$7:$AC$27)-MIN(ROW($AC$7:$AC$27))+1,""),""),ROW()-ROW(A$29)+1))),","),"")</f>
        <v/>
      </c>
      <c r="AD31" t="str">
        <f t="array" ref="AD31">IFERROR(CONCATENATE(TEXT(INDEX($AC$7:$AC$27,SMALL(IF($AF$7:$AF$27&lt;&gt;"",IF($AC$7:$AC$27&lt;&gt;"",ROW($AC$7:$AC$27)-MIN(ROW($AC$7:$AC$27))+1,""),""),ROW()-ROW(A$29)+1)),"##0"),","),"")</f>
        <v/>
      </c>
      <c r="AE31" t="str">
        <f t="array" ref="AE31">IFERROR(CONCATENATE((INDEX($A$7:$A$27,SMALL(IF($AF$7:$AF$27&lt;&gt;"",IF($AC$7:$AC$27&lt;&gt;"",ROW($AC$7:$AC$27)-MIN(ROW($AC$7:$AC$27))+1,""),""),ROW()-ROW(A$29)+1))),),"")</f>
        <v/>
      </c>
      <c r="AI31" t="str">
        <f t="array" ref="AI31">IFERROR(CONCATENATE((INDEX($AL$7:$AL$27,SMALL(IF($AL$7:$AL$27&lt;&gt;"",IF($AI$7:$AI$27&lt;&gt;"",ROW($AI$7:$AI$27)-MIN(ROW($AI$7:$AI$27))+1,""),""),ROW()-ROW(A$29)+1)))," "),"")</f>
        <v/>
      </c>
      <c r="AJ31" t="str">
        <f t="array" ref="AJ31">IFERROR(CONCATENATE(TEXT(INDEX($AI$7:$AI$27,SMALL(IF($AL$7:$AL$27&lt;&gt;"",IF($AI$7:$AI$27&lt;&gt;"",ROW($AI$7:$AI$27)-MIN(ROW($AI$7:$AI$27))+1,""),""),ROW()-ROW(A$29)+1)),"##0")," "),"")</f>
        <v/>
      </c>
      <c r="AK31" t="str">
        <f t="array" ref="AK31">IFERROR(CONCATENATE((INDEX($A$7:$A$27,SMALL(IF($AL$7:$AL$27&lt;&gt;"",IF($AI$7:$AI$27&lt;&gt;"",ROW($AI$7:$AI$27)-MIN(ROW($AI$7:$AI$27))+1,""),""),ROW()-ROW(A$29)+1))),),"")</f>
        <v/>
      </c>
    </row>
    <row r="32" spans="1:39" x14ac:dyDescent="0.3">
      <c r="K32" t="str">
        <f t="array" ref="K32">IFERROR(CONCATENATE(TEXT(INDEX($K$7:$K$27,SMALL(IF($N$7:$N$27&lt;&gt;"",IF($K$7:$K$27&lt;&gt;"",ROW($K$7:$K$27)-MIN(ROW($K$7:$K$27))+1,""),""),ROW()-ROW(A$29)+1)),"##0"),","),"")</f>
        <v/>
      </c>
      <c r="L32" t="str">
        <f t="array" ref="L32">IFERROR(CONCATENATE((INDEX($N$7:$N$27,SMALL(IF($N$7:$N$27&lt;&gt;"",IF($K$7:$K$27&lt;&gt;"",ROW($K$7:$K$27)-MIN(ROW($K$7:$K$27))+1,""),""),ROW()-ROW(A$29)+1))),","),"")</f>
        <v/>
      </c>
      <c r="M32" t="str">
        <f t="array" ref="M32">IFERROR(CONCATENATE((INDEX($A$7:$A$27,SMALL(IF($N$7:$N$27&lt;&gt;"",IF($K$7:$K$27&lt;&gt;"",ROW($K$7:$K$27)-MIN(ROW($K$7:$K$27))+1,""),""),ROW()-ROW(A$29)+1))),),"")</f>
        <v/>
      </c>
      <c r="Q32" t="str">
        <f t="array" ref="Q32">IFERROR(CONCATENATE((INDEX($T$7:$T$27,SMALL(IF($T$7:$T$27&lt;&gt;"",IF($Q$7:$Q$27&lt;&gt;"",ROW($Q$7:$Q$27)-MIN(ROW($Q$7:$Q$27))+1,""),""),ROW()-ROW(A$29)+1)))," "),"")</f>
        <v/>
      </c>
      <c r="R32" t="str">
        <f t="array" ref="R32">IFERROR(CONCATENATE(TEXT(INDEX($Q$7:$Q$27,SMALL(IF($T$7:$T$27&lt;&gt;"",IF($Q$7:$Q$27&lt;&gt;"",ROW($Q$7:$Q$27)-MIN(ROW($Q$7:$Q$27))+1,""),""),ROW()-ROW(A$29)+1)),"##0")," "),"")</f>
        <v/>
      </c>
      <c r="S32" t="str">
        <f t="array" ref="S32">IFERROR(CONCATENATE((INDEX($A$7:$A$27,SMALL(IF($T$7:$T$27&lt;&gt;"",IF($Q$7:$Q$27&lt;&gt;"",ROW($Q$7:$Q$27)-MIN(ROW($Q$7:$Q$27))+1,""),""),ROW()-ROW(A$29)+1))),),"")</f>
        <v/>
      </c>
      <c r="W32" t="str">
        <f t="array" ref="W32">IFERROR(CONCATENATE((INDEX($Z$7:$Z$27,SMALL(IF($Z$7:$Z$27&lt;&gt;"",IF($W$7:$W$27&lt;&gt;"",ROW($W$7:$W$27)-MIN(ROW($W$7:$W$27))+1,""),""),ROW()-ROW(A$29)+1)))," "),"")</f>
        <v/>
      </c>
      <c r="X32" t="str">
        <f t="array" ref="X32">IFERROR(CONCATENATE(TEXT(INDEX($W$7:$W$27,SMALL(IF($Z$7:$Z$27&lt;&gt;"",IF($W$7:$W$27&lt;&gt;"",ROW($W$7:$W$27)-MIN(ROW($W$7:$W$27))+1,""),""),ROW()-ROW(A$29)+1)),"##0")," "),"")</f>
        <v/>
      </c>
      <c r="Y32" t="str">
        <f t="array" ref="Y32">IFERROR(CONCATENATE((INDEX($A$7:$A$27,SMALL(IF($Z$7:$Z$27&lt;&gt;"",IF($W$7:$W$27&lt;&gt;"",ROW($W$7:$W$27)-MIN(ROW($W$7:$W$27))+1,""),""),ROW()-ROW(A$29)+1))),),"")</f>
        <v/>
      </c>
      <c r="AC32" t="str">
        <f t="array" ref="AC32">IFERROR(CONCATENATE((INDEX($AF$7:$AF$27,SMALL(IF($AF$7:$AF$27&lt;&gt;"",IF($AC$7:$AC$27&lt;&gt;"",ROW($AC$7:$AC$27)-MIN(ROW($AC$7:$AC$27))+1,""),""),ROW()-ROW(A$29)+1))),","),"")</f>
        <v/>
      </c>
      <c r="AD32" t="str">
        <f t="array" ref="AD32">IFERROR(CONCATENATE(TEXT(INDEX($AC$7:$AC$27,SMALL(IF($AF$7:$AF$27&lt;&gt;"",IF($AC$7:$AC$27&lt;&gt;"",ROW($AC$7:$AC$27)-MIN(ROW($AC$7:$AC$27))+1,""),""),ROW()-ROW(A$29)+1)),"##0"),","),"")</f>
        <v/>
      </c>
      <c r="AE32" t="str">
        <f t="array" ref="AE32">IFERROR(CONCATENATE((INDEX($A$7:$A$27,SMALL(IF($AF$7:$AF$27&lt;&gt;"",IF($AC$7:$AC$27&lt;&gt;"",ROW($AC$7:$AC$27)-MIN(ROW($AC$7:$AC$27))+1,""),""),ROW()-ROW(A$29)+1))),),"")</f>
        <v/>
      </c>
      <c r="AI32" t="str">
        <f t="array" ref="AI32">IFERROR(CONCATENATE((INDEX($AL$7:$AL$27,SMALL(IF($AL$7:$AL$27&lt;&gt;"",IF($AI$7:$AI$27&lt;&gt;"",ROW($AI$7:$AI$27)-MIN(ROW($AI$7:$AI$27))+1,""),""),ROW()-ROW(A$29)+1)))," "),"")</f>
        <v/>
      </c>
      <c r="AJ32" t="str">
        <f t="array" ref="AJ32">IFERROR(CONCATENATE(TEXT(INDEX($AI$7:$AI$27,SMALL(IF($AL$7:$AL$27&lt;&gt;"",IF($AI$7:$AI$27&lt;&gt;"",ROW($AI$7:$AI$27)-MIN(ROW($AI$7:$AI$27))+1,""),""),ROW()-ROW(A$29)+1)),"##0")," "),"")</f>
        <v/>
      </c>
      <c r="AK32" t="str">
        <f t="array" ref="AK32">IFERROR(CONCATENATE((INDEX($A$7:$A$27,SMALL(IF($AL$7:$AL$27&lt;&gt;"",IF($AI$7:$AI$27&lt;&gt;"",ROW($AI$7:$AI$27)-MIN(ROW($AI$7:$AI$27))+1,""),""),ROW()-ROW(A$29)+1))),),"")</f>
        <v/>
      </c>
    </row>
    <row r="33" spans="11:37" x14ac:dyDescent="0.3">
      <c r="K33" t="str">
        <f t="array" ref="K33">IFERROR(CONCATENATE(TEXT(INDEX($K$7:$K$27,SMALL(IF($N$7:$N$27&lt;&gt;"",IF($K$7:$K$27&lt;&gt;"",ROW($K$7:$K$27)-MIN(ROW($K$7:$K$27))+1,""),""),ROW()-ROW(A$29)+1)),"##0"),","),"")</f>
        <v/>
      </c>
      <c r="L33" t="str">
        <f t="array" ref="L33">IFERROR(CONCATENATE((INDEX($N$7:$N$27,SMALL(IF($N$7:$N$27&lt;&gt;"",IF($K$7:$K$27&lt;&gt;"",ROW($K$7:$K$27)-MIN(ROW($K$7:$K$27))+1,""),""),ROW()-ROW(A$29)+1))),","),"")</f>
        <v/>
      </c>
      <c r="M33" t="str">
        <f t="array" ref="M33">IFERROR(CONCATENATE((INDEX($A$7:$A$27,SMALL(IF($N$7:$N$27&lt;&gt;"",IF($K$7:$K$27&lt;&gt;"",ROW($K$7:$K$27)-MIN(ROW($K$7:$K$27))+1,""),""),ROW()-ROW(A$29)+1))),),"")</f>
        <v/>
      </c>
      <c r="Q33" t="str">
        <f t="array" ref="Q33">IFERROR(CONCATENATE((INDEX($T$7:$T$27,SMALL(IF($T$7:$T$27&lt;&gt;"",IF($Q$7:$Q$27&lt;&gt;"",ROW($Q$7:$Q$27)-MIN(ROW($Q$7:$Q$27))+1,""),""),ROW()-ROW(A$29)+1)))," "),"")</f>
        <v/>
      </c>
      <c r="R33" t="str">
        <f t="array" ref="R33">IFERROR(CONCATENATE(TEXT(INDEX($Q$7:$Q$27,SMALL(IF($T$7:$T$27&lt;&gt;"",IF($Q$7:$Q$27&lt;&gt;"",ROW($Q$7:$Q$27)-MIN(ROW($Q$7:$Q$27))+1,""),""),ROW()-ROW(A$29)+1)),"##0")," "),"")</f>
        <v/>
      </c>
      <c r="S33" t="str">
        <f t="array" ref="S33">IFERROR(CONCATENATE((INDEX($A$7:$A$27,SMALL(IF($T$7:$T$27&lt;&gt;"",IF($Q$7:$Q$27&lt;&gt;"",ROW($Q$7:$Q$27)-MIN(ROW($Q$7:$Q$27))+1,""),""),ROW()-ROW(A$29)+1))),),"")</f>
        <v/>
      </c>
      <c r="W33" t="str">
        <f t="array" ref="W33">IFERROR(CONCATENATE((INDEX($Z$7:$Z$27,SMALL(IF($Z$7:$Z$27&lt;&gt;"",IF($W$7:$W$27&lt;&gt;"",ROW($W$7:$W$27)-MIN(ROW($W$7:$W$27))+1,""),""),ROW()-ROW(A$29)+1)))," "),"")</f>
        <v/>
      </c>
      <c r="X33" t="str">
        <f t="array" ref="X33">IFERROR(CONCATENATE(TEXT(INDEX($W$7:$W$27,SMALL(IF($Z$7:$Z$27&lt;&gt;"",IF($W$7:$W$27&lt;&gt;"",ROW($W$7:$W$27)-MIN(ROW($W$7:$W$27))+1,""),""),ROW()-ROW(A$29)+1)),"##0")," "),"")</f>
        <v/>
      </c>
      <c r="Y33" t="str">
        <f t="array" ref="Y33">IFERROR(CONCATENATE((INDEX($A$7:$A$27,SMALL(IF($Z$7:$Z$27&lt;&gt;"",IF($W$7:$W$27&lt;&gt;"",ROW($W$7:$W$27)-MIN(ROW($W$7:$W$27))+1,""),""),ROW()-ROW(A$29)+1))),),"")</f>
        <v/>
      </c>
      <c r="AC33" t="str">
        <f t="array" ref="AC33">IFERROR(CONCATENATE((INDEX($AF$7:$AF$27,SMALL(IF($AF$7:$AF$27&lt;&gt;"",IF($AC$7:$AC$27&lt;&gt;"",ROW($AC$7:$AC$27)-MIN(ROW($AC$7:$AC$27))+1,""),""),ROW()-ROW(A$29)+1))),","),"")</f>
        <v/>
      </c>
      <c r="AD33" t="str">
        <f t="array" ref="AD33">IFERROR(CONCATENATE(TEXT(INDEX($AC$7:$AC$27,SMALL(IF($AF$7:$AF$27&lt;&gt;"",IF($AC$7:$AC$27&lt;&gt;"",ROW($AC$7:$AC$27)-MIN(ROW($AC$7:$AC$27))+1,""),""),ROW()-ROW(A$29)+1)),"##0"),","),"")</f>
        <v/>
      </c>
      <c r="AE33" t="str">
        <f t="array" ref="AE33">IFERROR(CONCATENATE((INDEX($A$7:$A$27,SMALL(IF($AF$7:$AF$27&lt;&gt;"",IF($AC$7:$AC$27&lt;&gt;"",ROW($AC$7:$AC$27)-MIN(ROW($AC$7:$AC$27))+1,""),""),ROW()-ROW(A$29)+1))),),"")</f>
        <v/>
      </c>
      <c r="AI33" t="str">
        <f t="array" ref="AI33">IFERROR(CONCATENATE((INDEX($AL$7:$AL$27,SMALL(IF($AL$7:$AL$27&lt;&gt;"",IF($AI$7:$AI$27&lt;&gt;"",ROW($AI$7:$AI$27)-MIN(ROW($AI$7:$AI$27))+1,""),""),ROW()-ROW(A$29)+1)))," "),"")</f>
        <v/>
      </c>
      <c r="AJ33" t="str">
        <f t="array" ref="AJ33">IFERROR(CONCATENATE(TEXT(INDEX($AI$7:$AI$27,SMALL(IF($AL$7:$AL$27&lt;&gt;"",IF($AI$7:$AI$27&lt;&gt;"",ROW($AI$7:$AI$27)-MIN(ROW($AI$7:$AI$27))+1,""),""),ROW()-ROW(A$29)+1)),"##0")," "),"")</f>
        <v/>
      </c>
      <c r="AK33" t="str">
        <f t="array" ref="AK33">IFERROR(CONCATENATE((INDEX($A$7:$A$27,SMALL(IF($AL$7:$AL$27&lt;&gt;"",IF($AI$7:$AI$27&lt;&gt;"",ROW($AI$7:$AI$27)-MIN(ROW($AI$7:$AI$27))+1,""),""),ROW()-ROW(A$29)+1))),),"")</f>
        <v/>
      </c>
    </row>
    <row r="34" spans="11:37" x14ac:dyDescent="0.3">
      <c r="K34" t="str">
        <f t="array" ref="K34">IFERROR(CONCATENATE(TEXT(INDEX($K$7:$K$27,SMALL(IF($N$7:$N$27&lt;&gt;"",IF($K$7:$K$27&lt;&gt;"",ROW($K$7:$K$27)-MIN(ROW($K$7:$K$27))+1,""),""),ROW()-ROW(A$29)+1)),"##0"),","),"")</f>
        <v/>
      </c>
      <c r="L34" t="str">
        <f t="array" ref="L34">IFERROR(CONCATENATE((INDEX($N$7:$N$27,SMALL(IF($N$7:$N$27&lt;&gt;"",IF($K$7:$K$27&lt;&gt;"",ROW($K$7:$K$27)-MIN(ROW($K$7:$K$27))+1,""),""),ROW()-ROW(A$29)+1))),","),"")</f>
        <v/>
      </c>
      <c r="M34" t="str">
        <f t="array" ref="M34">IFERROR(CONCATENATE((INDEX($A$7:$A$27,SMALL(IF($N$7:$N$27&lt;&gt;"",IF($K$7:$K$27&lt;&gt;"",ROW($K$7:$K$27)-MIN(ROW($K$7:$K$27))+1,""),""),ROW()-ROW(A$29)+1))),),"")</f>
        <v/>
      </c>
      <c r="Q34" t="str">
        <f t="array" ref="Q34">IFERROR(CONCATENATE((INDEX($T$7:$T$27,SMALL(IF($T$7:$T$27&lt;&gt;"",IF($Q$7:$Q$27&lt;&gt;"",ROW($Q$7:$Q$27)-MIN(ROW($Q$7:$Q$27))+1,""),""),ROW()-ROW(A$29)+1)))," "),"")</f>
        <v/>
      </c>
      <c r="R34" t="str">
        <f t="array" ref="R34">IFERROR(CONCATENATE(TEXT(INDEX($Q$7:$Q$27,SMALL(IF($T$7:$T$27&lt;&gt;"",IF($Q$7:$Q$27&lt;&gt;"",ROW($Q$7:$Q$27)-MIN(ROW($Q$7:$Q$27))+1,""),""),ROW()-ROW(A$29)+1)),"##0")," "),"")</f>
        <v/>
      </c>
      <c r="S34" t="str">
        <f t="array" ref="S34">IFERROR(CONCATENATE((INDEX($A$7:$A$27,SMALL(IF($T$7:$T$27&lt;&gt;"",IF($Q$7:$Q$27&lt;&gt;"",ROW($Q$7:$Q$27)-MIN(ROW($Q$7:$Q$27))+1,""),""),ROW()-ROW(A$29)+1))),),"")</f>
        <v/>
      </c>
      <c r="W34" t="str">
        <f t="array" ref="W34">IFERROR(CONCATENATE((INDEX($Z$7:$Z$27,SMALL(IF($Z$7:$Z$27&lt;&gt;"",IF($W$7:$W$27&lt;&gt;"",ROW($W$7:$W$27)-MIN(ROW($W$7:$W$27))+1,""),""),ROW()-ROW(A$29)+1)))," "),"")</f>
        <v/>
      </c>
      <c r="X34" t="str">
        <f t="array" ref="X34">IFERROR(CONCATENATE(TEXT(INDEX($W$7:$W$27,SMALL(IF($Z$7:$Z$27&lt;&gt;"",IF($W$7:$W$27&lt;&gt;"",ROW($W$7:$W$27)-MIN(ROW($W$7:$W$27))+1,""),""),ROW()-ROW(A$29)+1)),"##0")," "),"")</f>
        <v/>
      </c>
      <c r="Y34" t="str">
        <f t="array" ref="Y34">IFERROR(CONCATENATE((INDEX($A$7:$A$27,SMALL(IF($Z$7:$Z$27&lt;&gt;"",IF($W$7:$W$27&lt;&gt;"",ROW($W$7:$W$27)-MIN(ROW($W$7:$W$27))+1,""),""),ROW()-ROW(A$29)+1))),),"")</f>
        <v/>
      </c>
      <c r="AC34" t="str">
        <f t="array" ref="AC34">IFERROR(CONCATENATE((INDEX($AF$7:$AF$27,SMALL(IF($AF$7:$AF$27&lt;&gt;"",IF($AC$7:$AC$27&lt;&gt;"",ROW($AC$7:$AC$27)-MIN(ROW($AC$7:$AC$27))+1,""),""),ROW()-ROW(A$29)+1))),","),"")</f>
        <v/>
      </c>
      <c r="AD34" t="str">
        <f t="array" ref="AD34">IFERROR(CONCATENATE(TEXT(INDEX($AC$7:$AC$27,SMALL(IF($AF$7:$AF$27&lt;&gt;"",IF($AC$7:$AC$27&lt;&gt;"",ROW($AC$7:$AC$27)-MIN(ROW($AC$7:$AC$27))+1,""),""),ROW()-ROW(A$29)+1)),"##0"),","),"")</f>
        <v/>
      </c>
      <c r="AE34" t="str">
        <f t="array" ref="AE34">IFERROR(CONCATENATE((INDEX($A$7:$A$27,SMALL(IF($AF$7:$AF$27&lt;&gt;"",IF($AC$7:$AC$27&lt;&gt;"",ROW($AC$7:$AC$27)-MIN(ROW($AC$7:$AC$27))+1,""),""),ROW()-ROW(A$29)+1))),),"")</f>
        <v/>
      </c>
      <c r="AI34" t="str">
        <f t="array" ref="AI34">IFERROR(CONCATENATE((INDEX($AL$7:$AL$27,SMALL(IF($AL$7:$AL$27&lt;&gt;"",IF($AI$7:$AI$27&lt;&gt;"",ROW($AI$7:$AI$27)-MIN(ROW($AI$7:$AI$27))+1,""),""),ROW()-ROW(A$29)+1)))," "),"")</f>
        <v/>
      </c>
      <c r="AJ34" t="str">
        <f t="array" ref="AJ34">IFERROR(CONCATENATE(TEXT(INDEX($AI$7:$AI$27,SMALL(IF($AL$7:$AL$27&lt;&gt;"",IF($AI$7:$AI$27&lt;&gt;"",ROW($AI$7:$AI$27)-MIN(ROW($AI$7:$AI$27))+1,""),""),ROW()-ROW(A$29)+1)),"##0")," "),"")</f>
        <v/>
      </c>
      <c r="AK34" t="str">
        <f t="array" ref="AK34">IFERROR(CONCATENATE((INDEX($A$7:$A$27,SMALL(IF($AL$7:$AL$27&lt;&gt;"",IF($AI$7:$AI$27&lt;&gt;"",ROW($AI$7:$AI$27)-MIN(ROW($AI$7:$AI$27))+1,""),""),ROW()-ROW(A$29)+1))),),"")</f>
        <v/>
      </c>
    </row>
    <row r="35" spans="11:37" x14ac:dyDescent="0.3">
      <c r="K35" t="str">
        <f t="array" ref="K35">IFERROR(CONCATENATE(TEXT(INDEX($K$7:$K$27,SMALL(IF($N$7:$N$27&lt;&gt;"",IF($K$7:$K$27&lt;&gt;"",ROW($K$7:$K$27)-MIN(ROW($K$7:$K$27))+1,""),""),ROW()-ROW(A$29)+1)),"##0"),","),"")</f>
        <v/>
      </c>
      <c r="L35" t="str">
        <f t="array" ref="L35">IFERROR(CONCATENATE((INDEX($N$7:$N$27,SMALL(IF($N$7:$N$27&lt;&gt;"",IF($K$7:$K$27&lt;&gt;"",ROW($K$7:$K$27)-MIN(ROW($K$7:$K$27))+1,""),""),ROW()-ROW(A$29)+1))),","),"")</f>
        <v/>
      </c>
      <c r="M35" t="str">
        <f t="array" ref="M35">IFERROR(CONCATENATE((INDEX($A$7:$A$27,SMALL(IF($N$7:$N$27&lt;&gt;"",IF($K$7:$K$27&lt;&gt;"",ROW($K$7:$K$27)-MIN(ROW($K$7:$K$27))+1,""),""),ROW()-ROW(A$29)+1))),),"")</f>
        <v/>
      </c>
      <c r="Q35" t="str">
        <f t="array" ref="Q35">IFERROR(CONCATENATE((INDEX($T$7:$T$27,SMALL(IF($T$7:$T$27&lt;&gt;"",IF($Q$7:$Q$27&lt;&gt;"",ROW($Q$7:$Q$27)-MIN(ROW($Q$7:$Q$27))+1,""),""),ROW()-ROW(A$29)+1)))," "),"")</f>
        <v/>
      </c>
      <c r="R35" t="str">
        <f t="array" ref="R35">IFERROR(CONCATENATE(TEXT(INDEX($Q$7:$Q$27,SMALL(IF($T$7:$T$27&lt;&gt;"",IF($Q$7:$Q$27&lt;&gt;"",ROW($Q$7:$Q$27)-MIN(ROW($Q$7:$Q$27))+1,""),""),ROW()-ROW(A$29)+1)),"##0")," "),"")</f>
        <v/>
      </c>
      <c r="S35" t="str">
        <f t="array" ref="S35">IFERROR(CONCATENATE((INDEX($A$7:$A$27,SMALL(IF($T$7:$T$27&lt;&gt;"",IF($Q$7:$Q$27&lt;&gt;"",ROW($Q$7:$Q$27)-MIN(ROW($Q$7:$Q$27))+1,""),""),ROW()-ROW(A$29)+1))),),"")</f>
        <v/>
      </c>
      <c r="W35" t="str">
        <f t="array" ref="W35">IFERROR(CONCATENATE((INDEX($Z$7:$Z$27,SMALL(IF($Z$7:$Z$27&lt;&gt;"",IF($W$7:$W$27&lt;&gt;"",ROW($W$7:$W$27)-MIN(ROW($W$7:$W$27))+1,""),""),ROW()-ROW(A$29)+1)))," "),"")</f>
        <v/>
      </c>
      <c r="X35" t="str">
        <f t="array" ref="X35">IFERROR(CONCATENATE(TEXT(INDEX($W$7:$W$27,SMALL(IF($Z$7:$Z$27&lt;&gt;"",IF($W$7:$W$27&lt;&gt;"",ROW($W$7:$W$27)-MIN(ROW($W$7:$W$27))+1,""),""),ROW()-ROW(A$29)+1)),"##0")," "),"")</f>
        <v/>
      </c>
      <c r="Y35" t="str">
        <f t="array" ref="Y35">IFERROR(CONCATENATE((INDEX($A$7:$A$27,SMALL(IF($Z$7:$Z$27&lt;&gt;"",IF($W$7:$W$27&lt;&gt;"",ROW($W$7:$W$27)-MIN(ROW($W$7:$W$27))+1,""),""),ROW()-ROW(A$29)+1))),),"")</f>
        <v/>
      </c>
      <c r="AC35" t="str">
        <f t="array" ref="AC35">IFERROR(CONCATENATE((INDEX($AF$7:$AF$27,SMALL(IF($AF$7:$AF$27&lt;&gt;"",IF($AC$7:$AC$27&lt;&gt;"",ROW($AC$7:$AC$27)-MIN(ROW($AC$7:$AC$27))+1,""),""),ROW()-ROW(A$29)+1))),","),"")</f>
        <v/>
      </c>
      <c r="AD35" t="str">
        <f t="array" ref="AD35">IFERROR(CONCATENATE(TEXT(INDEX($AC$7:$AC$27,SMALL(IF($AF$7:$AF$27&lt;&gt;"",IF($AC$7:$AC$27&lt;&gt;"",ROW($AC$7:$AC$27)-MIN(ROW($AC$7:$AC$27))+1,""),""),ROW()-ROW(A$29)+1)),"##0"),","),"")</f>
        <v/>
      </c>
      <c r="AE35" t="str">
        <f t="array" ref="AE35">IFERROR(CONCATENATE((INDEX($A$7:$A$27,SMALL(IF($AF$7:$AF$27&lt;&gt;"",IF($AC$7:$AC$27&lt;&gt;"",ROW($AC$7:$AC$27)-MIN(ROW($AC$7:$AC$27))+1,""),""),ROW()-ROW(A$29)+1))),),"")</f>
        <v/>
      </c>
      <c r="AI35" t="str">
        <f t="array" ref="AI35">IFERROR(CONCATENATE((INDEX($AL$7:$AL$27,SMALL(IF($AL$7:$AL$27&lt;&gt;"",IF($AI$7:$AI$27&lt;&gt;"",ROW($AI$7:$AI$27)-MIN(ROW($AI$7:$AI$27))+1,""),""),ROW()-ROW(A$29)+1)))," "),"")</f>
        <v/>
      </c>
      <c r="AJ35" t="str">
        <f t="array" ref="AJ35">IFERROR(CONCATENATE(TEXT(INDEX($AI$7:$AI$27,SMALL(IF($AL$7:$AL$27&lt;&gt;"",IF($AI$7:$AI$27&lt;&gt;"",ROW($AI$7:$AI$27)-MIN(ROW($AI$7:$AI$27))+1,""),""),ROW()-ROW(A$29)+1)),"##0")," "),"")</f>
        <v/>
      </c>
      <c r="AK35" t="str">
        <f t="array" ref="AK35">IFERROR(CONCATENATE((INDEX($A$7:$A$27,SMALL(IF($AL$7:$AL$27&lt;&gt;"",IF($AI$7:$AI$27&lt;&gt;"",ROW($AI$7:$AI$27)-MIN(ROW($AI$7:$AI$27))+1,""),""),ROW()-ROW(A$29)+1))),),"")</f>
        <v/>
      </c>
    </row>
    <row r="36" spans="11:37" x14ac:dyDescent="0.3">
      <c r="K36" t="str">
        <f t="array" ref="K36">IFERROR(CONCATENATE(TEXT(INDEX($K$7:$K$27,SMALL(IF($N$7:$N$27&lt;&gt;"",IF($K$7:$K$27&lt;&gt;"",ROW($K$7:$K$27)-MIN(ROW($K$7:$K$27))+1,""),""),ROW()-ROW(A$29)+1)),"##0"),","),"")</f>
        <v/>
      </c>
      <c r="L36" t="str">
        <f t="array" ref="L36">IFERROR(CONCATENATE((INDEX($N$7:$N$27,SMALL(IF($N$7:$N$27&lt;&gt;"",IF($K$7:$K$27&lt;&gt;"",ROW($K$7:$K$27)-MIN(ROW($K$7:$K$27))+1,""),""),ROW()-ROW(A$29)+1))),","),"")</f>
        <v/>
      </c>
      <c r="M36" t="str">
        <f t="array" ref="M36">IFERROR(CONCATENATE((INDEX($A$7:$A$27,SMALL(IF($N$7:$N$27&lt;&gt;"",IF($K$7:$K$27&lt;&gt;"",ROW($K$7:$K$27)-MIN(ROW($K$7:$K$27))+1,""),""),ROW()-ROW(A$29)+1))),),"")</f>
        <v/>
      </c>
      <c r="Q36" t="str">
        <f t="array" ref="Q36">IFERROR(CONCATENATE((INDEX($T$7:$T$27,SMALL(IF($T$7:$T$27&lt;&gt;"",IF($Q$7:$Q$27&lt;&gt;"",ROW($Q$7:$Q$27)-MIN(ROW($Q$7:$Q$27))+1,""),""),ROW()-ROW(A$29)+1)))," "),"")</f>
        <v/>
      </c>
      <c r="R36" t="str">
        <f t="array" ref="R36">IFERROR(CONCATENATE(TEXT(INDEX($Q$7:$Q$27,SMALL(IF($T$7:$T$27&lt;&gt;"",IF($Q$7:$Q$27&lt;&gt;"",ROW($Q$7:$Q$27)-MIN(ROW($Q$7:$Q$27))+1,""),""),ROW()-ROW(A$29)+1)),"##0")," "),"")</f>
        <v/>
      </c>
      <c r="S36" t="str">
        <f t="array" ref="S36">IFERROR(CONCATENATE((INDEX($A$7:$A$27,SMALL(IF($T$7:$T$27&lt;&gt;"",IF($Q$7:$Q$27&lt;&gt;"",ROW($Q$7:$Q$27)-MIN(ROW($Q$7:$Q$27))+1,""),""),ROW()-ROW(A$29)+1))),),"")</f>
        <v/>
      </c>
      <c r="W36" t="str">
        <f t="array" ref="W36">IFERROR(CONCATENATE((INDEX($Z$7:$Z$27,SMALL(IF($Z$7:$Z$27&lt;&gt;"",IF($W$7:$W$27&lt;&gt;"",ROW($W$7:$W$27)-MIN(ROW($W$7:$W$27))+1,""),""),ROW()-ROW(A$29)+1)))," "),"")</f>
        <v/>
      </c>
      <c r="X36" t="str">
        <f t="array" ref="X36">IFERROR(CONCATENATE(TEXT(INDEX($W$7:$W$27,SMALL(IF($Z$7:$Z$27&lt;&gt;"",IF($W$7:$W$27&lt;&gt;"",ROW($W$7:$W$27)-MIN(ROW($W$7:$W$27))+1,""),""),ROW()-ROW(A$29)+1)),"##0")," "),"")</f>
        <v/>
      </c>
      <c r="Y36" t="str">
        <f t="array" ref="Y36">IFERROR(CONCATENATE((INDEX($A$7:$A$27,SMALL(IF($Z$7:$Z$27&lt;&gt;"",IF($W$7:$W$27&lt;&gt;"",ROW($W$7:$W$27)-MIN(ROW($W$7:$W$27))+1,""),""),ROW()-ROW(A$29)+1))),),"")</f>
        <v/>
      </c>
      <c r="AC36" t="str">
        <f t="array" ref="AC36">IFERROR(CONCATENATE((INDEX($AF$7:$AF$27,SMALL(IF($AF$7:$AF$27&lt;&gt;"",IF($AC$7:$AC$27&lt;&gt;"",ROW($AC$7:$AC$27)-MIN(ROW($AC$7:$AC$27))+1,""),""),ROW()-ROW(A$29)+1))),","),"")</f>
        <v/>
      </c>
      <c r="AD36" t="str">
        <f t="array" ref="AD36">IFERROR(CONCATENATE(TEXT(INDEX($AC$7:$AC$27,SMALL(IF($AF$7:$AF$27&lt;&gt;"",IF($AC$7:$AC$27&lt;&gt;"",ROW($AC$7:$AC$27)-MIN(ROW($AC$7:$AC$27))+1,""),""),ROW()-ROW(A$29)+1)),"##0"),","),"")</f>
        <v/>
      </c>
      <c r="AE36" t="str">
        <f t="array" ref="AE36">IFERROR(CONCATENATE((INDEX($A$7:$A$27,SMALL(IF($AF$7:$AF$27&lt;&gt;"",IF($AC$7:$AC$27&lt;&gt;"",ROW($AC$7:$AC$27)-MIN(ROW($AC$7:$AC$27))+1,""),""),ROW()-ROW(A$29)+1))),),"")</f>
        <v/>
      </c>
      <c r="AI36" t="str">
        <f t="array" ref="AI36">IFERROR(CONCATENATE((INDEX($AL$7:$AL$27,SMALL(IF($AL$7:$AL$27&lt;&gt;"",IF($AI$7:$AI$27&lt;&gt;"",ROW($AI$7:$AI$27)-MIN(ROW($AI$7:$AI$27))+1,""),""),ROW()-ROW(A$29)+1)))," "),"")</f>
        <v/>
      </c>
      <c r="AJ36" t="str">
        <f t="array" ref="AJ36">IFERROR(CONCATENATE(TEXT(INDEX($AI$7:$AI$27,SMALL(IF($AL$7:$AL$27&lt;&gt;"",IF($AI$7:$AI$27&lt;&gt;"",ROW($AI$7:$AI$27)-MIN(ROW($AI$7:$AI$27))+1,""),""),ROW()-ROW(A$29)+1)),"##0")," "),"")</f>
        <v/>
      </c>
      <c r="AK36" t="str">
        <f t="array" ref="AK36">IFERROR(CONCATENATE((INDEX($A$7:$A$27,SMALL(IF($AL$7:$AL$27&lt;&gt;"",IF($AI$7:$AI$27&lt;&gt;"",ROW($AI$7:$AI$27)-MIN(ROW($AI$7:$AI$27))+1,""),""),ROW()-ROW(A$29)+1))),),"")</f>
        <v/>
      </c>
    </row>
    <row r="37" spans="11:37" x14ac:dyDescent="0.3">
      <c r="K37" t="str">
        <f t="array" ref="K37">IFERROR(CONCATENATE(TEXT(INDEX($K$7:$K$27,SMALL(IF($N$7:$N$27&lt;&gt;"",IF($K$7:$K$27&lt;&gt;"",ROW($K$7:$K$27)-MIN(ROW($K$7:$K$27))+1,""),""),ROW()-ROW(A$29)+1)),"##0"),","),"")</f>
        <v/>
      </c>
      <c r="L37" t="str">
        <f t="array" ref="L37">IFERROR(CONCATENATE((INDEX($N$7:$N$27,SMALL(IF($N$7:$N$27&lt;&gt;"",IF($K$7:$K$27&lt;&gt;"",ROW($K$7:$K$27)-MIN(ROW($K$7:$K$27))+1,""),""),ROW()-ROW(A$29)+1))),","),"")</f>
        <v/>
      </c>
      <c r="M37" t="str">
        <f t="array" ref="M37">IFERROR(CONCATENATE((INDEX($A$7:$A$27,SMALL(IF($N$7:$N$27&lt;&gt;"",IF($K$7:$K$27&lt;&gt;"",ROW($K$7:$K$27)-MIN(ROW($K$7:$K$27))+1,""),""),ROW()-ROW(A$29)+1))),),"")</f>
        <v/>
      </c>
      <c r="Q37" t="str">
        <f t="array" ref="Q37">IFERROR(CONCATENATE((INDEX($T$7:$T$27,SMALL(IF($T$7:$T$27&lt;&gt;"",IF($Q$7:$Q$27&lt;&gt;"",ROW($Q$7:$Q$27)-MIN(ROW($Q$7:$Q$27))+1,""),""),ROW()-ROW(A$29)+1)))," "),"")</f>
        <v/>
      </c>
      <c r="R37" t="str">
        <f t="array" ref="R37">IFERROR(CONCATENATE(TEXT(INDEX($Q$7:$Q$27,SMALL(IF($T$7:$T$27&lt;&gt;"",IF($Q$7:$Q$27&lt;&gt;"",ROW($Q$7:$Q$27)-MIN(ROW($Q$7:$Q$27))+1,""),""),ROW()-ROW(A$29)+1)),"##0")," "),"")</f>
        <v/>
      </c>
      <c r="S37" t="str">
        <f t="array" ref="S37">IFERROR(CONCATENATE((INDEX($A$7:$A$27,SMALL(IF($T$7:$T$27&lt;&gt;"",IF($Q$7:$Q$27&lt;&gt;"",ROW($Q$7:$Q$27)-MIN(ROW($Q$7:$Q$27))+1,""),""),ROW()-ROW(A$29)+1))),),"")</f>
        <v/>
      </c>
      <c r="W37" t="str">
        <f t="array" ref="W37">IFERROR(CONCATENATE((INDEX($Z$7:$Z$27,SMALL(IF($Z$7:$Z$27&lt;&gt;"",IF($W$7:$W$27&lt;&gt;"",ROW($W$7:$W$27)-MIN(ROW($W$7:$W$27))+1,""),""),ROW()-ROW(A$29)+1)))," "),"")</f>
        <v/>
      </c>
      <c r="X37" t="str">
        <f t="array" ref="X37">IFERROR(CONCATENATE(TEXT(INDEX($W$7:$W$27,SMALL(IF($Z$7:$Z$27&lt;&gt;"",IF($W$7:$W$27&lt;&gt;"",ROW($W$7:$W$27)-MIN(ROW($W$7:$W$27))+1,""),""),ROW()-ROW(A$29)+1)),"##0")," "),"")</f>
        <v/>
      </c>
      <c r="Y37" t="str">
        <f t="array" ref="Y37">IFERROR(CONCATENATE((INDEX($A$7:$A$27,SMALL(IF($Z$7:$Z$27&lt;&gt;"",IF($W$7:$W$27&lt;&gt;"",ROW($W$7:$W$27)-MIN(ROW($W$7:$W$27))+1,""),""),ROW()-ROW(A$29)+1))),),"")</f>
        <v/>
      </c>
      <c r="AC37" t="str">
        <f t="array" ref="AC37">IFERROR(CONCATENATE((INDEX($AF$7:$AF$27,SMALL(IF($AF$7:$AF$27&lt;&gt;"",IF($AC$7:$AC$27&lt;&gt;"",ROW($AC$7:$AC$27)-MIN(ROW($AC$7:$AC$27))+1,""),""),ROW()-ROW(A$29)+1))),","),"")</f>
        <v/>
      </c>
      <c r="AD37" t="str">
        <f t="array" ref="AD37">IFERROR(CONCATENATE(TEXT(INDEX($AC$7:$AC$27,SMALL(IF($AF$7:$AF$27&lt;&gt;"",IF($AC$7:$AC$27&lt;&gt;"",ROW($AC$7:$AC$27)-MIN(ROW($AC$7:$AC$27))+1,""),""),ROW()-ROW(A$29)+1)),"##0"),","),"")</f>
        <v/>
      </c>
      <c r="AE37" t="str">
        <f t="array" ref="AE37">IFERROR(CONCATENATE((INDEX($A$7:$A$27,SMALL(IF($AF$7:$AF$27&lt;&gt;"",IF($AC$7:$AC$27&lt;&gt;"",ROW($AC$7:$AC$27)-MIN(ROW($AC$7:$AC$27))+1,""),""),ROW()-ROW(A$29)+1))),),"")</f>
        <v/>
      </c>
      <c r="AI37" t="str">
        <f t="array" ref="AI37">IFERROR(CONCATENATE((INDEX($AL$7:$AL$27,SMALL(IF($AL$7:$AL$27&lt;&gt;"",IF($AI$7:$AI$27&lt;&gt;"",ROW($AI$7:$AI$27)-MIN(ROW($AI$7:$AI$27))+1,""),""),ROW()-ROW(A$29)+1)))," "),"")</f>
        <v/>
      </c>
      <c r="AJ37" t="str">
        <f t="array" ref="AJ37">IFERROR(CONCATENATE(TEXT(INDEX($AI$7:$AI$27,SMALL(IF($AL$7:$AL$27&lt;&gt;"",IF($AI$7:$AI$27&lt;&gt;"",ROW($AI$7:$AI$27)-MIN(ROW($AI$7:$AI$27))+1,""),""),ROW()-ROW(A$29)+1)),"##0")," "),"")</f>
        <v/>
      </c>
      <c r="AK37" t="str">
        <f t="array" ref="AK37">IFERROR(CONCATENATE((INDEX($A$7:$A$27,SMALL(IF($AL$7:$AL$27&lt;&gt;"",IF($AI$7:$AI$27&lt;&gt;"",ROW($AI$7:$AI$27)-MIN(ROW($AI$7:$AI$27))+1,""),""),ROW()-ROW(A$29)+1))),),"")</f>
        <v/>
      </c>
    </row>
    <row r="38" spans="11:37" x14ac:dyDescent="0.3">
      <c r="K38" t="str">
        <f t="array" ref="K38">IFERROR(CONCATENATE(TEXT(INDEX($K$7:$K$27,SMALL(IF($N$7:$N$27&lt;&gt;"",IF($K$7:$K$27&lt;&gt;"",ROW($K$7:$K$27)-MIN(ROW($K$7:$K$27))+1,""),""),ROW()-ROW(A$29)+1)),"##0"),","),"")</f>
        <v/>
      </c>
      <c r="L38" t="str">
        <f t="array" ref="L38">IFERROR(CONCATENATE((INDEX($N$7:$N$27,SMALL(IF($N$7:$N$27&lt;&gt;"",IF($K$7:$K$27&lt;&gt;"",ROW($K$7:$K$27)-MIN(ROW($K$7:$K$27))+1,""),""),ROW()-ROW(A$29)+1))),","),"")</f>
        <v/>
      </c>
      <c r="M38" t="str">
        <f t="array" ref="M38">IFERROR(CONCATENATE((INDEX($A$7:$A$27,SMALL(IF($N$7:$N$27&lt;&gt;"",IF($K$7:$K$27&lt;&gt;"",ROW($K$7:$K$27)-MIN(ROW($K$7:$K$27))+1,""),""),ROW()-ROW(A$29)+1))),),"")</f>
        <v/>
      </c>
      <c r="Q38" t="str">
        <f t="array" ref="Q38">IFERROR(CONCATENATE((INDEX($T$7:$T$27,SMALL(IF($T$7:$T$27&lt;&gt;"",IF($Q$7:$Q$27&lt;&gt;"",ROW($Q$7:$Q$27)-MIN(ROW($Q$7:$Q$27))+1,""),""),ROW()-ROW(A$29)+1)))," "),"")</f>
        <v/>
      </c>
      <c r="R38" t="str">
        <f t="array" ref="R38">IFERROR(CONCATENATE(TEXT(INDEX($Q$7:$Q$27,SMALL(IF($T$7:$T$27&lt;&gt;"",IF($Q$7:$Q$27&lt;&gt;"",ROW($Q$7:$Q$27)-MIN(ROW($Q$7:$Q$27))+1,""),""),ROW()-ROW(A$29)+1)),"##0")," "),"")</f>
        <v/>
      </c>
      <c r="S38" t="str">
        <f t="array" ref="S38">IFERROR(CONCATENATE((INDEX($A$7:$A$27,SMALL(IF($T$7:$T$27&lt;&gt;"",IF($Q$7:$Q$27&lt;&gt;"",ROW($Q$7:$Q$27)-MIN(ROW($Q$7:$Q$27))+1,""),""),ROW()-ROW(A$29)+1))),),"")</f>
        <v/>
      </c>
      <c r="W38" t="str">
        <f t="array" ref="W38">IFERROR(CONCATENATE((INDEX($Z$7:$Z$27,SMALL(IF($Z$7:$Z$27&lt;&gt;"",IF($W$7:$W$27&lt;&gt;"",ROW($W$7:$W$27)-MIN(ROW($W$7:$W$27))+1,""),""),ROW()-ROW(A$29)+1)))," "),"")</f>
        <v/>
      </c>
      <c r="X38" t="str">
        <f t="array" ref="X38">IFERROR(CONCATENATE(TEXT(INDEX($W$7:$W$27,SMALL(IF($Z$7:$Z$27&lt;&gt;"",IF($W$7:$W$27&lt;&gt;"",ROW($W$7:$W$27)-MIN(ROW($W$7:$W$27))+1,""),""),ROW()-ROW(A$29)+1)),"##0")," "),"")</f>
        <v/>
      </c>
      <c r="Y38" t="str">
        <f t="array" ref="Y38">IFERROR(CONCATENATE((INDEX($A$7:$A$27,SMALL(IF($Z$7:$Z$27&lt;&gt;"",IF($W$7:$W$27&lt;&gt;"",ROW($W$7:$W$27)-MIN(ROW($W$7:$W$27))+1,""),""),ROW()-ROW(A$29)+1))),),"")</f>
        <v/>
      </c>
      <c r="AC38" t="str">
        <f t="array" ref="AC38">IFERROR(CONCATENATE((INDEX($AF$7:$AF$27,SMALL(IF($AF$7:$AF$27&lt;&gt;"",IF($AC$7:$AC$27&lt;&gt;"",ROW($AC$7:$AC$27)-MIN(ROW($AC$7:$AC$27))+1,""),""),ROW()-ROW(A$29)+1))),","),"")</f>
        <v/>
      </c>
      <c r="AD38" t="str">
        <f t="array" ref="AD38">IFERROR(CONCATENATE(TEXT(INDEX($AC$7:$AC$27,SMALL(IF($AF$7:$AF$27&lt;&gt;"",IF($AC$7:$AC$27&lt;&gt;"",ROW($AC$7:$AC$27)-MIN(ROW($AC$7:$AC$27))+1,""),""),ROW()-ROW(A$29)+1)),"##0"),","),"")</f>
        <v/>
      </c>
      <c r="AE38" t="str">
        <f t="array" ref="AE38">IFERROR(CONCATENATE((INDEX($A$7:$A$27,SMALL(IF($AF$7:$AF$27&lt;&gt;"",IF($AC$7:$AC$27&lt;&gt;"",ROW($AC$7:$AC$27)-MIN(ROW($AC$7:$AC$27))+1,""),""),ROW()-ROW(A$29)+1))),),"")</f>
        <v/>
      </c>
      <c r="AI38" t="str">
        <f t="array" ref="AI38">IFERROR(CONCATENATE((INDEX($AL$7:$AL$27,SMALL(IF($AL$7:$AL$27&lt;&gt;"",IF($AI$7:$AI$27&lt;&gt;"",ROW($AI$7:$AI$27)-MIN(ROW($AI$7:$AI$27))+1,""),""),ROW()-ROW(A$29)+1)))," "),"")</f>
        <v/>
      </c>
      <c r="AJ38" t="str">
        <f t="array" ref="AJ38">IFERROR(CONCATENATE(TEXT(INDEX($AI$7:$AI$27,SMALL(IF($AL$7:$AL$27&lt;&gt;"",IF($AI$7:$AI$27&lt;&gt;"",ROW($AI$7:$AI$27)-MIN(ROW($AI$7:$AI$27))+1,""),""),ROW()-ROW(A$29)+1)),"##0")," "),"")</f>
        <v/>
      </c>
      <c r="AK38" t="str">
        <f t="array" ref="AK38">IFERROR(CONCATENATE((INDEX($A$7:$A$27,SMALL(IF($AL$7:$AL$27&lt;&gt;"",IF($AI$7:$AI$27&lt;&gt;"",ROW($AI$7:$AI$27)-MIN(ROW($AI$7:$AI$27))+1,""),""),ROW()-ROW(A$29)+1))),),"")</f>
        <v/>
      </c>
    </row>
    <row r="39" spans="11:37" x14ac:dyDescent="0.3">
      <c r="K39" t="str">
        <f t="array" ref="K39">IFERROR(CONCATENATE(TEXT(INDEX($K$7:$K$27,SMALL(IF($N$7:$N$27&lt;&gt;"",IF($K$7:$K$27&lt;&gt;"",ROW($K$7:$K$27)-MIN(ROW($K$7:$K$27))+1,""),""),ROW()-ROW(A$29)+1)),"##0"),","),"")</f>
        <v/>
      </c>
      <c r="L39" t="str">
        <f t="array" ref="L39">IFERROR(CONCATENATE((INDEX($N$7:$N$27,SMALL(IF($N$7:$N$27&lt;&gt;"",IF($K$7:$K$27&lt;&gt;"",ROW($K$7:$K$27)-MIN(ROW($K$7:$K$27))+1,""),""),ROW()-ROW(A$29)+1))),","),"")</f>
        <v/>
      </c>
      <c r="M39" t="str">
        <f t="array" ref="M39">IFERROR(CONCATENATE((INDEX($A$7:$A$27,SMALL(IF($N$7:$N$27&lt;&gt;"",IF($K$7:$K$27&lt;&gt;"",ROW($K$7:$K$27)-MIN(ROW($K$7:$K$27))+1,""),""),ROW()-ROW(A$29)+1))),),"")</f>
        <v/>
      </c>
      <c r="Q39" t="str">
        <f t="array" ref="Q39">IFERROR(CONCATENATE((INDEX($T$7:$T$27,SMALL(IF($T$7:$T$27&lt;&gt;"",IF($Q$7:$Q$27&lt;&gt;"",ROW($Q$7:$Q$27)-MIN(ROW($Q$7:$Q$27))+1,""),""),ROW()-ROW(A$29)+1)))," "),"")</f>
        <v/>
      </c>
      <c r="R39" t="str">
        <f t="array" ref="R39">IFERROR(CONCATENATE(TEXT(INDEX($Q$7:$Q$27,SMALL(IF($T$7:$T$27&lt;&gt;"",IF($Q$7:$Q$27&lt;&gt;"",ROW($Q$7:$Q$27)-MIN(ROW($Q$7:$Q$27))+1,""),""),ROW()-ROW(A$29)+1)),"##0")," "),"")</f>
        <v/>
      </c>
      <c r="S39" t="str">
        <f t="array" ref="S39">IFERROR(CONCATENATE((INDEX($A$7:$A$27,SMALL(IF($T$7:$T$27&lt;&gt;"",IF($Q$7:$Q$27&lt;&gt;"",ROW($Q$7:$Q$27)-MIN(ROW($Q$7:$Q$27))+1,""),""),ROW()-ROW(A$29)+1))),),"")</f>
        <v/>
      </c>
      <c r="W39" t="str">
        <f t="array" ref="W39">IFERROR(CONCATENATE((INDEX($Z$7:$Z$27,SMALL(IF($Z$7:$Z$27&lt;&gt;"",IF($W$7:$W$27&lt;&gt;"",ROW($W$7:$W$27)-MIN(ROW($W$7:$W$27))+1,""),""),ROW()-ROW(A$29)+1)))," "),"")</f>
        <v/>
      </c>
      <c r="X39" t="str">
        <f t="array" ref="X39">IFERROR(CONCATENATE(TEXT(INDEX($W$7:$W$27,SMALL(IF($Z$7:$Z$27&lt;&gt;"",IF($W$7:$W$27&lt;&gt;"",ROW($W$7:$W$27)-MIN(ROW($W$7:$W$27))+1,""),""),ROW()-ROW(A$29)+1)),"##0")," "),"")</f>
        <v/>
      </c>
      <c r="Y39" t="str">
        <f t="array" ref="Y39">IFERROR(CONCATENATE((INDEX($A$7:$A$27,SMALL(IF($Z$7:$Z$27&lt;&gt;"",IF($W$7:$W$27&lt;&gt;"",ROW($W$7:$W$27)-MIN(ROW($W$7:$W$27))+1,""),""),ROW()-ROW(A$29)+1))),),"")</f>
        <v/>
      </c>
      <c r="AC39" t="str">
        <f t="array" ref="AC39">IFERROR(CONCATENATE((INDEX($AF$7:$AF$27,SMALL(IF($AF$7:$AF$27&lt;&gt;"",IF($AC$7:$AC$27&lt;&gt;"",ROW($AC$7:$AC$27)-MIN(ROW($AC$7:$AC$27))+1,""),""),ROW()-ROW(A$29)+1))),","),"")</f>
        <v/>
      </c>
      <c r="AD39" t="str">
        <f t="array" ref="AD39">IFERROR(CONCATENATE(TEXT(INDEX($AC$7:$AC$27,SMALL(IF($AF$7:$AF$27&lt;&gt;"",IF($AC$7:$AC$27&lt;&gt;"",ROW($AC$7:$AC$27)-MIN(ROW($AC$7:$AC$27))+1,""),""),ROW()-ROW(A$29)+1)),"##0"),","),"")</f>
        <v/>
      </c>
      <c r="AE39" t="str">
        <f t="array" ref="AE39">IFERROR(CONCATENATE((INDEX($A$7:$A$27,SMALL(IF($AF$7:$AF$27&lt;&gt;"",IF($AC$7:$AC$27&lt;&gt;"",ROW($AC$7:$AC$27)-MIN(ROW($AC$7:$AC$27))+1,""),""),ROW()-ROW(A$29)+1))),),"")</f>
        <v/>
      </c>
      <c r="AI39" t="str">
        <f t="array" ref="AI39">IFERROR(CONCATENATE((INDEX($AL$7:$AL$27,SMALL(IF($AL$7:$AL$27&lt;&gt;"",IF($AI$7:$AI$27&lt;&gt;"",ROW($AI$7:$AI$27)-MIN(ROW($AI$7:$AI$27))+1,""),""),ROW()-ROW(A$29)+1)))," "),"")</f>
        <v/>
      </c>
      <c r="AJ39" t="str">
        <f t="array" ref="AJ39">IFERROR(CONCATENATE(TEXT(INDEX($AI$7:$AI$27,SMALL(IF($AL$7:$AL$27&lt;&gt;"",IF($AI$7:$AI$27&lt;&gt;"",ROW($AI$7:$AI$27)-MIN(ROW($AI$7:$AI$27))+1,""),""),ROW()-ROW(A$29)+1)),"##0")," "),"")</f>
        <v/>
      </c>
      <c r="AK39" t="str">
        <f t="array" ref="AK39">IFERROR(CONCATENATE((INDEX($A$7:$A$27,SMALL(IF($AL$7:$AL$27&lt;&gt;"",IF($AI$7:$AI$27&lt;&gt;"",ROW($AI$7:$AI$27)-MIN(ROW($AI$7:$AI$27))+1,""),""),ROW()-ROW(A$29)+1))),),"")</f>
        <v/>
      </c>
    </row>
    <row r="40" spans="11:37" x14ac:dyDescent="0.3">
      <c r="K40" t="str">
        <f t="array" ref="K40">IFERROR(CONCATENATE(TEXT(INDEX($K$7:$K$27,SMALL(IF($N$7:$N$27&lt;&gt;"",IF($K$7:$K$27&lt;&gt;"",ROW($K$7:$K$27)-MIN(ROW($K$7:$K$27))+1,""),""),ROW()-ROW(A$29)+1)),"##0"),","),"")</f>
        <v/>
      </c>
      <c r="L40" t="str">
        <f t="array" ref="L40">IFERROR(CONCATENATE((INDEX($N$7:$N$27,SMALL(IF($N$7:$N$27&lt;&gt;"",IF($K$7:$K$27&lt;&gt;"",ROW($K$7:$K$27)-MIN(ROW($K$7:$K$27))+1,""),""),ROW()-ROW(A$29)+1))),","),"")</f>
        <v/>
      </c>
      <c r="M40" t="str">
        <f t="array" ref="M40">IFERROR(CONCATENATE((INDEX($A$7:$A$27,SMALL(IF($N$7:$N$27&lt;&gt;"",IF($K$7:$K$27&lt;&gt;"",ROW($K$7:$K$27)-MIN(ROW($K$7:$K$27))+1,""),""),ROW()-ROW(A$29)+1))),),"")</f>
        <v/>
      </c>
      <c r="Q40" t="str">
        <f t="array" ref="Q40">IFERROR(CONCATENATE((INDEX($T$7:$T$27,SMALL(IF($T$7:$T$27&lt;&gt;"",IF($Q$7:$Q$27&lt;&gt;"",ROW($Q$7:$Q$27)-MIN(ROW($Q$7:$Q$27))+1,""),""),ROW()-ROW(A$29)+1)))," "),"")</f>
        <v/>
      </c>
      <c r="R40" t="str">
        <f t="array" ref="R40">IFERROR(CONCATENATE(TEXT(INDEX($Q$7:$Q$27,SMALL(IF($T$7:$T$27&lt;&gt;"",IF($Q$7:$Q$27&lt;&gt;"",ROW($Q$7:$Q$27)-MIN(ROW($Q$7:$Q$27))+1,""),""),ROW()-ROW(A$29)+1)),"##0")," "),"")</f>
        <v/>
      </c>
      <c r="S40" t="str">
        <f t="array" ref="S40">IFERROR(CONCATENATE((INDEX($A$7:$A$27,SMALL(IF($T$7:$T$27&lt;&gt;"",IF($Q$7:$Q$27&lt;&gt;"",ROW($Q$7:$Q$27)-MIN(ROW($Q$7:$Q$27))+1,""),""),ROW()-ROW(A$29)+1))),),"")</f>
        <v/>
      </c>
      <c r="W40" t="str">
        <f t="array" ref="W40">IFERROR(CONCATENATE((INDEX($Z$7:$Z$27,SMALL(IF($Z$7:$Z$27&lt;&gt;"",IF($W$7:$W$27&lt;&gt;"",ROW($W$7:$W$27)-MIN(ROW($W$7:$W$27))+1,""),""),ROW()-ROW(A$29)+1)))," "),"")</f>
        <v/>
      </c>
      <c r="X40" t="str">
        <f t="array" ref="X40">IFERROR(CONCATENATE(TEXT(INDEX($W$7:$W$27,SMALL(IF($Z$7:$Z$27&lt;&gt;"",IF($W$7:$W$27&lt;&gt;"",ROW($W$7:$W$27)-MIN(ROW($W$7:$W$27))+1,""),""),ROW()-ROW(A$29)+1)),"##0")," "),"")</f>
        <v/>
      </c>
      <c r="Y40" t="str">
        <f t="array" ref="Y40">IFERROR(CONCATENATE((INDEX($A$7:$A$27,SMALL(IF($Z$7:$Z$27&lt;&gt;"",IF($W$7:$W$27&lt;&gt;"",ROW($W$7:$W$27)-MIN(ROW($W$7:$W$27))+1,""),""),ROW()-ROW(A$29)+1))),),"")</f>
        <v/>
      </c>
      <c r="AC40" t="str">
        <f t="array" ref="AC40">IFERROR(CONCATENATE((INDEX($AF$7:$AF$27,SMALL(IF($AF$7:$AF$27&lt;&gt;"",IF($AC$7:$AC$27&lt;&gt;"",ROW($AC$7:$AC$27)-MIN(ROW($AC$7:$AC$27))+1,""),""),ROW()-ROW(A$29)+1))),","),"")</f>
        <v/>
      </c>
      <c r="AD40" t="str">
        <f t="array" ref="AD40">IFERROR(CONCATENATE(TEXT(INDEX($AC$7:$AC$27,SMALL(IF($AF$7:$AF$27&lt;&gt;"",IF($AC$7:$AC$27&lt;&gt;"",ROW($AC$7:$AC$27)-MIN(ROW($AC$7:$AC$27))+1,""),""),ROW()-ROW(A$29)+1)),"##0"),","),"")</f>
        <v/>
      </c>
      <c r="AE40" t="str">
        <f t="array" ref="AE40">IFERROR(CONCATENATE((INDEX($A$7:$A$27,SMALL(IF($AF$7:$AF$27&lt;&gt;"",IF($AC$7:$AC$27&lt;&gt;"",ROW($AC$7:$AC$27)-MIN(ROW($AC$7:$AC$27))+1,""),""),ROW()-ROW(A$29)+1))),),"")</f>
        <v/>
      </c>
      <c r="AI40" t="str">
        <f t="array" ref="AI40">IFERROR(CONCATENATE((INDEX($AL$7:$AL$27,SMALL(IF($AL$7:$AL$27&lt;&gt;"",IF($AI$7:$AI$27&lt;&gt;"",ROW($AI$7:$AI$27)-MIN(ROW($AI$7:$AI$27))+1,""),""),ROW()-ROW(A$29)+1)))," "),"")</f>
        <v/>
      </c>
      <c r="AJ40" t="str">
        <f t="array" ref="AJ40">IFERROR(CONCATENATE(TEXT(INDEX($AI$7:$AI$27,SMALL(IF($AL$7:$AL$27&lt;&gt;"",IF($AI$7:$AI$27&lt;&gt;"",ROW($AI$7:$AI$27)-MIN(ROW($AI$7:$AI$27))+1,""),""),ROW()-ROW(A$29)+1)),"##0")," "),"")</f>
        <v/>
      </c>
      <c r="AK40" t="str">
        <f t="array" ref="AK40">IFERROR(CONCATENATE((INDEX($A$7:$A$27,SMALL(IF($AL$7:$AL$27&lt;&gt;"",IF($AI$7:$AI$27&lt;&gt;"",ROW($AI$7:$AI$27)-MIN(ROW($AI$7:$AI$27))+1,""),""),ROW()-ROW(A$29)+1))),),"")</f>
        <v/>
      </c>
    </row>
    <row r="41" spans="11:37" x14ac:dyDescent="0.3">
      <c r="K41" t="str">
        <f t="array" ref="K41">IFERROR(CONCATENATE(TEXT(INDEX($K$7:$K$27,SMALL(IF($N$7:$N$27&lt;&gt;"",IF($K$7:$K$27&lt;&gt;"",ROW($K$7:$K$27)-MIN(ROW($K$7:$K$27))+1,""),""),ROW()-ROW(A$29)+1)),"##0"),","),"")</f>
        <v/>
      </c>
      <c r="L41" t="str">
        <f t="array" ref="L41">IFERROR(CONCATENATE((INDEX($N$7:$N$27,SMALL(IF($N$7:$N$27&lt;&gt;"",IF($K$7:$K$27&lt;&gt;"",ROW($K$7:$K$27)-MIN(ROW($K$7:$K$27))+1,""),""),ROW()-ROW(A$29)+1))),","),"")</f>
        <v/>
      </c>
      <c r="M41" t="str">
        <f t="array" ref="M41">IFERROR(CONCATENATE((INDEX($A$7:$A$27,SMALL(IF($N$7:$N$27&lt;&gt;"",IF($K$7:$K$27&lt;&gt;"",ROW($K$7:$K$27)-MIN(ROW($K$7:$K$27))+1,""),""),ROW()-ROW(A$29)+1))),),"")</f>
        <v/>
      </c>
      <c r="Q41" t="str">
        <f t="array" ref="Q41">IFERROR(CONCATENATE((INDEX($T$7:$T$27,SMALL(IF($T$7:$T$27&lt;&gt;"",IF($Q$7:$Q$27&lt;&gt;"",ROW($Q$7:$Q$27)-MIN(ROW($Q$7:$Q$27))+1,""),""),ROW()-ROW(A$29)+1)))," "),"")</f>
        <v/>
      </c>
      <c r="R41" t="str">
        <f t="array" ref="R41">IFERROR(CONCATENATE(TEXT(INDEX($Q$7:$Q$27,SMALL(IF($T$7:$T$27&lt;&gt;"",IF($Q$7:$Q$27&lt;&gt;"",ROW($Q$7:$Q$27)-MIN(ROW($Q$7:$Q$27))+1,""),""),ROW()-ROW(A$29)+1)),"##0")," "),"")</f>
        <v/>
      </c>
      <c r="S41" t="str">
        <f t="array" ref="S41">IFERROR(CONCATENATE((INDEX($A$7:$A$27,SMALL(IF($T$7:$T$27&lt;&gt;"",IF($Q$7:$Q$27&lt;&gt;"",ROW($Q$7:$Q$27)-MIN(ROW($Q$7:$Q$27))+1,""),""),ROW()-ROW(A$29)+1))),),"")</f>
        <v/>
      </c>
      <c r="W41" t="str">
        <f t="array" ref="W41">IFERROR(CONCATENATE((INDEX($Z$7:$Z$27,SMALL(IF($Z$7:$Z$27&lt;&gt;"",IF($W$7:$W$27&lt;&gt;"",ROW($W$7:$W$27)-MIN(ROW($W$7:$W$27))+1,""),""),ROW()-ROW(A$29)+1)))," "),"")</f>
        <v/>
      </c>
      <c r="X41" t="str">
        <f t="array" ref="X41">IFERROR(CONCATENATE(TEXT(INDEX($W$7:$W$27,SMALL(IF($Z$7:$Z$27&lt;&gt;"",IF($W$7:$W$27&lt;&gt;"",ROW($W$7:$W$27)-MIN(ROW($W$7:$W$27))+1,""),""),ROW()-ROW(A$29)+1)),"##0")," "),"")</f>
        <v/>
      </c>
      <c r="Y41" t="str">
        <f t="array" ref="Y41">IFERROR(CONCATENATE((INDEX($A$7:$A$27,SMALL(IF($Z$7:$Z$27&lt;&gt;"",IF($W$7:$W$27&lt;&gt;"",ROW($W$7:$W$27)-MIN(ROW($W$7:$W$27))+1,""),""),ROW()-ROW(A$29)+1))),),"")</f>
        <v/>
      </c>
      <c r="AC41" t="str">
        <f t="array" ref="AC41">IFERROR(CONCATENATE((INDEX($AF$7:$AF$27,SMALL(IF($AF$7:$AF$27&lt;&gt;"",IF($AC$7:$AC$27&lt;&gt;"",ROW($AC$7:$AC$27)-MIN(ROW($AC$7:$AC$27))+1,""),""),ROW()-ROW(A$29)+1))),","),"")</f>
        <v/>
      </c>
      <c r="AD41" t="str">
        <f t="array" ref="AD41">IFERROR(CONCATENATE(TEXT(INDEX($AC$7:$AC$27,SMALL(IF($AF$7:$AF$27&lt;&gt;"",IF($AC$7:$AC$27&lt;&gt;"",ROW($AC$7:$AC$27)-MIN(ROW($AC$7:$AC$27))+1,""),""),ROW()-ROW(A$29)+1)),"##0"),","),"")</f>
        <v/>
      </c>
      <c r="AE41" t="str">
        <f t="array" ref="AE41">IFERROR(CONCATENATE((INDEX($A$7:$A$27,SMALL(IF($AF$7:$AF$27&lt;&gt;"",IF($AC$7:$AC$27&lt;&gt;"",ROW($AC$7:$AC$27)-MIN(ROW($AC$7:$AC$27))+1,""),""),ROW()-ROW(A$29)+1))),),"")</f>
        <v/>
      </c>
      <c r="AI41" t="str">
        <f t="array" ref="AI41">IFERROR(CONCATENATE((INDEX($AL$7:$AL$27,SMALL(IF($AL$7:$AL$27&lt;&gt;"",IF($AI$7:$AI$27&lt;&gt;"",ROW($AI$7:$AI$27)-MIN(ROW($AI$7:$AI$27))+1,""),""),ROW()-ROW(A$29)+1)))," "),"")</f>
        <v/>
      </c>
      <c r="AJ41" t="str">
        <f t="array" ref="AJ41">IFERROR(CONCATENATE(TEXT(INDEX($AI$7:$AI$27,SMALL(IF($AL$7:$AL$27&lt;&gt;"",IF($AI$7:$AI$27&lt;&gt;"",ROW($AI$7:$AI$27)-MIN(ROW($AI$7:$AI$27))+1,""),""),ROW()-ROW(A$29)+1)),"##0")," "),"")</f>
        <v/>
      </c>
      <c r="AK41" t="str">
        <f t="array" ref="AK41">IFERROR(CONCATENATE((INDEX($A$7:$A$27,SMALL(IF($AL$7:$AL$27&lt;&gt;"",IF($AI$7:$AI$27&lt;&gt;"",ROW($AI$7:$AI$27)-MIN(ROW($AI$7:$AI$27))+1,""),""),ROW()-ROW(A$29)+1))),),"")</f>
        <v/>
      </c>
    </row>
    <row r="42" spans="11:37" x14ac:dyDescent="0.3">
      <c r="K42" t="str">
        <f t="array" ref="K42">IFERROR(CONCATENATE(TEXT(INDEX($K$7:$K$27,SMALL(IF($N$7:$N$27&lt;&gt;"",IF($K$7:$K$27&lt;&gt;"",ROW($K$7:$K$27)-MIN(ROW($K$7:$K$27))+1,""),""),ROW()-ROW(A$29)+1)),"##0"),","),"")</f>
        <v/>
      </c>
      <c r="L42" t="str">
        <f t="array" ref="L42">IFERROR(CONCATENATE((INDEX($N$7:$N$27,SMALL(IF($N$7:$N$27&lt;&gt;"",IF($K$7:$K$27&lt;&gt;"",ROW($K$7:$K$27)-MIN(ROW($K$7:$K$27))+1,""),""),ROW()-ROW(A$29)+1))),","),"")</f>
        <v/>
      </c>
      <c r="M42" t="str">
        <f t="array" ref="M42">IFERROR(CONCATENATE((INDEX($A$7:$A$27,SMALL(IF($N$7:$N$27&lt;&gt;"",IF($K$7:$K$27&lt;&gt;"",ROW($K$7:$K$27)-MIN(ROW($K$7:$K$27))+1,""),""),ROW()-ROW(A$29)+1))),),"")</f>
        <v/>
      </c>
      <c r="Q42" t="str">
        <f t="array" ref="Q42">IFERROR(CONCATENATE((INDEX($T$7:$T$27,SMALL(IF($T$7:$T$27&lt;&gt;"",IF($Q$7:$Q$27&lt;&gt;"",ROW($Q$7:$Q$27)-MIN(ROW($Q$7:$Q$27))+1,""),""),ROW()-ROW(A$29)+1)))," "),"")</f>
        <v/>
      </c>
      <c r="R42" t="str">
        <f t="array" ref="R42">IFERROR(CONCATENATE(TEXT(INDEX($Q$7:$Q$27,SMALL(IF($T$7:$T$27&lt;&gt;"",IF($Q$7:$Q$27&lt;&gt;"",ROW($Q$7:$Q$27)-MIN(ROW($Q$7:$Q$27))+1,""),""),ROW()-ROW(A$29)+1)),"##0")," "),"")</f>
        <v/>
      </c>
      <c r="S42" t="str">
        <f t="array" ref="S42">IFERROR(CONCATENATE((INDEX($A$7:$A$27,SMALL(IF($T$7:$T$27&lt;&gt;"",IF($Q$7:$Q$27&lt;&gt;"",ROW($Q$7:$Q$27)-MIN(ROW($Q$7:$Q$27))+1,""),""),ROW()-ROW(A$29)+1))),),"")</f>
        <v/>
      </c>
      <c r="W42" t="str">
        <f t="array" ref="W42">IFERROR(CONCATENATE((INDEX($Z$7:$Z$27,SMALL(IF($Z$7:$Z$27&lt;&gt;"",IF($W$7:$W$27&lt;&gt;"",ROW($W$7:$W$27)-MIN(ROW($W$7:$W$27))+1,""),""),ROW()-ROW(A$29)+1)))," "),"")</f>
        <v/>
      </c>
      <c r="X42" t="str">
        <f t="array" ref="X42">IFERROR(CONCATENATE(TEXT(INDEX($W$7:$W$27,SMALL(IF($Z$7:$Z$27&lt;&gt;"",IF($W$7:$W$27&lt;&gt;"",ROW($W$7:$W$27)-MIN(ROW($W$7:$W$27))+1,""),""),ROW()-ROW(A$29)+1)),"##0")," "),"")</f>
        <v/>
      </c>
      <c r="Y42" t="str">
        <f t="array" ref="Y42">IFERROR(CONCATENATE((INDEX($A$7:$A$27,SMALL(IF($Z$7:$Z$27&lt;&gt;"",IF($W$7:$W$27&lt;&gt;"",ROW($W$7:$W$27)-MIN(ROW($W$7:$W$27))+1,""),""),ROW()-ROW(A$29)+1))),),"")</f>
        <v/>
      </c>
      <c r="AC42" t="str">
        <f t="array" ref="AC42">IFERROR(CONCATENATE((INDEX($AF$7:$AF$27,SMALL(IF($AF$7:$AF$27&lt;&gt;"",IF($AC$7:$AC$27&lt;&gt;"",ROW($AC$7:$AC$27)-MIN(ROW($AC$7:$AC$27))+1,""),""),ROW()-ROW(A$29)+1))),","),"")</f>
        <v/>
      </c>
      <c r="AD42" t="str">
        <f t="array" ref="AD42">IFERROR(CONCATENATE(TEXT(INDEX($AC$7:$AC$27,SMALL(IF($AF$7:$AF$27&lt;&gt;"",IF($AC$7:$AC$27&lt;&gt;"",ROW($AC$7:$AC$27)-MIN(ROW($AC$7:$AC$27))+1,""),""),ROW()-ROW(A$29)+1)),"##0"),","),"")</f>
        <v/>
      </c>
      <c r="AE42" t="str">
        <f t="array" ref="AE42">IFERROR(CONCATENATE((INDEX($A$7:$A$27,SMALL(IF($AF$7:$AF$27&lt;&gt;"",IF($AC$7:$AC$27&lt;&gt;"",ROW($AC$7:$AC$27)-MIN(ROW($AC$7:$AC$27))+1,""),""),ROW()-ROW(A$29)+1))),),"")</f>
        <v/>
      </c>
      <c r="AI42" t="str">
        <f t="array" ref="AI42">IFERROR(CONCATENATE((INDEX($AL$7:$AL$27,SMALL(IF($AL$7:$AL$27&lt;&gt;"",IF($AI$7:$AI$27&lt;&gt;"",ROW($AI$7:$AI$27)-MIN(ROW($AI$7:$AI$27))+1,""),""),ROW()-ROW(A$29)+1)))," "),"")</f>
        <v/>
      </c>
      <c r="AJ42" t="str">
        <f t="array" ref="AJ42">IFERROR(CONCATENATE(TEXT(INDEX($AI$7:$AI$27,SMALL(IF($AL$7:$AL$27&lt;&gt;"",IF($AI$7:$AI$27&lt;&gt;"",ROW($AI$7:$AI$27)-MIN(ROW($AI$7:$AI$27))+1,""),""),ROW()-ROW(A$29)+1)),"##0")," "),"")</f>
        <v/>
      </c>
      <c r="AK42" t="str">
        <f t="array" ref="AK42">IFERROR(CONCATENATE((INDEX($A$7:$A$27,SMALL(IF($AL$7:$AL$27&lt;&gt;"",IF($AI$7:$AI$27&lt;&gt;"",ROW($AI$7:$AI$27)-MIN(ROW($AI$7:$AI$27))+1,""),""),ROW()-ROW(A$29)+1))),),"")</f>
        <v/>
      </c>
    </row>
    <row r="43" spans="11:37" x14ac:dyDescent="0.3">
      <c r="K43" t="str">
        <f t="array" ref="K43">IFERROR(CONCATENATE(TEXT(INDEX($K$7:$K$27,SMALL(IF($N$7:$N$27&lt;&gt;"",IF($K$7:$K$27&lt;&gt;"",ROW($K$7:$K$27)-MIN(ROW($K$7:$K$27))+1,""),""),ROW()-ROW(A$29)+1)),"##0"),","),"")</f>
        <v/>
      </c>
      <c r="L43" t="str">
        <f t="array" ref="L43">IFERROR(CONCATENATE((INDEX($N$7:$N$27,SMALL(IF($N$7:$N$27&lt;&gt;"",IF($K$7:$K$27&lt;&gt;"",ROW($K$7:$K$27)-MIN(ROW($K$7:$K$27))+1,""),""),ROW()-ROW(A$29)+1))),","),"")</f>
        <v/>
      </c>
      <c r="M43" t="str">
        <f t="array" ref="M43">IFERROR(CONCATENATE((INDEX($A$7:$A$27,SMALL(IF($N$7:$N$27&lt;&gt;"",IF($K$7:$K$27&lt;&gt;"",ROW($K$7:$K$27)-MIN(ROW($K$7:$K$27))+1,""),""),ROW()-ROW(A$29)+1))),),"")</f>
        <v/>
      </c>
      <c r="Q43" t="str">
        <f t="array" ref="Q43">IFERROR(CONCATENATE((INDEX($T$7:$T$27,SMALL(IF($T$7:$T$27&lt;&gt;"",IF($Q$7:$Q$27&lt;&gt;"",ROW($Q$7:$Q$27)-MIN(ROW($Q$7:$Q$27))+1,""),""),ROW()-ROW(A$29)+1)))," "),"")</f>
        <v/>
      </c>
      <c r="R43" t="str">
        <f t="array" ref="R43">IFERROR(CONCATENATE(TEXT(INDEX($Q$7:$Q$27,SMALL(IF($T$7:$T$27&lt;&gt;"",IF($Q$7:$Q$27&lt;&gt;"",ROW($Q$7:$Q$27)-MIN(ROW($Q$7:$Q$27))+1,""),""),ROW()-ROW(A$29)+1)),"##0")," "),"")</f>
        <v/>
      </c>
      <c r="S43" t="str">
        <f t="array" ref="S43">IFERROR(CONCATENATE((INDEX($A$7:$A$27,SMALL(IF($T$7:$T$27&lt;&gt;"",IF($Q$7:$Q$27&lt;&gt;"",ROW($Q$7:$Q$27)-MIN(ROW($Q$7:$Q$27))+1,""),""),ROW()-ROW(A$29)+1))),),"")</f>
        <v/>
      </c>
      <c r="W43" t="str">
        <f t="array" ref="W43">IFERROR(CONCATENATE((INDEX($Z$7:$Z$27,SMALL(IF($Z$7:$Z$27&lt;&gt;"",IF($W$7:$W$27&lt;&gt;"",ROW($W$7:$W$27)-MIN(ROW($W$7:$W$27))+1,""),""),ROW()-ROW(A$29)+1)))," "),"")</f>
        <v/>
      </c>
      <c r="X43" t="str">
        <f t="array" ref="X43">IFERROR(CONCATENATE(TEXT(INDEX($W$7:$W$27,SMALL(IF($Z$7:$Z$27&lt;&gt;"",IF($W$7:$W$27&lt;&gt;"",ROW($W$7:$W$27)-MIN(ROW($W$7:$W$27))+1,""),""),ROW()-ROW(A$29)+1)),"##0")," "),"")</f>
        <v/>
      </c>
      <c r="Y43" t="str">
        <f t="array" ref="Y43">IFERROR(CONCATENATE((INDEX($A$7:$A$27,SMALL(IF($Z$7:$Z$27&lt;&gt;"",IF($W$7:$W$27&lt;&gt;"",ROW($W$7:$W$27)-MIN(ROW($W$7:$W$27))+1,""),""),ROW()-ROW(A$29)+1))),),"")</f>
        <v/>
      </c>
      <c r="AC43" t="str">
        <f t="array" ref="AC43">IFERROR(CONCATENATE((INDEX($AF$7:$AF$27,SMALL(IF($AF$7:$AF$27&lt;&gt;"",IF($AC$7:$AC$27&lt;&gt;"",ROW($AC$7:$AC$27)-MIN(ROW($AC$7:$AC$27))+1,""),""),ROW()-ROW(A$29)+1))),","),"")</f>
        <v/>
      </c>
      <c r="AD43" t="str">
        <f t="array" ref="AD43">IFERROR(CONCATENATE(TEXT(INDEX($AC$7:$AC$27,SMALL(IF($AF$7:$AF$27&lt;&gt;"",IF($AC$7:$AC$27&lt;&gt;"",ROW($AC$7:$AC$27)-MIN(ROW($AC$7:$AC$27))+1,""),""),ROW()-ROW(A$29)+1)),"##0"),","),"")</f>
        <v/>
      </c>
      <c r="AE43" t="str">
        <f t="array" ref="AE43">IFERROR(CONCATENATE((INDEX($A$7:$A$27,SMALL(IF($AF$7:$AF$27&lt;&gt;"",IF($AC$7:$AC$27&lt;&gt;"",ROW($AC$7:$AC$27)-MIN(ROW($AC$7:$AC$27))+1,""),""),ROW()-ROW(A$29)+1))),),"")</f>
        <v/>
      </c>
      <c r="AI43" t="str">
        <f t="array" ref="AI43">IFERROR(CONCATENATE((INDEX($AL$7:$AL$27,SMALL(IF($AL$7:$AL$27&lt;&gt;"",IF($AI$7:$AI$27&lt;&gt;"",ROW($AI$7:$AI$27)-MIN(ROW($AI$7:$AI$27))+1,""),""),ROW()-ROW(A$29)+1)))," "),"")</f>
        <v/>
      </c>
      <c r="AJ43" t="str">
        <f t="array" ref="AJ43">IFERROR(CONCATENATE(TEXT(INDEX($AI$7:$AI$27,SMALL(IF($AL$7:$AL$27&lt;&gt;"",IF($AI$7:$AI$27&lt;&gt;"",ROW($AI$7:$AI$27)-MIN(ROW($AI$7:$AI$27))+1,""),""),ROW()-ROW(A$29)+1)),"##0")," "),"")</f>
        <v/>
      </c>
      <c r="AK43" t="str">
        <f t="array" ref="AK43">IFERROR(CONCATENATE((INDEX($A$7:$A$27,SMALL(IF($AL$7:$AL$27&lt;&gt;"",IF($AI$7:$AI$27&lt;&gt;"",ROW($AI$7:$AI$27)-MIN(ROW($AI$7:$AI$27))+1,""),""),ROW()-ROW(A$29)+1))),),"")</f>
        <v/>
      </c>
    </row>
    <row r="44" spans="11:37" x14ac:dyDescent="0.3">
      <c r="K44" t="str">
        <f t="array" ref="K44">IFERROR(CONCATENATE(TEXT(INDEX($K$7:$K$27,SMALL(IF($N$7:$N$27&lt;&gt;"",IF($K$7:$K$27&lt;&gt;"",ROW($K$7:$K$27)-MIN(ROW($K$7:$K$27))+1,""),""),ROW()-ROW(A$29)+1)),"##0"),","),"")</f>
        <v/>
      </c>
      <c r="L44" t="str">
        <f t="array" ref="L44">IFERROR(CONCATENATE((INDEX($N$7:$N$27,SMALL(IF($N$7:$N$27&lt;&gt;"",IF($K$7:$K$27&lt;&gt;"",ROW($K$7:$K$27)-MIN(ROW($K$7:$K$27))+1,""),""),ROW()-ROW(A$29)+1))),","),"")</f>
        <v/>
      </c>
      <c r="M44" t="str">
        <f t="array" ref="M44">IFERROR(CONCATENATE((INDEX($A$7:$A$27,SMALL(IF($N$7:$N$27&lt;&gt;"",IF($K$7:$K$27&lt;&gt;"",ROW($K$7:$K$27)-MIN(ROW($K$7:$K$27))+1,""),""),ROW()-ROW(A$29)+1))),),"")</f>
        <v/>
      </c>
      <c r="Q44" t="str">
        <f t="array" ref="Q44">IFERROR(CONCATENATE((INDEX($T$7:$T$27,SMALL(IF($T$7:$T$27&lt;&gt;"",IF($Q$7:$Q$27&lt;&gt;"",ROW($Q$7:$Q$27)-MIN(ROW($Q$7:$Q$27))+1,""),""),ROW()-ROW(A$29)+1)))," "),"")</f>
        <v/>
      </c>
      <c r="R44" t="str">
        <f t="array" ref="R44">IFERROR(CONCATENATE(TEXT(INDEX($Q$7:$Q$27,SMALL(IF($T$7:$T$27&lt;&gt;"",IF($Q$7:$Q$27&lt;&gt;"",ROW($Q$7:$Q$27)-MIN(ROW($Q$7:$Q$27))+1,""),""),ROW()-ROW(A$29)+1)),"##0")," "),"")</f>
        <v/>
      </c>
      <c r="S44" t="str">
        <f t="array" ref="S44">IFERROR(CONCATENATE((INDEX($A$7:$A$27,SMALL(IF($T$7:$T$27&lt;&gt;"",IF($Q$7:$Q$27&lt;&gt;"",ROW($Q$7:$Q$27)-MIN(ROW($Q$7:$Q$27))+1,""),""),ROW()-ROW(A$29)+1))),),"")</f>
        <v/>
      </c>
      <c r="W44" t="str">
        <f t="array" ref="W44">IFERROR(CONCATENATE((INDEX($Z$7:$Z$27,SMALL(IF($Z$7:$Z$27&lt;&gt;"",IF($W$7:$W$27&lt;&gt;"",ROW($W$7:$W$27)-MIN(ROW($W$7:$W$27))+1,""),""),ROW()-ROW(A$29)+1)))," "),"")</f>
        <v/>
      </c>
      <c r="X44" t="str">
        <f t="array" ref="X44">IFERROR(CONCATENATE(TEXT(INDEX($W$7:$W$27,SMALL(IF($Z$7:$Z$27&lt;&gt;"",IF($W$7:$W$27&lt;&gt;"",ROW($W$7:$W$27)-MIN(ROW($W$7:$W$27))+1,""),""),ROW()-ROW(A$29)+1)),"##0")," "),"")</f>
        <v/>
      </c>
      <c r="Y44" t="str">
        <f t="array" ref="Y44">IFERROR(CONCATENATE((INDEX($A$7:$A$27,SMALL(IF($Z$7:$Z$27&lt;&gt;"",IF($W$7:$W$27&lt;&gt;"",ROW($W$7:$W$27)-MIN(ROW($W$7:$W$27))+1,""),""),ROW()-ROW(A$29)+1))),),"")</f>
        <v/>
      </c>
      <c r="AC44" t="str">
        <f t="array" ref="AC44">IFERROR(CONCATENATE((INDEX($AF$7:$AF$27,SMALL(IF($AF$7:$AF$27&lt;&gt;"",IF($AC$7:$AC$27&lt;&gt;"",ROW($AC$7:$AC$27)-MIN(ROW($AC$7:$AC$27))+1,""),""),ROW()-ROW(A$29)+1))),","),"")</f>
        <v/>
      </c>
      <c r="AD44" t="str">
        <f t="array" ref="AD44">IFERROR(CONCATENATE(TEXT(INDEX($AC$7:$AC$27,SMALL(IF($AF$7:$AF$27&lt;&gt;"",IF($AC$7:$AC$27&lt;&gt;"",ROW($AC$7:$AC$27)-MIN(ROW($AC$7:$AC$27))+1,""),""),ROW()-ROW(A$29)+1)),"##0"),","),"")</f>
        <v/>
      </c>
      <c r="AE44" t="str">
        <f t="array" ref="AE44">IFERROR(CONCATENATE((INDEX($A$7:$A$27,SMALL(IF($AF$7:$AF$27&lt;&gt;"",IF($AC$7:$AC$27&lt;&gt;"",ROW($AC$7:$AC$27)-MIN(ROW($AC$7:$AC$27))+1,""),""),ROW()-ROW(A$29)+1))),),"")</f>
        <v/>
      </c>
      <c r="AI44" t="str">
        <f t="array" ref="AI44">IFERROR(CONCATENATE((INDEX($AL$7:$AL$27,SMALL(IF($AL$7:$AL$27&lt;&gt;"",IF($AI$7:$AI$27&lt;&gt;"",ROW($AI$7:$AI$27)-MIN(ROW($AI$7:$AI$27))+1,""),""),ROW()-ROW(A$29)+1)))," "),"")</f>
        <v/>
      </c>
      <c r="AJ44" t="str">
        <f t="array" ref="AJ44">IFERROR(CONCATENATE(TEXT(INDEX($AI$7:$AI$27,SMALL(IF($AL$7:$AL$27&lt;&gt;"",IF($AI$7:$AI$27&lt;&gt;"",ROW($AI$7:$AI$27)-MIN(ROW($AI$7:$AI$27))+1,""),""),ROW()-ROW(A$29)+1)),"##0")," "),"")</f>
        <v/>
      </c>
      <c r="AK44" t="str">
        <f t="array" ref="AK44">IFERROR(CONCATENATE((INDEX($A$7:$A$27,SMALL(IF($AL$7:$AL$27&lt;&gt;"",IF($AI$7:$AI$27&lt;&gt;"",ROW($AI$7:$AI$27)-MIN(ROW($AI$7:$AI$27))+1,""),""),ROW()-ROW(A$29)+1))),),"")</f>
        <v/>
      </c>
    </row>
    <row r="45" spans="11:37" x14ac:dyDescent="0.3">
      <c r="K45" t="str">
        <f t="array" ref="K45">IFERROR(CONCATENATE(TEXT(INDEX($K$7:$K$27,SMALL(IF($N$7:$N$27&lt;&gt;"",IF($K$7:$K$27&lt;&gt;"",ROW($K$7:$K$27)-MIN(ROW($K$7:$K$27))+1,""),""),ROW()-ROW(A$29)+1)),"##0"),","),"")</f>
        <v/>
      </c>
      <c r="L45" t="str">
        <f t="array" ref="L45">IFERROR(CONCATENATE((INDEX($N$7:$N$27,SMALL(IF($N$7:$N$27&lt;&gt;"",IF($K$7:$K$27&lt;&gt;"",ROW($K$7:$K$27)-MIN(ROW($K$7:$K$27))+1,""),""),ROW()-ROW(A$29)+1))),","),"")</f>
        <v/>
      </c>
      <c r="M45" t="str">
        <f t="array" ref="M45">IFERROR(CONCATENATE((INDEX($A$7:$A$27,SMALL(IF($N$7:$N$27&lt;&gt;"",IF($K$7:$K$27&lt;&gt;"",ROW($K$7:$K$27)-MIN(ROW($K$7:$K$27))+1,""),""),ROW()-ROW(A$29)+1))),),"")</f>
        <v/>
      </c>
      <c r="Q45" t="str">
        <f t="array" ref="Q45">IFERROR(CONCATENATE((INDEX($T$7:$T$27,SMALL(IF($T$7:$T$27&lt;&gt;"",IF($Q$7:$Q$27&lt;&gt;"",ROW($Q$7:$Q$27)-MIN(ROW($Q$7:$Q$27))+1,""),""),ROW()-ROW(A$29)+1)))," "),"")</f>
        <v/>
      </c>
      <c r="R45" t="str">
        <f t="array" ref="R45">IFERROR(CONCATENATE(TEXT(INDEX($Q$7:$Q$27,SMALL(IF($T$7:$T$27&lt;&gt;"",IF($Q$7:$Q$27&lt;&gt;"",ROW($Q$7:$Q$27)-MIN(ROW($Q$7:$Q$27))+1,""),""),ROW()-ROW(A$29)+1)),"##0")," "),"")</f>
        <v/>
      </c>
      <c r="S45" t="str">
        <f t="array" ref="S45">IFERROR(CONCATENATE((INDEX($A$7:$A$27,SMALL(IF($T$7:$T$27&lt;&gt;"",IF($Q$7:$Q$27&lt;&gt;"",ROW($Q$7:$Q$27)-MIN(ROW($Q$7:$Q$27))+1,""),""),ROW()-ROW(A$29)+1))),),"")</f>
        <v/>
      </c>
      <c r="W45" t="str">
        <f t="array" ref="W45">IFERROR(CONCATENATE((INDEX($Z$7:$Z$27,SMALL(IF($Z$7:$Z$27&lt;&gt;"",IF($W$7:$W$27&lt;&gt;"",ROW($W$7:$W$27)-MIN(ROW($W$7:$W$27))+1,""),""),ROW()-ROW(A$29)+1)))," "),"")</f>
        <v/>
      </c>
      <c r="X45" t="str">
        <f t="array" ref="X45">IFERROR(CONCATENATE(TEXT(INDEX($W$7:$W$27,SMALL(IF($Z$7:$Z$27&lt;&gt;"",IF($W$7:$W$27&lt;&gt;"",ROW($W$7:$W$27)-MIN(ROW($W$7:$W$27))+1,""),""),ROW()-ROW(A$29)+1)),"##0")," "),"")</f>
        <v/>
      </c>
      <c r="Y45" t="str">
        <f t="array" ref="Y45">IFERROR(CONCATENATE((INDEX($A$7:$A$27,SMALL(IF($Z$7:$Z$27&lt;&gt;"",IF($W$7:$W$27&lt;&gt;"",ROW($W$7:$W$27)-MIN(ROW($W$7:$W$27))+1,""),""),ROW()-ROW(A$29)+1))),),"")</f>
        <v/>
      </c>
      <c r="AC45" t="str">
        <f t="array" ref="AC45">IFERROR(CONCATENATE((INDEX($AF$7:$AF$27,SMALL(IF($AF$7:$AF$27&lt;&gt;"",IF($AC$7:$AC$27&lt;&gt;"",ROW($AC$7:$AC$27)-MIN(ROW($AC$7:$AC$27))+1,""),""),ROW()-ROW(A$29)+1))),","),"")</f>
        <v/>
      </c>
      <c r="AD45" t="str">
        <f t="array" ref="AD45">IFERROR(CONCATENATE(TEXT(INDEX($AC$7:$AC$27,SMALL(IF($AF$7:$AF$27&lt;&gt;"",IF($AC$7:$AC$27&lt;&gt;"",ROW($AC$7:$AC$27)-MIN(ROW($AC$7:$AC$27))+1,""),""),ROW()-ROW(A$29)+1)),"##0"),","),"")</f>
        <v/>
      </c>
      <c r="AE45" t="str">
        <f t="array" ref="AE45">IFERROR(CONCATENATE((INDEX($A$7:$A$27,SMALL(IF($AF$7:$AF$27&lt;&gt;"",IF($AC$7:$AC$27&lt;&gt;"",ROW($AC$7:$AC$27)-MIN(ROW($AC$7:$AC$27))+1,""),""),ROW()-ROW(A$29)+1))),),"")</f>
        <v/>
      </c>
      <c r="AI45" t="str">
        <f t="array" ref="AI45">IFERROR(CONCATENATE((INDEX($AL$7:$AL$27,SMALL(IF($AL$7:$AL$27&lt;&gt;"",IF($AI$7:$AI$27&lt;&gt;"",ROW($AI$7:$AI$27)-MIN(ROW($AI$7:$AI$27))+1,""),""),ROW()-ROW(A$29)+1)))," "),"")</f>
        <v/>
      </c>
      <c r="AJ45" t="str">
        <f t="array" ref="AJ45">IFERROR(CONCATENATE(TEXT(INDEX($AI$7:$AI$27,SMALL(IF($AL$7:$AL$27&lt;&gt;"",IF($AI$7:$AI$27&lt;&gt;"",ROW($AI$7:$AI$27)-MIN(ROW($AI$7:$AI$27))+1,""),""),ROW()-ROW(A$29)+1)),"##0")," "),"")</f>
        <v/>
      </c>
      <c r="AK45" t="str">
        <f t="array" ref="AK45">IFERROR(CONCATENATE((INDEX($A$7:$A$27,SMALL(IF($AL$7:$AL$27&lt;&gt;"",IF($AI$7:$AI$27&lt;&gt;"",ROW($AI$7:$AI$27)-MIN(ROW($AI$7:$AI$27))+1,""),""),ROW()-ROW(A$29)+1))),),"")</f>
        <v/>
      </c>
    </row>
    <row r="46" spans="11:37" x14ac:dyDescent="0.3">
      <c r="K46" t="str">
        <f t="array" ref="K46">IFERROR(CONCATENATE(TEXT(INDEX($K$7:$K$27,SMALL(IF($N$7:$N$27&lt;&gt;"",IF($K$7:$K$27&lt;&gt;"",ROW($K$7:$K$27)-MIN(ROW($K$7:$K$27))+1,""),""),ROW()-ROW(A$29)+1)),"##0"),","),"")</f>
        <v/>
      </c>
      <c r="L46" t="str">
        <f t="array" ref="L46">IFERROR(CONCATENATE((INDEX($N$7:$N$27,SMALL(IF($N$7:$N$27&lt;&gt;"",IF($K$7:$K$27&lt;&gt;"",ROW($K$7:$K$27)-MIN(ROW($K$7:$K$27))+1,""),""),ROW()-ROW(A$29)+1))),","),"")</f>
        <v/>
      </c>
      <c r="M46" t="str">
        <f t="array" ref="M46">IFERROR(CONCATENATE((INDEX($A$7:$A$27,SMALL(IF($N$7:$N$27&lt;&gt;"",IF($K$7:$K$27&lt;&gt;"",ROW($K$7:$K$27)-MIN(ROW($K$7:$K$27))+1,""),""),ROW()-ROW(A$29)+1))),),"")</f>
        <v/>
      </c>
      <c r="Q46" t="str">
        <f t="array" ref="Q46">IFERROR(CONCATENATE((INDEX($T$7:$T$27,SMALL(IF($T$7:$T$27&lt;&gt;"",IF($Q$7:$Q$27&lt;&gt;"",ROW($Q$7:$Q$27)-MIN(ROW($Q$7:$Q$27))+1,""),""),ROW()-ROW(A$29)+1)))," "),"")</f>
        <v/>
      </c>
      <c r="R46" t="str">
        <f t="array" ref="R46">IFERROR(CONCATENATE(TEXT(INDEX($Q$7:$Q$27,SMALL(IF($T$7:$T$27&lt;&gt;"",IF($Q$7:$Q$27&lt;&gt;"",ROW($Q$7:$Q$27)-MIN(ROW($Q$7:$Q$27))+1,""),""),ROW()-ROW(A$29)+1)),"##0")," "),"")</f>
        <v/>
      </c>
      <c r="S46" t="str">
        <f t="array" ref="S46">IFERROR(CONCATENATE((INDEX($A$7:$A$27,SMALL(IF($T$7:$T$27&lt;&gt;"",IF($Q$7:$Q$27&lt;&gt;"",ROW($Q$7:$Q$27)-MIN(ROW($Q$7:$Q$27))+1,""),""),ROW()-ROW(A$29)+1))),),"")</f>
        <v/>
      </c>
      <c r="W46" t="str">
        <f t="array" ref="W46">IFERROR(CONCATENATE((INDEX($Z$7:$Z$27,SMALL(IF($Z$7:$Z$27&lt;&gt;"",IF($W$7:$W$27&lt;&gt;"",ROW($W$7:$W$27)-MIN(ROW($W$7:$W$27))+1,""),""),ROW()-ROW(A$29)+1)))," "),"")</f>
        <v/>
      </c>
      <c r="X46" t="str">
        <f t="array" ref="X46">IFERROR(CONCATENATE(TEXT(INDEX($W$7:$W$27,SMALL(IF($Z$7:$Z$27&lt;&gt;"",IF($W$7:$W$27&lt;&gt;"",ROW($W$7:$W$27)-MIN(ROW($W$7:$W$27))+1,""),""),ROW()-ROW(A$29)+1)),"##0")," "),"")</f>
        <v/>
      </c>
      <c r="Y46" t="str">
        <f t="array" ref="Y46">IFERROR(CONCATENATE((INDEX($A$7:$A$27,SMALL(IF($Z$7:$Z$27&lt;&gt;"",IF($W$7:$W$27&lt;&gt;"",ROW($W$7:$W$27)-MIN(ROW($W$7:$W$27))+1,""),""),ROW()-ROW(A$29)+1))),),"")</f>
        <v/>
      </c>
      <c r="AC46" t="str">
        <f t="array" ref="AC46">IFERROR(CONCATENATE((INDEX($AF$7:$AF$27,SMALL(IF($AF$7:$AF$27&lt;&gt;"",IF($AC$7:$AC$27&lt;&gt;"",ROW($AC$7:$AC$27)-MIN(ROW($AC$7:$AC$27))+1,""),""),ROW()-ROW(A$29)+1))),","),"")</f>
        <v/>
      </c>
      <c r="AD46" t="str">
        <f t="array" ref="AD46">IFERROR(CONCATENATE(TEXT(INDEX($AC$7:$AC$27,SMALL(IF($AF$7:$AF$27&lt;&gt;"",IF($AC$7:$AC$27&lt;&gt;"",ROW($AC$7:$AC$27)-MIN(ROW($AC$7:$AC$27))+1,""),""),ROW()-ROW(A$29)+1)),"##0"),","),"")</f>
        <v/>
      </c>
      <c r="AE46" t="str">
        <f t="array" ref="AE46">IFERROR(CONCATENATE((INDEX($A$7:$A$27,SMALL(IF($AF$7:$AF$27&lt;&gt;"",IF($AC$7:$AC$27&lt;&gt;"",ROW($AC$7:$AC$27)-MIN(ROW($AC$7:$AC$27))+1,""),""),ROW()-ROW(A$29)+1))),),"")</f>
        <v/>
      </c>
      <c r="AI46" t="str">
        <f t="array" ref="AI46">IFERROR(CONCATENATE((INDEX($AL$7:$AL$27,SMALL(IF($AL$7:$AL$27&lt;&gt;"",IF($AI$7:$AI$27&lt;&gt;"",ROW($AI$7:$AI$27)-MIN(ROW($AI$7:$AI$27))+1,""),""),ROW()-ROW(A$29)+1)))," "),"")</f>
        <v/>
      </c>
      <c r="AJ46" t="str">
        <f t="array" ref="AJ46">IFERROR(CONCATENATE(TEXT(INDEX($AI$7:$AI$27,SMALL(IF($AL$7:$AL$27&lt;&gt;"",IF($AI$7:$AI$27&lt;&gt;"",ROW($AI$7:$AI$27)-MIN(ROW($AI$7:$AI$27))+1,""),""),ROW()-ROW(A$29)+1)),"##0")," "),"")</f>
        <v/>
      </c>
      <c r="AK46" t="str">
        <f t="array" ref="AK46">IFERROR(CONCATENATE((INDEX($A$7:$A$27,SMALL(IF($AL$7:$AL$27&lt;&gt;"",IF($AI$7:$AI$27&lt;&gt;"",ROW($AI$7:$AI$27)-MIN(ROW($AI$7:$AI$27))+1,""),""),ROW()-ROW(A$29)+1))),),"")</f>
        <v/>
      </c>
    </row>
    <row r="47" spans="11:37" x14ac:dyDescent="0.3">
      <c r="K47" t="str">
        <f t="array" ref="K47">IFERROR(CONCATENATE(TEXT(INDEX($K$7:$K$27,SMALL(IF($N$7:$N$27&lt;&gt;"",IF($K$7:$K$27&lt;&gt;"",ROW($K$7:$K$27)-MIN(ROW($K$7:$K$27))+1,""),""),ROW()-ROW(A$29)+1)),"##0"),","),"")</f>
        <v/>
      </c>
      <c r="L47" t="str">
        <f t="array" ref="L47">IFERROR(CONCATENATE((INDEX($N$7:$N$27,SMALL(IF($N$7:$N$27&lt;&gt;"",IF($K$7:$K$27&lt;&gt;"",ROW($K$7:$K$27)-MIN(ROW($K$7:$K$27))+1,""),""),ROW()-ROW(A$29)+1))),","),"")</f>
        <v/>
      </c>
      <c r="M47" t="str">
        <f t="array" ref="M47">IFERROR(CONCATENATE((INDEX($A$7:$A$27,SMALL(IF($N$7:$N$27&lt;&gt;"",IF($K$7:$K$27&lt;&gt;"",ROW($K$7:$K$27)-MIN(ROW($K$7:$K$27))+1,""),""),ROW()-ROW(A$29)+1))),),"")</f>
        <v/>
      </c>
      <c r="Q47" t="str">
        <f t="array" ref="Q47">IFERROR(CONCATENATE((INDEX($T$7:$T$27,SMALL(IF($T$7:$T$27&lt;&gt;"",IF($Q$7:$Q$27&lt;&gt;"",ROW($Q$7:$Q$27)-MIN(ROW($Q$7:$Q$27))+1,""),""),ROW()-ROW(A$29)+1)))," "),"")</f>
        <v/>
      </c>
      <c r="R47" t="str">
        <f t="array" ref="R47">IFERROR(CONCATENATE(TEXT(INDEX($Q$7:$Q$27,SMALL(IF($T$7:$T$27&lt;&gt;"",IF($Q$7:$Q$27&lt;&gt;"",ROW($Q$7:$Q$27)-MIN(ROW($Q$7:$Q$27))+1,""),""),ROW()-ROW(A$29)+1)),"##0")," "),"")</f>
        <v/>
      </c>
      <c r="S47" t="str">
        <f t="array" ref="S47">IFERROR(CONCATENATE((INDEX($A$7:$A$27,SMALL(IF($T$7:$T$27&lt;&gt;"",IF($Q$7:$Q$27&lt;&gt;"",ROW($Q$7:$Q$27)-MIN(ROW($Q$7:$Q$27))+1,""),""),ROW()-ROW(A$29)+1))),),"")</f>
        <v/>
      </c>
      <c r="W47" t="str">
        <f t="array" ref="W47">IFERROR(CONCATENATE((INDEX($Z$7:$Z$27,SMALL(IF($Z$7:$Z$27&lt;&gt;"",IF($W$7:$W$27&lt;&gt;"",ROW($W$7:$W$27)-MIN(ROW($W$7:$W$27))+1,""),""),ROW()-ROW(A$29)+1)))," "),"")</f>
        <v/>
      </c>
      <c r="X47" t="str">
        <f t="array" ref="X47">IFERROR(CONCATENATE(TEXT(INDEX($W$7:$W$27,SMALL(IF($Z$7:$Z$27&lt;&gt;"",IF($W$7:$W$27&lt;&gt;"",ROW($W$7:$W$27)-MIN(ROW($W$7:$W$27))+1,""),""),ROW()-ROW(A$29)+1)),"##0")," "),"")</f>
        <v/>
      </c>
      <c r="Y47" t="str">
        <f t="array" ref="Y47">IFERROR(CONCATENATE((INDEX($A$7:$A$27,SMALL(IF($Z$7:$Z$27&lt;&gt;"",IF($W$7:$W$27&lt;&gt;"",ROW($W$7:$W$27)-MIN(ROW($W$7:$W$27))+1,""),""),ROW()-ROW(A$29)+1))),),"")</f>
        <v/>
      </c>
      <c r="AC47" t="str">
        <f t="array" ref="AC47">IFERROR(CONCATENATE((INDEX($AF$7:$AF$27,SMALL(IF($AF$7:$AF$27&lt;&gt;"",IF($AC$7:$AC$27&lt;&gt;"",ROW($AC$7:$AC$27)-MIN(ROW($AC$7:$AC$27))+1,""),""),ROW()-ROW(A$29)+1))),","),"")</f>
        <v/>
      </c>
      <c r="AD47" t="str">
        <f t="array" ref="AD47">IFERROR(CONCATENATE(TEXT(INDEX($AC$7:$AC$27,SMALL(IF($AF$7:$AF$27&lt;&gt;"",IF($AC$7:$AC$27&lt;&gt;"",ROW($AC$7:$AC$27)-MIN(ROW($AC$7:$AC$27))+1,""),""),ROW()-ROW(A$29)+1)),"##0"),","),"")</f>
        <v/>
      </c>
      <c r="AE47" t="str">
        <f t="array" ref="AE47">IFERROR(CONCATENATE((INDEX($A$7:$A$27,SMALL(IF($AF$7:$AF$27&lt;&gt;"",IF($AC$7:$AC$27&lt;&gt;"",ROW($AC$7:$AC$27)-MIN(ROW($AC$7:$AC$27))+1,""),""),ROW()-ROW(A$29)+1))),),"")</f>
        <v/>
      </c>
      <c r="AI47" t="str">
        <f t="array" ref="AI47">IFERROR(CONCATENATE((INDEX($AL$7:$AL$27,SMALL(IF($AL$7:$AL$27&lt;&gt;"",IF($AI$7:$AI$27&lt;&gt;"",ROW($AI$7:$AI$27)-MIN(ROW($AI$7:$AI$27))+1,""),""),ROW()-ROW(A$29)+1)))," "),"")</f>
        <v/>
      </c>
      <c r="AJ47" t="str">
        <f t="array" ref="AJ47">IFERROR(CONCATENATE(TEXT(INDEX($AI$7:$AI$27,SMALL(IF($AL$7:$AL$27&lt;&gt;"",IF($AI$7:$AI$27&lt;&gt;"",ROW($AI$7:$AI$27)-MIN(ROW($AI$7:$AI$27))+1,""),""),ROW()-ROW(A$29)+1)),"##0")," "),"")</f>
        <v/>
      </c>
      <c r="AK47" t="str">
        <f t="array" ref="AK47">IFERROR(CONCATENATE((INDEX($A$7:$A$27,SMALL(IF($AL$7:$AL$27&lt;&gt;"",IF($AI$7:$AI$27&lt;&gt;"",ROW($AI$7:$AI$27)-MIN(ROW($AI$7:$AI$27))+1,""),""),ROW()-ROW(A$29)+1))),),"")</f>
        <v/>
      </c>
    </row>
    <row r="48" spans="11:37" x14ac:dyDescent="0.3">
      <c r="K48" t="str">
        <f t="array" ref="K48">IFERROR(CONCATENATE(TEXT(INDEX($K$7:$K$27,SMALL(IF($N$7:$N$27&lt;&gt;"",IF($K$7:$K$27&lt;&gt;"",ROW($K$7:$K$27)-MIN(ROW($K$7:$K$27))+1,""),""),ROW()-ROW(A$29)+1)),"##0"),","),"")</f>
        <v/>
      </c>
      <c r="L48" t="str">
        <f t="array" ref="L48">IFERROR(CONCATENATE((INDEX($N$7:$N$27,SMALL(IF($N$7:$N$27&lt;&gt;"",IF($K$7:$K$27&lt;&gt;"",ROW($K$7:$K$27)-MIN(ROW($K$7:$K$27))+1,""),""),ROW()-ROW(A$29)+1))),","),"")</f>
        <v/>
      </c>
      <c r="M48" t="str">
        <f t="array" ref="M48">IFERROR(CONCATENATE((INDEX($A$7:$A$27,SMALL(IF($N$7:$N$27&lt;&gt;"",IF($K$7:$K$27&lt;&gt;"",ROW($K$7:$K$27)-MIN(ROW($K$7:$K$27))+1,""),""),ROW()-ROW(A$29)+1))),),"")</f>
        <v/>
      </c>
      <c r="Q48" t="str">
        <f t="array" ref="Q48">IFERROR(CONCATENATE((INDEX($T$7:$T$27,SMALL(IF($T$7:$T$27&lt;&gt;"",IF($Q$7:$Q$27&lt;&gt;"",ROW($Q$7:$Q$27)-MIN(ROW($Q$7:$Q$27))+1,""),""),ROW()-ROW(A$29)+1)))," "),"")</f>
        <v/>
      </c>
      <c r="R48" t="str">
        <f t="array" ref="R48">IFERROR(CONCATENATE(TEXT(INDEX($Q$7:$Q$27,SMALL(IF($T$7:$T$27&lt;&gt;"",IF($Q$7:$Q$27&lt;&gt;"",ROW($Q$7:$Q$27)-MIN(ROW($Q$7:$Q$27))+1,""),""),ROW()-ROW(A$29)+1)),"##0")," "),"")</f>
        <v/>
      </c>
      <c r="S48" t="str">
        <f t="array" ref="S48">IFERROR(CONCATENATE((INDEX($A$7:$A$27,SMALL(IF($T$7:$T$27&lt;&gt;"",IF($Q$7:$Q$27&lt;&gt;"",ROW($Q$7:$Q$27)-MIN(ROW($Q$7:$Q$27))+1,""),""),ROW()-ROW(A$29)+1))),),"")</f>
        <v/>
      </c>
      <c r="W48" t="str">
        <f t="array" ref="W48">IFERROR(CONCATENATE((INDEX($Z$7:$Z$27,SMALL(IF($Z$7:$Z$27&lt;&gt;"",IF($W$7:$W$27&lt;&gt;"",ROW($W$7:$W$27)-MIN(ROW($W$7:$W$27))+1,""),""),ROW()-ROW(A$29)+1)))," "),"")</f>
        <v/>
      </c>
      <c r="X48" t="str">
        <f t="array" ref="X48">IFERROR(CONCATENATE(TEXT(INDEX($W$7:$W$27,SMALL(IF($Z$7:$Z$27&lt;&gt;"",IF($W$7:$W$27&lt;&gt;"",ROW($W$7:$W$27)-MIN(ROW($W$7:$W$27))+1,""),""),ROW()-ROW(A$29)+1)),"##0")," "),"")</f>
        <v/>
      </c>
      <c r="Y48" t="str">
        <f t="array" ref="Y48">IFERROR(CONCATENATE((INDEX($A$7:$A$27,SMALL(IF($Z$7:$Z$27&lt;&gt;"",IF($W$7:$W$27&lt;&gt;"",ROW($W$7:$W$27)-MIN(ROW($W$7:$W$27))+1,""),""),ROW()-ROW(A$29)+1))),),"")</f>
        <v/>
      </c>
      <c r="AC48" t="str">
        <f t="array" ref="AC48">IFERROR(CONCATENATE((INDEX($AF$7:$AF$27,SMALL(IF($AF$7:$AF$27&lt;&gt;"",IF($AC$7:$AC$27&lt;&gt;"",ROW($AC$7:$AC$27)-MIN(ROW($AC$7:$AC$27))+1,""),""),ROW()-ROW(A$29)+1))),","),"")</f>
        <v/>
      </c>
      <c r="AD48" t="str">
        <f t="array" ref="AD48">IFERROR(CONCATENATE(TEXT(INDEX($AC$7:$AC$27,SMALL(IF($AF$7:$AF$27&lt;&gt;"",IF($AC$7:$AC$27&lt;&gt;"",ROW($AC$7:$AC$27)-MIN(ROW($AC$7:$AC$27))+1,""),""),ROW()-ROW(A$29)+1)),"##0"),","),"")</f>
        <v/>
      </c>
      <c r="AE48" t="str">
        <f t="array" ref="AE48">IFERROR(CONCATENATE((INDEX($A$7:$A$27,SMALL(IF($AF$7:$AF$27&lt;&gt;"",IF($AC$7:$AC$27&lt;&gt;"",ROW($AC$7:$AC$27)-MIN(ROW($AC$7:$AC$27))+1,""),""),ROW()-ROW(A$29)+1))),),"")</f>
        <v/>
      </c>
      <c r="AI48" t="str">
        <f t="array" ref="AI48">IFERROR(CONCATENATE((INDEX($AL$7:$AL$27,SMALL(IF($AL$7:$AL$27&lt;&gt;"",IF($AI$7:$AI$27&lt;&gt;"",ROW($AI$7:$AI$27)-MIN(ROW($AI$7:$AI$27))+1,""),""),ROW()-ROW(A$29)+1)))," "),"")</f>
        <v/>
      </c>
      <c r="AJ48" t="str">
        <f t="array" ref="AJ48">IFERROR(CONCATENATE(TEXT(INDEX($AI$7:$AI$27,SMALL(IF($AL$7:$AL$27&lt;&gt;"",IF($AI$7:$AI$27&lt;&gt;"",ROW($AI$7:$AI$27)-MIN(ROW($AI$7:$AI$27))+1,""),""),ROW()-ROW(A$29)+1)),"##0")," "),"")</f>
        <v/>
      </c>
      <c r="AK48" t="str">
        <f t="array" ref="AK48">IFERROR(CONCATENATE((INDEX($A$7:$A$27,SMALL(IF($AL$7:$AL$27&lt;&gt;"",IF($AI$7:$AI$27&lt;&gt;"",ROW($AI$7:$AI$27)-MIN(ROW($AI$7:$AI$27))+1,""),""),ROW()-ROW(A$29)+1))),),"")</f>
        <v/>
      </c>
    </row>
    <row r="49" spans="11:37" x14ac:dyDescent="0.3">
      <c r="K49" t="str">
        <f t="array" ref="K49">IFERROR(CONCATENATE(TEXT(INDEX($K$7:$K$27,SMALL(IF($N$7:$N$27&lt;&gt;"",IF($K$7:$K$27&lt;&gt;"",ROW($K$7:$K$27)-MIN(ROW($K$7:$K$27))+1,""),""),ROW()-ROW(A$29)+1)),"##0"),","),"")</f>
        <v/>
      </c>
      <c r="L49" t="str">
        <f t="array" ref="L49">IFERROR(CONCATENATE((INDEX($N$7:$N$27,SMALL(IF($N$7:$N$27&lt;&gt;"",IF($K$7:$K$27&lt;&gt;"",ROW($K$7:$K$27)-MIN(ROW($K$7:$K$27))+1,""),""),ROW()-ROW(A$29)+1))),","),"")</f>
        <v/>
      </c>
      <c r="M49" t="str">
        <f t="array" ref="M49">IFERROR(CONCATENATE((INDEX($A$7:$A$27,SMALL(IF($N$7:$N$27&lt;&gt;"",IF($K$7:$K$27&lt;&gt;"",ROW($K$7:$K$27)-MIN(ROW($K$7:$K$27))+1,""),""),ROW()-ROW(A$29)+1))),),"")</f>
        <v/>
      </c>
      <c r="Q49" t="str">
        <f t="array" ref="Q49">IFERROR(CONCATENATE((INDEX($T$7:$T$27,SMALL(IF($T$7:$T$27&lt;&gt;"",IF($Q$7:$Q$27&lt;&gt;"",ROW($Q$7:$Q$27)-MIN(ROW($Q$7:$Q$27))+1,""),""),ROW()-ROW(A$29)+1)))," "),"")</f>
        <v/>
      </c>
      <c r="R49" t="str">
        <f t="array" ref="R49">IFERROR(CONCATENATE(TEXT(INDEX($Q$7:$Q$27,SMALL(IF($T$7:$T$27&lt;&gt;"",IF($Q$7:$Q$27&lt;&gt;"",ROW($Q$7:$Q$27)-MIN(ROW($Q$7:$Q$27))+1,""),""),ROW()-ROW(A$29)+1)),"##0")," "),"")</f>
        <v/>
      </c>
      <c r="S49" t="str">
        <f t="array" ref="S49">IFERROR(CONCATENATE((INDEX($A$7:$A$27,SMALL(IF($T$7:$T$27&lt;&gt;"",IF($Q$7:$Q$27&lt;&gt;"",ROW($Q$7:$Q$27)-MIN(ROW($Q$7:$Q$27))+1,""),""),ROW()-ROW(A$29)+1))),),"")</f>
        <v/>
      </c>
      <c r="W49" t="str">
        <f t="array" ref="W49">IFERROR(CONCATENATE((INDEX($Z$7:$Z$27,SMALL(IF($Z$7:$Z$27&lt;&gt;"",IF($W$7:$W$27&lt;&gt;"",ROW($W$7:$W$27)-MIN(ROW($W$7:$W$27))+1,""),""),ROW()-ROW(A$29)+1)))," "),"")</f>
        <v/>
      </c>
      <c r="X49" t="str">
        <f t="array" ref="X49">IFERROR(CONCATENATE(TEXT(INDEX($W$7:$W$27,SMALL(IF($Z$7:$Z$27&lt;&gt;"",IF($W$7:$W$27&lt;&gt;"",ROW($W$7:$W$27)-MIN(ROW($W$7:$W$27))+1,""),""),ROW()-ROW(A$29)+1)),"##0")," "),"")</f>
        <v/>
      </c>
      <c r="Y49" t="str">
        <f t="array" ref="Y49">IFERROR(CONCATENATE((INDEX($A$7:$A$27,SMALL(IF($Z$7:$Z$27&lt;&gt;"",IF($W$7:$W$27&lt;&gt;"",ROW($W$7:$W$27)-MIN(ROW($W$7:$W$27))+1,""),""),ROW()-ROW(A$29)+1))),),"")</f>
        <v/>
      </c>
      <c r="AC49" t="str">
        <f t="array" ref="AC49">IFERROR(CONCATENATE((INDEX($AF$7:$AF$27,SMALL(IF($AF$7:$AF$27&lt;&gt;"",IF($AC$7:$AC$27&lt;&gt;"",ROW($AC$7:$AC$27)-MIN(ROW($AC$7:$AC$27))+1,""),""),ROW()-ROW(A$29)+1))),","),"")</f>
        <v/>
      </c>
      <c r="AD49" t="str">
        <f t="array" ref="AD49">IFERROR(CONCATENATE(TEXT(INDEX($AC$7:$AC$27,SMALL(IF($AF$7:$AF$27&lt;&gt;"",IF($AC$7:$AC$27&lt;&gt;"",ROW($AC$7:$AC$27)-MIN(ROW($AC$7:$AC$27))+1,""),""),ROW()-ROW(A$29)+1)),"##0"),","),"")</f>
        <v/>
      </c>
      <c r="AE49" t="str">
        <f t="array" ref="AE49">IFERROR(CONCATENATE((INDEX($A$7:$A$27,SMALL(IF($AF$7:$AF$27&lt;&gt;"",IF($AC$7:$AC$27&lt;&gt;"",ROW($AC$7:$AC$27)-MIN(ROW($AC$7:$AC$27))+1,""),""),ROW()-ROW(A$29)+1))),),"")</f>
        <v/>
      </c>
      <c r="AI49" t="str">
        <f t="array" ref="AI49">IFERROR(CONCATENATE((INDEX($AL$7:$AL$27,SMALL(IF($AL$7:$AL$27&lt;&gt;"",IF($AI$7:$AI$27&lt;&gt;"",ROW($AI$7:$AI$27)-MIN(ROW($AI$7:$AI$27))+1,""),""),ROW()-ROW(A$29)+1)))," "),"")</f>
        <v/>
      </c>
      <c r="AJ49" t="str">
        <f t="array" ref="AJ49">IFERROR(CONCATENATE(TEXT(INDEX($AI$7:$AI$27,SMALL(IF($AL$7:$AL$27&lt;&gt;"",IF($AI$7:$AI$27&lt;&gt;"",ROW($AI$7:$AI$27)-MIN(ROW($AI$7:$AI$27))+1,""),""),ROW()-ROW(A$29)+1)),"##0")," "),"")</f>
        <v/>
      </c>
      <c r="AK49" t="str">
        <f t="array" ref="AK49">IFERROR(CONCATENATE((INDEX($A$7:$A$27,SMALL(IF($AL$7:$AL$27&lt;&gt;"",IF($AI$7:$AI$27&lt;&gt;"",ROW($AI$7:$AI$27)-MIN(ROW($AI$7:$AI$27))+1,""),""),ROW()-ROW(A$29)+1))),),"")</f>
        <v/>
      </c>
    </row>
  </sheetData>
  <mergeCells count="6">
    <mergeCell ref="AH5:AM5"/>
    <mergeCell ref="A5:I5"/>
    <mergeCell ref="J5:O5"/>
    <mergeCell ref="P5:U5"/>
    <mergeCell ref="V5:AA5"/>
    <mergeCell ref="AB5:AG5"/>
  </mergeCells>
  <conditionalFormatting sqref="AJ15">
    <cfRule type="cellIs" dxfId="89" priority="77" operator="lessThanOrEqual">
      <formula>H15</formula>
    </cfRule>
  </conditionalFormatting>
  <conditionalFormatting sqref="AJ16">
    <cfRule type="cellIs" dxfId="88" priority="79" operator="lessThanOrEqual">
      <formula>H16</formula>
    </cfRule>
  </conditionalFormatting>
  <conditionalFormatting sqref="AJ17">
    <cfRule type="cellIs" dxfId="87" priority="81" operator="lessThanOrEqual">
      <formula>H17</formula>
    </cfRule>
  </conditionalFormatting>
  <conditionalFormatting sqref="AJ18">
    <cfRule type="cellIs" dxfId="86" priority="83" operator="lessThanOrEqual">
      <formula>H18</formula>
    </cfRule>
  </conditionalFormatting>
  <conditionalFormatting sqref="AJ19">
    <cfRule type="cellIs" dxfId="85" priority="85" operator="lessThanOrEqual">
      <formula>H19</formula>
    </cfRule>
  </conditionalFormatting>
  <conditionalFormatting sqref="AJ20">
    <cfRule type="cellIs" dxfId="84" priority="87" operator="lessThanOrEqual">
      <formula>H20</formula>
    </cfRule>
  </conditionalFormatting>
  <conditionalFormatting sqref="AJ23">
    <cfRule type="cellIs" dxfId="83" priority="89" operator="lessThanOrEqual">
      <formula>H23</formula>
    </cfRule>
  </conditionalFormatting>
  <conditionalFormatting sqref="AK15">
    <cfRule type="cellIs" dxfId="82" priority="78" operator="lessThanOrEqual">
      <formula>I15</formula>
    </cfRule>
  </conditionalFormatting>
  <conditionalFormatting sqref="AK16">
    <cfRule type="cellIs" dxfId="81" priority="80" operator="lessThanOrEqual">
      <formula>I16</formula>
    </cfRule>
  </conditionalFormatting>
  <conditionalFormatting sqref="AK17">
    <cfRule type="cellIs" dxfId="80" priority="82" operator="lessThanOrEqual">
      <formula>I17</formula>
    </cfRule>
  </conditionalFormatting>
  <conditionalFormatting sqref="AK18">
    <cfRule type="cellIs" dxfId="79" priority="84" operator="lessThanOrEqual">
      <formula>I18</formula>
    </cfRule>
  </conditionalFormatting>
  <conditionalFormatting sqref="AK19">
    <cfRule type="cellIs" dxfId="78" priority="86" operator="lessThanOrEqual">
      <formula>I19</formula>
    </cfRule>
  </conditionalFormatting>
  <conditionalFormatting sqref="AK20">
    <cfRule type="cellIs" dxfId="77" priority="88" operator="lessThanOrEqual">
      <formula>I20</formula>
    </cfRule>
  </conditionalFormatting>
  <conditionalFormatting sqref="AK23">
    <cfRule type="cellIs" dxfId="76" priority="90" operator="lessThanOrEqual">
      <formula>I23</formula>
    </cfRule>
  </conditionalFormatting>
  <conditionalFormatting sqref="L10">
    <cfRule type="cellIs" dxfId="75" priority="3" operator="lessThanOrEqual">
      <formula>H10</formula>
    </cfRule>
  </conditionalFormatting>
  <conditionalFormatting sqref="L12">
    <cfRule type="cellIs" dxfId="74" priority="5" operator="lessThanOrEqual">
      <formula>H12</formula>
    </cfRule>
  </conditionalFormatting>
  <conditionalFormatting sqref="L13">
    <cfRule type="cellIs" dxfId="73" priority="7" operator="lessThanOrEqual">
      <formula>H13</formula>
    </cfRule>
  </conditionalFormatting>
  <conditionalFormatting sqref="L14">
    <cfRule type="cellIs" dxfId="72" priority="9" operator="lessThanOrEqual">
      <formula>H14</formula>
    </cfRule>
  </conditionalFormatting>
  <conditionalFormatting sqref="L15">
    <cfRule type="cellIs" dxfId="71" priority="11" operator="lessThanOrEqual">
      <formula>H15</formula>
    </cfRule>
  </conditionalFormatting>
  <conditionalFormatting sqref="L16">
    <cfRule type="cellIs" dxfId="70" priority="13" operator="lessThanOrEqual">
      <formula>H16</formula>
    </cfRule>
  </conditionalFormatting>
  <conditionalFormatting sqref="L17">
    <cfRule type="cellIs" dxfId="69" priority="15" operator="lessThanOrEqual">
      <formula>H17</formula>
    </cfRule>
  </conditionalFormatting>
  <conditionalFormatting sqref="L18">
    <cfRule type="cellIs" dxfId="68" priority="17" operator="lessThanOrEqual">
      <formula>H18</formula>
    </cfRule>
  </conditionalFormatting>
  <conditionalFormatting sqref="L20">
    <cfRule type="cellIs" dxfId="67" priority="19" operator="lessThanOrEqual">
      <formula>H20</formula>
    </cfRule>
  </conditionalFormatting>
  <conditionalFormatting sqref="L21">
    <cfRule type="cellIs" dxfId="66" priority="21" operator="lessThanOrEqual">
      <formula>H21</formula>
    </cfRule>
  </conditionalFormatting>
  <conditionalFormatting sqref="L22">
    <cfRule type="cellIs" dxfId="65" priority="23" operator="lessThanOrEqual">
      <formula>H22</formula>
    </cfRule>
  </conditionalFormatting>
  <conditionalFormatting sqref="L23">
    <cfRule type="cellIs" dxfId="64" priority="25" operator="lessThanOrEqual">
      <formula>H23</formula>
    </cfRule>
  </conditionalFormatting>
  <conditionalFormatting sqref="L25">
    <cfRule type="cellIs" dxfId="63" priority="27" operator="lessThanOrEqual">
      <formula>H25</formula>
    </cfRule>
  </conditionalFormatting>
  <conditionalFormatting sqref="L26">
    <cfRule type="cellIs" dxfId="62" priority="29" operator="lessThanOrEqual">
      <formula>H26</formula>
    </cfRule>
  </conditionalFormatting>
  <conditionalFormatting sqref="L9">
    <cfRule type="cellIs" dxfId="61" priority="1" operator="lessThanOrEqual">
      <formula>H9</formula>
    </cfRule>
  </conditionalFormatting>
  <conditionalFormatting sqref="M10">
    <cfRule type="cellIs" dxfId="60" priority="4" operator="lessThanOrEqual">
      <formula>I10</formula>
    </cfRule>
  </conditionalFormatting>
  <conditionalFormatting sqref="M12">
    <cfRule type="cellIs" dxfId="59" priority="6" operator="lessThanOrEqual">
      <formula>I12</formula>
    </cfRule>
  </conditionalFormatting>
  <conditionalFormatting sqref="M13">
    <cfRule type="cellIs" dxfId="58" priority="8" operator="lessThanOrEqual">
      <formula>I13</formula>
    </cfRule>
  </conditionalFormatting>
  <conditionalFormatting sqref="M14">
    <cfRule type="cellIs" dxfId="57" priority="10" operator="lessThanOrEqual">
      <formula>I14</formula>
    </cfRule>
  </conditionalFormatting>
  <conditionalFormatting sqref="M15">
    <cfRule type="cellIs" dxfId="56" priority="12" operator="lessThanOrEqual">
      <formula>I15</formula>
    </cfRule>
  </conditionalFormatting>
  <conditionalFormatting sqref="M16">
    <cfRule type="cellIs" dxfId="55" priority="14" operator="lessThanOrEqual">
      <formula>I16</formula>
    </cfRule>
  </conditionalFormatting>
  <conditionalFormatting sqref="M17">
    <cfRule type="cellIs" dxfId="54" priority="16" operator="lessThanOrEqual">
      <formula>I17</formula>
    </cfRule>
  </conditionalFormatting>
  <conditionalFormatting sqref="M18">
    <cfRule type="cellIs" dxfId="53" priority="18" operator="lessThanOrEqual">
      <formula>I18</formula>
    </cfRule>
  </conditionalFormatting>
  <conditionalFormatting sqref="M20">
    <cfRule type="cellIs" dxfId="52" priority="20" operator="lessThanOrEqual">
      <formula>I20</formula>
    </cfRule>
  </conditionalFormatting>
  <conditionalFormatting sqref="M21">
    <cfRule type="cellIs" dxfId="51" priority="22" operator="lessThanOrEqual">
      <formula>I21</formula>
    </cfRule>
  </conditionalFormatting>
  <conditionalFormatting sqref="M22">
    <cfRule type="cellIs" dxfId="50" priority="24" operator="lessThanOrEqual">
      <formula>I22</formula>
    </cfRule>
  </conditionalFormatting>
  <conditionalFormatting sqref="M23">
    <cfRule type="cellIs" dxfId="49" priority="26" operator="lessThanOrEqual">
      <formula>I23</formula>
    </cfRule>
  </conditionalFormatting>
  <conditionalFormatting sqref="M25">
    <cfRule type="cellIs" dxfId="48" priority="28" operator="lessThanOrEqual">
      <formula>I25</formula>
    </cfRule>
  </conditionalFormatting>
  <conditionalFormatting sqref="M26">
    <cfRule type="cellIs" dxfId="47" priority="30" operator="lessThanOrEqual">
      <formula>I26</formula>
    </cfRule>
  </conditionalFormatting>
  <conditionalFormatting sqref="M9">
    <cfRule type="cellIs" dxfId="46" priority="2" operator="lessThanOrEqual">
      <formula>I9</formula>
    </cfRule>
  </conditionalFormatting>
  <conditionalFormatting sqref="R10">
    <cfRule type="cellIs" dxfId="45" priority="31" operator="lessThanOrEqual">
      <formula>H10</formula>
    </cfRule>
  </conditionalFormatting>
  <conditionalFormatting sqref="R14">
    <cfRule type="cellIs" dxfId="44" priority="33" operator="lessThanOrEqual">
      <formula>H14</formula>
    </cfRule>
  </conditionalFormatting>
  <conditionalFormatting sqref="R15">
    <cfRule type="cellIs" dxfId="43" priority="35" operator="lessThanOrEqual">
      <formula>H15</formula>
    </cfRule>
  </conditionalFormatting>
  <conditionalFormatting sqref="R16">
    <cfRule type="cellIs" dxfId="42" priority="37" operator="lessThanOrEqual">
      <formula>H16</formula>
    </cfRule>
  </conditionalFormatting>
  <conditionalFormatting sqref="R17">
    <cfRule type="cellIs" dxfId="41" priority="39" operator="lessThanOrEqual">
      <formula>H17</formula>
    </cfRule>
  </conditionalFormatting>
  <conditionalFormatting sqref="R18">
    <cfRule type="cellIs" dxfId="40" priority="41" operator="lessThanOrEqual">
      <formula>H18</formula>
    </cfRule>
  </conditionalFormatting>
  <conditionalFormatting sqref="R20">
    <cfRule type="cellIs" dxfId="39" priority="43" operator="lessThanOrEqual">
      <formula>H20</formula>
    </cfRule>
  </conditionalFormatting>
  <conditionalFormatting sqref="R21">
    <cfRule type="cellIs" dxfId="38" priority="45" operator="lessThanOrEqual">
      <formula>H21</formula>
    </cfRule>
  </conditionalFormatting>
  <conditionalFormatting sqref="R22">
    <cfRule type="cellIs" dxfId="37" priority="47" operator="lessThanOrEqual">
      <formula>H22</formula>
    </cfRule>
  </conditionalFormatting>
  <conditionalFormatting sqref="R23">
    <cfRule type="cellIs" dxfId="36" priority="49" operator="lessThanOrEqual">
      <formula>H23</formula>
    </cfRule>
  </conditionalFormatting>
  <conditionalFormatting sqref="S10">
    <cfRule type="cellIs" dxfId="35" priority="32" operator="lessThanOrEqual">
      <formula>I10</formula>
    </cfRule>
  </conditionalFormatting>
  <conditionalFormatting sqref="S14">
    <cfRule type="cellIs" dxfId="34" priority="34" operator="lessThanOrEqual">
      <formula>I14</formula>
    </cfRule>
  </conditionalFormatting>
  <conditionalFormatting sqref="S15">
    <cfRule type="cellIs" dxfId="33" priority="36" operator="lessThanOrEqual">
      <formula>I15</formula>
    </cfRule>
  </conditionalFormatting>
  <conditionalFormatting sqref="S16">
    <cfRule type="cellIs" dxfId="32" priority="38" operator="lessThanOrEqual">
      <formula>I16</formula>
    </cfRule>
  </conditionalFormatting>
  <conditionalFormatting sqref="S17">
    <cfRule type="cellIs" dxfId="31" priority="40" operator="lessThanOrEqual">
      <formula>I17</formula>
    </cfRule>
  </conditionalFormatting>
  <conditionalFormatting sqref="S18">
    <cfRule type="cellIs" dxfId="30" priority="42" operator="lessThanOrEqual">
      <formula>I18</formula>
    </cfRule>
  </conditionalFormatting>
  <conditionalFormatting sqref="S20">
    <cfRule type="cellIs" dxfId="29" priority="44" operator="lessThanOrEqual">
      <formula>I20</formula>
    </cfRule>
  </conditionalFormatting>
  <conditionalFormatting sqref="S21">
    <cfRule type="cellIs" dxfId="28" priority="46" operator="lessThanOrEqual">
      <formula>I21</formula>
    </cfRule>
  </conditionalFormatting>
  <conditionalFormatting sqref="S22">
    <cfRule type="cellIs" dxfId="27" priority="48" operator="lessThanOrEqual">
      <formula>I22</formula>
    </cfRule>
  </conditionalFormatting>
  <conditionalFormatting sqref="S23">
    <cfRule type="cellIs" dxfId="26" priority="50" operator="lessThanOrEqual">
      <formula>I23</formula>
    </cfRule>
  </conditionalFormatting>
  <conditionalFormatting sqref="X14">
    <cfRule type="cellIs" dxfId="25" priority="53" operator="lessThanOrEqual">
      <formula>H14</formula>
    </cfRule>
  </conditionalFormatting>
  <conditionalFormatting sqref="X15">
    <cfRule type="cellIs" dxfId="24" priority="55" operator="lessThanOrEqual">
      <formula>H15</formula>
    </cfRule>
  </conditionalFormatting>
  <conditionalFormatting sqref="X16">
    <cfRule type="cellIs" dxfId="23" priority="57" operator="lessThanOrEqual">
      <formula>H16</formula>
    </cfRule>
  </conditionalFormatting>
  <conditionalFormatting sqref="X17">
    <cfRule type="cellIs" dxfId="22" priority="59" operator="lessThanOrEqual">
      <formula>H17</formula>
    </cfRule>
  </conditionalFormatting>
  <conditionalFormatting sqref="X18">
    <cfRule type="cellIs" dxfId="21" priority="61" operator="lessThanOrEqual">
      <formula>H18</formula>
    </cfRule>
  </conditionalFormatting>
  <conditionalFormatting sqref="X19">
    <cfRule type="cellIs" dxfId="20" priority="63" operator="lessThanOrEqual">
      <formula>H19</formula>
    </cfRule>
  </conditionalFormatting>
  <conditionalFormatting sqref="X20">
    <cfRule type="cellIs" dxfId="19" priority="65" operator="lessThanOrEqual">
      <formula>H20</formula>
    </cfRule>
  </conditionalFormatting>
  <conditionalFormatting sqref="X21">
    <cfRule type="cellIs" dxfId="18" priority="67" operator="lessThanOrEqual">
      <formula>H21</formula>
    </cfRule>
  </conditionalFormatting>
  <conditionalFormatting sqref="X23">
    <cfRule type="cellIs" dxfId="17" priority="69" operator="lessThanOrEqual">
      <formula>H23</formula>
    </cfRule>
  </conditionalFormatting>
  <conditionalFormatting sqref="X24">
    <cfRule type="cellIs" dxfId="16" priority="71" operator="lessThanOrEqual">
      <formula>H24</formula>
    </cfRule>
  </conditionalFormatting>
  <conditionalFormatting sqref="X25">
    <cfRule type="cellIs" dxfId="15" priority="73" operator="lessThanOrEqual">
      <formula>H25</formula>
    </cfRule>
  </conditionalFormatting>
  <conditionalFormatting sqref="X26">
    <cfRule type="cellIs" dxfId="14" priority="75" operator="lessThanOrEqual">
      <formula>H26</formula>
    </cfRule>
  </conditionalFormatting>
  <conditionalFormatting sqref="X9">
    <cfRule type="cellIs" dxfId="13" priority="51" operator="lessThanOrEqual">
      <formula>H9</formula>
    </cfRule>
  </conditionalFormatting>
  <conditionalFormatting sqref="Y14">
    <cfRule type="cellIs" dxfId="12" priority="54" operator="lessThanOrEqual">
      <formula>I14</formula>
    </cfRule>
  </conditionalFormatting>
  <conditionalFormatting sqref="Y15">
    <cfRule type="cellIs" dxfId="11" priority="56" operator="lessThanOrEqual">
      <formula>I15</formula>
    </cfRule>
  </conditionalFormatting>
  <conditionalFormatting sqref="Y16">
    <cfRule type="cellIs" dxfId="10" priority="58" operator="lessThanOrEqual">
      <formula>I16</formula>
    </cfRule>
  </conditionalFormatting>
  <conditionalFormatting sqref="Y17">
    <cfRule type="cellIs" dxfId="9" priority="60" operator="lessThanOrEqual">
      <formula>I17</formula>
    </cfRule>
  </conditionalFormatting>
  <conditionalFormatting sqref="Y18">
    <cfRule type="cellIs" dxfId="8" priority="62" operator="lessThanOrEqual">
      <formula>I18</formula>
    </cfRule>
  </conditionalFormatting>
  <conditionalFormatting sqref="Y19">
    <cfRule type="cellIs" dxfId="7" priority="64" operator="lessThanOrEqual">
      <formula>I19</formula>
    </cfRule>
  </conditionalFormatting>
  <conditionalFormatting sqref="Y20">
    <cfRule type="cellIs" dxfId="6" priority="66" operator="lessThanOrEqual">
      <formula>I20</formula>
    </cfRule>
  </conditionalFormatting>
  <conditionalFormatting sqref="Y21">
    <cfRule type="cellIs" dxfId="5" priority="68" operator="lessThanOrEqual">
      <formula>I21</formula>
    </cfRule>
  </conditionalFormatting>
  <conditionalFormatting sqref="Y23">
    <cfRule type="cellIs" dxfId="4" priority="70" operator="lessThanOrEqual">
      <formula>I23</formula>
    </cfRule>
  </conditionalFormatting>
  <conditionalFormatting sqref="Y24">
    <cfRule type="cellIs" dxfId="3" priority="72" operator="lessThanOrEqual">
      <formula>I24</formula>
    </cfRule>
  </conditionalFormatting>
  <conditionalFormatting sqref="Y25">
    <cfRule type="cellIs" dxfId="2" priority="74" operator="lessThanOrEqual">
      <formula>I25</formula>
    </cfRule>
  </conditionalFormatting>
  <conditionalFormatting sqref="Y26">
    <cfRule type="cellIs" dxfId="1" priority="76" operator="lessThanOrEqual">
      <formula>I26</formula>
    </cfRule>
  </conditionalFormatting>
  <conditionalFormatting sqref="Y9">
    <cfRule type="cellIs" dxfId="0" priority="52" operator="lessThanOrEqual">
      <formula>I9</formula>
    </cfRule>
  </conditionalFormatting>
  <hyperlinks>
    <hyperlink ref="O9" r:id="rId1"/>
    <hyperlink ref="AA9" r:id="rId2"/>
    <hyperlink ref="O10" r:id="rId3"/>
    <hyperlink ref="U10" r:id="rId4"/>
    <hyperlink ref="O12" r:id="rId5"/>
    <hyperlink ref="O13" r:id="rId6"/>
    <hyperlink ref="O14" r:id="rId7"/>
    <hyperlink ref="U14" r:id="rId8"/>
    <hyperlink ref="AA14" r:id="rId9"/>
    <hyperlink ref="AM14" r:id="rId10"/>
    <hyperlink ref="O15" r:id="rId11"/>
    <hyperlink ref="U15" r:id="rId12"/>
    <hyperlink ref="AA15" r:id="rId13"/>
    <hyperlink ref="AM15" r:id="rId14"/>
    <hyperlink ref="O16" r:id="rId15"/>
    <hyperlink ref="U16" r:id="rId16"/>
    <hyperlink ref="AA16" r:id="rId17"/>
    <hyperlink ref="AM16" r:id="rId18"/>
    <hyperlink ref="O17" r:id="rId19"/>
    <hyperlink ref="U17" r:id="rId20"/>
    <hyperlink ref="AA17" r:id="rId21"/>
    <hyperlink ref="AM17" r:id="rId22"/>
    <hyperlink ref="O18" r:id="rId23"/>
    <hyperlink ref="U18" r:id="rId24"/>
    <hyperlink ref="AA18" r:id="rId25"/>
    <hyperlink ref="AM18" r:id="rId26"/>
    <hyperlink ref="O19" r:id="rId27"/>
    <hyperlink ref="AA19" r:id="rId28"/>
    <hyperlink ref="AM19" r:id="rId29"/>
    <hyperlink ref="O20" r:id="rId30"/>
    <hyperlink ref="U20" r:id="rId31"/>
    <hyperlink ref="AA20" r:id="rId32"/>
    <hyperlink ref="AM20" r:id="rId33"/>
    <hyperlink ref="O21" r:id="rId34"/>
    <hyperlink ref="U21" r:id="rId35"/>
    <hyperlink ref="AA21" r:id="rId36"/>
    <hyperlink ref="O22" r:id="rId37"/>
    <hyperlink ref="U22" r:id="rId38"/>
    <hyperlink ref="O23" r:id="rId39"/>
    <hyperlink ref="U23" r:id="rId40"/>
    <hyperlink ref="AA23" r:id="rId41"/>
    <hyperlink ref="AM23" r:id="rId42"/>
    <hyperlink ref="O24" r:id="rId43"/>
    <hyperlink ref="AA24" r:id="rId44"/>
    <hyperlink ref="O25" r:id="rId45"/>
    <hyperlink ref="AA25" r:id="rId46"/>
    <hyperlink ref="O26" r:id="rId47"/>
    <hyperlink ref="AA26" r:id="rId48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2017-02-10T05:42:14Z</dcterms:created>
  <dcterms:modified xsi:type="dcterms:W3CDTF">2017-02-20T01:09:26Z</dcterms:modified>
</cp:coreProperties>
</file>