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12/"/>
    </mc:Choice>
  </mc:AlternateContent>
  <xr:revisionPtr revIDLastSave="1204" documentId="8_{6E3AF7A6-FFB4-4603-B401-FF62E16F1094}" xr6:coauthVersionLast="47" xr6:coauthVersionMax="47" xr10:uidLastSave="{656AD004-AEF2-4F36-A167-BAE0EBC08A6F}"/>
  <bookViews>
    <workbookView xWindow="-110" yWindow="-110" windowWidth="19420" windowHeight="10300" firstSheet="2" activeTab="3" xr2:uid="{A0DE2C7F-0B5F-4284-B806-C14D6387238B}"/>
  </bookViews>
  <sheets>
    <sheet name="captaincandy_Module12_Projected" sheetId="1" r:id="rId1"/>
    <sheet name="current DCS" sheetId="2" r:id="rId2"/>
    <sheet name="model" sheetId="3" r:id="rId3"/>
    <sheet name="model (2)" sheetId="4" r:id="rId4"/>
  </sheets>
  <definedNames>
    <definedName name="solver_adj" localSheetId="2" hidden="1">model!$G$2:$H$2</definedName>
    <definedName name="solver_adj" localSheetId="3" hidden="1">'model (2)'!$J$6:$J$13,'model (2)'!$G$2:$H$2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'model (2)'!$J$6:$J$13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model!$C$2</definedName>
    <definedName name="solver_opt" localSheetId="3" hidden="1">'model (2)'!$C$2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3" hidden="1">5</definedName>
    <definedName name="solver_rhs1" localSheetId="3" hidden="1">"binary"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C2" i="3" l="1"/>
  <c r="K9" i="3"/>
  <c r="O6" i="4"/>
  <c r="O13" i="4"/>
  <c r="I7" i="4"/>
  <c r="O7" i="4" s="1"/>
  <c r="N7" i="4"/>
  <c r="N8" i="4"/>
  <c r="N9" i="4"/>
  <c r="N10" i="4"/>
  <c r="N11" i="4"/>
  <c r="N12" i="4"/>
  <c r="N13" i="4"/>
  <c r="N6" i="4"/>
  <c r="K15" i="3"/>
  <c r="C16" i="4"/>
  <c r="H10" i="4" s="1"/>
  <c r="B16" i="4"/>
  <c r="G7" i="4" s="1"/>
  <c r="I13" i="4"/>
  <c r="F13" i="4"/>
  <c r="I12" i="4"/>
  <c r="F12" i="4"/>
  <c r="I11" i="4"/>
  <c r="F11" i="4"/>
  <c r="I10" i="4"/>
  <c r="F10" i="4"/>
  <c r="I9" i="4"/>
  <c r="F9" i="4"/>
  <c r="I8" i="4"/>
  <c r="F8" i="4"/>
  <c r="F7" i="4"/>
  <c r="I6" i="4"/>
  <c r="G6" i="4"/>
  <c r="F6" i="4"/>
  <c r="I8" i="3"/>
  <c r="J8" i="3" s="1"/>
  <c r="K8" i="3" s="1"/>
  <c r="I7" i="3"/>
  <c r="I9" i="3"/>
  <c r="I10" i="3"/>
  <c r="J10" i="3" s="1"/>
  <c r="K10" i="3" s="1"/>
  <c r="I11" i="3"/>
  <c r="J11" i="3" s="1"/>
  <c r="K11" i="3" s="1"/>
  <c r="I12" i="3"/>
  <c r="J12" i="3" s="1"/>
  <c r="K12" i="3" s="1"/>
  <c r="I13" i="3"/>
  <c r="J13" i="3" s="1"/>
  <c r="K13" i="3" s="1"/>
  <c r="I6" i="3"/>
  <c r="J6" i="3" s="1"/>
  <c r="K6" i="3" s="1"/>
  <c r="H7" i="3"/>
  <c r="G6" i="3"/>
  <c r="C16" i="3"/>
  <c r="H11" i="3" s="1"/>
  <c r="B16" i="3"/>
  <c r="G12" i="3" s="1"/>
  <c r="J9" i="3"/>
  <c r="H8" i="3"/>
  <c r="H9" i="3"/>
  <c r="H10" i="3"/>
  <c r="F9" i="3"/>
  <c r="F7" i="3"/>
  <c r="F8" i="3"/>
  <c r="F10" i="3"/>
  <c r="F11" i="3"/>
  <c r="F12" i="3"/>
  <c r="F13" i="3"/>
  <c r="F6" i="3"/>
  <c r="H11" i="4" l="1"/>
  <c r="G11" i="4"/>
  <c r="H6" i="4"/>
  <c r="G13" i="4"/>
  <c r="G9" i="4"/>
  <c r="H9" i="4"/>
  <c r="O9" i="4"/>
  <c r="H7" i="4"/>
  <c r="G8" i="4"/>
  <c r="H13" i="4"/>
  <c r="O11" i="4"/>
  <c r="G10" i="4"/>
  <c r="O8" i="4"/>
  <c r="O10" i="4"/>
  <c r="H12" i="4"/>
  <c r="K6" i="4"/>
  <c r="H8" i="4"/>
  <c r="G12" i="4"/>
  <c r="O12" i="4"/>
  <c r="J7" i="3"/>
  <c r="K7" i="3" s="1"/>
  <c r="H12" i="3"/>
  <c r="H6" i="3"/>
  <c r="H13" i="3"/>
  <c r="G13" i="3"/>
  <c r="G11" i="3"/>
  <c r="G10" i="3"/>
  <c r="G9" i="3"/>
  <c r="G8" i="3"/>
  <c r="G7" i="3"/>
  <c r="C2" i="4" l="1"/>
  <c r="K13" i="4"/>
  <c r="K9" i="4"/>
  <c r="K12" i="4"/>
  <c r="K11" i="4"/>
  <c r="K10" i="4"/>
  <c r="K8" i="4"/>
  <c r="K7" i="4"/>
</calcChain>
</file>

<file path=xl/sharedStrings.xml><?xml version="1.0" encoding="utf-8"?>
<sst xmlns="http://schemas.openxmlformats.org/spreadsheetml/2006/main" count="82" uniqueCount="33">
  <si>
    <t>store_name</t>
  </si>
  <si>
    <t>lat</t>
  </si>
  <si>
    <t>long</t>
  </si>
  <si>
    <t>last_year_demand</t>
  </si>
  <si>
    <t>expected_yoy_change</t>
  </si>
  <si>
    <t>Candy Cane Canyon</t>
  </si>
  <si>
    <t>Cotton Candy Clouds</t>
  </si>
  <si>
    <t>Gumdrops Grove</t>
  </si>
  <si>
    <t>Lava Cake Ledges</t>
  </si>
  <si>
    <t>Lemon Drop Lagoon</t>
  </si>
  <si>
    <t>Licorice Lanes</t>
  </si>
  <si>
    <t>Mallow Melt Mountains</t>
  </si>
  <si>
    <t>Meringue Mountains</t>
  </si>
  <si>
    <t>dc_name</t>
  </si>
  <si>
    <t>Sugar Swirl Spires</t>
  </si>
  <si>
    <t xml:space="preserve">Stores </t>
  </si>
  <si>
    <t xml:space="preserve">Current DC Dist </t>
  </si>
  <si>
    <t>Current DC</t>
  </si>
  <si>
    <t xml:space="preserve">New DC </t>
  </si>
  <si>
    <t xml:space="preserve">New DC Dist </t>
  </si>
  <si>
    <t xml:space="preserve">Model Decision </t>
  </si>
  <si>
    <t xml:space="preserve">use new? </t>
  </si>
  <si>
    <t xml:space="preserve">Dist </t>
  </si>
  <si>
    <t xml:space="preserve">Objective: </t>
  </si>
  <si>
    <t xml:space="preserve">New DC: </t>
  </si>
  <si>
    <t xml:space="preserve">lat </t>
  </si>
  <si>
    <t xml:space="preserve">long </t>
  </si>
  <si>
    <t xml:space="preserve">AVERAGE </t>
  </si>
  <si>
    <t xml:space="preserve">total distance: </t>
  </si>
  <si>
    <t xml:space="preserve">new year demand </t>
  </si>
  <si>
    <t>weighted distances</t>
  </si>
  <si>
    <t>1=true</t>
  </si>
  <si>
    <t>0=false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</si>
</sst>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1" applyFont="1"/>
    <xf numFmtId="0" fontId="0" fillId="0" borderId="10" xfId="0" applyBorder="1"/>
    <xf numFmtId="0" fontId="0" fillId="0" borderId="11" xfId="0" applyBorder="1" applyAlignment="1">
      <alignment wrapText="1"/>
    </xf>
    <xf numFmtId="0" fontId="0" fillId="33" borderId="0" xfId="0" applyFill="1" applyBorder="1"/>
    <xf numFmtId="0" fontId="0" fillId="34" borderId="0" xfId="0" applyFill="1"/>
    <xf numFmtId="1" fontId="0" fillId="34" borderId="0" xfId="0" applyNumberFormat="1" applyFill="1"/>
    <xf numFmtId="0" fontId="0" fillId="34" borderId="0" xfId="0" applyFill="1" applyBorder="1"/>
    <xf numFmtId="1" fontId="0" fillId="34" borderId="0" xfId="0" applyNumberFormat="1" applyFill="1" applyBorder="1"/>
    <xf numFmtId="9" fontId="0" fillId="34" borderId="0" xfId="1" applyFont="1" applyFill="1"/>
    <xf numFmtId="0" fontId="0" fillId="0" borderId="0" xfId="0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CF7C-B252-4CE5-9EB4-929C1FB6B817}">
  <dimension ref="A1:E9"/>
  <sheetViews>
    <sheetView workbookViewId="0">
      <selection activeCell="D1" sqref="D1:D9"/>
    </sheetView>
  </sheetViews>
  <sheetFormatPr defaultRowHeight="14.5" x14ac:dyDescent="0.35"/>
  <cols>
    <col min="1" max="1" width="19.36328125" bestFit="1" customWidth="1"/>
    <col min="4" max="4" width="15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39.75</v>
      </c>
      <c r="C2">
        <v>-116.96</v>
      </c>
      <c r="D2">
        <v>1696.67</v>
      </c>
      <c r="E2">
        <v>-0.1</v>
      </c>
    </row>
    <row r="3" spans="1:5" x14ac:dyDescent="0.35">
      <c r="A3" t="s">
        <v>6</v>
      </c>
      <c r="B3">
        <v>33.76</v>
      </c>
      <c r="C3">
        <v>-88.74</v>
      </c>
      <c r="D3">
        <v>1729.79</v>
      </c>
      <c r="E3">
        <v>-0.06</v>
      </c>
    </row>
    <row r="4" spans="1:5" x14ac:dyDescent="0.35">
      <c r="A4" t="s">
        <v>7</v>
      </c>
      <c r="B4">
        <v>39.78</v>
      </c>
      <c r="C4">
        <v>-101.34</v>
      </c>
      <c r="D4">
        <v>1266.06</v>
      </c>
      <c r="E4">
        <v>0.09</v>
      </c>
    </row>
    <row r="5" spans="1:5" x14ac:dyDescent="0.35">
      <c r="A5" t="s">
        <v>8</v>
      </c>
      <c r="B5">
        <v>33.67</v>
      </c>
      <c r="C5">
        <v>-110.29</v>
      </c>
      <c r="D5">
        <v>1903.23</v>
      </c>
      <c r="E5">
        <v>-7.0000000000000007E-2</v>
      </c>
    </row>
    <row r="6" spans="1:5" x14ac:dyDescent="0.35">
      <c r="A6" t="s">
        <v>9</v>
      </c>
      <c r="B6">
        <v>40.799999999999997</v>
      </c>
      <c r="C6">
        <v>-91.15</v>
      </c>
      <c r="D6">
        <v>1097.32</v>
      </c>
      <c r="E6">
        <v>0.12</v>
      </c>
    </row>
    <row r="7" spans="1:5" x14ac:dyDescent="0.35">
      <c r="A7" t="s">
        <v>10</v>
      </c>
      <c r="B7">
        <v>34.58</v>
      </c>
      <c r="C7">
        <v>-85.52</v>
      </c>
      <c r="D7">
        <v>1506.36</v>
      </c>
      <c r="E7">
        <v>0.1</v>
      </c>
    </row>
    <row r="8" spans="1:5" x14ac:dyDescent="0.35">
      <c r="A8" t="s">
        <v>11</v>
      </c>
      <c r="B8">
        <v>40.549999999999997</v>
      </c>
      <c r="C8">
        <v>-114.86</v>
      </c>
      <c r="D8">
        <v>1362.39</v>
      </c>
      <c r="E8">
        <v>0.09</v>
      </c>
    </row>
    <row r="9" spans="1:5" x14ac:dyDescent="0.35">
      <c r="A9" t="s">
        <v>12</v>
      </c>
      <c r="B9">
        <v>41.67</v>
      </c>
      <c r="C9">
        <v>-102.77</v>
      </c>
      <c r="D9">
        <v>1479.09</v>
      </c>
      <c r="E9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4F0D-2A0B-4008-A0DF-EC30121A2D10}">
  <dimension ref="A1:C2"/>
  <sheetViews>
    <sheetView workbookViewId="0">
      <selection activeCell="E12" sqref="E12"/>
    </sheetView>
  </sheetViews>
  <sheetFormatPr defaultRowHeight="14.5" x14ac:dyDescent="0.35"/>
  <cols>
    <col min="1" max="1" width="15" bestFit="1" customWidth="1"/>
  </cols>
  <sheetData>
    <row r="1" spans="1:3" x14ac:dyDescent="0.35">
      <c r="A1" t="s">
        <v>13</v>
      </c>
      <c r="B1" t="s">
        <v>1</v>
      </c>
      <c r="C1" t="s">
        <v>2</v>
      </c>
    </row>
    <row r="2" spans="1:3" x14ac:dyDescent="0.35">
      <c r="A2" t="s">
        <v>14</v>
      </c>
      <c r="B2">
        <v>35.26</v>
      </c>
      <c r="C2">
        <v>-110.11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68BB-0560-4A44-AE0B-B723F53D8191}">
  <dimension ref="A1:K23"/>
  <sheetViews>
    <sheetView topLeftCell="C1" zoomScale="86" workbookViewId="0">
      <selection activeCell="G20" sqref="G20"/>
    </sheetView>
  </sheetViews>
  <sheetFormatPr defaultRowHeight="14.5" x14ac:dyDescent="0.35"/>
  <cols>
    <col min="1" max="1" width="20" bestFit="1" customWidth="1"/>
    <col min="2" max="2" width="9.81640625" bestFit="1" customWidth="1"/>
    <col min="6" max="6" width="14" bestFit="1" customWidth="1"/>
    <col min="7" max="7" width="8.7265625" customWidth="1"/>
    <col min="9" max="9" width="11.26953125" bestFit="1" customWidth="1"/>
  </cols>
  <sheetData>
    <row r="1" spans="1:11" x14ac:dyDescent="0.35">
      <c r="G1" t="s">
        <v>25</v>
      </c>
      <c r="H1" t="s">
        <v>26</v>
      </c>
    </row>
    <row r="2" spans="1:11" x14ac:dyDescent="0.35">
      <c r="B2" s="2" t="s">
        <v>23</v>
      </c>
      <c r="C2" s="1">
        <f>SUM(K6:K13)</f>
        <v>-490.36858373155002</v>
      </c>
      <c r="F2" t="s">
        <v>24</v>
      </c>
      <c r="G2">
        <v>38.07</v>
      </c>
      <c r="H2">
        <v>-101.45399999999999</v>
      </c>
    </row>
    <row r="4" spans="1:11" x14ac:dyDescent="0.35">
      <c r="D4" s="3" t="s">
        <v>17</v>
      </c>
      <c r="E4" s="3"/>
      <c r="G4" s="3" t="s">
        <v>18</v>
      </c>
      <c r="H4" s="3"/>
      <c r="J4" s="3" t="s">
        <v>20</v>
      </c>
      <c r="K4" s="3"/>
    </row>
    <row r="5" spans="1:11" x14ac:dyDescent="0.35">
      <c r="A5" t="s">
        <v>15</v>
      </c>
      <c r="B5" t="s">
        <v>1</v>
      </c>
      <c r="C5" t="s">
        <v>2</v>
      </c>
      <c r="D5" t="s">
        <v>1</v>
      </c>
      <c r="E5" t="s">
        <v>2</v>
      </c>
      <c r="F5" t="s">
        <v>16</v>
      </c>
      <c r="G5" t="s">
        <v>1</v>
      </c>
      <c r="H5" t="s">
        <v>2</v>
      </c>
      <c r="I5" t="s">
        <v>19</v>
      </c>
      <c r="J5" t="s">
        <v>21</v>
      </c>
      <c r="K5" t="s">
        <v>22</v>
      </c>
    </row>
    <row r="6" spans="1:11" x14ac:dyDescent="0.35">
      <c r="A6" t="s">
        <v>5</v>
      </c>
      <c r="B6">
        <v>39.75</v>
      </c>
      <c r="C6">
        <v>-116.96</v>
      </c>
      <c r="D6">
        <v>35.26</v>
      </c>
      <c r="E6">
        <v>-110.11</v>
      </c>
      <c r="F6" s="1">
        <f>SQRT((B6-D6)^2+(C6-E6)^2)</f>
        <v>8.1903968157837106</v>
      </c>
      <c r="G6" s="4">
        <f>$B$16</f>
        <v>38.07</v>
      </c>
      <c r="H6" s="4">
        <f>$C$16</f>
        <v>-101.45375</v>
      </c>
      <c r="I6" s="5">
        <f>SQRT((B6-$G$2)^2+(C6-$H$2)^2)</f>
        <v>15.596744403881214</v>
      </c>
      <c r="J6" s="4" t="b">
        <f>IF(I6&lt;F6,TRUE,FALSE)</f>
        <v>0</v>
      </c>
      <c r="K6" s="5">
        <f>IF(J6,H6,F6)</f>
        <v>8.1903968157837106</v>
      </c>
    </row>
    <row r="7" spans="1:11" x14ac:dyDescent="0.35">
      <c r="A7" t="s">
        <v>6</v>
      </c>
      <c r="B7">
        <v>33.76</v>
      </c>
      <c r="C7">
        <v>-88.74</v>
      </c>
      <c r="D7">
        <v>35.26</v>
      </c>
      <c r="E7">
        <v>-110.11</v>
      </c>
      <c r="F7" s="1">
        <f t="shared" ref="F7:F13" si="0">SQRT((B7-D7)^2+(C7-E7)^2)</f>
        <v>21.422579209796382</v>
      </c>
      <c r="G7" s="4">
        <f t="shared" ref="G7:G13" si="1">$B$16</f>
        <v>38.07</v>
      </c>
      <c r="H7" s="4">
        <f>$C$16</f>
        <v>-101.45375</v>
      </c>
      <c r="I7" s="5">
        <f t="shared" ref="I7:I13" si="2">SQRT((B7-$G$2)^2+(C7-$H$2)^2)</f>
        <v>13.424674893642676</v>
      </c>
      <c r="J7" s="4" t="b">
        <f>IF(I7&lt;F7,TRUE,FALSE)</f>
        <v>1</v>
      </c>
      <c r="K7" s="5">
        <f>IF(J7,H7,F7)</f>
        <v>-101.45375</v>
      </c>
    </row>
    <row r="8" spans="1:11" x14ac:dyDescent="0.35">
      <c r="A8" t="s">
        <v>7</v>
      </c>
      <c r="B8">
        <v>39.78</v>
      </c>
      <c r="C8">
        <v>-101.34</v>
      </c>
      <c r="D8">
        <v>35.26</v>
      </c>
      <c r="E8">
        <v>-110.11</v>
      </c>
      <c r="F8" s="1">
        <f t="shared" si="0"/>
        <v>9.8662708253929452</v>
      </c>
      <c r="G8" s="4">
        <f t="shared" si="1"/>
        <v>38.07</v>
      </c>
      <c r="H8" s="4">
        <f t="shared" ref="H7:H13" si="3">$C$16</f>
        <v>-101.45375</v>
      </c>
      <c r="I8" s="5">
        <f>SQRT((B8-$G$2)^2+(C8-$H$2)^2)</f>
        <v>1.7137957871345117</v>
      </c>
      <c r="J8" s="4" t="b">
        <f t="shared" ref="J7:J13" si="4">IF(I8&lt;F8,TRUE,FALSE)</f>
        <v>1</v>
      </c>
      <c r="K8" s="5">
        <f>IF(J8,H8,F8)</f>
        <v>-101.45375</v>
      </c>
    </row>
    <row r="9" spans="1:11" x14ac:dyDescent="0.35">
      <c r="A9" t="s">
        <v>8</v>
      </c>
      <c r="B9">
        <v>33.67</v>
      </c>
      <c r="C9">
        <v>-110.29</v>
      </c>
      <c r="D9">
        <v>35.26</v>
      </c>
      <c r="E9">
        <v>-110.11</v>
      </c>
      <c r="F9" s="1">
        <f>SQRT((B9-D9)^2+(C9-E9)^2)</f>
        <v>1.6001562423713476</v>
      </c>
      <c r="G9" s="4">
        <f t="shared" si="1"/>
        <v>38.07</v>
      </c>
      <c r="H9" s="4">
        <f t="shared" si="3"/>
        <v>-101.45375</v>
      </c>
      <c r="I9" s="5">
        <f t="shared" si="2"/>
        <v>9.8709116093702409</v>
      </c>
      <c r="J9" s="4" t="b">
        <f>IF(I9&lt;F9,TRUE,FALSE)</f>
        <v>0</v>
      </c>
      <c r="K9" s="5">
        <f>IF(J9,H9,F9)</f>
        <v>1.6001562423713476</v>
      </c>
    </row>
    <row r="10" spans="1:11" x14ac:dyDescent="0.35">
      <c r="A10" t="s">
        <v>9</v>
      </c>
      <c r="B10">
        <v>40.799999999999997</v>
      </c>
      <c r="C10">
        <v>-91.15</v>
      </c>
      <c r="D10">
        <v>35.26</v>
      </c>
      <c r="E10">
        <v>-110.11</v>
      </c>
      <c r="F10" s="1">
        <f t="shared" si="0"/>
        <v>19.752802332833681</v>
      </c>
      <c r="G10" s="4">
        <f t="shared" si="1"/>
        <v>38.07</v>
      </c>
      <c r="H10" s="4">
        <f t="shared" si="3"/>
        <v>-101.45375</v>
      </c>
      <c r="I10" s="5">
        <f t="shared" si="2"/>
        <v>10.659517625108546</v>
      </c>
      <c r="J10" s="4" t="b">
        <f>IF(I10&lt;F10,TRUE,FALSE)</f>
        <v>1</v>
      </c>
      <c r="K10" s="5">
        <f t="shared" ref="K8:K13" si="5">IF(J10,H10,F10)</f>
        <v>-101.45375</v>
      </c>
    </row>
    <row r="11" spans="1:11" x14ac:dyDescent="0.35">
      <c r="A11" t="s">
        <v>10</v>
      </c>
      <c r="B11">
        <v>34.58</v>
      </c>
      <c r="C11">
        <v>-85.52</v>
      </c>
      <c r="D11">
        <v>35.26</v>
      </c>
      <c r="E11">
        <v>-110.11</v>
      </c>
      <c r="F11" s="1">
        <f t="shared" si="0"/>
        <v>24.599400399196728</v>
      </c>
      <c r="G11" s="4">
        <f t="shared" si="1"/>
        <v>38.07</v>
      </c>
      <c r="H11" s="4">
        <f t="shared" si="3"/>
        <v>-101.45375</v>
      </c>
      <c r="I11" s="5">
        <f t="shared" si="2"/>
        <v>16.311727560255534</v>
      </c>
      <c r="J11" s="4" t="b">
        <f t="shared" si="4"/>
        <v>1</v>
      </c>
      <c r="K11" s="5">
        <f t="shared" si="5"/>
        <v>-101.45375</v>
      </c>
    </row>
    <row r="12" spans="1:11" x14ac:dyDescent="0.35">
      <c r="A12" t="s">
        <v>11</v>
      </c>
      <c r="B12">
        <v>40.549999999999997</v>
      </c>
      <c r="C12">
        <v>-114.86</v>
      </c>
      <c r="D12">
        <v>35.26</v>
      </c>
      <c r="E12">
        <v>-110.11</v>
      </c>
      <c r="F12" s="1">
        <f t="shared" si="0"/>
        <v>7.109613210294917</v>
      </c>
      <c r="G12" s="4">
        <f t="shared" si="1"/>
        <v>38.07</v>
      </c>
      <c r="H12" s="4">
        <f t="shared" si="3"/>
        <v>-101.45375</v>
      </c>
      <c r="I12" s="5">
        <f t="shared" si="2"/>
        <v>13.633460162409254</v>
      </c>
      <c r="J12" s="4" t="b">
        <f t="shared" si="4"/>
        <v>0</v>
      </c>
      <c r="K12" s="5">
        <f t="shared" si="5"/>
        <v>7.109613210294917</v>
      </c>
    </row>
    <row r="13" spans="1:11" x14ac:dyDescent="0.35">
      <c r="A13" t="s">
        <v>12</v>
      </c>
      <c r="B13">
        <v>41.67</v>
      </c>
      <c r="C13">
        <v>-102.77</v>
      </c>
      <c r="D13">
        <v>35.26</v>
      </c>
      <c r="E13">
        <v>-110.11</v>
      </c>
      <c r="F13" s="1">
        <f t="shared" si="0"/>
        <v>9.7449320161815454</v>
      </c>
      <c r="G13" s="4">
        <f t="shared" si="1"/>
        <v>38.07</v>
      </c>
      <c r="H13" s="4">
        <f t="shared" si="3"/>
        <v>-101.45375</v>
      </c>
      <c r="I13" s="5">
        <f t="shared" si="2"/>
        <v>3.8329956952754349</v>
      </c>
      <c r="J13" s="4" t="b">
        <f t="shared" si="4"/>
        <v>1</v>
      </c>
      <c r="K13" s="5">
        <f t="shared" si="5"/>
        <v>-101.45375</v>
      </c>
    </row>
    <row r="15" spans="1:11" ht="29" x14ac:dyDescent="0.35">
      <c r="B15" t="s">
        <v>1</v>
      </c>
      <c r="C15" t="s">
        <v>2</v>
      </c>
      <c r="J15" s="6" t="s">
        <v>28</v>
      </c>
      <c r="K15" s="1">
        <f>SUM(K6:K13)</f>
        <v>-490.36858373155002</v>
      </c>
    </row>
    <row r="16" spans="1:11" x14ac:dyDescent="0.35">
      <c r="A16" t="s">
        <v>27</v>
      </c>
      <c r="B16">
        <f>AVERAGE(B6:B13)</f>
        <v>38.07</v>
      </c>
      <c r="C16">
        <f>AVERAGE(C6:C13)</f>
        <v>-101.45375</v>
      </c>
    </row>
    <row r="23" ht="11.5" customHeight="1" x14ac:dyDescent="0.35"/>
  </sheetData>
  <mergeCells count="3"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01F1-2792-4C58-826A-8B610094FB62}">
  <dimension ref="A1:O25"/>
  <sheetViews>
    <sheetView tabSelected="1" topLeftCell="C1" zoomScale="86" workbookViewId="0">
      <selection activeCell="I9" sqref="I9"/>
    </sheetView>
  </sheetViews>
  <sheetFormatPr defaultRowHeight="14.5" x14ac:dyDescent="0.35"/>
  <cols>
    <col min="1" max="1" width="20" bestFit="1" customWidth="1"/>
    <col min="2" max="2" width="9.81640625" bestFit="1" customWidth="1"/>
    <col min="6" max="6" width="14" bestFit="1" customWidth="1"/>
    <col min="7" max="7" width="8.7265625" customWidth="1"/>
    <col min="9" max="9" width="11.26953125" bestFit="1" customWidth="1"/>
    <col min="12" max="12" width="13.08984375" customWidth="1"/>
  </cols>
  <sheetData>
    <row r="1" spans="1:15" x14ac:dyDescent="0.35">
      <c r="G1" t="s">
        <v>25</v>
      </c>
      <c r="H1" t="s">
        <v>26</v>
      </c>
    </row>
    <row r="2" spans="1:15" x14ac:dyDescent="0.35">
      <c r="B2" s="2" t="s">
        <v>23</v>
      </c>
      <c r="C2" s="1">
        <f>SUM(O6:O13)</f>
        <v>96455.736486455542</v>
      </c>
      <c r="F2" t="s">
        <v>24</v>
      </c>
      <c r="G2">
        <v>38.07</v>
      </c>
      <c r="H2">
        <v>-101.45399999999999</v>
      </c>
    </row>
    <row r="4" spans="1:15" x14ac:dyDescent="0.35">
      <c r="D4" s="3" t="s">
        <v>17</v>
      </c>
      <c r="E4" s="3"/>
      <c r="G4" s="3" t="s">
        <v>18</v>
      </c>
      <c r="H4" s="3"/>
      <c r="J4" s="3" t="s">
        <v>20</v>
      </c>
      <c r="K4" s="3"/>
    </row>
    <row r="5" spans="1:15" ht="43.5" x14ac:dyDescent="0.35">
      <c r="A5" t="s">
        <v>15</v>
      </c>
      <c r="B5" t="s">
        <v>1</v>
      </c>
      <c r="C5" t="s">
        <v>2</v>
      </c>
      <c r="D5" t="s">
        <v>1</v>
      </c>
      <c r="E5" t="s">
        <v>2</v>
      </c>
      <c r="F5" t="s">
        <v>16</v>
      </c>
      <c r="G5" t="s">
        <v>1</v>
      </c>
      <c r="H5" t="s">
        <v>2</v>
      </c>
      <c r="I5" t="s">
        <v>19</v>
      </c>
      <c r="J5" t="s">
        <v>21</v>
      </c>
      <c r="K5" t="s">
        <v>22</v>
      </c>
      <c r="L5" s="6" t="s">
        <v>4</v>
      </c>
      <c r="M5" s="6" t="s">
        <v>3</v>
      </c>
      <c r="N5" s="6" t="s">
        <v>29</v>
      </c>
      <c r="O5" s="6" t="s">
        <v>30</v>
      </c>
    </row>
    <row r="6" spans="1:15" x14ac:dyDescent="0.35">
      <c r="A6" t="s">
        <v>5</v>
      </c>
      <c r="B6">
        <v>39.75</v>
      </c>
      <c r="C6">
        <v>-116.96</v>
      </c>
      <c r="D6">
        <v>35.26</v>
      </c>
      <c r="E6">
        <v>-110.11</v>
      </c>
      <c r="F6" s="1">
        <f>SQRT((B6-D6)^2+(C6-E6)^2)</f>
        <v>8.1903968157837106</v>
      </c>
      <c r="G6" s="4">
        <f>$B$16</f>
        <v>38.07</v>
      </c>
      <c r="H6" s="4">
        <f>$C$16</f>
        <v>-101.45375</v>
      </c>
      <c r="I6" s="5">
        <f>SQRT((B6-$G$2)^2+(C6-$H$2)^2)</f>
        <v>15.596744403881214</v>
      </c>
      <c r="J6" s="11">
        <v>0</v>
      </c>
      <c r="K6" s="5">
        <f>IF(J6,H6,F6)</f>
        <v>8.1903968157837106</v>
      </c>
      <c r="L6" s="8">
        <v>-0.1</v>
      </c>
      <c r="M6" s="1">
        <v>1696.67</v>
      </c>
      <c r="N6">
        <f>M6*(1+L6)</f>
        <v>1527.0030000000002</v>
      </c>
      <c r="O6" s="1">
        <f>IF(J6,I6*N6,F6*N6)</f>
        <v>12506.760508892175</v>
      </c>
    </row>
    <row r="7" spans="1:15" x14ac:dyDescent="0.35">
      <c r="A7" s="12" t="s">
        <v>6</v>
      </c>
      <c r="B7" s="12">
        <v>33.76</v>
      </c>
      <c r="C7" s="12">
        <v>-88.74</v>
      </c>
      <c r="D7" s="12">
        <v>35.26</v>
      </c>
      <c r="E7" s="12">
        <v>-110.11</v>
      </c>
      <c r="F7" s="13">
        <f t="shared" ref="F7:F13" si="0">SQRT((B7-D7)^2+(C7-E7)^2)</f>
        <v>21.422579209796382</v>
      </c>
      <c r="G7" s="14">
        <f t="shared" ref="G7:G13" si="1">$B$16</f>
        <v>38.07</v>
      </c>
      <c r="H7" s="14">
        <f>$C$16</f>
        <v>-101.45375</v>
      </c>
      <c r="I7" s="15">
        <f>SQRT((B7-$G$2)^2+(C7-$H$2)^2)</f>
        <v>13.424674893642676</v>
      </c>
      <c r="J7" s="14">
        <v>1</v>
      </c>
      <c r="K7" s="15">
        <f>IF(J7,H7,F7)</f>
        <v>-101.45375</v>
      </c>
      <c r="L7" s="16">
        <v>-0.06</v>
      </c>
      <c r="M7" s="13">
        <v>1729.79</v>
      </c>
      <c r="N7" s="12">
        <f>M7*(1+L7)</f>
        <v>1626.0025999999998</v>
      </c>
      <c r="O7" s="13">
        <f>IF(J7,I7*N7,F7*N7)</f>
        <v>21828.556281217712</v>
      </c>
    </row>
    <row r="8" spans="1:15" x14ac:dyDescent="0.35">
      <c r="A8" t="s">
        <v>7</v>
      </c>
      <c r="B8">
        <v>39.78</v>
      </c>
      <c r="C8">
        <v>-101.34</v>
      </c>
      <c r="D8">
        <v>35.26</v>
      </c>
      <c r="E8">
        <v>-110.11</v>
      </c>
      <c r="F8" s="1">
        <f t="shared" si="0"/>
        <v>9.8662708253929452</v>
      </c>
      <c r="G8" s="4">
        <f t="shared" si="1"/>
        <v>38.07</v>
      </c>
      <c r="H8" s="4">
        <f t="shared" ref="H8:H13" si="2">$C$16</f>
        <v>-101.45375</v>
      </c>
      <c r="I8" s="5">
        <f>SQRT((B8-$G$2)^2+(C8-$H$2)^2)</f>
        <v>1.7137957871345117</v>
      </c>
      <c r="J8" s="11">
        <v>1</v>
      </c>
      <c r="K8" s="5">
        <f>IF(J8,H8,F8)</f>
        <v>-101.45375</v>
      </c>
      <c r="L8" s="8">
        <v>0.09</v>
      </c>
      <c r="M8" s="1">
        <v>1266.06</v>
      </c>
      <c r="N8" s="1">
        <f t="shared" ref="N8:N13" si="3">M8*(1+L8)</f>
        <v>1380.0054</v>
      </c>
      <c r="O8" s="1">
        <f t="shared" ref="O7:O13" si="4">IF(J8,I8*N8,F8*N8)</f>
        <v>2365.0474407428769</v>
      </c>
    </row>
    <row r="9" spans="1:15" x14ac:dyDescent="0.35">
      <c r="A9" t="s">
        <v>8</v>
      </c>
      <c r="B9">
        <v>33.67</v>
      </c>
      <c r="C9">
        <v>-110.29</v>
      </c>
      <c r="D9">
        <v>35.26</v>
      </c>
      <c r="E9">
        <v>-110.11</v>
      </c>
      <c r="F9" s="1">
        <f>SQRT((B9-D9)^2+(C9-E9)^2)</f>
        <v>1.6001562423713476</v>
      </c>
      <c r="G9" s="4">
        <f t="shared" si="1"/>
        <v>38.07</v>
      </c>
      <c r="H9" s="4">
        <f t="shared" si="2"/>
        <v>-101.45375</v>
      </c>
      <c r="I9" s="5">
        <f t="shared" ref="I9:I13" si="5">SQRT((B9-$G$2)^2+(C9-$H$2)^2)</f>
        <v>9.8709116093702409</v>
      </c>
      <c r="J9" s="11">
        <v>0</v>
      </c>
      <c r="K9" s="5">
        <f>IF(J9,H9,F9)</f>
        <v>1.6001562423713476</v>
      </c>
      <c r="L9" s="8">
        <v>-7.0000000000000007E-2</v>
      </c>
      <c r="M9" s="1">
        <v>1903.23</v>
      </c>
      <c r="N9">
        <f t="shared" si="3"/>
        <v>1770.0038999999999</v>
      </c>
      <c r="O9" s="1">
        <f t="shared" si="4"/>
        <v>2832.2827896066306</v>
      </c>
    </row>
    <row r="10" spans="1:15" x14ac:dyDescent="0.35">
      <c r="A10" t="s">
        <v>9</v>
      </c>
      <c r="B10">
        <v>40.799999999999997</v>
      </c>
      <c r="C10">
        <v>-91.15</v>
      </c>
      <c r="D10">
        <v>35.26</v>
      </c>
      <c r="E10">
        <v>-110.11</v>
      </c>
      <c r="F10" s="1">
        <f t="shared" si="0"/>
        <v>19.752802332833681</v>
      </c>
      <c r="G10" s="4">
        <f t="shared" si="1"/>
        <v>38.07</v>
      </c>
      <c r="H10" s="4">
        <f t="shared" si="2"/>
        <v>-101.45375</v>
      </c>
      <c r="I10" s="5">
        <f t="shared" si="5"/>
        <v>10.659517625108546</v>
      </c>
      <c r="J10" s="11">
        <v>1</v>
      </c>
      <c r="K10" s="5">
        <f t="shared" ref="K10:K13" si="6">IF(J10,H10,F10)</f>
        <v>-101.45375</v>
      </c>
      <c r="L10" s="8">
        <v>0.12</v>
      </c>
      <c r="M10" s="1">
        <v>1097.32</v>
      </c>
      <c r="N10">
        <f t="shared" si="3"/>
        <v>1228.9983999999999</v>
      </c>
      <c r="O10" s="1">
        <f t="shared" si="4"/>
        <v>13100.530106030201</v>
      </c>
    </row>
    <row r="11" spans="1:15" x14ac:dyDescent="0.35">
      <c r="A11" s="12" t="s">
        <v>10</v>
      </c>
      <c r="B11" s="12">
        <v>34.58</v>
      </c>
      <c r="C11" s="12">
        <v>-85.52</v>
      </c>
      <c r="D11" s="12">
        <v>35.26</v>
      </c>
      <c r="E11" s="12">
        <v>-110.11</v>
      </c>
      <c r="F11" s="13">
        <f t="shared" si="0"/>
        <v>24.599400399196728</v>
      </c>
      <c r="G11" s="14">
        <f t="shared" si="1"/>
        <v>38.07</v>
      </c>
      <c r="H11" s="14">
        <f t="shared" si="2"/>
        <v>-101.45375</v>
      </c>
      <c r="I11" s="15">
        <f t="shared" si="5"/>
        <v>16.311727560255534</v>
      </c>
      <c r="J11" s="14">
        <v>1</v>
      </c>
      <c r="K11" s="15">
        <f t="shared" si="6"/>
        <v>-101.45375</v>
      </c>
      <c r="L11" s="16">
        <v>0.1</v>
      </c>
      <c r="M11" s="13">
        <v>1506.36</v>
      </c>
      <c r="N11" s="12">
        <f t="shared" si="3"/>
        <v>1656.9960000000001</v>
      </c>
      <c r="O11" s="13">
        <f t="shared" si="4"/>
        <v>27028.467320433181</v>
      </c>
    </row>
    <row r="12" spans="1:15" x14ac:dyDescent="0.35">
      <c r="A12" t="s">
        <v>11</v>
      </c>
      <c r="B12">
        <v>40.549999999999997</v>
      </c>
      <c r="C12">
        <v>-114.86</v>
      </c>
      <c r="D12">
        <v>35.26</v>
      </c>
      <c r="E12">
        <v>-110.11</v>
      </c>
      <c r="F12" s="1">
        <f t="shared" si="0"/>
        <v>7.109613210294917</v>
      </c>
      <c r="G12" s="4">
        <f t="shared" si="1"/>
        <v>38.07</v>
      </c>
      <c r="H12" s="4">
        <f t="shared" si="2"/>
        <v>-101.45375</v>
      </c>
      <c r="I12" s="5">
        <f t="shared" si="5"/>
        <v>13.633460162409254</v>
      </c>
      <c r="J12" s="11">
        <v>0</v>
      </c>
      <c r="K12" s="5">
        <f t="shared" si="6"/>
        <v>7.109613210294917</v>
      </c>
      <c r="L12" s="8">
        <v>0.09</v>
      </c>
      <c r="M12" s="1">
        <v>1362.39</v>
      </c>
      <c r="N12" s="1">
        <f t="shared" si="3"/>
        <v>1485.0051000000003</v>
      </c>
      <c r="O12" s="1">
        <f t="shared" si="4"/>
        <v>10557.811876315327</v>
      </c>
    </row>
    <row r="13" spans="1:15" x14ac:dyDescent="0.35">
      <c r="A13" t="s">
        <v>12</v>
      </c>
      <c r="B13">
        <v>41.67</v>
      </c>
      <c r="C13">
        <v>-102.77</v>
      </c>
      <c r="D13">
        <v>35.26</v>
      </c>
      <c r="E13">
        <v>-110.11</v>
      </c>
      <c r="F13" s="1">
        <f t="shared" si="0"/>
        <v>9.7449320161815454</v>
      </c>
      <c r="G13" s="4">
        <f t="shared" si="1"/>
        <v>38.07</v>
      </c>
      <c r="H13" s="4">
        <f t="shared" si="2"/>
        <v>-101.45375</v>
      </c>
      <c r="I13" s="5">
        <f t="shared" si="5"/>
        <v>3.8329956952754349</v>
      </c>
      <c r="J13" s="11">
        <v>1</v>
      </c>
      <c r="K13" s="5">
        <f t="shared" si="6"/>
        <v>-101.45375</v>
      </c>
      <c r="L13" s="8">
        <v>0.1</v>
      </c>
      <c r="M13" s="1">
        <v>1479.09</v>
      </c>
      <c r="N13">
        <f t="shared" si="3"/>
        <v>1626.999</v>
      </c>
      <c r="O13" s="1">
        <f t="shared" si="4"/>
        <v>6236.2801632174378</v>
      </c>
    </row>
    <row r="14" spans="1:15" ht="15" thickBot="1" x14ac:dyDescent="0.4"/>
    <row r="15" spans="1:15" x14ac:dyDescent="0.35">
      <c r="B15" t="s">
        <v>1</v>
      </c>
      <c r="C15" t="s">
        <v>2</v>
      </c>
      <c r="I15" s="1"/>
      <c r="J15" s="9" t="s">
        <v>31</v>
      </c>
      <c r="K15" s="1"/>
    </row>
    <row r="16" spans="1:15" ht="15" thickBot="1" x14ac:dyDescent="0.4">
      <c r="A16" t="s">
        <v>27</v>
      </c>
      <c r="B16">
        <f>AVERAGE(B6:B13)</f>
        <v>38.07</v>
      </c>
      <c r="C16">
        <f>AVERAGE(C6:C13)</f>
        <v>-101.45375</v>
      </c>
      <c r="J16" s="10" t="s">
        <v>32</v>
      </c>
      <c r="M16" s="7"/>
    </row>
    <row r="20" spans="5:5" x14ac:dyDescent="0.35">
      <c r="E20" s="17"/>
    </row>
    <row r="21" spans="5:5" x14ac:dyDescent="0.35">
      <c r="E21" s="17"/>
    </row>
    <row r="22" spans="5:5" x14ac:dyDescent="0.35">
      <c r="E22" s="17"/>
    </row>
    <row r="23" spans="5:5" ht="11.5" customHeight="1" x14ac:dyDescent="0.35">
      <c r="E23" s="17"/>
    </row>
    <row r="24" spans="5:5" x14ac:dyDescent="0.35">
      <c r="E24" s="17"/>
    </row>
    <row r="25" spans="5:5" x14ac:dyDescent="0.35">
      <c r="E25" s="17"/>
    </row>
  </sheetData>
  <mergeCells count="3">
    <mergeCell ref="D4:E4"/>
    <mergeCell ref="G4:H4"/>
    <mergeCell ref="J4:K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captaincandy_Module12_Projected</vt:lpstr>
      <vt:lpstr>current DCS</vt:lpstr>
      <vt:lpstr>model</vt:lpstr>
      <vt:lpstr>model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2025-04-30T22:23:19Z</dcterms:created>
  <dcterms:modified xsi:type="dcterms:W3CDTF">2025-05-01T13:44:24Z</dcterms:modified>
</cp:coreProperties>
</file>