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leaned Data Sort" sheetId="1" r:id="rId3"/>
    <sheet state="visible" name="Cleaned Data new" sheetId="2" r:id="rId4"/>
    <sheet state="visible" name="Responses Pivot" sheetId="3" r:id="rId5"/>
    <sheet state="visible" name="Day Pivot" sheetId="4" r:id="rId6"/>
    <sheet state="visible" name="City Pivot" sheetId="5" r:id="rId7"/>
    <sheet state="visible" name="Ad Assignments" sheetId="6" r:id="rId8"/>
    <sheet state="visible" name="Raw Data" sheetId="7" r:id="rId9"/>
    <sheet state="visible" name="Population" sheetId="8" r:id="rId10"/>
    <sheet state="visible" name="No responses Lookup" sheetId="9" r:id="rId11"/>
  </sheets>
  <definedNames>
    <definedName hidden="1" localSheetId="6" name="_xlnm._FilterDatabase">'Raw Data'!$A$1:$O$412</definedName>
    <definedName hidden="1" localSheetId="8" name="_xlnm._FilterDatabase">'No responses Lookup'!$A$1:$F$134</definedName>
  </definedNames>
  <calcPr/>
  <pivotCaches>
    <pivotCache cacheId="0" r:id="rId12"/>
  </pivotCaches>
</workbook>
</file>

<file path=xl/comments1.xml><?xml version="1.0" encoding="utf-8"?>
<comments xmlns="http://schemas.openxmlformats.org/spreadsheetml/2006/main">
  <authors>
    <author/>
  </authors>
  <commentList>
    <comment authorId="0" ref="A1">
      <text>
        <t xml:space="preserve">Jonathan Landesman:
Pair ID: Avg Author amount pasted from "response pivot"</t>
      </text>
    </comment>
    <comment authorId="0" ref="H1">
      <text>
        <t xml:space="preserve">Jonathan Landesman:
Pasted from "City Pivot"</t>
      </text>
    </comment>
    <comment authorId="0" ref="J1">
      <text>
        <t xml:space="preserve">Jonathan Landesman:
Pasted from "Day Pivot"</t>
      </text>
    </comment>
  </commentList>
</comments>
</file>

<file path=xl/sharedStrings.xml><?xml version="1.0" encoding="utf-8"?>
<sst xmlns="http://schemas.openxmlformats.org/spreadsheetml/2006/main" count="2519" uniqueCount="987">
  <si>
    <t>Pair  ID</t>
  </si>
  <si>
    <t>TREATMENT</t>
  </si>
  <si>
    <t>No Offer</t>
  </si>
  <si>
    <t>Offer</t>
  </si>
  <si>
    <t>Total Response</t>
  </si>
  <si>
    <t>Average of offer amount</t>
  </si>
  <si>
    <t>Author</t>
  </si>
  <si>
    <t>City</t>
  </si>
  <si>
    <t>Population</t>
  </si>
  <si>
    <t>Posting Day</t>
  </si>
  <si>
    <t>Kyle</t>
  </si>
  <si>
    <t>Raja</t>
  </si>
  <si>
    <t>Daniel</t>
  </si>
  <si>
    <t>Jonathan</t>
  </si>
  <si>
    <t>Umber</t>
  </si>
  <si>
    <t>Ads with no responses - From "No Responses Sort" Tab</t>
  </si>
  <si>
    <t>Response (No Offer)</t>
  </si>
  <si>
    <t>Response (Offer)</t>
  </si>
  <si>
    <t>COUNTA of Action</t>
  </si>
  <si>
    <t>AVERAGE of offer amount</t>
  </si>
  <si>
    <t>Grand Total</t>
  </si>
  <si>
    <t>Pair ID</t>
  </si>
  <si>
    <t>Max of Day</t>
  </si>
  <si>
    <t>Max of City</t>
  </si>
  <si>
    <t>legend</t>
  </si>
  <si>
    <t xml:space="preserve">No Response? </t>
  </si>
  <si>
    <t>ad id</t>
  </si>
  <si>
    <t>treat ("I")</t>
  </si>
  <si>
    <t>city assignment</t>
  </si>
  <si>
    <t>day</t>
  </si>
  <si>
    <t>ad title</t>
  </si>
  <si>
    <t>ad copy</t>
  </si>
  <si>
    <t>ad price</t>
  </si>
  <si>
    <t>condition</t>
  </si>
  <si>
    <t>make/manufacturer</t>
  </si>
  <si>
    <t>model name/number</t>
  </si>
  <si>
    <t>pic</t>
  </si>
  <si>
    <t>1 : cnj.craigslist.org (kyle)</t>
  </si>
  <si>
    <t>Barely used iPad Air</t>
  </si>
  <si>
    <t>I am selling an iPad air for $350 obo. Barely used, WiFi. I have the original packaging.</t>
  </si>
  <si>
    <t>excellent</t>
  </si>
  <si>
    <t>2 : sfb.craigslist.org (raja)</t>
  </si>
  <si>
    <t>iPad Air - like new</t>
  </si>
  <si>
    <t>Barely used iPad Air, original packaging, wifi, 64GB. $350 or best offer</t>
  </si>
  <si>
    <t>3 : Daniel</t>
  </si>
  <si>
    <t>iPhone 5S - always kept in case</t>
  </si>
  <si>
    <t xml:space="preserve">I have an iPhone 5S with 64GB of memory. I've always kept it in a case, and with a screen guard. I'm looking for $150 or best offer. </t>
  </si>
  <si>
    <t>4 : Jonathan</t>
  </si>
  <si>
    <t>excellent condition, iPhone 5S</t>
  </si>
  <si>
    <t>64GB iPhone 5S, space grey. Carrier is Verizon. $150 OBO.</t>
  </si>
  <si>
    <t>5 : losangeles.craigslist.org (umber)</t>
  </si>
  <si>
    <t>MacBookPro 2012 - 2.4GHz processor, 4GB of RAM</t>
  </si>
  <si>
    <t>I am selling my laptop because I'm upgrading to a new one. I've had this laptop since 2012. It's loaded with OS X 10.6, a 2.4GHz processor, 4GB of RAM, and a 320GB hard drive. It has 2 USB ports, a 15.4" display, and support for both Wi-Fi and Bluetooth. I'm looking for $500 or best offer.</t>
  </si>
  <si>
    <t>Apple MacBook Pro 15.4″ Notebook - Core i5 2.4 GHz - 4 GB RAM</t>
  </si>
  <si>
    <t>2012 MacBook Pro. Loaded with OS X 10.6. 2.4GHz processor, 4GB of RAM, and a 320GB hard drive. 2 USB ports, 15.4" display,  Wi-Fi and Bluetooth. $500 OBO.</t>
  </si>
  <si>
    <t>Samsung Galaxy S6 - 32GB</t>
  </si>
  <si>
    <t>I have a barely used Galaxy S6. I got an iPhone as a gift, so I'm selling the Android. $250 or best offer.</t>
  </si>
  <si>
    <t>Samsung Galaxy S6</t>
  </si>
  <si>
    <t>Android OS, v5.0.2 (Lollipop). Super AMOLED capacitive touchscreen, 16M colors Display Size 5.1" 32 GB, 3 GB RAM. $300 OBO.</t>
  </si>
  <si>
    <t>Motorola - Moto 360 Smartwatch</t>
  </si>
  <si>
    <t>I am selling my moto 360 smartwatch for $200 or best offer. Perfect condition, no scratches - I barely used it. Runs on Android Wear operating system and is compatible with Android platforms. Another feature implemented in this model is the 4GB memory storage. Grey buckle.</t>
  </si>
  <si>
    <t>Barely used. Watch runs on Android Wear OS. 4GB memory. Grey buckle. $200 OBO.</t>
  </si>
  <si>
    <t>iRobot Roomba 500 Series Robotic Vacuum</t>
  </si>
  <si>
    <t>I got two of these as gifts, so I'm selling one. It is brand new - I'm only looking for $200, OBO. That's half of what they retail for. Vacuums your floors on schedule or at the push of a button. It comes with: 1 Roomba 650 Vacuum Cleaning Robot With AeroVac Bin
1 Self-Charging Home Base 1 Battery Charger
1 Extra AeroVac Filter
1 Auto Virtual Wall (requires 2 C batteries, not included)
iRobot Roomba 650 Information</t>
  </si>
  <si>
    <t>new</t>
  </si>
  <si>
    <t>iRobot Roomba 500 Series</t>
  </si>
  <si>
    <t>Brand new. Only $200 or best offer. Vacuums your floors on schedule or at the push of a button. It comes with: 1 Roomba 650 Vacuum Cleaning Robot With AeroVac Bin 1 Self-Charging Home Base 1 Battery Charger 1 Extra AeroVac Filter 1 Auto Virtual Wall (requires 2 C batteries, not included) iRobot Roomba 650 Information</t>
  </si>
  <si>
    <t>Nikon D3200 Digital SLR Camera</t>
  </si>
  <si>
    <t>I have a Nikon D300 Digital SLR for sale for $250 or best offer. main specs: ISO 100 - 6400
Hi-1 (ISO 12,800)
One EN-EL14a Rechargeable Li-ion Battery or EN-EL14 Rechargeable Li-ion Battery
5.0 in. (125 mm) x 3.8 in.(96 mm) x 3.1 in. (76.5 mm)
SD
SDHC
24.2 megapixels</t>
  </si>
  <si>
    <t>Nikon D3200 Digital SLR</t>
  </si>
  <si>
    <t>$250 OBO. Specs: ISO 100 - 6400 Hi-1 (ISO 12,800) One EN-EL14a Rechargeable Li-ion Battery or EN-EL14 Rechargeable Li-ion Battery 5.0 in. (125 mm) x 3.8 in.(96 mm) x 3.1 in. (76.5 mm) SD SDHC 24.2 megapixels</t>
  </si>
  <si>
    <t>Night Vision Infrared Binoculars</t>
  </si>
  <si>
    <t>I have a set of binoculars for sale, with built-in infrared illuminators - these goggles turn night into day - see up to 50 feet in complete darkness! Record up to 20 minutes of video with audio or up to 2000 still photos. Plug them in to your computer and relive the adventures - Great for the kids! I'm looking for $50 or best offer - that's less than half of what I paid new. Excellent condition.</t>
  </si>
  <si>
    <t>Spy Net Night Vision Infrared Stealth Binoculars</t>
  </si>
  <si>
    <t>Night Vision Recording Stealth Goggles, your kids can take after-dark adventures to a whole new level - and record all the action! Engineered with built-in infrared illuminators, these goggles turn night into day, providing the ability to see up to 50 feet in complete darkness! Your little ones can conduct covert ops, experience a fun new way to play old favorites like hide-and-seek, and have a blast with friends at sleepovers! Plus, using the included memory stick you can record up to 20 minutes of video with audio or up to 2000 still photos, so the whole family can review and re-live all the excitement right on the device itself. You can also use the USB port and cable to hook it up to your TV or computer for viewing and storage. $50 OBO.</t>
  </si>
  <si>
    <t>Samsung Galaxy Tablet</t>
  </si>
  <si>
    <t>I'm selling my Android tablet - $75 or best offer. Samsung Galaxy Tab A 8.0 Smoky Blue WiFi 8.0" Touchscreen Tablet. 1.2GHz Quad-Core processor</t>
  </si>
  <si>
    <t>Samsung Galaxy Tab A</t>
  </si>
  <si>
    <t>Like New Samsung Galaxy Tab A with WiFi 8.0" Touchscreen Tablet PC. Perfect condition. Smokey Blue color. $75 OBO.</t>
  </si>
  <si>
    <t>HP Envy17.3" HD i7-5500U 1TB 2.40GHz Touchscreen Laptop</t>
  </si>
  <si>
    <t>I have an HP Envy M7-K211DX 17.3" HD i7-5500U 1TB 2.40GHz Touchscreen Laptop for sale. I'm looking for $400 or best offer. Windows 8.1/12GB, DDR3L/DVD±RW/CD-RW/NVIDIA GeForce 840M</t>
  </si>
  <si>
    <t>HP Envy17.3" Touchscreen Laptop</t>
  </si>
  <si>
    <t>HP Silver 17.3" Envy M7-K211DX Laptop PC with Intel Core i7-5500U Processor, 12GB Memory, Touchscreen, 1TB Hard Drive and Windows 8.1. $400 OBO.</t>
  </si>
  <si>
    <t>Barely used ipod touch 6th generation</t>
  </si>
  <si>
    <t>I'm selling an Apple ipod touch for $109 obo. Barely used. I have the original packaging. Product sells in stores for $199.</t>
  </si>
  <si>
    <t>Apple</t>
  </si>
  <si>
    <t>ipod touch 16GB</t>
  </si>
  <si>
    <t>ipod touch (6th generation)- like new</t>
  </si>
  <si>
    <t>Barely used ipod touch (6th generation), original packaging. 16GB. $109 or best offer. Sells in retail for $199.</t>
  </si>
  <si>
    <t>Bose AM10 Home Audio Speaker Black - like new</t>
  </si>
  <si>
    <t>I'm selling a Bose AM10 Home Audio speaker Black home entertainment system for $499 obo. Barely used. Original packaging available. Retails for $999..</t>
  </si>
  <si>
    <t>Bose</t>
  </si>
  <si>
    <t>AM10 Home Audio Speaker - Black (350664-1110)</t>
  </si>
  <si>
    <t>Bose AM10 Home Audio Speaker Black</t>
  </si>
  <si>
    <t>Barely used Bose AM10 Home Audio speaker Black home entertainment system for $499 obo. Original packaging available. retail price is $999</t>
  </si>
  <si>
    <t>Canon EOS Rebel T5 EF-S Camera - like new</t>
  </si>
  <si>
    <t>I'm selling a Canon EOS Rebel T5 EF-6 camera for $229 obo. 18-55mm lens and bag, Barely used.  Retails for $499.</t>
  </si>
  <si>
    <t>Canon</t>
  </si>
  <si>
    <t>EOS Rebel T5 EF-S 18-55mm IS II Lens Kit</t>
  </si>
  <si>
    <t>Canon EOS Rebel T5 EF-S Camera</t>
  </si>
  <si>
    <t>Canon EOS Rebel T5 EF-6 camera with 18-55mm lens and bag for $229 or better offer.</t>
  </si>
  <si>
    <t>Shimano Acera 24spd Gravity FSX 1.0  Full Mountain Bike</t>
  </si>
  <si>
    <t>I'm selling an in box new  Shimano Acera 24spd Gravity FSX 1.0  Full Mountain Bike for $277 obo.  Gray large 21in. Free shipping</t>
  </si>
  <si>
    <t>Shimano</t>
  </si>
  <si>
    <t>Gravity FSX 1.0  Full Mountain Bike</t>
  </si>
  <si>
    <t>Shimano Acera 24spd Gravity FSX 1.0  Full Mountain Bike. Gray large 21in. New in box. $277 obo + free shipping</t>
  </si>
  <si>
    <t>Microsoft Xbox One - Game Console</t>
  </si>
  <si>
    <t>I'm selling an in box new Microsoft Xbox One - Halo: The Master Chief Collection Bundle - game console for $229 obo. - 500 GB HDD - black. Free Shipping.</t>
  </si>
  <si>
    <t>Microsoft</t>
  </si>
  <si>
    <t>Xbox One -Halo : The Master Chief</t>
  </si>
  <si>
    <t>Microsoft Xbox One - Halo: The Master Chief Collection Bundle - game console - 500 GB HDD - black. New in box. Asking for $229. Free Shipping.</t>
  </si>
  <si>
    <t>Carousel Crib (Kelly Green) - like new</t>
  </si>
  <si>
    <t>I'm  selling a Carousel Crib in Kelly Green which was barely used for $279 obo. Original packaging available. Free Shipping. Retails for $599.</t>
  </si>
  <si>
    <t>LON</t>
  </si>
  <si>
    <t>Kelly Green Carousel Crib 54"Wx30.5"Dx36.5"H</t>
  </si>
  <si>
    <t>Carousel Crib (Kelly Green)</t>
  </si>
  <si>
    <t>Carousel Crib (Kelly Green). Barely used.Original packaging available. $279 OBO. Free Shipping. Retails for $599.</t>
  </si>
  <si>
    <t>Tintin Comic Books  - Brand New</t>
  </si>
  <si>
    <t xml:space="preserve">I'm selling a brand new set of 23 Tintin Comic Books for Children by Herge for $149 obo. Free shipping. Retails for $250. </t>
  </si>
  <si>
    <t>UK tintin paperbacks</t>
  </si>
  <si>
    <t>ISBN:	
9780316358477</t>
  </si>
  <si>
    <t>Tintin Comic Books - Brand New</t>
  </si>
  <si>
    <t>Tintin Comic Books Series Set for Children - Brand New 23 Graphic Books by Herge for sale. Asking for $149. Free shipping. Retails for $250.</t>
  </si>
  <si>
    <t>ISBN:        
9780316358477</t>
  </si>
  <si>
    <t>Schwinn AD 6 Airdyne Exercise Bike like new</t>
  </si>
  <si>
    <t>I'm selling a Schwinn AD 6 Airdyne Exercise Bike for $349 obo. Barely used. Free Shipping. Retails for 559.</t>
  </si>
  <si>
    <t>Schwinn</t>
  </si>
  <si>
    <t>AD 6 Airdyne Exercise Bike</t>
  </si>
  <si>
    <t>Schwinn AD 6 Airdyne Exercise Bike</t>
  </si>
  <si>
    <t>Schwinn AD 6 Airdyne Exercise Bike for sale. Asking for $349. Free shipping. Barely used. Retails for $599.</t>
  </si>
  <si>
    <t>Simmons Beautyrest Recharge Glimmer Plush Pillow Top Mattress</t>
  </si>
  <si>
    <t>I'm selling a new King size Simmons Beautyrest Recharge Glimmer Plush Pillow Top Mattress for $399. Free Shipping. Retails for $799.</t>
  </si>
  <si>
    <t>Simmons</t>
  </si>
  <si>
    <t>Beautyrest Recharge Glimmer Plush Pillow Top Mattress</t>
  </si>
  <si>
    <t>New, King size, Simmons Beautyrest Recharge Glimmer Plush Pillow Top Mattress. Asking for $399. Free Shipping. Retails for $799</t>
  </si>
  <si>
    <t>Sandhill 7-Piece Outdoor Sofa Sectional Set like new</t>
  </si>
  <si>
    <t>I'm  selling a Sandhill 7-Piece Outdoor Sofa Sectional Set for  $299 obo. Comfortable seating for 5 with 2 ottomans and table. Mint condition.Retails for $599.</t>
  </si>
  <si>
    <t>Sandhill furniture</t>
  </si>
  <si>
    <t>7-Piece Outdoor Sofa Sectional Set</t>
  </si>
  <si>
    <t>Sandhill 7-Piece Outdoor Sofa Sectional Set</t>
  </si>
  <si>
    <t>Sandhill 7-Piece Outdoor Sofa Sectional Set. Includes 2 ottomans and table. Asking for $299. Mint condition. Free shipping. Retails for $599.</t>
  </si>
  <si>
    <t>Canon EF 50mm f/1.8 II Autofocus Lens</t>
  </si>
  <si>
    <t>I'm selling this fantastic value Canon 50mm prime lens. It's in excellent condition, and I'm including the original box and both lens caps. I'm asking $60 or best offer.</t>
  </si>
  <si>
    <t>EF 50mm f/1.8 II</t>
  </si>
  <si>
    <t>Fantastic value Canon 50mm prime lens. In excellent condition, including the original box and both lens caps. $60 or best offer.</t>
  </si>
  <si>
    <t>Nikon SB-400 AF Speedlight Flash</t>
  </si>
  <si>
    <t>I'm selling this compact, value speedlight flash for Nikon cameras. It works perfectly and I'm including the original box and carrying bag. I'm asking $90 or best offer.</t>
  </si>
  <si>
    <t>Nikon</t>
  </si>
  <si>
    <t>SB-400</t>
  </si>
  <si>
    <t>Compact, value speedlight flash for Nikon cameras. Works perfectly and includes the original box and carrying bag. $90 or best offer.</t>
  </si>
  <si>
    <t>Nintendo Wii Remote Plus Pair, Black</t>
  </si>
  <si>
    <t>I'm selling this pair of Nintendo Wii Remote plus controllers for Wii or Wii U. I'm asking $35 or best offer.</t>
  </si>
  <si>
    <t>Nintendo</t>
  </si>
  <si>
    <t>Wii Remote Plus</t>
  </si>
  <si>
    <t>Pair of Nintendo Wii Remote plus controllers for Wii or Wii U. $35 or best offer.</t>
  </si>
  <si>
    <t>Apple Magic Mouse</t>
  </si>
  <si>
    <t>I'm selling my Apple Magic Mouse. It's in great condition, and I'll include the original packaging. I'm asking $40 or best offer.</t>
  </si>
  <si>
    <t>Magic Mouse</t>
  </si>
  <si>
    <t>Apple Magic Mouse. Great condition, includes the original packaging. $40 or best offer.</t>
  </si>
  <si>
    <t>iPad 2 32GB WIFI</t>
  </si>
  <si>
    <t>I'm selling my iPad 2 32GB Wifi. It's in great shape, it's compatible wth iOS 9, and I'll include the original packaging and cables. I'm asking $200 or best offer.</t>
  </si>
  <si>
    <t>iPad 2 32GB Wifi. Great condition, compatible wth iOS 9, and includes the original packaging and cables. $200 or best offer.</t>
  </si>
  <si>
    <t>LG Google Nexus 5 32 GB Unlocked</t>
  </si>
  <si>
    <t>I'm selling my Nexus 5 32 GB. It comes with Android Marshmallow and I'm including the original packaging and cables. I'm asking $140 or best offer.</t>
  </si>
  <si>
    <t>LG/Google</t>
  </si>
  <si>
    <t>Nexus 5 32 GB</t>
  </si>
  <si>
    <t>Nexus 5 32 GB. Comes with Android Marshmallow and original packaging and cables. $140 or best offer.</t>
  </si>
  <si>
    <t>Dell UltraSharp U2211H 21.5" LCD Monitor</t>
  </si>
  <si>
    <t>I'm selling this Dell UltraSharp 21.5 inch monitor. It's in perfect condition, and I'll include power and DVI cables and a mini DP adapter. I'm asking $110 or best offer.</t>
  </si>
  <si>
    <t>Dell</t>
  </si>
  <si>
    <t>U2211H</t>
  </si>
  <si>
    <t>Dell UltraSharp 21.5 inch monitor. Perfect condition, includes power and DVI cables and a mini DP adapter. $110 or best offer.</t>
  </si>
  <si>
    <t>Canon VIXIA HF M50 Camcorder</t>
  </si>
  <si>
    <t>I'm selling my Canon HF M50 camcorder, with 8 GB internal flash memory and 1080p recording. I'm inlcuding HDMI and USB cables and the original packaging, bp-718 battery and charger cable. I'm asking $235 or best offer.</t>
  </si>
  <si>
    <t>HF M50</t>
  </si>
  <si>
    <t>Canon HF M50 camcorder, with 8 GB internal flash memory and 1080p recording. Includes HDMI and USB cables and the original packaging, bp-718 battery and charger cable. $235 or best offer.</t>
  </si>
  <si>
    <t>Bosch ROS10 120 Volt Random Orbit Sander</t>
  </si>
  <si>
    <t>I'm selling my Bosch ROS10 sander, never used. I'm asking $35 or best offer.</t>
  </si>
  <si>
    <t>like new</t>
  </si>
  <si>
    <t>Bosch</t>
  </si>
  <si>
    <t>ROS10</t>
  </si>
  <si>
    <t>Bosch ROS10 sander, never used. $35 or best offer.</t>
  </si>
  <si>
    <t>iPad Air 2 128GB Wifi White/Silver</t>
  </si>
  <si>
    <t>I'm selling my iPad Air 2 128 GB Wifi. I purchased it recently and it's almost unused. I'm asking $460 or best offer.</t>
  </si>
  <si>
    <t>iPad Air 2 128GB Wifi</t>
  </si>
  <si>
    <t>iPad Air 2 128 GB Wifi. Purchased recently, almost unused. $460 or best offer.</t>
  </si>
  <si>
    <t>Crate and Barrel Glass Table</t>
  </si>
  <si>
    <t>I  am selling an excellent condition Crate and Barrel Strut table wiith glass table top.  I originally bought it for $478, and I am selling for $250 or best offer</t>
  </si>
  <si>
    <t>Crate and Barrel</t>
  </si>
  <si>
    <t>Strut with glass table top</t>
  </si>
  <si>
    <t>Excellent condition Crate and Barrel Strut table wiith glass table top.  Originally priced at $478, selling for $250 or best offer</t>
  </si>
  <si>
    <t>Vintage Eames Wire Chair</t>
  </si>
  <si>
    <t>I am selling a vintage eames art deco chair, originally bought by my  grandmother in the 60s.  The chair is in excellent condition, though I no longer have the seat cushion. $50 or best offer</t>
  </si>
  <si>
    <t>Eames</t>
  </si>
  <si>
    <t>Vintage eames art deco chair, originally bought by in the 60s.  Excellent condition, though the seat cushion is missing. $50 or best offer</t>
  </si>
  <si>
    <t>Oneplusone Phone - Iphone Killer!</t>
  </si>
  <si>
    <t>I am sellingl a 6 month old oneplusone phone.  64 bg, Cyanogen OS.  I originally bought it for $350 and works like new. $200 or best offer.</t>
  </si>
  <si>
    <t>Oneplusone</t>
  </si>
  <si>
    <t xml:space="preserve">64 gb </t>
  </si>
  <si>
    <t>6 month old oneplusone phone.  64 bg, Cyanogen OS.  Originally bought for $350, works like new. $200 or best offer</t>
  </si>
  <si>
    <t>Toshiba Chromebook 2</t>
  </si>
  <si>
    <t>I am selling a new Toshiba Chromebook 2, barely out of the package.  I originally  bought it to be my travel computer, but I have used it only once.  Original price is $229, asking $125 or best offer.</t>
  </si>
  <si>
    <t>Toshiba</t>
  </si>
  <si>
    <t>Chromebook 2</t>
  </si>
  <si>
    <t>New Toshiba Chromebook 2, barely out of the package.  Originally  bought it as a travel computer, but have used it only once.  Original price is $229, asking $125 or best offer.</t>
  </si>
  <si>
    <t>Custom made lamp</t>
  </si>
  <si>
    <t>I am selling a custom made floor lamp.  I am moving to a new apartment and it won't fit anymore.  The design is unique, not another one like it in the world.  $40 or best offer</t>
  </si>
  <si>
    <t>Custom</t>
  </si>
  <si>
    <t>Custom made floor lamp.  Moving to a new apartment and it won't fit anymore.  The design is unique, not another one like it in the world.  $40 or best offer</t>
  </si>
  <si>
    <t>RCA 50" flat screen tv</t>
  </si>
  <si>
    <t xml:space="preserve">I am selling a 50 inch flat screen TV that I bought  one year ago.  I am moving to a new apartment and the TV won't fit.  Originally priced at $500, asking $300 or best offer. </t>
  </si>
  <si>
    <t>RCA</t>
  </si>
  <si>
    <t>LED50B45RQ</t>
  </si>
  <si>
    <t xml:space="preserve">50 inch flat screen TV bought  one year ago.  Moving to a new apartment and the TV won't fit.  Originally priced at $500, asking $300 or best offer. </t>
  </si>
  <si>
    <t>Microsoft Surface 3</t>
  </si>
  <si>
    <t>I just upgraded to the Surface Pro and I  am selling my 1 year old Surface 3.  It works like new, is ultraportable, and comes with the stylus and keyboard.  $500 or best offer</t>
  </si>
  <si>
    <t>Surface 3</t>
  </si>
  <si>
    <t>One year old Surface 3. Works like new, ultraportable, and comes with the stylus and keyboard.  $500 or best offer</t>
  </si>
  <si>
    <t>iRobot Roomba - Brand New</t>
  </si>
  <si>
    <t>I am selling a new iRobat Roomba 880, still in the box.  This little vaccuum cleaner will clean your floors on its own and then return to its home base, no work done on your part!  $250 or best offer</t>
  </si>
  <si>
    <t>iRobot</t>
  </si>
  <si>
    <t>Roomba 880</t>
  </si>
  <si>
    <t>New iRobat Roomba 880, still in the box.  This little vaccuum cleaner will clean your floors on its own and then return to its home base, no work done on your part!  $250 or best offer</t>
  </si>
  <si>
    <t>GoPro Hero 3</t>
  </si>
  <si>
    <t>I am selling a GoPro Hero 3.  It works perfectly (of course; its hard to break a GoPro!) Comes with all of the original accessories and head mount. $99</t>
  </si>
  <si>
    <t>GoPro</t>
  </si>
  <si>
    <t>Hero 3</t>
  </si>
  <si>
    <t xml:space="preserve">GoPro Hero 3.  Works perfectly (of course; its hard to break a GoPro!) Comes with all of the original accessories and head mount. </t>
  </si>
  <si>
    <t>Samsung 55" Flat Screen HD TV</t>
  </si>
  <si>
    <t xml:space="preserve">I am selling a huge, gorgeous 55" flat screen TV.  Works perfectly, with wall mount included.  I originally paid $1000, selling now for $400 or best offer.   </t>
  </si>
  <si>
    <t>Samsung</t>
  </si>
  <si>
    <t>UN55JU6700FXZA</t>
  </si>
  <si>
    <t>Samsung 54" Flat Screen HD TV</t>
  </si>
  <si>
    <t xml:space="preserve">Huge, gorgeous 55" flat screen TV, curved panel.  Works perfectly, with wall mount included. Originally cost $1000, selling now for $400 or best offer.   </t>
  </si>
  <si>
    <t>Samsung Galaxy 4 Note</t>
  </si>
  <si>
    <t>i have a samsung galaxy note 4 for sale its brand new and has never been used. if youre interested im selling it for $350 OBO.</t>
  </si>
  <si>
    <t>Galaxy Note 4 4G LTE</t>
  </si>
  <si>
    <t>samsung galaxy note 4 for sale. brand new never been used. if youre interested, $350 OBO.</t>
  </si>
  <si>
    <t>Selling Surface Pro 4 (Intel Core i5 Processor 256GB STORAGE)</t>
  </si>
  <si>
    <t>I am selling this Surface 4 Pro opened and used with no problems. Pretty much brand new.
Comes with charger, new surface pen and tablet + original box. I'm asking for $1,000 OBO.</t>
  </si>
  <si>
    <t>Surface 4</t>
  </si>
  <si>
    <t>Surface 4 Pro opened and used with no problems. Pretty much brand new.
Comes with charger, new surface pen and tablet + original box. Request $1,000 OBO.</t>
  </si>
  <si>
    <t>Bose Quiet Comfort Noise Cancelling Headphones</t>
  </si>
  <si>
    <t>I'm selling my Bose noise cancelling headphones. The sound is amazing. I just replaced the ear cusions and I have the original case. I bought them for over $300 some time ago, and I'm looking to sell them for $125 or best offer.</t>
  </si>
  <si>
    <t>QC25</t>
  </si>
  <si>
    <t>Bose Noise Cancelling Headphones</t>
  </si>
  <si>
    <t>Bose noise cancelling headphones. Amazing sound. Noise cancelling. Brand new ear cusions. Original case. These sold for over $300 new. Asking $125 OBO.</t>
  </si>
  <si>
    <t>Apple iPad 1st Generation 16GB Wi-Fi</t>
  </si>
  <si>
    <t xml:space="preserve"> I am selling my 1st gen 16GB iPad. Fitted with screen protector. Comes with USB cable and charger plug. $100 OBO.</t>
  </si>
  <si>
    <t>Apple iPad (first generation) MB292LL/A Tablet (16GB, Wifi)</t>
  </si>
  <si>
    <t>1st gen 16GB iPad. Fitted with screen protector. Comes with USB cable and charger plug. $100 OBO.</t>
  </si>
  <si>
    <t xml:space="preserve">Brand new (still packaged) Canon Photo Printer with cartridges </t>
  </si>
  <si>
    <t>I'm selling a brand new Canon Pixma Printer for sale. I received it it as a gift and I have never opened the original packaging. $400 or best offer.</t>
  </si>
  <si>
    <t>P3600 Inkjet Photo Printer (2868B002)</t>
  </si>
  <si>
    <t>Brand new Canon Pixma Printer for sale. Received it as a gift and original packaging has never been opend. $400 or best offer.</t>
  </si>
  <si>
    <t>Set of Meridian Loudspeakers Floor Standing Loudspeaker</t>
  </si>
  <si>
    <t>I'm selling these DSP5200 Speakers with amazng sound quality and still working with great quality. Requesting great price of $3,000 total or best offer.</t>
  </si>
  <si>
    <t>Meridian</t>
  </si>
  <si>
    <t>DSP 5200 Digital Active Loudspeaker / ASIN: B003DNLA78</t>
  </si>
  <si>
    <t>DSP5200 Speakers with amazng sound quality and still working with great quality. Requesting great price of $3,000 total or best offer.</t>
  </si>
  <si>
    <t>New Nespresso Lattissima</t>
  </si>
  <si>
    <t xml:space="preserve">I am selling a barely used Nespresso Capsule Machine at considerable discount off list. The retail is $285 list, but I am requesting a price of $150 OBO. </t>
  </si>
  <si>
    <t>Nespresso</t>
  </si>
  <si>
    <t>EN520S</t>
  </si>
  <si>
    <t>Barely used Nespresso Capsule Machine at considerable discount off list. Retail is $285 list. Requested price is $150 OBO</t>
  </si>
  <si>
    <t>Brand New Sony a7R II for sale</t>
  </si>
  <si>
    <t>Brand new and the box has never been opened. I am selling for great deal of $2,500 OBO.</t>
  </si>
  <si>
    <t>Sony</t>
  </si>
  <si>
    <t>a7R II Full-Frame Mirrorless Interchangeable Lens Camera, Body Only (Black) (ILCE7RM2/B)</t>
  </si>
  <si>
    <t>Brand new and the box has never been opened. Sale for great deal of $2,500 OBO.</t>
  </si>
  <si>
    <t>Selling Barely Used Dell Latitude E6420 Laptop</t>
  </si>
  <si>
    <t>I am selling a Dell Latitude E6420. Great laptop at affordable asking price of $250 OBO</t>
  </si>
  <si>
    <t>Latitude E6420</t>
  </si>
  <si>
    <t>Dell Latitude E6420. Great laptop at affordable price of $250 OBO</t>
  </si>
  <si>
    <t>Brand New Norelco Electronic Shaver (7310)</t>
  </si>
  <si>
    <t xml:space="preserve"> I am selling a brand new norelco electronic shaver. Comes with charger. $65 or best offers.</t>
  </si>
  <si>
    <t>Philips</t>
  </si>
  <si>
    <t>Norelco 7310XL Rechargeable Men's Electric Razor Shaver System 7310</t>
  </si>
  <si>
    <t>Brand new norelco electronic shaver. Comes with charger. $65 or best offers.</t>
  </si>
  <si>
    <t>responder id @reply.craigslist.org</t>
  </si>
  <si>
    <t>Ad id (w241 ad assignments)</t>
  </si>
  <si>
    <t>Day</t>
  </si>
  <si>
    <t>ad link</t>
  </si>
  <si>
    <t>timestamp (ad posted or email recieved)</t>
  </si>
  <si>
    <t>Action</t>
  </si>
  <si>
    <t>offer amount</t>
  </si>
  <si>
    <t>city</t>
  </si>
  <si>
    <t>state</t>
  </si>
  <si>
    <t>initial contact</t>
  </si>
  <si>
    <t>contact after coax email</t>
  </si>
  <si>
    <t>7d536a0eba0332dd8530ee661cd48a1d@reply.craigslist.org</t>
  </si>
  <si>
    <t>Nov 30 00:15 PST</t>
  </si>
  <si>
    <t>NY</t>
  </si>
  <si>
    <t>70e44ecf51e235e38faa3d59f08ddb89@reply.craigslist.org</t>
  </si>
  <si>
    <t>Nov 30 00:18 PST</t>
  </si>
  <si>
    <t>b09ed08c561039c4b335fa5f57d1e9e1@reply.craigslist.org</t>
  </si>
  <si>
    <t>Nov 30 3:39 PST</t>
  </si>
  <si>
    <t>809b8b89a4a536ca84369e6d95c72dcf@reply.craigslist.org</t>
  </si>
  <si>
    <t>Nov 30 18:08 PST</t>
  </si>
  <si>
    <t>1ac357deb26d3f149531d4df2e4b2dba@reply.craigslist.org</t>
  </si>
  <si>
    <t>Nov 30 18:14 PST</t>
  </si>
  <si>
    <t>3be4543490883f65980b365c0605f8d6</t>
  </si>
  <si>
    <t>Tue, 1 Dec 2015 11:26:59 -0500</t>
  </si>
  <si>
    <t>hamilton</t>
  </si>
  <si>
    <t>NJ</t>
  </si>
  <si>
    <t>d8491a5398f134878b35a6c039475b32</t>
  </si>
  <si>
    <t>Tue, 01 Dec 2015 17:58:33 -0500</t>
  </si>
  <si>
    <t>3cd5f52d76d0363f9e25f80386f566f1</t>
  </si>
  <si>
    <t>Wed, 02 Dec 2015 13:11:41 +0000</t>
  </si>
  <si>
    <t>6849890de23c3af48dd27e353b835fea</t>
  </si>
  <si>
    <t>Fri, 27 Nov 2015 10:59:34 -0500</t>
  </si>
  <si>
    <t>c9308bd3845e3a9fa1ccaf94495249bd</t>
  </si>
  <si>
    <t>Fri, 27 Nov 2015 11:21:41 -0500</t>
  </si>
  <si>
    <t>1cfb0b514bcc338eb609c465a5efb8fe</t>
  </si>
  <si>
    <t>Fri, 27 Nov 2015 11:23:31 -0500</t>
  </si>
  <si>
    <t>a436efe466e635249a2b70b8b5847369</t>
  </si>
  <si>
    <t>Fri, 27 Nov 2015 16:37:54 +0000 (UTC)</t>
  </si>
  <si>
    <t>0ac164ad352537a28cc0fb10c3a1dd87</t>
  </si>
  <si>
    <t>Fri, 27 Nov 2015 12:07:09 -0500</t>
  </si>
  <si>
    <t>1ff5c28923243647a5a57be64840c890</t>
  </si>
  <si>
    <t>Fri, 27 Nov 2015 12:50:24 -0500</t>
  </si>
  <si>
    <t>bfee44e8fff53c2299b7aa1e253666fe</t>
  </si>
  <si>
    <t>Fri, 27 Nov 2015 19:10:12 +0000 (UTC)</t>
  </si>
  <si>
    <t>dd5c10a6f1a43803a9ddf5ce47cdafb9</t>
  </si>
  <si>
    <t>Fri, 27 Nov 2015 12:48:29 -0500</t>
  </si>
  <si>
    <t>f0f441ac60e83262a354c91ae560f685</t>
  </si>
  <si>
    <t>Fri, 27 Nov 2015 17:01:02 -0500</t>
  </si>
  <si>
    <t>bdebecdf35dc3774a08a7aa145aae765</t>
  </si>
  <si>
    <t>Fri, 27 Nov 2015 22:02:15 +0000 (UTC)</t>
  </si>
  <si>
    <t>6adc5c13dee034f381e73c78039579f2</t>
  </si>
  <si>
    <t>Fri, 27 Nov 2015 17:17:15 -0500</t>
  </si>
  <si>
    <t>244ab0392fbf38e58e6bdbdb6fcb0a89</t>
  </si>
  <si>
    <t>Fri, 27 Nov 2015 18:23:01 -0500</t>
  </si>
  <si>
    <t>d73223d1ea183d2ebf80273dfeaf9eea</t>
  </si>
  <si>
    <t>Fri, 27 Nov 2015 23:44:46 +0000 (UTC)</t>
  </si>
  <si>
    <t>61fb898cc7ff3a008a1be4d83632630f</t>
  </si>
  <si>
    <t>Fri, 27 Nov 2015 20:48:45 -0500</t>
  </si>
  <si>
    <t>da73b520366e3167b6ebaa7f41953121</t>
  </si>
  <si>
    <t>Sat, 28 Nov 2015 07:17:19 -0500</t>
  </si>
  <si>
    <t>3ca60af51c3c332f85d713a4f6be9941</t>
  </si>
  <si>
    <t>Sat, 28 Nov 2015 04:59:14 -0800</t>
  </si>
  <si>
    <t>2285e857ecae3894a0004daed5872bc6</t>
  </si>
  <si>
    <t>Sun, 29 Nov 2015 00:46:42 -0500</t>
  </si>
  <si>
    <t>727b33157c9630c8bf09c7cdf472107b</t>
  </si>
  <si>
    <t>Sun, 29 Nov 2015 01:35:40 -0500</t>
  </si>
  <si>
    <t>fb3203444b39337bb1b9a032400c7274</t>
  </si>
  <si>
    <t>Mon, 30 Nov 2015 08:09:52 -0500</t>
  </si>
  <si>
    <t>c4bb8f298bce3395b1ef3107b25980a3</t>
  </si>
  <si>
    <t>11/27/2015 16:39:00 PST</t>
  </si>
  <si>
    <t>sfbay</t>
  </si>
  <si>
    <t>CA</t>
  </si>
  <si>
    <t>c25db55d1e0337c0a1c77c3ae2ea83a3</t>
  </si>
  <si>
    <t xml:space="preserve">11/27/2015  16:52:00 PST </t>
  </si>
  <si>
    <t>af00365e04703d43afc7cde93f465cf1</t>
  </si>
  <si>
    <t>11/27/2015 17:03:00 PST</t>
  </si>
  <si>
    <t>9339dbe48e253545a48c1eba20a3f88d</t>
  </si>
  <si>
    <t>11/27/2015 17:24:00 PST</t>
  </si>
  <si>
    <t>e98a182dafa530478ca316a2ea3d9b3e</t>
  </si>
  <si>
    <t>11/27/2015 17:23:00 PST</t>
  </si>
  <si>
    <t>91158dee0fdb345e8ddf71093c6d31e4</t>
  </si>
  <si>
    <t>11/27/2015 18:44:00 PST</t>
  </si>
  <si>
    <t xml:space="preserve">11/27/2015 21:40:00 PST </t>
  </si>
  <si>
    <t xml:space="preserve">11/27/2015 21:49:00 PST </t>
  </si>
  <si>
    <t>11/28/2015 09:55:00 PST</t>
  </si>
  <si>
    <t>8ef75918f0223149a9ddc327531a336f</t>
  </si>
  <si>
    <t>11/28/2015 10:55:00 PST</t>
  </si>
  <si>
    <t>c36506fdbd9f33bc9b121889a2c5c806</t>
  </si>
  <si>
    <t>11/28/2015 11:30:00 PST</t>
  </si>
  <si>
    <t>32fd76d52dae3229a21cde41591d53a8</t>
  </si>
  <si>
    <t>11/28/2015 11:52:00 PST</t>
  </si>
  <si>
    <t>6664c127517b31378384d9c37a23a1d5</t>
  </si>
  <si>
    <t>11/28/2015 17:27:00 PST</t>
  </si>
  <si>
    <t>50d975b4967c355fb81daa10c8e4f5ca</t>
  </si>
  <si>
    <t>11/28/2015 20:30:00 PST</t>
  </si>
  <si>
    <t>11/28/2015 21:13:00 PST</t>
  </si>
  <si>
    <t>4fdfd9df4ff436bcafa39a24451a9b4b</t>
  </si>
  <si>
    <t>1/28/2015 23:13:00 PST</t>
  </si>
  <si>
    <t>4fd60ae8c28e3b55859d21495a206036</t>
  </si>
  <si>
    <t>11/29/2015 01:32:00 PST</t>
  </si>
  <si>
    <t>63bcf8f2a4c4344ca39084bc1cb53673</t>
  </si>
  <si>
    <t>11/29/2015 11:43:00 PST</t>
  </si>
  <si>
    <t>c94e817fb8e63f83984a273570dc4eaf</t>
  </si>
  <si>
    <t>Tue, 24 Nov 2015 10:37:23 -0500</t>
  </si>
  <si>
    <t>5334f541d86a3829bed1f25e3cc8ec9f</t>
  </si>
  <si>
    <t>Tue, 24 Nov 2015 15:38:39 -0500</t>
  </si>
  <si>
    <t>ab2415511a453c4fa5ab4590f7a47f63</t>
  </si>
  <si>
    <t>Tue, 24 Nov 2015 21:10:55 -0500</t>
  </si>
  <si>
    <t>5e3aa344668339cd99cf94e0f8216d02</t>
  </si>
  <si>
    <t>Wed, 25 Nov 2015 07:08:15 -0500</t>
  </si>
  <si>
    <t>Wed, 25 Nov 2015 10:26:29 -0500</t>
  </si>
  <si>
    <t>Thu, 26 Nov 2015 08:09:18 -0500</t>
  </si>
  <si>
    <t>04d915eb12d6340a82df6e0953bea46f</t>
  </si>
  <si>
    <t>11/24/2015 12:06:00 PST</t>
  </si>
  <si>
    <t>91a687c988183de8a5c934319f890c84</t>
  </si>
  <si>
    <t>11/24/2015 12:32:00 PST</t>
  </si>
  <si>
    <t>31a1607eb72a3ca1961a92fb0f071eea</t>
  </si>
  <si>
    <t>11/25/2015 06:35:00 PST</t>
  </si>
  <si>
    <t>11/25/2015 06:46:00 PST</t>
  </si>
  <si>
    <t>d72147f3f53a39d4b9503c69c4366110</t>
  </si>
  <si>
    <t>11/29/2015  18:41:00 PST</t>
  </si>
  <si>
    <t>626b58a6d11231f69d6517622cc5b393</t>
  </si>
  <si>
    <t>11/30/2015 11:15:00 PST</t>
  </si>
  <si>
    <t>db73be51b5bc3746b207c1faa05da9e3</t>
  </si>
  <si>
    <t>Sat, 28 Nov 2015 08:07:44 -0600</t>
  </si>
  <si>
    <t>79ab1f201eeb30889fdbc0721340c782</t>
  </si>
  <si>
    <t>Sat, 28 Nov 2015 12:40:07 -0500</t>
  </si>
  <si>
    <t>06145e767cb03b0ba79b4d581db64939</t>
  </si>
  <si>
    <t>Sat, 28 Nov 2015 12:53:21 -0500</t>
  </si>
  <si>
    <t>a0d4e31dff7836f3b9d8e3e9f1710abc</t>
  </si>
  <si>
    <t>Sat, 28 Nov 2015 16:19:50 -0500</t>
  </si>
  <si>
    <t>aefc4d3581bb34239de16e9c9f95653c</t>
  </si>
  <si>
    <t>11/24/2015 13:51:00 PST</t>
  </si>
  <si>
    <t>11/24/2015 16:20:00 PST</t>
  </si>
  <si>
    <t>11f676daa6db32d682260a618e884c36</t>
  </si>
  <si>
    <t>11/24/2015 22:25:00 PST</t>
  </si>
  <si>
    <t>ab2dff4f623b349c8f8299d056535978</t>
  </si>
  <si>
    <t>11/25/2015 04:56:00 PST</t>
  </si>
  <si>
    <t xml:space="preserve"> ab2dff4f623b349c8f8299d056535978</t>
  </si>
  <si>
    <t>11/25/2015 06:24:00 PST</t>
  </si>
  <si>
    <t>f8296f1857f13ec2bd56be1d5fbde47b</t>
  </si>
  <si>
    <t>11/26/2015 11:27:00 PST</t>
  </si>
  <si>
    <t>5a747e99743e34348eb082bf3aec05ff</t>
  </si>
  <si>
    <t>Tue, 24 Nov 2015 11:36:05 -0500</t>
  </si>
  <si>
    <t>01aba0471ca732f7912c1e696258e740</t>
  </si>
  <si>
    <t>Wed, 25 Nov 2015 10:17:18 -0500</t>
  </si>
  <si>
    <t>c5701e508e73392b811f39ab1a736d42@reply.craigslist.org</t>
  </si>
  <si>
    <t>Nov 27 17:34 PST</t>
  </si>
  <si>
    <t>95df7e41db3d3a9b81ecd041627d8fee@reply.craigslist.org</t>
  </si>
  <si>
    <t>Nov 27 19:18  PST</t>
  </si>
  <si>
    <t>9f2ad5b28f7a3c2c8bd316fbc9cfaa76</t>
  </si>
  <si>
    <t>Fri, 27 Nov 2015 23:51:52 -0500</t>
  </si>
  <si>
    <t>e840621435ed372a9051fa3e85f3487e</t>
  </si>
  <si>
    <t>Sat, 28 Nov 2015 02:20:22 -0500</t>
  </si>
  <si>
    <t>d6fcc0f4a1413407ae1b1a774323b02f</t>
  </si>
  <si>
    <t>Sat, 28 Nov 2015 07:32:07 -0500</t>
  </si>
  <si>
    <t>8c1d3c768092368b9ffec2167f6e7f91</t>
  </si>
  <si>
    <t>Sat, 28 Nov 2015 15:55:12 +0000 (UTC)</t>
  </si>
  <si>
    <t>3e2543f8147b345594bfb77b27398d73</t>
  </si>
  <si>
    <t>Sat, 28 Nov 2015 16:21:16 -0500</t>
  </si>
  <si>
    <t>5fe3fce9f4b83d01a88a456486923784</t>
  </si>
  <si>
    <t>Tue, 24 Nov 2015 12:08:59 -0500</t>
  </si>
  <si>
    <t>c17277438e753fafa6504fd6135bd4fb</t>
  </si>
  <si>
    <t>Tue, 24 Nov 2015 21:12:21 -0500</t>
  </si>
  <si>
    <t>7dd5bad1dfaa3b3bb8acdd37c05faf93</t>
  </si>
  <si>
    <t>Wed, 25 Nov 2015 09:52:16 -0500</t>
  </si>
  <si>
    <t>0cbd07b7fb9532f0953d9eba5be8075c</t>
  </si>
  <si>
    <t>Wed, 25 Nov 2015 19:32:01 +0000 (UTC)</t>
  </si>
  <si>
    <t>e21bd81fe6b53ebc971b44efb0b6030e</t>
  </si>
  <si>
    <t>Wed, 25 Nov 2015 18:53:19 -0500</t>
  </si>
  <si>
    <t>34bbe44e77923f2fa97e0370cf340192</t>
  </si>
  <si>
    <t>11/24/2015 15:14:00 PST</t>
  </si>
  <si>
    <t>11/24/2015 16:21:00 PST</t>
  </si>
  <si>
    <t>cd83206f41cb332e95288100ec6e40a9</t>
  </si>
  <si>
    <t>11/25/2015 02:01:00 PST</t>
  </si>
  <si>
    <t>b77b921a8aad30c4b62894a35eefc614</t>
  </si>
  <si>
    <t>11/25/2015 04:29:00 PST</t>
  </si>
  <si>
    <t>3792bce04ff43159bc4d6ea3685e6f00</t>
  </si>
  <si>
    <t>11/25/2015  11:42:00 PST</t>
  </si>
  <si>
    <t>802c1b6c9ad6378d9d37c58671ddf543</t>
  </si>
  <si>
    <t>11/25/2015  12:12:00 PST</t>
  </si>
  <si>
    <t>11/25/2015  12:31:00 PST</t>
  </si>
  <si>
    <t>9af5154eb5233040845b23dc57ca1c03</t>
  </si>
  <si>
    <t>11/25/2015 17:22:00 PST</t>
  </si>
  <si>
    <t>5a79a0a0142c3ca0a4502c3e7b45817b</t>
  </si>
  <si>
    <t>11/27/2015 18:07:00 PST</t>
  </si>
  <si>
    <t>8aa4adeefa463423a4e25a816df17cda</t>
  </si>
  <si>
    <t>11/27/2015 21:48:00 PST</t>
  </si>
  <si>
    <t>11/28/2015 01:03:00 PST</t>
  </si>
  <si>
    <t>ce81faef6c7a38adbc28546c98add219</t>
  </si>
  <si>
    <t>11/28/2015 16:02:00 PST</t>
  </si>
  <si>
    <t>214f1832c2a6304597427805a78b0d92</t>
  </si>
  <si>
    <t>11/28/2015 16:26:00 PST</t>
  </si>
  <si>
    <t>05f8e66fe09131cc8236aa4c9cf9debb</t>
  </si>
  <si>
    <t>11/28/2015 18:58:00 PST</t>
  </si>
  <si>
    <t>8b23e14a9bba3cfb95566e5dab6cbf0a</t>
  </si>
  <si>
    <t>11/28/2015 22:48:00 PST</t>
  </si>
  <si>
    <t>8258e8568270335cb5071f00126336b6</t>
  </si>
  <si>
    <t>11/29/2015 07:41:00 PST</t>
  </si>
  <si>
    <t>979102a265d630fcbf142aad6aa18be8@reply.craigslist.org</t>
  </si>
  <si>
    <t>Nov 28 6:28 PST</t>
  </si>
  <si>
    <t>eb2c6d48287a3622acfc594a0ad849d1@reply.craigslist.org</t>
  </si>
  <si>
    <t>Nov 29 6:19 PST</t>
  </si>
  <si>
    <t>8499cb382f283b069fc5221674c4d690</t>
  </si>
  <si>
    <t>Sun, 29 Nov 2015 13:09:46 -0500</t>
  </si>
  <si>
    <t>fb3bf2c77ecd352dae905a029d929786</t>
  </si>
  <si>
    <t>Mon, 30 Nov 2015 10:13:18 -0500</t>
  </si>
  <si>
    <t>630c0b1e6b1c3041875901e842d3193d</t>
  </si>
  <si>
    <t>Mon, 30 Nov 2015 10:17:55 -0500</t>
  </si>
  <si>
    <t>d03b6db0bc083a9588b2d7e174f3ca0c</t>
  </si>
  <si>
    <t>Mon, 30 Nov 2015 13:26:16 -0500</t>
  </si>
  <si>
    <t>f3b108e0038d37f1b68dcd343524b18c</t>
  </si>
  <si>
    <t>Mon, 30 Nov 2015 13:30:50 -0500</t>
  </si>
  <si>
    <t>17a907c8b8bc3fb6b79eaca8f34b901f</t>
  </si>
  <si>
    <t>Mon, 30 Nov 2015 13:36:40 -0500</t>
  </si>
  <si>
    <t>ab1c5f8c3e0a3a1780f3699495889768</t>
  </si>
  <si>
    <t>Mon, 30 Nov 2015 21:12:38 -0500</t>
  </si>
  <si>
    <t>260c219c34923522a4ed57541229b36d</t>
  </si>
  <si>
    <t>Tue, 1 Dec 2015 03:05:13 +0000</t>
  </si>
  <si>
    <t>c211a210c47d34f2876d356fdd0dcff4</t>
  </si>
  <si>
    <t>Mon, 30 Nov 2015 22:18:59 -0500</t>
  </si>
  <si>
    <t>c083d16d13a7398a817b2d6cd0bac7d7</t>
  </si>
  <si>
    <t>Mon, 30 Nov 2015 22:50:25 -0500</t>
  </si>
  <si>
    <t>64a298bb600d38ac94915f10d412f792</t>
  </si>
  <si>
    <t>Tue, 1 Dec 2015 04:38:28 +0000</t>
  </si>
  <si>
    <t>df21b2af29df39bb9a3eee239afdd56c</t>
  </si>
  <si>
    <t>Tue, 1 Dec 2015 01:55:50 -0500</t>
  </si>
  <si>
    <t>116924b7a4ee316e969b1cb7858fbb3c</t>
  </si>
  <si>
    <t>11/29/2015 21:47:00 PST</t>
  </si>
  <si>
    <t>6db0324e148e331288f84e9c035790b5@reply.craigslist.org</t>
  </si>
  <si>
    <t>Nov 30 20:10 PST</t>
  </si>
  <si>
    <t>a4f692928d5338249a6b798fb8c961d4@reply.craigslist.org</t>
  </si>
  <si>
    <t>Dec 1 6:14 PST</t>
  </si>
  <si>
    <t>4deec796c420397aaec87c4c337adaad@reply.craigslist.org</t>
  </si>
  <si>
    <t>Dec 1 9:16 PST</t>
  </si>
  <si>
    <t>82a9f29573d63970bb4a10011a6c42ff@reply.craigslist.org&gt;</t>
  </si>
  <si>
    <t>Nov 29 16:35 PST</t>
  </si>
  <si>
    <t>9255e976e6003ce291b64ca4e2734f18@reply.craigslist.or</t>
  </si>
  <si>
    <t>Nov 29 17:25 PST</t>
  </si>
  <si>
    <t>7fe09b6e3df13193a0f5efb2b718336e@reply.craigslist.org</t>
  </si>
  <si>
    <t>Nov 29 19:52 PST</t>
  </si>
  <si>
    <t>4c732053dc6b3c38b0a07edaccb992de</t>
  </si>
  <si>
    <t>Sun, 29 Nov 2015 19:23:07 -0500</t>
  </si>
  <si>
    <t>d43650bcec4633aeae1cfc5d21feaf9c</t>
  </si>
  <si>
    <t>Mon, 30 Nov 2015 15:10:56 -0600</t>
  </si>
  <si>
    <t>4793c3de4ef1373da6f72e5c1867e296</t>
  </si>
  <si>
    <t>Mon, 30 Nov 2015 22:36:46 -0500</t>
  </si>
  <si>
    <t>6f4eb1d616ad3642ab325050598aa7a4</t>
  </si>
  <si>
    <t>Mon, 30 Nov 2015 23:01:46 -0500</t>
  </si>
  <si>
    <t>11d982b13b853d3bb3472ddb2ceff501@reply.craigslist.org</t>
  </si>
  <si>
    <t>Nov 29 10:47 PST</t>
  </si>
  <si>
    <t>8b33399a9923597a8d7d1052e4dfb48@reply.craigslist.org&gt;</t>
  </si>
  <si>
    <t>Nov 30 2:12 PST</t>
  </si>
  <si>
    <t>d4e774dced6f3b8aba2674308a303f25@reply.craigslist.org</t>
  </si>
  <si>
    <t>Nov 30 12:57 PST</t>
  </si>
  <si>
    <t>b0c04e27163d33f581d85f333c03e17f@reply.craigslist.org</t>
  </si>
  <si>
    <t>Nov 10 13:58 PST</t>
  </si>
  <si>
    <t>9865e8808e9c37bda28ae67dca98e54d</t>
  </si>
  <si>
    <t>Sun, 29 Nov 2015 11:53:00 -0800</t>
  </si>
  <si>
    <t>52ce8610e95f398e8bccdcd60a318096</t>
  </si>
  <si>
    <t>Sun, 29 Nov 2015 23:10:42 -0500</t>
  </si>
  <si>
    <t>b2e41badeb5d31ccbde271f0b5cb6385</t>
  </si>
  <si>
    <t>Tue, 1 Dec 2015 00:41:06 -0500</t>
  </si>
  <si>
    <t>3dec031529af34a68919a702d964dbd6@reply.craigslist.org&gt;</t>
  </si>
  <si>
    <t>Nov 25, 2015 13:16 PST</t>
  </si>
  <si>
    <t>6eb57bd1f60c3f13bccf6e0946075f08@reply.craigslist.org</t>
  </si>
  <si>
    <t>Nov 24, 16:12 PST</t>
  </si>
  <si>
    <t>a8a910cf28973b6195abf8b0813d8b13@reply.craigslist.org</t>
  </si>
  <si>
    <t>Nov 24, 17:34 PST</t>
  </si>
  <si>
    <t>0e2d53157f043795bcb387cc82d64750@reply.craigslist.org</t>
  </si>
  <si>
    <t>Nov 24, 19:20 PST</t>
  </si>
  <si>
    <t>bd22f5a2000a3913923cd26c2d4061f3</t>
  </si>
  <si>
    <t>Fri, 27 Nov 2015 17:47:50 -0500</t>
  </si>
  <si>
    <t>0d69e395ddf832ce8b8d34a19cb672ab</t>
  </si>
  <si>
    <t>Fri, 27 Nov 2015 18:44:07 -0500</t>
  </si>
  <si>
    <t>86a2857d2321319fb74dd168d5ef1f01</t>
  </si>
  <si>
    <t>Tue, 1 Dec 2015 12:07:41 -0500</t>
  </si>
  <si>
    <t>99affd5a180a38d8a082d40ef69dcc20@reply.craigslist.org</t>
  </si>
  <si>
    <t>Nov 29 1:00  PST</t>
  </si>
  <si>
    <t>d3742236818d3331b7c0f91beecd878f@reply.craigslist.org</t>
  </si>
  <si>
    <t>Nov 30 6:35 PST</t>
  </si>
  <si>
    <t>ec0eb70c49af3e3d96042120bcd706fe</t>
  </si>
  <si>
    <t>Tue, 01 Dec 2015 18:09:52 -0500</t>
  </si>
  <si>
    <t>3cf459d260c03674a159725f66782a7d</t>
  </si>
  <si>
    <t>Tue, 1 Dec 2015 20:25:40 -0500</t>
  </si>
  <si>
    <t>92012627499c3c6ba161921209fb5189</t>
  </si>
  <si>
    <t>Tue, 1 Dec 2015 23:17:36 -0500</t>
  </si>
  <si>
    <t xml:space="preserve">0611f8e338393114a57d094c7a2e7aaf </t>
  </si>
  <si>
    <t>11/27/2015 17:48:00 PST</t>
  </si>
  <si>
    <t>3b55f463bf0a3e468fdd0c4898a89e33</t>
  </si>
  <si>
    <t>11/27/2015 18:38:00 PST</t>
  </si>
  <si>
    <t>ca355129789a329283ff25d3d606e076</t>
  </si>
  <si>
    <t xml:space="preserve">11/27/2015 19:20:00 PST </t>
  </si>
  <si>
    <t>c160091b19b83f27b941d3849dd691e0</t>
  </si>
  <si>
    <t>11/27/2015 19:31:00 PST</t>
  </si>
  <si>
    <t>0611f8e338393114a57d094c7a2e7aaf</t>
  </si>
  <si>
    <t xml:space="preserve">11/27/2015 19:32:00 PST </t>
  </si>
  <si>
    <t>7d6ec00c1c873d388a2b9b30b21df60c</t>
  </si>
  <si>
    <t>11/27/2015 19:49:00 PST</t>
  </si>
  <si>
    <t>0b86b509a5c03b36a36777c078649a28</t>
  </si>
  <si>
    <t>11/27/2015  20:20:00 PST</t>
  </si>
  <si>
    <t>d489edfdc0653fddae09ed0b3088fa4b</t>
  </si>
  <si>
    <t>11/27/2015   20:24:00 PST</t>
  </si>
  <si>
    <t>11/27/2015 21:54:00 PST</t>
  </si>
  <si>
    <t>11/27/2015  22:36:00 PST</t>
  </si>
  <si>
    <t>bf1cb8b9d1343fda9b6337b8b3d01b5b</t>
  </si>
  <si>
    <t xml:space="preserve">11/27/2015  23:02:00 PST </t>
  </si>
  <si>
    <t>11/28/2015 07:51:00 PST</t>
  </si>
  <si>
    <t>0f7116279a1e35a7926136e504992e25</t>
  </si>
  <si>
    <t>11/28/2015 14:09:00 PST</t>
  </si>
  <si>
    <t>1b8641d317df3c8087928d9b2fb4f0f9</t>
  </si>
  <si>
    <t>11/28/2015 14:44:00 PST</t>
  </si>
  <si>
    <t>11/28/2015 16:43:00 PST</t>
  </si>
  <si>
    <t>7eb4b700f3c13a64b4e1835993aebc76</t>
  </si>
  <si>
    <t>11/28/2015 20:52:00 PST</t>
  </si>
  <si>
    <t>11/28/2015 21:17:00 PST</t>
  </si>
  <si>
    <t>6ef81cd1fe8637969a810496fb0c2c65</t>
  </si>
  <si>
    <t>11/27/2015 17:01:00 PST</t>
  </si>
  <si>
    <t>579224d72613b9d9e60b5fba072c5fd</t>
  </si>
  <si>
    <t>11/28/2015 10:56:00 PST</t>
  </si>
  <si>
    <t>3868eae77dd035059771b81fdd8ed2e0</t>
  </si>
  <si>
    <t>11/28/2015 11:07:00 PST</t>
  </si>
  <si>
    <t>3a44f76de7c137f7a98baeb165e8a1c5</t>
  </si>
  <si>
    <t>11/28/2015 11:20:00 PST</t>
  </si>
  <si>
    <t>dc7cfab4c3103aef988791ef0143e24f</t>
  </si>
  <si>
    <t>11/28/2015 12:57:00 PST</t>
  </si>
  <si>
    <t>11/28/2015 12:54:00 PST</t>
  </si>
  <si>
    <t>b03fa29607aa359fa87f8ccae282e1c0</t>
  </si>
  <si>
    <t>11/28/2015 23:14:00 PST</t>
  </si>
  <si>
    <t>6beed008d0773e4ca688dba334234d16</t>
  </si>
  <si>
    <t>11/28/2015 23:24:00 PST</t>
  </si>
  <si>
    <t xml:space="preserve">11/29/2015 10:04:00 PST </t>
  </si>
  <si>
    <t>f84ac47f67873af896e05405c5488901</t>
  </si>
  <si>
    <t>11/26/2015 11:41:00 PST</t>
  </si>
  <si>
    <t>9698187d40ef33c8b95ab6622025d16f</t>
  </si>
  <si>
    <t>11/26/2015 13:41:00 PST</t>
  </si>
  <si>
    <t>a6e4ede0c53e3b88a4b015ccae9b7ba2</t>
  </si>
  <si>
    <t>Tue, 1 Dec 2015 15:45:21 -0500</t>
  </si>
  <si>
    <t>af67ae882e6f37bc9a4d0febc5cdade6</t>
  </si>
  <si>
    <t>12/01/2015 20:12:00 PST</t>
  </si>
  <si>
    <t>933d76e817d93587b4d0e9d050146091</t>
  </si>
  <si>
    <t xml:space="preserve"> 12/02/2015 14:13:00 PST</t>
  </si>
  <si>
    <t>75f3f10d8bb83ff492e0b623b1d99baf</t>
  </si>
  <si>
    <t>12/02/2015 16:26:00 PST</t>
  </si>
  <si>
    <t>acd2ae424f06357ab175f00169190762</t>
  </si>
  <si>
    <t>12/02/2015 23:58:00 PM</t>
  </si>
  <si>
    <t>&lt;a9a4861993e63cb99bf36da5f4fe152f@reply.craigslist.org&gt;</t>
  </si>
  <si>
    <t>Nov 25, 2015 6:00 PST</t>
  </si>
  <si>
    <t>5eed80e7577f38d7963864238ffc8ec0@reply.craigslist.or</t>
  </si>
  <si>
    <t>Nov 25, 2015 6:50 PST</t>
  </si>
  <si>
    <t>6d07eae90bae388b998e6d34a485b8d4@reply.craigslist.org&gt;</t>
  </si>
  <si>
    <t>Nov 25, 2015 7:58 PST</t>
  </si>
  <si>
    <t>558e30a4ce2e3cb79178caf50c26e1e3@reply.craigslist.org</t>
  </si>
  <si>
    <t>Nov 25, 2015 9:20 PST</t>
  </si>
  <si>
    <t>5d1ca540fad1383c957524d63b057f29@reply.craigslist.org</t>
  </si>
  <si>
    <t>Nov 25, 2015 14:04 PST</t>
  </si>
  <si>
    <t>9cb3dd0709333e60ad158e956a77ff58@reply.craigslist.org&gt;</t>
  </si>
  <si>
    <t>Nov 24, 2015 4:01 PST</t>
  </si>
  <si>
    <t>e535ead3f0b63198abf87a089873d293@reply.craigslist.org</t>
  </si>
  <si>
    <t>Nov 24, 2015 16:43 PST</t>
  </si>
  <si>
    <t>b3016503cae0321d8a3fec54418ab9e9@reply.craigslist.org</t>
  </si>
  <si>
    <t>Nov 24, 2015 10:41 PST</t>
  </si>
  <si>
    <t>a0306ef0f4043e8581b052447f1381b6@reply.craigslist.org</t>
  </si>
  <si>
    <t>Nov 24: 10:28 PST</t>
  </si>
  <si>
    <t>331bc67703633005ba4c420e33e15830@reply.craigslist.org</t>
  </si>
  <si>
    <t>Nov 25 4:15 PST</t>
  </si>
  <si>
    <t>32e32023070b3ab4abf7c8d1416f2cfd@reply.craigslist.org</t>
  </si>
  <si>
    <t>40accd7c37637439f789874752d992e@reply.craigslist.org&gt;</t>
  </si>
  <si>
    <t>Nov 25 12:42 PST</t>
  </si>
  <si>
    <t>a6e6469307c3b4bbcea22e4aac1cb46@reply.craigslist.org</t>
  </si>
  <si>
    <t>Nov 25 16:45 PST</t>
  </si>
  <si>
    <t>621d2e7facb23af7a22774b29ce52e4c@reply.craigslist.org</t>
  </si>
  <si>
    <t>Nov 25 17:37 PST</t>
  </si>
  <si>
    <t>bf0d95dd82a530cb8ddf271b757ff58a@reply.craigslist.org</t>
  </si>
  <si>
    <t>Nov 25 8:05 PST</t>
  </si>
  <si>
    <t>0c9e08cb67593072aef828139312cb32@reply.craigslist.org</t>
  </si>
  <si>
    <t>Nov 25 20:30 PST</t>
  </si>
  <si>
    <t>71867d82892c3da99f62e0ffe737eb9a@reply.craigslist.org</t>
  </si>
  <si>
    <t>Nov 26 1:40 PST</t>
  </si>
  <si>
    <t>541b9ffff8ad3562807f61d227e0356b@reply.craigslist.org</t>
  </si>
  <si>
    <t>Nov 26 3:32 PST</t>
  </si>
  <si>
    <t>fce5d6790d983bbeb4e23e21b2c3101f</t>
  </si>
  <si>
    <t>12/01/2015 17:37:00 PST</t>
  </si>
  <si>
    <t>e766f93332f3339bbf6d8b67f4856af6</t>
  </si>
  <si>
    <t>12/01/2015 17:56:00 PST</t>
  </si>
  <si>
    <t>9bb2798494a43b1083045166f1dfad3f</t>
  </si>
  <si>
    <t>12/01/2015 19:55:00 PST</t>
  </si>
  <si>
    <t>c3028879c83b3f559abbd4e60750206a</t>
  </si>
  <si>
    <t>12/01/2015 20:38:00 PST</t>
  </si>
  <si>
    <t>1e3612cd4967345e96a1a40cfb3a40f0</t>
  </si>
  <si>
    <t>12/01/2015 23:38:00 PST</t>
  </si>
  <si>
    <t>3b6b451d0474324982135914d2270737</t>
  </si>
  <si>
    <t>12/01/2015 23:59:00 PST</t>
  </si>
  <si>
    <t xml:space="preserve">884d6a56089433c6962d8ac393bdc10f  </t>
  </si>
  <si>
    <t>12/02/2015 06:21:00 PST</t>
  </si>
  <si>
    <t>bf4ec9d91f153fc88ce78186de01f9b0</t>
  </si>
  <si>
    <t>12/02/2015 10:32:00 PST</t>
  </si>
  <si>
    <t>12/02/2015 14:16:00 PST</t>
  </si>
  <si>
    <t>cbc05a8ecb8a3a999e17549fe646f8e7</t>
  </si>
  <si>
    <t>Tue, 01 Dec 2015 23:24:09 +0000</t>
  </si>
  <si>
    <t>e764c1827dcb3a76a311c9df4a22f3ed</t>
  </si>
  <si>
    <t>Tue, 1 Dec 2015 19:38:46 -0500</t>
  </si>
  <si>
    <t>d26708c227873463ad39c5b5e4f2a4f5</t>
  </si>
  <si>
    <t>Wed, 2 Dec 2015 17:30:41 +0000 (UTC)</t>
  </si>
  <si>
    <t>bba9876608cd3919a039d4dd54636a0d</t>
  </si>
  <si>
    <t>Wed, 2 Dec 2015 03:42:23 -0500</t>
  </si>
  <si>
    <t>7598f04724153768837e7f17ab49c822</t>
  </si>
  <si>
    <t>Wed, 2 Dec 2015 09:51:39 -0500</t>
  </si>
  <si>
    <t>08c805ce93a63318a5a82477991805a1</t>
  </si>
  <si>
    <t>Wed, 2 Dec 2015 15:47:34 +0000</t>
  </si>
  <si>
    <t>45b0209f100a356cae7cab248d49a623</t>
  </si>
  <si>
    <t>12/01/2015  14:59:00 PST</t>
  </si>
  <si>
    <t>61caca851b633bfc85997cd0070e25b0</t>
  </si>
  <si>
    <t>12/01/2015  15:02:00 PST</t>
  </si>
  <si>
    <t>416d8cc0f4733545910350ff9cc10945</t>
  </si>
  <si>
    <t>12/01/2015 15:15:00 PST</t>
  </si>
  <si>
    <t>787cb13297b368b9ba56c85f0cf52ab</t>
  </si>
  <si>
    <t>12/01/2015 17:17:00 PST</t>
  </si>
  <si>
    <t>9904d45626c730e38ea9c34180013039</t>
  </si>
  <si>
    <t>12/01/2015 21:33:00 PST</t>
  </si>
  <si>
    <t>d49ef6d99eec37dbb2f91ba946d80cfe</t>
  </si>
  <si>
    <t>12/02/2015 08:33:00 PST</t>
  </si>
  <si>
    <t>a82a443ffa293896bcefb28ea1324eaa</t>
  </si>
  <si>
    <t>12/02/2015 08:39:00 PST</t>
  </si>
  <si>
    <t>07fb39f541db39ed94b783096a8d0043</t>
  </si>
  <si>
    <t>12/02/2015 12:36:00 PST</t>
  </si>
  <si>
    <t>50290fb4d00a319995cf0b1030849346</t>
  </si>
  <si>
    <t>12/02/2015 13:41:00 PST</t>
  </si>
  <si>
    <t>8c19eb683dd63b928847621d1a7341b9</t>
  </si>
  <si>
    <t>12/02/2015 15:13:00 PST</t>
  </si>
  <si>
    <t>0d09fa35b22335b38ea5e4a0da10c0ec</t>
  </si>
  <si>
    <t>12/02/2015 18:22:00 PST</t>
  </si>
  <si>
    <t>51151a9134e2367da353d58c6528302f</t>
  </si>
  <si>
    <t>12/02/2015 18:39:00 PST</t>
  </si>
  <si>
    <t>e0671ccc2f713640a7b9c8f9469d8c43</t>
  </si>
  <si>
    <t>12/02/2015 19:55:00 PST</t>
  </si>
  <si>
    <t>5f64c1fedc5430ffbec9a02a5df8fb0e</t>
  </si>
  <si>
    <t>12/03/2015 01:16:00 PST</t>
  </si>
  <si>
    <t>607664d9ddfa3c0f80bfa3b585df289e</t>
  </si>
  <si>
    <t>12/03/2015 01:56:00 PST</t>
  </si>
  <si>
    <t>04cd5cd781b2329c8664855cc00e1dfd</t>
  </si>
  <si>
    <t>12/03/2015 08:40:00 PST</t>
  </si>
  <si>
    <t>a422ffd7fc4b37a5bf2abd619db9bc10</t>
  </si>
  <si>
    <t>12/03/2015 12:48:00 PST</t>
  </si>
  <si>
    <t>0945d53358633e3089997d6eac061aa4</t>
  </si>
  <si>
    <t>12/03/2015 13:14:00 PST</t>
  </si>
  <si>
    <t>635915aaed43d25ab643aaa78c9f526@reply.craigslist.org</t>
  </si>
  <si>
    <t>Nov 29 11:33 PST</t>
  </si>
  <si>
    <t>7ca72cabb3153c839faca0ce7e48a98b@reply.craigslist.org</t>
  </si>
  <si>
    <t>Nov 29 11:38 PST</t>
  </si>
  <si>
    <t>582530af4f523b81bf3defbc395e14bd@reply.craigslist.org</t>
  </si>
  <si>
    <t>Nov 29 12:47 PST</t>
  </si>
  <si>
    <t>9e1a1fae155836a18731a71764456eb0@reply.craigslist.org</t>
  </si>
  <si>
    <t>Nov 29 14:46 PST</t>
  </si>
  <si>
    <t>7e3ed708312636b5ac20253a3a775345@reply.craigslist.org</t>
  </si>
  <si>
    <t>Nov 29 16:01 PST</t>
  </si>
  <si>
    <t>1d2579e0ef6237fc9fc717b7178ce9c1@reply.craigslis</t>
  </si>
  <si>
    <t>Nov 29 18:19 PST</t>
  </si>
  <si>
    <t>69d5ce3f4803c4dbc12540657deb4d2@reply.craigslist.org</t>
  </si>
  <si>
    <t>Nov 29 19:50 PST</t>
  </si>
  <si>
    <t>8614d41a067d3a4c98c6022b2802bfcf@reply.craigslist.org</t>
  </si>
  <si>
    <t>Nov 29 20:40 PST</t>
  </si>
  <si>
    <t>69a32608b6d93499b9f53c8573073f0e@reply.craigslis</t>
  </si>
  <si>
    <t>Nov 30 00:51 PST</t>
  </si>
  <si>
    <t>41990afea09332ef87f26db4f4391211@reply.craigslist.org</t>
  </si>
  <si>
    <t>dac998734cab35e98ac3a83e4318679c@reply.craigslist.org&gt;</t>
  </si>
  <si>
    <t>Nov 30 7:45 PST</t>
  </si>
  <si>
    <t>80f12fdb4893d8aa6eb47381d27cc7f@reply.craigslist.org</t>
  </si>
  <si>
    <t>Nov 30 8:01 PST</t>
  </si>
  <si>
    <t>3113e0e32bd5388a9f5a1af0dda8b096@reply.craigslist.or</t>
  </si>
  <si>
    <t>Nov 30 11:07 PST</t>
  </si>
  <si>
    <t>34a9e4190a493265b04979a5ea2a41e1@reply.craigslist.org</t>
  </si>
  <si>
    <t>Nov 30 12:02 PST</t>
  </si>
  <si>
    <t>942069e395a3309a9b729553d11c49bb@reply.craigslist.org</t>
  </si>
  <si>
    <t>Nov 30 12:51 PST</t>
  </si>
  <si>
    <t>ed7b081da5ae3dc5b72d882312d0be04@reply.craigslist.org</t>
  </si>
  <si>
    <t>Nov 30 13:54 PST</t>
  </si>
  <si>
    <t>d69d5ce3f4803c4dbc12540657deb4d2@reply.craigslist.org</t>
  </si>
  <si>
    <t>Nov 30 14:08 PST</t>
  </si>
  <si>
    <t>6283bf34d0673f8cb01c42d17008f874@reply.craigslist.org</t>
  </si>
  <si>
    <t>Nov 30 13:59 PST</t>
  </si>
  <si>
    <t>703475364273196a57bfb08a081b7d8@reply.craigslist.org</t>
  </si>
  <si>
    <t>Nov 30 16:59 PST</t>
  </si>
  <si>
    <t>8d6a4f07653837df97f921b56953067f@reply.craigslist.org</t>
  </si>
  <si>
    <t>Nov 30 20:11 PST</t>
  </si>
  <si>
    <t>40fff2ceff6c38ad8d58723829473a1d@reply.craigslist.org</t>
  </si>
  <si>
    <t>Nov 30 11:34 PST</t>
  </si>
  <si>
    <t>3577301013813c2aa5b0e5e70e73c54b@reply.craigslist.org</t>
  </si>
  <si>
    <t>Dec 1 9:22 PST</t>
  </si>
  <si>
    <t>c82cf488d54b325eb5c319718c9e1370@reply.craigslist.org</t>
  </si>
  <si>
    <t>Dec 1 11:49 PST</t>
  </si>
  <si>
    <t>c8254ce47bc53e90b76f10bfa7585d55@reply.craigslist.org</t>
  </si>
  <si>
    <t>Dec 1 12:28 PST</t>
  </si>
  <si>
    <t>a57a6e49484f3ee6a47ba01e95cb427f@reply.craigslist.org</t>
  </si>
  <si>
    <t>Dec 1 16:42 PST</t>
  </si>
  <si>
    <t>cadc157d90bd3ddd8c233e8578d366ea@reply.craigslis</t>
  </si>
  <si>
    <t>Dec 1 16:47 PST</t>
  </si>
  <si>
    <t>3ecf64fb6d3e339c8d6c72a19271ca1d@reply.craigslist.org</t>
  </si>
  <si>
    <t>Dec 19:02 PST</t>
  </si>
  <si>
    <t>09b6e3df13193a0f5efb2b718336e@reply.craigslist.org</t>
  </si>
  <si>
    <t>Nov 29 17:29 PST</t>
  </si>
  <si>
    <t>73a5dc47872b3eef979dec77fff7884c</t>
  </si>
  <si>
    <t>11/29/2015 22:45:00 PST</t>
  </si>
  <si>
    <t>b6553bddbe93379cbf072e5eac1fb5db</t>
  </si>
  <si>
    <t>11/30/2015 00:42:00 PST</t>
  </si>
  <si>
    <t>11/30/2015 21:57:00 PST</t>
  </si>
  <si>
    <t>382b06e393983d58b18c3fda87fd1e5d</t>
  </si>
  <si>
    <t>12/01/2015 07:45:00 PST</t>
  </si>
  <si>
    <t>d8c895b2b72939e9bf8e1420c7ee262b@reply.craigslist.org&gt;</t>
  </si>
  <si>
    <t>Nov 25, 2015 6:49 PST</t>
  </si>
  <si>
    <t>8edea49b33e93b45aa52b110561acf1d@reply.craigslist.org</t>
  </si>
  <si>
    <t>Nov 25, 2015 8:23 PST</t>
  </si>
  <si>
    <t>919ba7c2df663470a58bbb21130bc63c@reply.craigslist.org</t>
  </si>
  <si>
    <t>Nov 24: 20:28 PST</t>
  </si>
  <si>
    <t>26d5fe3d53813d1abe93b819d392adaf@reply.craigslist.org</t>
  </si>
  <si>
    <t>Nov 25 2:06 PST</t>
  </si>
  <si>
    <t>53e555a0e0c371c99652d61e1aec5d4@reply.craigslist.org</t>
  </si>
  <si>
    <t>Nov 26, 9:41 PST</t>
  </si>
  <si>
    <t>2f4a525e2d5d3fb7bf0c806e08f856eb@reply.craigslist.org</t>
  </si>
  <si>
    <t>Nov 26, 1:21 PST</t>
  </si>
  <si>
    <t>e37c73fc18443bf7bb52adb94f420f3a@reply.craigslist.org</t>
  </si>
  <si>
    <t>Nov 29 10:31 PST</t>
  </si>
  <si>
    <t>1e7047fc2ec3c738cf0e9ff1c7c0a8a@reply.craigslist.org</t>
  </si>
  <si>
    <t>Nov 29 20:05 PST</t>
  </si>
  <si>
    <t>60a7808ab70d3fb3bdc7e8a6ebde4a8e@reply.craigslist.org</t>
  </si>
  <si>
    <t>Nov 30 11:55 PST</t>
  </si>
  <si>
    <t>0a33258c92793d00a233410c16341e95@reply.craigslist.org</t>
  </si>
  <si>
    <t>Nov 29 10:08 PST</t>
  </si>
  <si>
    <t>d6d52c9375583c2cafbbbfa5843b6243@reply.craigslist.or</t>
  </si>
  <si>
    <t>Nov 30  16:10 PST</t>
  </si>
  <si>
    <t>7e35bee9e8803ce2a24711af3d20242d</t>
  </si>
  <si>
    <t>Fri, 27 Nov 2015 17:42:10 -0500</t>
  </si>
  <si>
    <t>7e3d6e43b45b36e6b1be987b8143a141</t>
  </si>
  <si>
    <t>Fri, 27 Nov 2015 21:13:03 -0900</t>
  </si>
  <si>
    <t>4908045d72753306bf6145153f6cb8e1</t>
  </si>
  <si>
    <t>Sat, 28 Nov 2015 09:05:59 -0500</t>
  </si>
  <si>
    <t>b5d9a98f2b883be0aaf38fffc59f9660</t>
  </si>
  <si>
    <t>Sat, 28 Nov 2015 14:18:40 -0500</t>
  </si>
  <si>
    <t>932c6745cfce3e5b846257995de4a623</t>
  </si>
  <si>
    <t>Sat, 28 Nov 2015 17:37:35 -0500</t>
  </si>
  <si>
    <t>49e73947ea4d39f389a3da5b3d640815</t>
  </si>
  <si>
    <t>Sat, 28 Nov 2015 17:40:42 -0500</t>
  </si>
  <si>
    <t>6f1391eb528a3ffd80f575b719e395d7@reply.craigslist.org</t>
  </si>
  <si>
    <t>Nov 29 16:54 PST</t>
  </si>
  <si>
    <t>7a17b69841933aeb8b12c8db72eb1cbf@reply.craigslist.org</t>
  </si>
  <si>
    <t>Nov 29 17:06 PST</t>
  </si>
  <si>
    <t>e0f194545ca43d698d678b0a2a78a4af@reply.craigslist.org</t>
  </si>
  <si>
    <t>Nov 30 00:39 PST</t>
  </si>
  <si>
    <t>32bb09bfff943c2393087d302fc9ab8f@reply.craigslist.org</t>
  </si>
  <si>
    <t>Nov 30 10:01 PST</t>
  </si>
  <si>
    <t>1b3cc00f81ad337c9f246a975d425385@reply.craigslist.org</t>
  </si>
  <si>
    <t>Nov 30 1:17 PST</t>
  </si>
  <si>
    <t>394f9d7f976f3af8815f2f73ecc50a45</t>
  </si>
  <si>
    <t>d9283138ac85324d8f37448a9ea8b1ef</t>
  </si>
  <si>
    <t>071040ff13643d77bf132c5d4fd8392c</t>
  </si>
  <si>
    <t>72bb7c5f862a356ea1cfc7c6e34fd623</t>
  </si>
  <si>
    <t>a4b07b50fe6335cfa0c401eeb5c1230a</t>
  </si>
  <si>
    <t>803034b2feee3728bf7f0ce1dec5aa7f</t>
  </si>
  <si>
    <t>2248bdba4d1b30fe919a072ee13af9f1</t>
  </si>
  <si>
    <t>1821d1e9b57a3252987a73bf0c8ef2b4</t>
  </si>
  <si>
    <t>f2394f0e616a33a49aca59d1f6057737</t>
  </si>
  <si>
    <t>9d6e6c080609322a9fce146c06f58cbc</t>
  </si>
  <si>
    <t>6249b7fa60c837b2b2a90cc84dc3f941</t>
  </si>
  <si>
    <t>93517704adb6330dad02874fee4d6c58</t>
  </si>
  <si>
    <t>ae0fac191c333587800c5c59186c70f4</t>
  </si>
  <si>
    <t>50bb5e978b5a3d2d865a0f31a2a23e34</t>
  </si>
  <si>
    <t>926d600ef38a3c3c944a7feaae03148a</t>
  </si>
  <si>
    <t>4195a3db46133f0694d314cd10cfd1b0</t>
  </si>
  <si>
    <t>97e7cbfbaa00300ebbe17090110b3001</t>
  </si>
  <si>
    <t>706a5ba4b8b23858938f4919ee67cae9</t>
  </si>
  <si>
    <t>7a59084bfe46310e92221f62469f7c50</t>
  </si>
  <si>
    <t>9e2370e19dfb3c62b9eabe767a701931</t>
  </si>
  <si>
    <t>e093d1edb9b73432988ae8d2843404bb</t>
  </si>
  <si>
    <t>634a1d7102ee3566accbac70e167712b</t>
  </si>
  <si>
    <t>77a236d861c63763b53b16f4395722a4</t>
  </si>
  <si>
    <t>0a18c21b12543e369414240e352de869</t>
  </si>
  <si>
    <t>b92c71eb800d3e5cb581f1f98d66ac59</t>
  </si>
  <si>
    <t>e06259f0c2df33b19f6fd45eda07548d</t>
  </si>
  <si>
    <t>4462217047733eb9a029d2d161461c56</t>
  </si>
  <si>
    <t>26e7219f387338fbade23a12df3c686c</t>
  </si>
  <si>
    <t>0f3ccf4e1be63604ad2d57ff517edfaa</t>
  </si>
  <si>
    <t>aa5f3ca7d4323e5bbecb47f2d9ece8e4</t>
  </si>
  <si>
    <t>2fd7c53b7f79388b817e438c35a8994e</t>
  </si>
  <si>
    <t>cc7d656d060f3b75806dd910c2c906e3</t>
  </si>
  <si>
    <t>0778bcad1e6d3a1a92c722c340630ded</t>
  </si>
  <si>
    <t>495265137c7a305db3aba3d4d6ba9279</t>
  </si>
  <si>
    <t>fb296599dca63df080bafc000084d10f</t>
  </si>
  <si>
    <t>b29983ea6e913158918b5f4d75559c43</t>
  </si>
  <si>
    <t>067baf7db6b7331198f598339d95650a</t>
  </si>
  <si>
    <t>56fcd96f1aee38dc9238e81d17697cf3</t>
  </si>
  <si>
    <t>1d023cf86d0b3f2f948b87bc55491bbf</t>
  </si>
  <si>
    <t>c73d08d0cd2b375d94e6afa3ff4fb814</t>
  </si>
  <si>
    <t>34e77fe413c139598c3265e0c321674e</t>
  </si>
  <si>
    <t>634ba7af82db3a2baaf2c01fe7e5c757</t>
  </si>
  <si>
    <t>7cc356939e16389086a279cfe3ee57dd</t>
  </si>
  <si>
    <t>c41bdf2cc8d931a495373f745333687b</t>
  </si>
  <si>
    <t>55291d296ad9304e90b03ab982ebf571</t>
  </si>
  <si>
    <t>f28e2024b27a35c5a102dcf73bd83d34</t>
  </si>
  <si>
    <t>58184f1e169a31b8a983e38be01da626</t>
  </si>
  <si>
    <t>8fe554b75700359088cf8736150698fa</t>
  </si>
  <si>
    <t>1e3f1c8767d13942abfb0d6772e16bb9</t>
  </si>
  <si>
    <t>265c0f2628eb35b096c63633c2a7764a</t>
  </si>
  <si>
    <t>fb393a311b17305eafef2b80367da013</t>
  </si>
  <si>
    <t>5044c4b9c0953da3adad870ceddf9f8d</t>
  </si>
  <si>
    <t>283dfd2cbad332ebbbb3151e64528397</t>
  </si>
  <si>
    <t>dbcea554e0803212a073f1b31128ea61</t>
  </si>
  <si>
    <t>93fae78047c03fddb5be4e1567afc498</t>
  </si>
  <si>
    <t>be5834fa92803fb285e36cc82766fceb</t>
  </si>
  <si>
    <t>bce53e4a378d3471926540f3af3c8a21</t>
  </si>
  <si>
    <t>1fc8dac4c1ca3eff91cd82f292a5bbb7</t>
  </si>
  <si>
    <t>8758927502ae320c84e3c37bdf8d5fc0</t>
  </si>
  <si>
    <t>22de6f7ab2ec3172a9b539d6b7beeb47</t>
  </si>
  <si>
    <t>960088434fa13867aa3c53fa84e2ff3c</t>
  </si>
  <si>
    <t>ed16a1cff143358d9d9ed0f145718774</t>
  </si>
  <si>
    <t>9914eae1697e3d1fb1f88ab84e2b89ef</t>
  </si>
  <si>
    <t>dad69f6a70d93b50a3d503b5781d7c73</t>
  </si>
  <si>
    <t>b14cdca680a83843a6ec87d951b05242</t>
  </si>
  <si>
    <t>4a9b04931c5f338db0281040877d7637</t>
  </si>
  <si>
    <t>df7e77bcaa42388ba5095263af289a39</t>
  </si>
  <si>
    <t>47d09d9ca40b3f0c9693c21bb95bd401</t>
  </si>
  <si>
    <t>a05cc125b30430fd91cd8a8c49936f5b</t>
  </si>
  <si>
    <t>ca4fa700104f3c6da89f627c56bbb94f</t>
  </si>
  <si>
    <t>4c4f2a08f9f1365ba756e2f366a8d215</t>
  </si>
  <si>
    <t>8af2e2452a6431518085edc1d475bd54</t>
  </si>
  <si>
    <t>e142f43d14023c058e2a6e64471ab720</t>
  </si>
  <si>
    <t>3c95fc46edc63f9d95513454604ff200</t>
  </si>
  <si>
    <t>7a77a0ef49e03640980111b7eca28302</t>
  </si>
  <si>
    <t>7260bbc23c8537c2a18ef2698a46e72c</t>
  </si>
  <si>
    <t>a481290eb10b325a8f9b01be535dd706</t>
  </si>
  <si>
    <t>149d9b8146393b75956fa43ace5711a1</t>
  </si>
  <si>
    <t>89140a1d5ffd37ce8a794b22fe2563a7</t>
  </si>
  <si>
    <t>fd13a45185f33be58ab42ec641b22c44</t>
  </si>
  <si>
    <t>502ef6d685c73433bb49cb68dbe16dc3</t>
  </si>
  <si>
    <t>5ece6fe300b93be68a7a6e4f79161dca</t>
  </si>
  <si>
    <t>86a60e69ed843a138b78a5fee116cdd3</t>
  </si>
  <si>
    <t>22e0a20d98743487a9fd9621d6ef920a</t>
  </si>
  <si>
    <t>a4129215d7c438728049769cf3a3a8e1</t>
  </si>
  <si>
    <t>b1ea265ee8fc38c6b678c6494be3d202</t>
  </si>
  <si>
    <t>772eebb721a432798449943416ab347f</t>
  </si>
  <si>
    <t>f48d5d44c31731d49b557cb9efaa53c1</t>
  </si>
  <si>
    <t>3040a5a5f4f230f5b8053f616cabd89c</t>
  </si>
  <si>
    <t>16032e96cf553e86a03cb0336f67b4c0</t>
  </si>
  <si>
    <t>1343932b071d3438a3221cc05f30ebf9</t>
  </si>
  <si>
    <t>afe0feeea9863e6c87223989bdecd4b9</t>
  </si>
  <si>
    <t>1b0768b4360e3c8bbcf5a57578ec5e62</t>
  </si>
  <si>
    <t>8eff2692bc3a3df3b1995c69b790f7b5</t>
  </si>
  <si>
    <t>51587604337f3da8b3ea2eefc3bcbb27</t>
  </si>
  <si>
    <t>a89a2da01cd03b209f9e7f3886253a07</t>
  </si>
  <si>
    <t>83649c71a9743bb58063ebccba0ca58d</t>
  </si>
  <si>
    <t>74e69f7292783aca92cda25f2bfbe2cf</t>
  </si>
  <si>
    <t>a143c7a9bfd73a139e87cde324f94f76</t>
  </si>
  <si>
    <t>f09236bf55613b4a80a7bd57cb8257c5</t>
  </si>
  <si>
    <t>Tue, 24 Nov 9:15 PST</t>
  </si>
  <si>
    <t>Los Angeles</t>
  </si>
  <si>
    <t>9e49487caeda3169935d510268ef7785</t>
  </si>
  <si>
    <t>Tue, 24 Nov 12:09 PST</t>
  </si>
  <si>
    <t>13f18850755b3313b9d86d2f0ffa84f6</t>
  </si>
  <si>
    <t>Wed, 25 Nov 13:42 PST</t>
  </si>
  <si>
    <t>f63f777366aa3514b6446a267164662f</t>
  </si>
  <si>
    <t>Thu, 26 Nov 0:20 PST</t>
  </si>
  <si>
    <t>49996ca9a1d333c5bf72d5057f949158</t>
  </si>
  <si>
    <t>Tue, 24 Nov 22:31 PST</t>
  </si>
  <si>
    <t>be3add30d05a350d96a97d9ec1f67440</t>
  </si>
  <si>
    <t>Tue, 24 Nov 18:34 PST</t>
  </si>
  <si>
    <t>836a143fa2bb3d539299a96002418ea5</t>
  </si>
  <si>
    <t>Thu, 26 Nov 9:32 PST</t>
  </si>
  <si>
    <t>50c237f668fc3e40916c0f2524910286</t>
  </si>
  <si>
    <t>Fri, 27 Nov 1:41 PST</t>
  </si>
  <si>
    <t>6ff35cc302ee3f328b6d444004f66b5b</t>
  </si>
  <si>
    <t>Thu, 26 Nov 18:37 PST</t>
  </si>
  <si>
    <t>243875d314933465b098173decb1706e</t>
  </si>
  <si>
    <t>Thu, 26 Nov 15:02 PST</t>
  </si>
  <si>
    <t>4367071932973904a4e8f39e7eb5ea09</t>
  </si>
  <si>
    <t>Thu, 26 Nov 18:45 PST</t>
  </si>
  <si>
    <t>c5903525cf2a38a697d9c0b47cface8e</t>
  </si>
  <si>
    <t>Fri, 27 Nov 18:31 PST</t>
  </si>
  <si>
    <t>db9b50610212397597291c6c5bd9c5b5</t>
  </si>
  <si>
    <t>Sat, 28 Nov 7:47 PST</t>
  </si>
  <si>
    <t>f96c0ef040643c18b7b3f195f8e0b334</t>
  </si>
  <si>
    <t>Fri, 27 Nov 22:56 PST</t>
  </si>
  <si>
    <t>97b0432d198233f4940ca6f4e2199af2</t>
  </si>
  <si>
    <t>Sat, 28 Nov 7:27 PST</t>
  </si>
  <si>
    <t>c5273eac00e1338baf70068df5fa5be6</t>
  </si>
  <si>
    <t>Sat, 28 Nov 712:39 PST</t>
  </si>
  <si>
    <t>c134247df9b631b9bc97a25573c98c57</t>
  </si>
  <si>
    <t>Mon, 30 Nov 10:47 PST</t>
  </si>
  <si>
    <t>8391956cd3ea37a8b51992009a1ebf84</t>
  </si>
  <si>
    <t>Tue, 1 Dec 1:15 PST</t>
  </si>
  <si>
    <t>e21458efd07d3e779a65eb9be7023bf1</t>
  </si>
  <si>
    <t>Tue, 1 Dec 19:19 PST</t>
  </si>
  <si>
    <t>44fdcea4e22b3aa08b9d2cf5090639dc</t>
  </si>
  <si>
    <t>Mon, 30 Nov 16:00 PST</t>
  </si>
  <si>
    <t>9b286073ca483d14b5d0fe694cd30485</t>
  </si>
  <si>
    <t>Sun, 29 Nov 20:33 PST</t>
  </si>
  <si>
    <t>18e030c1de313ea5812650b0cf267eb1</t>
  </si>
  <si>
    <t>Sun, 29 Nov 22:31 PST</t>
  </si>
  <si>
    <t>4be5300b5ebb3d559b3548bf0bec43c0</t>
  </si>
  <si>
    <t>Mon, 30 Nov 9:52 PST</t>
  </si>
  <si>
    <t>47df33821d44342da4ef127e5f90bbfa</t>
  </si>
  <si>
    <t>Mon, 30 Nov 10:33 PST</t>
  </si>
  <si>
    <t>2a4e7e2508373a61b46e07d05f38d623</t>
  </si>
  <si>
    <t>Tue, 1 Dec 21:12 PST</t>
  </si>
  <si>
    <t>a8de49bd1d333c72a6af35adb0f490e4</t>
  </si>
  <si>
    <t>City Name</t>
  </si>
  <si>
    <t>City Number</t>
  </si>
  <si>
    <t>Seattle</t>
  </si>
  <si>
    <t>Ads with no responses</t>
  </si>
  <si>
    <t>Treatment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</si>
</sst>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_);_(* \(#,##0\);_(* &quot;-&quot;??_);_(@_)"/>
    <numFmt numFmtId="165" formatCode="m/d/yyyy\ h:mm:ss"/>
    <numFmt numFmtId="166" formatCode="_(* #,##0.00_);_(* \(#,##0.00\);_(* &quot;-&quot;??_);_(@_)"/>
  </numFmts>
  <fonts count="23">
    <font>
      <sz val="10.0"/>
      <color rgb="FF000000"/>
      <name val="Arial"/>
    </font>
    <font>
      <b/>
      <sz val="10.0"/>
      <color rgb="FF000000"/>
      <name val="Arial"/>
    </font>
    <font>
      <sz val="11.0"/>
      <color rgb="FF000000"/>
      <name val="Trebuchet MS"/>
    </font>
    <font>
      <sz val="12.0"/>
      <color rgb="FF000000"/>
      <name val="Trebuchet MS"/>
    </font>
    <font>
      <sz val="11.0"/>
      <color rgb="FF000000"/>
      <name val="Arial"/>
    </font>
    <font>
      <sz val="11.0"/>
      <color rgb="FF222222"/>
      <name val="Arial"/>
    </font>
    <font>
      <sz val="12.0"/>
      <color rgb="FF000000"/>
      <name val="Arial"/>
    </font>
    <font>
      <u/>
      <sz val="11.0"/>
      <color rgb="FF000000"/>
      <name val="Arial"/>
    </font>
    <font>
      <u/>
      <sz val="11.0"/>
      <color rgb="FF000000"/>
      <name val="Arial"/>
    </font>
    <font>
      <u/>
      <sz val="11.0"/>
      <color rgb="FF000000"/>
      <name val="Arial"/>
    </font>
    <font>
      <sz val="12.0"/>
      <color rgb="FF000000"/>
      <name val="Helvetica Neue"/>
    </font>
    <font>
      <sz val="12.0"/>
      <color rgb="FF000000"/>
      <name val="'bitstream vera serif'"/>
    </font>
    <font>
      <sz val="10.0"/>
      <color rgb="FF555555"/>
      <name val="Arial"/>
    </font>
    <font>
      <u/>
      <sz val="10.0"/>
      <color rgb="FF1155CC"/>
      <name val="Arial"/>
    </font>
    <font>
      <sz val="10.0"/>
      <color rgb="FFFF0000"/>
      <name val="Arial"/>
    </font>
    <font>
      <sz val="11.0"/>
      <color rgb="FFFF0000"/>
      <name val="Arial"/>
    </font>
    <font>
      <u/>
      <sz val="11.0"/>
      <color rgb="FF000000"/>
      <name val="Arial"/>
    </font>
    <font>
      <sz val="10.0"/>
      <name val="Arial"/>
    </font>
    <font>
      <u/>
      <sz val="11.0"/>
      <color rgb="FF000000"/>
      <name val="Arial"/>
    </font>
    <font>
      <sz val="11.0"/>
      <name val="Arial"/>
    </font>
    <font>
      <u/>
      <sz val="10.0"/>
      <color rgb="FF0000FF"/>
      <name val="Arial"/>
    </font>
    <font>
      <sz val="11.0"/>
      <color rgb="FF000000"/>
      <name val="Calibri"/>
    </font>
    <font>
      <u/>
      <sz val="11.0"/>
      <color rgb="FF000000"/>
      <name val="Calibri"/>
    </font>
  </fonts>
  <fills count="12">
    <fill>
      <patternFill patternType="none"/>
    </fill>
    <fill>
      <patternFill patternType="lightGray"/>
    </fill>
    <fill>
      <patternFill patternType="solid">
        <fgColor rgb="FFDEEAF6"/>
        <bgColor rgb="FFDEEAF6"/>
      </patternFill>
    </fill>
    <fill>
      <patternFill patternType="solid">
        <fgColor rgb="FFFBE4D5"/>
        <bgColor rgb="FFFBE4D5"/>
      </patternFill>
    </fill>
    <fill>
      <patternFill patternType="solid">
        <fgColor rgb="FFCCCCCC"/>
        <bgColor rgb="FFCCCCCC"/>
      </patternFill>
    </fill>
    <fill>
      <patternFill patternType="solid">
        <fgColor rgb="FFB6D7A8"/>
        <bgColor rgb="FFB6D7A8"/>
      </patternFill>
    </fill>
    <fill>
      <patternFill patternType="solid">
        <fgColor rgb="FF93C47D"/>
        <bgColor rgb="FF93C47D"/>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FFFF00"/>
        <bgColor rgb="FFFFFF00"/>
      </patternFill>
    </fill>
    <fill>
      <patternFill patternType="solid">
        <fgColor rgb="FFCC4125"/>
        <bgColor rgb="FFCC4125"/>
      </patternFill>
    </fill>
  </fills>
  <borders count="4">
    <border>
      <left/>
      <right/>
      <top/>
      <bottom/>
    </border>
    <border>
      <left/>
      <right/>
      <top/>
      <bottom style="thin">
        <color rgb="FF9CC2E5"/>
      </bottom>
    </border>
    <border>
      <left style="thin">
        <color rgb="FF90EE90"/>
      </left>
      <right style="thin">
        <color rgb="FF90EE90"/>
      </right>
      <top style="thin">
        <color rgb="FF90EE90"/>
      </top>
      <bottom style="thin">
        <color rgb="FF90EE90"/>
      </bottom>
    </border>
    <border>
      <left style="thin">
        <color rgb="FFADD8E6"/>
      </left>
      <right style="thin">
        <color rgb="FFADD8E6"/>
      </right>
      <top style="thin">
        <color rgb="FFADD8E6"/>
      </top>
      <bottom style="thin">
        <color rgb="FFADD8E6"/>
      </bottom>
    </border>
  </borders>
  <cellStyleXfs count="1">
    <xf borderId="0" fillId="0" fontId="0" numFmtId="0" applyAlignment="1" applyFont="1"/>
  </cellStyleXfs>
  <cellXfs count="84">
    <xf borderId="0" fillId="0" fontId="0" numFmtId="0" xfId="0" applyAlignment="1" applyFont="1">
      <alignment/>
    </xf>
    <xf borderId="1" fillId="2" fontId="1" numFmtId="0" xfId="0" applyBorder="1" applyFill="1" applyFont="1"/>
    <xf borderId="0" fillId="2" fontId="1" numFmtId="0" xfId="0" applyBorder="1" applyFont="1"/>
    <xf borderId="0" fillId="0" fontId="1" numFmtId="164" xfId="0" applyFont="1" applyNumberFormat="1"/>
    <xf borderId="0" fillId="0" fontId="0" numFmtId="0" xfId="0" applyAlignment="1" applyFont="1">
      <alignment horizontal="left"/>
    </xf>
    <xf borderId="0" fillId="0" fontId="0" numFmtId="0" xfId="0" applyFont="1"/>
    <xf borderId="0" fillId="0" fontId="0" numFmtId="164" xfId="0" applyFont="1" applyNumberFormat="1"/>
    <xf borderId="0" fillId="0" fontId="0" numFmtId="0" xfId="0" applyFont="1"/>
    <xf borderId="1" fillId="0" fontId="0" numFmtId="0" xfId="0" applyBorder="1" applyFont="1"/>
    <xf borderId="1" fillId="0" fontId="1" numFmtId="164" xfId="0" applyAlignment="1" applyBorder="1" applyFont="1" applyNumberFormat="1">
      <alignment horizontal="left"/>
    </xf>
    <xf borderId="0" fillId="3" fontId="1" numFmtId="0" xfId="0" applyBorder="1" applyFill="1" applyFont="1"/>
    <xf borderId="0" fillId="3" fontId="0" numFmtId="0" xfId="0" applyBorder="1" applyFont="1"/>
    <xf borderId="0" fillId="3" fontId="0" numFmtId="164" xfId="0" applyBorder="1" applyFont="1" applyNumberFormat="1"/>
    <xf borderId="1" fillId="0" fontId="1" numFmtId="164" xfId="0" applyBorder="1" applyFont="1" applyNumberFormat="1"/>
    <xf borderId="0" fillId="0" fontId="1" numFmtId="164" xfId="0" applyAlignment="1" applyFont="1" applyNumberFormat="1">
      <alignment horizontal="left"/>
    </xf>
    <xf borderId="1" fillId="3" fontId="1" numFmtId="0" xfId="0" applyBorder="1" applyFont="1"/>
    <xf borderId="0" fillId="0" fontId="0" numFmtId="0" xfId="0" applyFont="1"/>
    <xf borderId="0" fillId="0" fontId="0" numFmtId="0" xfId="0" applyFont="1"/>
    <xf borderId="0" fillId="0" fontId="1" numFmtId="0" xfId="0" applyFont="1"/>
    <xf borderId="0" fillId="0" fontId="1" numFmtId="0" xfId="0" applyAlignment="1" applyFont="1">
      <alignment horizontal="left"/>
    </xf>
    <xf borderId="1" fillId="0" fontId="1" numFmtId="0" xfId="0" applyAlignment="1" applyBorder="1" applyFont="1">
      <alignment horizontal="left"/>
    </xf>
    <xf borderId="1" fillId="0" fontId="0" numFmtId="0" xfId="0" applyAlignment="1" applyBorder="1" applyFont="1">
      <alignment horizontal="left"/>
    </xf>
    <xf borderId="0" fillId="4" fontId="2" numFmtId="0" xfId="0" applyAlignment="1" applyBorder="1" applyFill="1" applyFont="1">
      <alignment vertical="top"/>
    </xf>
    <xf borderId="0" fillId="4" fontId="2" numFmtId="0" xfId="0" applyAlignment="1" applyBorder="1" applyFont="1">
      <alignment horizontal="left" vertical="top"/>
    </xf>
    <xf borderId="0" fillId="4" fontId="2" numFmtId="0" xfId="0" applyAlignment="1" applyBorder="1" applyFont="1">
      <alignment horizontal="center" vertical="top"/>
    </xf>
    <xf borderId="0" fillId="4" fontId="3" numFmtId="0" xfId="0" applyBorder="1" applyFont="1"/>
    <xf borderId="0" fillId="5" fontId="4" numFmtId="0" xfId="0" applyAlignment="1" applyBorder="1" applyFill="1" applyFont="1">
      <alignment horizontal="left"/>
    </xf>
    <xf borderId="0" fillId="6" fontId="4" numFmtId="0" xfId="0" applyAlignment="1" applyBorder="1" applyFill="1" applyFont="1">
      <alignment horizontal="center" vertical="top"/>
    </xf>
    <xf borderId="0" fillId="0" fontId="5" numFmtId="0" xfId="0" applyAlignment="1" applyFont="1">
      <alignment horizontal="center" vertical="top"/>
    </xf>
    <xf borderId="0" fillId="0" fontId="6" numFmtId="0" xfId="0" applyAlignment="1" applyFont="1">
      <alignment vertical="top"/>
    </xf>
    <xf borderId="0" fillId="0" fontId="4" numFmtId="0" xfId="0" applyAlignment="1" applyFont="1">
      <alignment vertical="top"/>
    </xf>
    <xf borderId="0" fillId="7" fontId="7" numFmtId="0" xfId="0" applyAlignment="1" applyBorder="1" applyFill="1" applyFont="1">
      <alignment horizontal="left" vertical="top"/>
    </xf>
    <xf borderId="0" fillId="8" fontId="4" numFmtId="0" xfId="0" applyAlignment="1" applyBorder="1" applyFill="1" applyFont="1">
      <alignment wrapText="1"/>
    </xf>
    <xf borderId="0" fillId="0" fontId="4" numFmtId="0" xfId="0" applyAlignment="1" applyFont="1">
      <alignment horizontal="center" vertical="top"/>
    </xf>
    <xf borderId="0" fillId="9" fontId="4" numFmtId="0" xfId="0" applyAlignment="1" applyBorder="1" applyFill="1" applyFont="1">
      <alignment horizontal="left" vertical="top"/>
    </xf>
    <xf borderId="0" fillId="7" fontId="6" numFmtId="0" xfId="0" applyBorder="1" applyFont="1"/>
    <xf borderId="0" fillId="7" fontId="4" numFmtId="0" xfId="0" applyAlignment="1" applyBorder="1" applyFont="1">
      <alignment vertical="top"/>
    </xf>
    <xf borderId="0" fillId="10" fontId="4" numFmtId="0" xfId="0" applyAlignment="1" applyBorder="1" applyFill="1" applyFont="1">
      <alignment vertical="top"/>
    </xf>
    <xf borderId="0" fillId="0" fontId="8" numFmtId="0" xfId="0" applyAlignment="1" applyFont="1">
      <alignment horizontal="left" vertical="top"/>
    </xf>
    <xf borderId="0" fillId="11" fontId="0" numFmtId="0" xfId="0" applyAlignment="1" applyBorder="1" applyFill="1" applyFont="1">
      <alignment horizontal="left"/>
    </xf>
    <xf borderId="0" fillId="7" fontId="0" numFmtId="0" xfId="0" applyBorder="1" applyFont="1"/>
    <xf borderId="0" fillId="0" fontId="9" numFmtId="0" xfId="0" applyAlignment="1" applyFont="1">
      <alignment vertical="top"/>
    </xf>
    <xf borderId="0" fillId="7" fontId="0" numFmtId="0" xfId="0" applyAlignment="1" applyBorder="1" applyFont="1">
      <alignment horizontal="left"/>
    </xf>
    <xf borderId="0" fillId="7" fontId="4" numFmtId="0" xfId="0" applyAlignment="1" applyBorder="1" applyFont="1">
      <alignment horizontal="right" vertical="top"/>
    </xf>
    <xf borderId="0" fillId="7" fontId="10" numFmtId="0" xfId="0" applyBorder="1" applyFont="1"/>
    <xf borderId="0" fillId="8" fontId="4" numFmtId="0" xfId="0" applyAlignment="1" applyBorder="1" applyFont="1">
      <alignment horizontal="center" vertical="top"/>
    </xf>
    <xf borderId="0" fillId="0" fontId="4" numFmtId="0" xfId="0" applyAlignment="1" applyFont="1">
      <alignment horizontal="left" vertical="top"/>
    </xf>
    <xf borderId="0" fillId="7" fontId="4" numFmtId="0" xfId="0" applyAlignment="1" applyBorder="1" applyFont="1">
      <alignment horizontal="left"/>
    </xf>
    <xf borderId="0" fillId="9" fontId="4" numFmtId="0" xfId="0" applyAlignment="1" applyBorder="1" applyFont="1">
      <alignment horizontal="center" vertical="top"/>
    </xf>
    <xf borderId="0" fillId="7" fontId="11" numFmtId="0" xfId="0" applyBorder="1" applyFont="1"/>
    <xf borderId="0" fillId="7" fontId="11" numFmtId="0" xfId="0" applyAlignment="1" applyBorder="1" applyFont="1">
      <alignment horizontal="left"/>
    </xf>
    <xf borderId="0" fillId="7" fontId="4" numFmtId="0" xfId="0" applyBorder="1" applyFont="1"/>
    <xf borderId="0" fillId="10" fontId="4" numFmtId="0" xfId="0" applyAlignment="1" applyBorder="1" applyFont="1">
      <alignment horizontal="center" vertical="top"/>
    </xf>
    <xf borderId="0" fillId="11" fontId="4" numFmtId="0" xfId="0" applyAlignment="1" applyBorder="1" applyFont="1">
      <alignment horizontal="center" vertical="top"/>
    </xf>
    <xf borderId="0" fillId="7" fontId="12" numFmtId="0" xfId="0" applyAlignment="1" applyBorder="1" applyFont="1">
      <alignment horizontal="left"/>
    </xf>
    <xf borderId="0" fillId="0" fontId="4" numFmtId="0" xfId="0" applyAlignment="1" applyFont="1">
      <alignment horizontal="center" vertical="top"/>
    </xf>
    <xf borderId="0" fillId="7" fontId="13" numFmtId="0" xfId="0" applyBorder="1" applyFont="1"/>
    <xf borderId="2" fillId="0" fontId="4" numFmtId="0" xfId="0" applyAlignment="1" applyBorder="1" applyFont="1">
      <alignment horizontal="left" vertical="top"/>
    </xf>
    <xf borderId="0" fillId="0" fontId="4" numFmtId="0" xfId="0" applyAlignment="1" applyFont="1">
      <alignment horizontal="left" wrapText="1"/>
    </xf>
    <xf borderId="0" fillId="7" fontId="14" numFmtId="0" xfId="0" applyAlignment="1" applyBorder="1" applyFont="1">
      <alignment horizontal="left"/>
    </xf>
    <xf borderId="0" fillId="0" fontId="15" numFmtId="0" xfId="0" applyAlignment="1" applyFont="1">
      <alignment horizontal="center" vertical="top"/>
    </xf>
    <xf borderId="0" fillId="0" fontId="15" numFmtId="0" xfId="0" applyAlignment="1" applyFont="1">
      <alignment vertical="top"/>
    </xf>
    <xf borderId="0" fillId="0" fontId="4" numFmtId="0" xfId="0" applyAlignment="1" applyFont="1">
      <alignment horizontal="left"/>
    </xf>
    <xf borderId="2" fillId="0" fontId="4" numFmtId="0" xfId="0" applyAlignment="1" applyBorder="1" applyFont="1">
      <alignment horizontal="left" wrapText="1"/>
    </xf>
    <xf borderId="0" fillId="0" fontId="16" numFmtId="0" xfId="0" applyFont="1"/>
    <xf borderId="0" fillId="0" fontId="17" numFmtId="0" xfId="0" applyFont="1"/>
    <xf borderId="0" fillId="0" fontId="4" numFmtId="0" xfId="0" applyAlignment="1" applyFont="1">
      <alignment horizontal="center"/>
    </xf>
    <xf borderId="0" fillId="0" fontId="4" numFmtId="0" xfId="0" applyFont="1"/>
    <xf borderId="0" fillId="7" fontId="12" numFmtId="0" xfId="0" applyBorder="1" applyFont="1"/>
    <xf borderId="3" fillId="0" fontId="4" numFmtId="0" xfId="0" applyAlignment="1" applyBorder="1" applyFont="1">
      <alignment horizontal="left" wrapText="1"/>
    </xf>
    <xf borderId="3" fillId="0" fontId="4" numFmtId="0" xfId="0" applyAlignment="1" applyBorder="1" applyFont="1">
      <alignment horizontal="left" vertical="top"/>
    </xf>
    <xf borderId="0" fillId="7" fontId="18" numFmtId="0" xfId="0" applyAlignment="1" applyBorder="1" applyFont="1">
      <alignment horizontal="left"/>
    </xf>
    <xf borderId="0" fillId="7" fontId="12" numFmtId="0" xfId="0" applyAlignment="1" applyBorder="1" applyFont="1">
      <alignment horizontal="left" vertical="top"/>
    </xf>
    <xf borderId="0" fillId="0" fontId="19" numFmtId="0" xfId="0" applyFont="1"/>
    <xf borderId="0" fillId="0" fontId="20" numFmtId="0" xfId="0" applyFont="1"/>
    <xf borderId="0" fillId="0" fontId="4" numFmtId="165" xfId="0" applyAlignment="1" applyFont="1" applyNumberFormat="1">
      <alignment horizontal="left"/>
    </xf>
    <xf borderId="0" fillId="0" fontId="4" numFmtId="165" xfId="0" applyAlignment="1" applyFont="1" applyNumberFormat="1">
      <alignment horizontal="left" vertical="top"/>
    </xf>
    <xf borderId="0" fillId="0" fontId="21" numFmtId="0" xfId="0" applyFont="1"/>
    <xf borderId="0" fillId="0" fontId="21" numFmtId="0" xfId="0" applyAlignment="1" applyFont="1">
      <alignment horizontal="right"/>
    </xf>
    <xf borderId="0" fillId="0" fontId="22" numFmtId="0" xfId="0" applyFont="1"/>
    <xf borderId="0" fillId="0" fontId="4" numFmtId="166" xfId="0" applyAlignment="1" applyFont="1" applyNumberFormat="1">
      <alignment horizontal="center" vertical="top"/>
    </xf>
    <xf borderId="0" fillId="0" fontId="4" numFmtId="166" xfId="0" applyAlignment="1" applyFont="1" applyNumberFormat="1">
      <alignment horizontal="right"/>
    </xf>
    <xf borderId="0" fillId="0" fontId="4" numFmtId="166" xfId="0" applyAlignment="1" applyFont="1" applyNumberFormat="1">
      <alignment horizontal="center"/>
    </xf>
    <xf borderId="0" fillId="0" fontId="0"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pivotCacheDefinition" Target="pivotCache/pivotCacheDefinition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O412" sheet="Raw Data"/>
  </cacheSource>
  <cacheFields>
    <cacheField name="responder id @reply.craigslist.org" numFmtId="0">
      <sharedItems>
        <s v="7d536a0eba0332dd8530ee661cd48a1d@reply.craigslist.org"/>
        <s v="70e44ecf51e235e38faa3d59f08ddb89@reply.craigslist.org"/>
        <s v="b09ed08c561039c4b335fa5f57d1e9e1@reply.craigslist.org"/>
        <s v="809b8b89a4a536ca84369e6d95c72dcf@reply.craigslist.org"/>
        <s v="1ac357deb26d3f149531d4df2e4b2dba@reply.craigslist.org"/>
        <s v="3be4543490883f65980b365c0605f8d6"/>
        <s v="d8491a5398f134878b35a6c039475b32"/>
        <s v="3cd5f52d76d0363f9e25f80386f566f1"/>
        <s v="6849890de23c3af48dd27e353b835fea"/>
        <s v="c9308bd3845e3a9fa1ccaf94495249bd"/>
        <s v="1cfb0b514bcc338eb609c465a5efb8fe"/>
        <s v="a436efe466e635249a2b70b8b5847369"/>
        <s v="0ac164ad352537a28cc0fb10c3a1dd87"/>
        <s v="1ff5c28923243647a5a57be64840c890"/>
        <s v="bfee44e8fff53c2299b7aa1e253666fe"/>
        <s v="dd5c10a6f1a43803a9ddf5ce47cdafb9"/>
        <s v="f0f441ac60e83262a354c91ae560f685"/>
        <s v="bdebecdf35dc3774a08a7aa145aae765"/>
        <s v="6adc5c13dee034f381e73c78039579f2"/>
        <s v="244ab0392fbf38e58e6bdbdb6fcb0a89"/>
        <s v="d73223d1ea183d2ebf80273dfeaf9eea"/>
        <s v="61fb898cc7ff3a008a1be4d83632630f"/>
        <s v="da73b520366e3167b6ebaa7f41953121"/>
        <s v="3ca60af51c3c332f85d713a4f6be9941"/>
        <s v="2285e857ecae3894a0004daed5872bc6"/>
        <s v="727b33157c9630c8bf09c7cdf472107b"/>
        <s v="fb3203444b39337bb1b9a032400c7274"/>
        <s v="c4bb8f298bce3395b1ef3107b25980a3"/>
        <s v="c25db55d1e0337c0a1c77c3ae2ea83a3"/>
        <s v="af00365e04703d43afc7cde93f465cf1"/>
        <s v="9339dbe48e253545a48c1eba20a3f88d"/>
        <s v="e98a182dafa530478ca316a2ea3d9b3e"/>
        <s v="91158dee0fdb345e8ddf71093c6d31e4"/>
        <s v="8ef75918f0223149a9ddc327531a336f"/>
        <s v="c36506fdbd9f33bc9b121889a2c5c806"/>
        <s v="32fd76d52dae3229a21cde41591d53a8"/>
        <s v="6664c127517b31378384d9c37a23a1d5"/>
        <s v="50d975b4967c355fb81daa10c8e4f5ca"/>
        <s v="4fdfd9df4ff436bcafa39a24451a9b4b"/>
        <s v="4fd60ae8c28e3b55859d21495a206036"/>
        <s v="63bcf8f2a4c4344ca39084bc1cb53673"/>
        <s v="c94e817fb8e63f83984a273570dc4eaf"/>
        <s v="5334f541d86a3829bed1f25e3cc8ec9f"/>
        <s v="ab2415511a453c4fa5ab4590f7a47f63"/>
        <s v="5e3aa344668339cd99cf94e0f8216d02"/>
        <s v="04d915eb12d6340a82df6e0953bea46f"/>
        <s v="91a687c988183de8a5c934319f890c84"/>
        <s v="31a1607eb72a3ca1961a92fb0f071eea"/>
        <s v="d72147f3f53a39d4b9503c69c4366110"/>
        <s v="626b58a6d11231f69d6517622cc5b393"/>
        <s v="db73be51b5bc3746b207c1faa05da9e3"/>
        <s v="79ab1f201eeb30889fdbc0721340c782"/>
        <s v="06145e767cb03b0ba79b4d581db64939"/>
        <s v="a0d4e31dff7836f3b9d8e3e9f1710abc"/>
        <s v="aefc4d3581bb34239de16e9c9f95653c"/>
        <s v="11f676daa6db32d682260a618e884c36"/>
        <s v="ab2dff4f623b349c8f8299d056535978"/>
        <s v=" ab2dff4f623b349c8f8299d056535978"/>
        <s v="f8296f1857f13ec2bd56be1d5fbde47b"/>
        <s v="5a747e99743e34348eb082bf3aec05ff"/>
        <s v="01aba0471ca732f7912c1e696258e740"/>
        <s v="c5701e508e73392b811f39ab1a736d42@reply.craigslist.org"/>
        <s v="95df7e41db3d3a9b81ecd041627d8fee@reply.craigslist.org"/>
        <s v="9f2ad5b28f7a3c2c8bd316fbc9cfaa76"/>
        <s v="e840621435ed372a9051fa3e85f3487e"/>
        <s v="d6fcc0f4a1413407ae1b1a774323b02f"/>
        <s v="8c1d3c768092368b9ffec2167f6e7f91"/>
        <s v="3e2543f8147b345594bfb77b27398d73"/>
        <s v="5fe3fce9f4b83d01a88a456486923784"/>
        <s v="c17277438e753fafa6504fd6135bd4fb"/>
        <s v="7dd5bad1dfaa3b3bb8acdd37c05faf93"/>
        <s v="0cbd07b7fb9532f0953d9eba5be8075c"/>
        <s v="e21bd81fe6b53ebc971b44efb0b6030e"/>
        <s v="34bbe44e77923f2fa97e0370cf340192"/>
        <s v="cd83206f41cb332e95288100ec6e40a9"/>
        <s v="b77b921a8aad30c4b62894a35eefc614"/>
        <s v="3792bce04ff43159bc4d6ea3685e6f00"/>
        <s v="802c1b6c9ad6378d9d37c58671ddf543"/>
        <s v="9af5154eb5233040845b23dc57ca1c03"/>
        <s v="5a79a0a0142c3ca0a4502c3e7b45817b"/>
        <s v="8aa4adeefa463423a4e25a816df17cda"/>
        <s v="ce81faef6c7a38adbc28546c98add219"/>
        <s v="214f1832c2a6304597427805a78b0d92"/>
        <s v="05f8e66fe09131cc8236aa4c9cf9debb"/>
        <s v="8b23e14a9bba3cfb95566e5dab6cbf0a"/>
        <s v="8258e8568270335cb5071f00126336b6"/>
        <s v="979102a265d630fcbf142aad6aa18be8@reply.craigslist.org"/>
        <s v="eb2c6d48287a3622acfc594a0ad849d1@reply.craigslist.org"/>
        <s v="8499cb382f283b069fc5221674c4d690"/>
        <s v="fb3bf2c77ecd352dae905a029d929786"/>
        <s v="630c0b1e6b1c3041875901e842d3193d"/>
        <s v="d03b6db0bc083a9588b2d7e174f3ca0c"/>
        <s v="f3b108e0038d37f1b68dcd343524b18c"/>
        <s v="17a907c8b8bc3fb6b79eaca8f34b901f"/>
        <s v="ab1c5f8c3e0a3a1780f3699495889768"/>
        <s v="260c219c34923522a4ed57541229b36d"/>
        <s v="c211a210c47d34f2876d356fdd0dcff4"/>
        <s v="c083d16d13a7398a817b2d6cd0bac7d7"/>
        <s v="64a298bb600d38ac94915f10d412f792"/>
        <s v="df21b2af29df39bb9a3eee239afdd56c"/>
        <s v="116924b7a4ee316e969b1cb7858fbb3c"/>
        <s v="6db0324e148e331288f84e9c035790b5@reply.craigslist.org"/>
        <s v="a4f692928d5338249a6b798fb8c961d4@reply.craigslist.org"/>
        <s v="4deec796c420397aaec87c4c337adaad@reply.craigslist.org"/>
        <s v="82a9f29573d63970bb4a10011a6c42ff@reply.craigslist.org&gt;"/>
        <s v="9255e976e6003ce291b64ca4e2734f18@reply.craigslist.or"/>
        <s v="7fe09b6e3df13193a0f5efb2b718336e@reply.craigslist.org"/>
        <s v="4c732053dc6b3c38b0a07edaccb992de"/>
        <s v="d43650bcec4633aeae1cfc5d21feaf9c"/>
        <s v="4793c3de4ef1373da6f72e5c1867e296"/>
        <s v="6f4eb1d616ad3642ab325050598aa7a4"/>
        <s v="11d982b13b853d3bb3472ddb2ceff501@reply.craigslist.org"/>
        <s v="8b33399a9923597a8d7d1052e4dfb48@reply.craigslist.org&gt;"/>
        <s v="d4e774dced6f3b8aba2674308a303f25@reply.craigslist.org"/>
        <s v="b0c04e27163d33f581d85f333c03e17f@reply.craigslist.org"/>
        <s v="9865e8808e9c37bda28ae67dca98e54d"/>
        <s v="52ce8610e95f398e8bccdcd60a318096"/>
        <s v="b2e41badeb5d31ccbde271f0b5cb6385"/>
        <s v="3dec031529af34a68919a702d964dbd6@reply.craigslist.org&gt;"/>
        <s v="6eb57bd1f60c3f13bccf6e0946075f08@reply.craigslist.org"/>
        <s v="a8a910cf28973b6195abf8b0813d8b13@reply.craigslist.org"/>
        <s v="0e2d53157f043795bcb387cc82d64750@reply.craigslist.org"/>
        <s v="bd22f5a2000a3913923cd26c2d4061f3"/>
        <s v="0d69e395ddf832ce8b8d34a19cb672ab"/>
        <s v="86a2857d2321319fb74dd168d5ef1f01"/>
        <s v="99affd5a180a38d8a082d40ef69dcc20@reply.craigslist.org"/>
        <s v="d3742236818d3331b7c0f91beecd878f@reply.craigslist.org"/>
        <s v="ec0eb70c49af3e3d96042120bcd706fe"/>
        <s v="3cf459d260c03674a159725f66782a7d"/>
        <s v="92012627499c3c6ba161921209fb5189"/>
        <s v="0611f8e338393114a57d094c7a2e7aaf "/>
        <s v="3b55f463bf0a3e468fdd0c4898a89e33"/>
        <s v="ca355129789a329283ff25d3d606e076"/>
        <s v="c160091b19b83f27b941d3849dd691e0"/>
        <s v="0611f8e338393114a57d094c7a2e7aaf"/>
        <s v="7d6ec00c1c873d388a2b9b30b21df60c"/>
        <s v="0b86b509a5c03b36a36777c078649a28"/>
        <s v="d489edfdc0653fddae09ed0b3088fa4b"/>
        <s v="bf1cb8b9d1343fda9b6337b8b3d01b5b"/>
        <s v="0f7116279a1e35a7926136e504992e25"/>
        <s v="1b8641d317df3c8087928d9b2fb4f0f9"/>
        <s v="7eb4b700f3c13a64b4e1835993aebc76"/>
        <s v="6ef81cd1fe8637969a810496fb0c2c65"/>
        <s v="579224d72613b9d9e60b5fba072c5fd"/>
        <s v="3868eae77dd035059771b81fdd8ed2e0"/>
        <s v="3a44f76de7c137f7a98baeb165e8a1c5"/>
        <s v="dc7cfab4c3103aef988791ef0143e24f"/>
        <s v="b03fa29607aa359fa87f8ccae282e1c0"/>
        <s v="6beed008d0773e4ca688dba334234d16"/>
        <s v="f84ac47f67873af896e05405c5488901"/>
        <s v="9698187d40ef33c8b95ab6622025d16f"/>
        <s v="a6e4ede0c53e3b88a4b015ccae9b7ba2"/>
        <s v="af67ae882e6f37bc9a4d0febc5cdade6"/>
        <s v="933d76e817d93587b4d0e9d050146091"/>
        <s v="75f3f10d8bb83ff492e0b623b1d99baf"/>
        <s v="acd2ae424f06357ab175f00169190762"/>
        <s v="&lt;a9a4861993e63cb99bf36da5f4fe152f@reply.craigslist.org&gt;"/>
        <s v="5eed80e7577f38d7963864238ffc8ec0@reply.craigslist.or"/>
        <s v="6d07eae90bae388b998e6d34a485b8d4@reply.craigslist.org&gt;"/>
        <s v="558e30a4ce2e3cb79178caf50c26e1e3@reply.craigslist.org"/>
        <s v="5d1ca540fad1383c957524d63b057f29@reply.craigslist.org"/>
        <s v="9cb3dd0709333e60ad158e956a77ff58@reply.craigslist.org&gt;"/>
        <s v="e535ead3f0b63198abf87a089873d293@reply.craigslist.org"/>
        <s v="b3016503cae0321d8a3fec54418ab9e9@reply.craigslist.org"/>
        <s v="a0306ef0f4043e8581b052447f1381b6@reply.craigslist.org"/>
        <s v="331bc67703633005ba4c420e33e15830@reply.craigslist.org"/>
        <s v="32e32023070b3ab4abf7c8d1416f2cfd@reply.craigslist.org"/>
        <s v="40accd7c37637439f789874752d992e@reply.craigslist.org&gt;"/>
        <s v="a6e6469307c3b4bbcea22e4aac1cb46@reply.craigslist.org"/>
        <s v="621d2e7facb23af7a22774b29ce52e4c@reply.craigslist.org"/>
        <s v="bf0d95dd82a530cb8ddf271b757ff58a@reply.craigslist.org"/>
        <s v="0c9e08cb67593072aef828139312cb32@reply.craigslist.org"/>
        <s v="71867d82892c3da99f62e0ffe737eb9a@reply.craigslist.org"/>
        <s v="541b9ffff8ad3562807f61d227e0356b@reply.craigslist.org"/>
        <s v="fce5d6790d983bbeb4e23e21b2c3101f"/>
        <s v="e766f93332f3339bbf6d8b67f4856af6"/>
        <s v="9bb2798494a43b1083045166f1dfad3f"/>
        <s v="c3028879c83b3f559abbd4e60750206a"/>
        <s v="1e3612cd4967345e96a1a40cfb3a40f0"/>
        <s v="3b6b451d0474324982135914d2270737"/>
        <s v="884d6a56089433c6962d8ac393bdc10f  "/>
        <s v="bf4ec9d91f153fc88ce78186de01f9b0"/>
        <s v="cbc05a8ecb8a3a999e17549fe646f8e7"/>
        <s v="e764c1827dcb3a76a311c9df4a22f3ed"/>
        <s v="d26708c227873463ad39c5b5e4f2a4f5"/>
        <s v="bba9876608cd3919a039d4dd54636a0d"/>
        <s v="7598f04724153768837e7f17ab49c822"/>
        <s v="08c805ce93a63318a5a82477991805a1"/>
        <s v="45b0209f100a356cae7cab248d49a623"/>
        <s v="61caca851b633bfc85997cd0070e25b0"/>
        <s v="416d8cc0f4733545910350ff9cc10945"/>
        <s v="787cb13297b368b9ba56c85f0cf52ab"/>
        <s v="9904d45626c730e38ea9c34180013039"/>
        <s v="d49ef6d99eec37dbb2f91ba946d80cfe"/>
        <s v="a82a443ffa293896bcefb28ea1324eaa"/>
        <s v="07fb39f541db39ed94b783096a8d0043"/>
        <s v="50290fb4d00a319995cf0b1030849346"/>
        <s v="8c19eb683dd63b928847621d1a7341b9"/>
        <s v="0d09fa35b22335b38ea5e4a0da10c0ec"/>
        <s v="51151a9134e2367da353d58c6528302f"/>
        <s v="e0671ccc2f713640a7b9c8f9469d8c43"/>
        <s v="5f64c1fedc5430ffbec9a02a5df8fb0e"/>
        <s v="607664d9ddfa3c0f80bfa3b585df289e"/>
        <s v="04cd5cd781b2329c8664855cc00e1dfd"/>
        <s v="a422ffd7fc4b37a5bf2abd619db9bc10"/>
        <s v="0945d53358633e3089997d6eac061aa4"/>
        <s v="635915aaed43d25ab643aaa78c9f526@reply.craigslist.org"/>
        <s v="7ca72cabb3153c839faca0ce7e48a98b@reply.craigslist.org"/>
        <s v="582530af4f523b81bf3defbc395e14bd@reply.craigslist.org"/>
        <s v="9e1a1fae155836a18731a71764456eb0@reply.craigslist.org"/>
        <s v="7e3ed708312636b5ac20253a3a775345@reply.craigslist.org"/>
        <s v="1d2579e0ef6237fc9fc717b7178ce9c1@reply.craigslis"/>
        <s v="69d5ce3f4803c4dbc12540657deb4d2@reply.craigslist.org"/>
        <s v="8614d41a067d3a4c98c6022b2802bfcf@reply.craigslist.org"/>
        <s v="69a32608b6d93499b9f53c8573073f0e@reply.craigslis"/>
        <s v="41990afea09332ef87f26db4f4391211@reply.craigslist.org"/>
        <s v="dac998734cab35e98ac3a83e4318679c@reply.craigslist.org&gt;"/>
        <s v="80f12fdb4893d8aa6eb47381d27cc7f@reply.craigslist.org"/>
        <s v="3113e0e32bd5388a9f5a1af0dda8b096@reply.craigslist.or"/>
        <s v="34a9e4190a493265b04979a5ea2a41e1@reply.craigslist.org"/>
        <s v="942069e395a3309a9b729553d11c49bb@reply.craigslist.org"/>
        <s v="ed7b081da5ae3dc5b72d882312d0be04@reply.craigslist.org"/>
        <s v="d69d5ce3f4803c4dbc12540657deb4d2@reply.craigslist.org"/>
        <s v="6283bf34d0673f8cb01c42d17008f874@reply.craigslist.org"/>
        <s v="703475364273196a57bfb08a081b7d8@reply.craigslist.org"/>
        <s v="8d6a4f07653837df97f921b56953067f@reply.craigslist.org"/>
        <s v="40fff2ceff6c38ad8d58723829473a1d@reply.craigslist.org"/>
        <s v="3577301013813c2aa5b0e5e70e73c54b@reply.craigslist.org"/>
        <s v="c82cf488d54b325eb5c319718c9e1370@reply.craigslist.org"/>
        <s v="c8254ce47bc53e90b76f10bfa7585d55@reply.craigslist.org"/>
        <s v="a57a6e49484f3ee6a47ba01e95cb427f@reply.craigslist.org"/>
        <s v="cadc157d90bd3ddd8c233e8578d366ea@reply.craigslis"/>
        <s v="3ecf64fb6d3e339c8d6c72a19271ca1d@reply.craigslist.org"/>
        <s v="09b6e3df13193a0f5efb2b718336e@reply.craigslist.org"/>
        <s v="73a5dc47872b3eef979dec77fff7884c"/>
        <s v="b6553bddbe93379cbf072e5eac1fb5db"/>
        <s v="382b06e393983d58b18c3fda87fd1e5d"/>
        <s v="d8c895b2b72939e9bf8e1420c7ee262b@reply.craigslist.org&gt;"/>
        <s v="8edea49b33e93b45aa52b110561acf1d@reply.craigslist.org"/>
        <s v="919ba7c2df663470a58bbb21130bc63c@reply.craigslist.org"/>
        <s v="26d5fe3d53813d1abe93b819d392adaf@reply.craigslist.org"/>
        <s v="53e555a0e0c371c99652d61e1aec5d4@reply.craigslist.org"/>
        <s v="2f4a525e2d5d3fb7bf0c806e08f856eb@reply.craigslist.org"/>
        <s v="e37c73fc18443bf7bb52adb94f420f3a@reply.craigslist.org"/>
        <s v="1e7047fc2ec3c738cf0e9ff1c7c0a8a@reply.craigslist.org"/>
        <s v="60a7808ab70d3fb3bdc7e8a6ebde4a8e@reply.craigslist.org"/>
        <s v="0a33258c92793d00a233410c16341e95@reply.craigslist.org"/>
        <s v="d6d52c9375583c2cafbbbfa5843b6243@reply.craigslist.or"/>
        <s v="7e35bee9e8803ce2a24711af3d20242d"/>
        <s v="7e3d6e43b45b36e6b1be987b8143a141"/>
        <s v="4908045d72753306bf6145153f6cb8e1"/>
        <s v="b5d9a98f2b883be0aaf38fffc59f9660"/>
        <s v="932c6745cfce3e5b846257995de4a623"/>
        <s v="49e73947ea4d39f389a3da5b3d640815"/>
        <s v="6f1391eb528a3ffd80f575b719e395d7@reply.craigslist.org"/>
        <s v="7a17b69841933aeb8b12c8db72eb1cbf@reply.craigslist.org"/>
        <s v="e0f194545ca43d698d678b0a2a78a4af@reply.craigslist.org"/>
        <s v="32bb09bfff943c2393087d302fc9ab8f@reply.craigslist.org"/>
        <s v="1b3cc00f81ad337c9f246a975d425385@reply.craigslist.org"/>
        <s v="394f9d7f976f3af8815f2f73ecc50a45"/>
        <s v="d9283138ac85324d8f37448a9ea8b1ef"/>
        <s v="071040ff13643d77bf132c5d4fd8392c"/>
        <s v="72bb7c5f862a356ea1cfc7c6e34fd623"/>
        <s v="a4b07b50fe6335cfa0c401eeb5c1230a"/>
        <s v="803034b2feee3728bf7f0ce1dec5aa7f"/>
        <s v="2248bdba4d1b30fe919a072ee13af9f1"/>
        <s v="1821d1e9b57a3252987a73bf0c8ef2b4"/>
        <s v="f2394f0e616a33a49aca59d1f6057737"/>
        <s v="9d6e6c080609322a9fce146c06f58cbc"/>
        <s v="6249b7fa60c837b2b2a90cc84dc3f941"/>
        <s v="93517704adb6330dad02874fee4d6c58"/>
        <s v="ae0fac191c333587800c5c59186c70f4"/>
        <s v="50bb5e978b5a3d2d865a0f31a2a23e34"/>
        <s v="926d600ef38a3c3c944a7feaae03148a"/>
        <s v="4195a3db46133f0694d314cd10cfd1b0"/>
        <s v="97e7cbfbaa00300ebbe17090110b3001"/>
        <s v="706a5ba4b8b23858938f4919ee67cae9"/>
        <s v="7a59084bfe46310e92221f62469f7c50"/>
        <s v="9e2370e19dfb3c62b9eabe767a701931"/>
        <s v="e093d1edb9b73432988ae8d2843404bb"/>
        <s v="634a1d7102ee3566accbac70e167712b"/>
        <s v="77a236d861c63763b53b16f4395722a4"/>
        <s v="0a18c21b12543e369414240e352de869"/>
        <s v="b92c71eb800d3e5cb581f1f98d66ac59"/>
        <s v="e06259f0c2df33b19f6fd45eda07548d"/>
        <s v="4462217047733eb9a029d2d161461c56"/>
        <s v="26e7219f387338fbade23a12df3c686c"/>
        <s v="0f3ccf4e1be63604ad2d57ff517edfaa"/>
        <s v="aa5f3ca7d4323e5bbecb47f2d9ece8e4"/>
        <s v="2fd7c53b7f79388b817e438c35a8994e"/>
        <s v="cc7d656d060f3b75806dd910c2c906e3"/>
        <s v="0778bcad1e6d3a1a92c722c340630ded"/>
        <s v="495265137c7a305db3aba3d4d6ba9279"/>
        <s v="fb296599dca63df080bafc000084d10f"/>
        <s v="b29983ea6e913158918b5f4d75559c43"/>
        <s v="067baf7db6b7331198f598339d95650a"/>
        <s v="56fcd96f1aee38dc9238e81d17697cf3"/>
        <s v="1d023cf86d0b3f2f948b87bc55491bbf"/>
        <s v="c73d08d0cd2b375d94e6afa3ff4fb814"/>
        <s v="34e77fe413c139598c3265e0c321674e"/>
        <s v="634ba7af82db3a2baaf2c01fe7e5c757"/>
        <s v="7cc356939e16389086a279cfe3ee57dd"/>
        <s v="c41bdf2cc8d931a495373f745333687b"/>
        <s v="55291d296ad9304e90b03ab982ebf571"/>
        <s v="f28e2024b27a35c5a102dcf73bd83d34"/>
        <s v="58184f1e169a31b8a983e38be01da626"/>
        <s v="8fe554b75700359088cf8736150698fa"/>
        <s v="1e3f1c8767d13942abfb0d6772e16bb9"/>
        <s v="265c0f2628eb35b096c63633c2a7764a"/>
        <s v="fb393a311b17305eafef2b80367da013"/>
        <s v="5044c4b9c0953da3adad870ceddf9f8d"/>
        <s v="283dfd2cbad332ebbbb3151e64528397"/>
        <s v="dbcea554e0803212a073f1b31128ea61"/>
        <s v="93fae78047c03fddb5be4e1567afc498"/>
        <s v="be5834fa92803fb285e36cc82766fceb"/>
        <s v="bce53e4a378d3471926540f3af3c8a21"/>
        <s v="1fc8dac4c1ca3eff91cd82f292a5bbb7"/>
        <s v="8758927502ae320c84e3c37bdf8d5fc0"/>
        <s v="22de6f7ab2ec3172a9b539d6b7beeb47"/>
        <s v="960088434fa13867aa3c53fa84e2ff3c"/>
        <s v="ed16a1cff143358d9d9ed0f145718774"/>
        <s v="9914eae1697e3d1fb1f88ab84e2b89ef"/>
        <s v="dad69f6a70d93b50a3d503b5781d7c73"/>
        <s v="b14cdca680a83843a6ec87d951b05242"/>
        <s v="4a9b04931c5f338db0281040877d7637"/>
        <s v="df7e77bcaa42388ba5095263af289a39"/>
        <s v="47d09d9ca40b3f0c9693c21bb95bd401"/>
        <s v="a05cc125b30430fd91cd8a8c49936f5b"/>
        <s v="ca4fa700104f3c6da89f627c56bbb94f"/>
        <s v="4c4f2a08f9f1365ba756e2f366a8d215"/>
        <s v="8af2e2452a6431518085edc1d475bd54"/>
        <s v="e142f43d14023c058e2a6e64471ab720"/>
        <s v="3c95fc46edc63f9d95513454604ff200"/>
        <s v="7a77a0ef49e03640980111b7eca28302"/>
        <s v="7260bbc23c8537c2a18ef2698a46e72c"/>
        <s v="a481290eb10b325a8f9b01be535dd706"/>
        <s v="149d9b8146393b75956fa43ace5711a1"/>
        <s v="89140a1d5ffd37ce8a794b22fe2563a7"/>
        <s v="fd13a45185f33be58ab42ec641b22c44"/>
        <s v="502ef6d685c73433bb49cb68dbe16dc3"/>
        <s v="5ece6fe300b93be68a7a6e4f79161dca"/>
        <s v="86a60e69ed843a138b78a5fee116cdd3"/>
        <s v="22e0a20d98743487a9fd9621d6ef920a"/>
        <s v="a4129215d7c438728049769cf3a3a8e1"/>
        <s v="b1ea265ee8fc38c6b678c6494be3d202"/>
        <s v="772eebb721a432798449943416ab347f"/>
        <s v="f48d5d44c31731d49b557cb9efaa53c1"/>
        <s v="3040a5a5f4f230f5b8053f616cabd89c"/>
        <s v="16032e96cf553e86a03cb0336f67b4c0"/>
        <s v="1343932b071d3438a3221cc05f30ebf9"/>
        <s v="afe0feeea9863e6c87223989bdecd4b9"/>
        <s v="1b0768b4360e3c8bbcf5a57578ec5e62"/>
        <s v="8eff2692bc3a3df3b1995c69b790f7b5"/>
        <s v="51587604337f3da8b3ea2eefc3bcbb27"/>
        <s v="a89a2da01cd03b209f9e7f3886253a07"/>
        <s v="83649c71a9743bb58063ebccba0ca58d"/>
        <s v="74e69f7292783aca92cda25f2bfbe2cf"/>
        <s v="a143c7a9bfd73a139e87cde324f94f76"/>
        <s v="f09236bf55613b4a80a7bd57cb8257c5"/>
        <s v="9e49487caeda3169935d510268ef7785"/>
        <s v="13f18850755b3313b9d86d2f0ffa84f6"/>
        <s v="f63f777366aa3514b6446a267164662f"/>
        <s v="49996ca9a1d333c5bf72d5057f949158"/>
        <s v="be3add30d05a350d96a97d9ec1f67440"/>
        <s v="836a143fa2bb3d539299a96002418ea5"/>
        <s v="50c237f668fc3e40916c0f2524910286"/>
        <s v="6ff35cc302ee3f328b6d444004f66b5b"/>
        <s v="243875d314933465b098173decb1706e"/>
        <s v="4367071932973904a4e8f39e7eb5ea09"/>
        <s v="c5903525cf2a38a697d9c0b47cface8e"/>
        <s v="db9b50610212397597291c6c5bd9c5b5"/>
        <s v="f96c0ef040643c18b7b3f195f8e0b334"/>
        <s v="97b0432d198233f4940ca6f4e2199af2"/>
        <s v="c5273eac00e1338baf70068df5fa5be6"/>
        <s v="c134247df9b631b9bc97a25573c98c57"/>
        <s v="8391956cd3ea37a8b51992009a1ebf84"/>
        <s v="e21458efd07d3e779a65eb9be7023bf1"/>
        <s v="44fdcea4e22b3aa08b9d2cf5090639dc"/>
        <s v="9b286073ca483d14b5d0fe694cd30485"/>
        <s v="18e030c1de313ea5812650b0cf267eb1"/>
        <s v="4be5300b5ebb3d559b3548bf0bec43c0"/>
        <s v="47df33821d44342da4ef127e5f90bbfa"/>
        <s v="2a4e7e2508373a61b46e07d05f38d623"/>
        <s v="a8de49bd1d333c72a6af35adb0f490e4"/>
      </sharedItems>
    </cacheField>
    <cacheField name="Ad id (w241 ad assignments)" numFmtId="0">
      <sharedItems containsSemiMixedTypes="0" containsString="0" containsNumber="1" containsInteger="1">
        <n v="1.0"/>
        <n v="2.0"/>
        <n v="3.0"/>
        <n v="4.0"/>
        <n v="5.0"/>
        <n v="6.0"/>
        <n v="8.0"/>
        <n v="11.0"/>
        <n v="13.0"/>
        <n v="15.0"/>
        <n v="16.0"/>
        <n v="18.0"/>
        <n v="19.0"/>
        <n v="20.0"/>
        <n v="22.0"/>
        <n v="24.0"/>
        <n v="30.0"/>
        <n v="35.0"/>
        <n v="41.0"/>
        <n v="42.0"/>
        <n v="43.0"/>
        <n v="45.0"/>
        <n v="50.0"/>
        <n v="51.0"/>
        <n v="58.0"/>
        <n v="61.0"/>
        <n v="62.0"/>
        <n v="63.0"/>
        <n v="64.0"/>
        <n v="67.0"/>
        <n v="71.0"/>
        <n v="72.0"/>
        <n v="73.0"/>
        <n v="76.0"/>
        <n v="77.0"/>
        <n v="78.0"/>
        <n v="79.0"/>
        <n v="80.0"/>
        <n v="82.0"/>
        <n v="83.0"/>
        <n v="85.0"/>
        <n v="95.0"/>
        <n v="96.0"/>
        <n v="12.0"/>
        <n v="17.0"/>
        <n v="21.0"/>
        <n v="25.0"/>
        <n v="27.0"/>
        <n v="29.0"/>
        <n v="32.0"/>
        <n v="40.0"/>
        <n v="44.0"/>
        <n v="46.0"/>
        <n v="66.0"/>
        <n v="74.0"/>
        <n v="75.0"/>
        <n v="81.0"/>
        <n v="84.0"/>
        <n v="87.0"/>
        <n v="94.0"/>
        <n v="7.0"/>
        <n v="9.0"/>
        <n v="52.0"/>
        <n v="60.0"/>
        <n v="26.0"/>
        <n v="39.0"/>
        <n v="68.0"/>
        <n v="14.0"/>
      </sharedItems>
    </cacheField>
    <cacheField name="TREATMENT" numFmtId="0">
      <sharedItems containsSemiMixedTypes="0" containsString="0" containsNumber="1" containsInteger="1">
        <n v="1.0"/>
        <n v="0.0"/>
      </sharedItems>
    </cacheField>
    <cacheField name="Pair ID" numFmtId="0">
      <sharedItems containsSemiMixedTypes="0" containsString="0" containsNumber="1" containsInteger="1">
        <n v="1.0"/>
        <n v="2.0"/>
        <n v="3.0"/>
        <n v="4.0"/>
        <n v="6.0"/>
        <n v="7.0"/>
        <n v="8.0"/>
        <n v="9.0"/>
        <n v="10.0"/>
        <n v="11.0"/>
        <n v="12.0"/>
        <n v="15.0"/>
        <n v="18.0"/>
        <n v="21.0"/>
        <n v="22.0"/>
        <n v="23.0"/>
        <n v="25.0"/>
        <n v="26.0"/>
        <n v="29.0"/>
        <n v="31.0"/>
        <n v="32.0"/>
        <n v="34.0"/>
        <n v="36.0"/>
        <n v="37.0"/>
        <n v="38.0"/>
        <n v="39.0"/>
        <n v="40.0"/>
        <n v="41.0"/>
        <n v="42.0"/>
        <n v="43.0"/>
        <n v="48.0"/>
        <n v="13.0"/>
        <n v="14.0"/>
        <n v="16.0"/>
        <n v="20.0"/>
        <n v="33.0"/>
        <n v="44.0"/>
        <n v="47.0"/>
        <n v="5.0"/>
        <n v="30.0"/>
      </sharedItems>
    </cacheField>
    <cacheField name="Day" numFmtId="0">
      <sharedItems containsSemiMixedTypes="0" containsString="0" containsNumber="1" containsInteger="1">
        <n v="4.0"/>
        <n v="2.0"/>
        <n v="1.0"/>
        <n v="3.0"/>
      </sharedItems>
    </cacheField>
    <cacheField name="City" numFmtId="0">
      <sharedItems containsSemiMixedTypes="0" containsString="0" containsNumber="1" containsInteger="1">
        <n v="4.0"/>
        <n v="1.0"/>
        <n v="2.0"/>
        <n v="3.0"/>
        <n v="5.0"/>
      </sharedItems>
    </cacheField>
    <cacheField name="Author" numFmtId="0">
      <sharedItems>
        <s v="Kyle"/>
        <s v="Raja"/>
        <s v="Daniel"/>
        <s v="Jonathan"/>
        <s v="Umber"/>
      </sharedItems>
    </cacheField>
    <cacheField name="ad link" numFmtId="0">
      <sharedItems containsBlank="1">
        <s v="http://newyork.craigslist.org/brk/sys/5336982015.html"/>
        <s v="http://cnj.craigslist.org/sys/5339950968.html"/>
        <s v="http://cnj.craigslist.org/mob/5333912932.html"/>
        <s v="http://cnj.craigslist.org/hsh/5336869552.html"/>
        <s v=" http://sfbay.craigslist.org/pen/mob/5334726701.html "/>
        <s v="http://sfbay.craigslist.org/pen/mob/5334726701.htm"/>
        <s v="http://sfbay.craigslist.org/pen/mob/5334726701.html"/>
        <s v=" http://sfbay.craigslist.org/pen/mob/5334726701.html"/>
        <s v="http://cnj.craigslist.org/sys/5330105283.html"/>
        <s v="http://sfbay.craigslist.org/pen/sys/5330457282.html"/>
        <s v=" http://sfbay.craigslist.org/pen/mob/5337539441.html"/>
        <s v="http://sfbay.craigslist.org/pen/mob/5337539441.html"/>
        <s v="http://cnj.craigslist.org/app/5334256735.html"/>
        <s v="http://sfbay.craigslist.org/pen/ele/5330775234.html"/>
        <s v="http://sfbay.craigslist.org/pen/ele/5330775234.htm"/>
        <s v="http://cnj.craigslist.org/tag/5330151775.html"/>
        <s v="http://newyork.craigslist.org/brk/ele/5334264118.html"/>
        <s v="http://cnj.craigslist.org/sys/5334332976.html"/>
        <s v="http://cnj.craigslist.org/sys/5330282978.html"/>
        <s v="http://sfbay.craigslist.org/sby/sys/5330820467.html"/>
        <s v=" http://sfbay.craigslist.org/pen/ele/5334737267.html"/>
        <s v="http://sfbay.craigslist.org/pen/ele/5334737267.html "/>
        <s v="http://sfbay.craigslist.org/pen/ele/5334737267.html"/>
        <s v="http://newyork.craigslist.org/brk/ele/5334267856.html"/>
        <s v="http://cnj.craigslist.org/vgm/5336782056.html"/>
        <s v="http://sfbay.craigslist.org/pen/spo/5337553654.html"/>
        <s v="http://newyork.craigslist.org/brk/ele/5336984906.html"/>
        <s v="http://cnj.craigslist.org/pho/5336702931.html"/>
        <s v="http://newyork.craigslist.org/brk/pho/5336987592.html"/>
        <s v="http://cnj.craigslist.org/vgm/5336755266.html"/>
        <s v="http://newyork.craigslist.org/brk/ele/5330397003.html"/>
        <s v="http://newyork.craigslist.org/brk/ele/5330402488.html"/>
        <s v="http://cnj.craigslist.org/tls/5334470767.html"/>
        <s v="http://cnj.craigslist.org/fuo/5340039386.html"/>
        <s v="http://newyork.craigslist.org/brk/fuo/5336167084.html"/>
        <s v="http://cnj.craigslist.org/fuo/5340095294.html"/>
        <m/>
        <s v="http://sfbay.craigslist.org/pen/clt/5334751937.html"/>
        <s v=" http://sfbay.craigslist.org/pen/clt/5334751937.html"/>
        <s v="http://sfbay.craigslist.org/pen/clt/5334751937.htm"/>
        <s v=" http://sfbay.craigslist.org/pen/sys/5334757609.html"/>
        <s v="http://sfbay.craigslist.org/pen/sys/5334757609.html"/>
        <s v="http://sfbay.craigslist.org/pen/ele/5330861031.html"/>
        <s v="http://cnj.craigslist.org/ele/5340293228.html"/>
        <s v="http://sfbay.craigslist.org/pen/sys/5340731436.html"/>
        <s v="http://newyork.craigslist.org/brk/ele/5330490396.html"/>
        <s v="http://sfbay.craigslist.org/pen/ele/5340743954.html"/>
        <s v=" http://sfbay.craigslist.org/pen/ele/5340743954.html"/>
        <s v=" http://sfbay.craigslist.org/pen/ele/5340743954.html "/>
        <s v="http://cnj.craigslist.org/pho/5340300561.html"/>
        <s v="http://sfbay.craigslist.org/pen/ele/5340751357.htm"/>
        <s v="http://sfbay.craigslist.org/pen/ele/5340751357.html"/>
        <s v="http://sfbay.craigslist.org/pen/ele/5340751357.html  "/>
        <s v=" http://sfbay.craigslist.org/pen/ele/5340751357.html "/>
        <s v=" http://sfbay.craigslist.org/pen/ele/5340751357.html"/>
        <s v="http://newyork.craigslist.org/brk/ele/5336990493.html"/>
        <s v="http://sfbay.craigslist.org/pen/mob/5337575909.html"/>
        <s v="http://sfbay.craigslist.org/pen/mob/5337575909.html "/>
        <s v="http://newyork.craigslist.org/brk/sys/5331207266.html"/>
        <s v="http://newyork.craigslist.org/brk/ele/5336169705.html"/>
        <s v="http://cnj.craigslist.org/ele/5334489913.html"/>
        <s v="http://newyork.craigslist.org/brk/ele/5336176672.html"/>
        <s v="http://seattle.craigslist.org/see/app/5340254744.html"/>
        <s v="http://seattle.craigslist.org/see/ele/5337195910.html"/>
        <s v="http://seattle.craigslist.org/see/ele/5337212658.html"/>
        <s v="http://seattle.craigslist.org/see/pho/5330510465.html"/>
        <s v="http://seattle.craigslist.org/see/bik/5340270538.html"/>
        <s v="http://seattle.craigslist.org/see/vgm/5330588740.html"/>
        <s v="http://seattle.craigslist.org/see/bab/5337224079.html"/>
        <s v="http://seattle.craigslist.org/see/fuo/5330726227.html"/>
        <s v="http://seattle.craigslist.org/see/pho/5340319609.html"/>
        <s v="http://seattle.craigslist.org/see/vgm/5330788718.html"/>
        <s v="http://seattle.craigslist.org/see/mob/5340430399.html"/>
        <s v="http://seattle.craigslist.org/see/sys/5334329138.html"/>
        <s v="http://seattle.craigslist.org/see/app/5334371968.html"/>
        <s v="http://seattle.craigslist.org/see/ele/5340540802.html"/>
        <s v="http://seattle.craigslist.org/see/ele/5334391007.html"/>
        <s v="http://seattle.craigslist.org/see/app/5337245455.html"/>
        <s v="https://post.craigslist.org/u/lsWH7LWS5RGZ9V3aY6BK6g/ncych"/>
        <s v="https://post.craigslist.org/u/ZPHeZriS5RGNuVzrlOTCRg/isrjj"/>
        <s v="https://post.craigslist.org/u/0gIikoyU5RG_aLJX1bT74w/n6pii"/>
        <s v="https://post.craigslist.org/u/UARrQI6U5RGxzvFNEBgXOQ/wzdhp"/>
        <s v="https://post.craigslist.org/u/4AKlaBiX5RGWpVHl7z_J5w/8bst3"/>
        <s v="https://post.craigslist.org/u/xgfDfBmX5RGFryCENWqnRA/bpjh2"/>
        <s v="https://post.craigslist.org/u/AB2IUxqX5RGjV3C3TLZuug/sbtkf"/>
        <s v="https://post.craigslist.org/u/vJ7ItauY5RGkqLFKHIuvGA/bdic4"/>
      </sharedItems>
    </cacheField>
    <cacheField name="timestamp (ad posted or email recieved)">
      <sharedItems containsMixedTypes="1" containsNumber="1">
        <s v="Nov 30 00:15 PST"/>
        <s v="Nov 30 00:18 PST"/>
        <s v="Nov 30 3:39 PST"/>
        <s v="Nov 30 18:08 PST"/>
        <s v="Nov 30 18:14 PST"/>
        <s v="Tue, 1 Dec 2015 11:26:59 -0500"/>
        <s v="Tue, 01 Dec 2015 17:58:33 -0500"/>
        <s v="Wed, 02 Dec 2015 13:11:41 +0000"/>
        <s v="Fri, 27 Nov 2015 10:59:34 -0500"/>
        <s v="Fri, 27 Nov 2015 11:21:41 -0500"/>
        <s v="Fri, 27 Nov 2015 11:23:31 -0500"/>
        <s v="Fri, 27 Nov 2015 16:37:54 +0000 (UTC)"/>
        <s v="Fri, 27 Nov 2015 12:07:09 -0500"/>
        <s v="Fri, 27 Nov 2015 12:50:24 -0500"/>
        <s v="Fri, 27 Nov 2015 19:10:12 +0000 (UTC)"/>
        <s v="Fri, 27 Nov 2015 12:48:29 -0500"/>
        <s v="Fri, 27 Nov 2015 17:01:02 -0500"/>
        <s v="Fri, 27 Nov 2015 22:02:15 +0000 (UTC)"/>
        <s v="Fri, 27 Nov 2015 17:17:15 -0500"/>
        <s v="Fri, 27 Nov 2015 18:23:01 -0500"/>
        <s v="Fri, 27 Nov 2015 23:44:46 +0000 (UTC)"/>
        <s v="Fri, 27 Nov 2015 20:48:45 -0500"/>
        <s v="Sat, 28 Nov 2015 07:17:19 -0500"/>
        <s v="Sat, 28 Nov 2015 04:59:14 -0800"/>
        <s v="Sun, 29 Nov 2015 00:46:42 -0500"/>
        <s v="Sun, 29 Nov 2015 01:35:40 -0500"/>
        <s v="Mon, 30 Nov 2015 08:09:52 -0500"/>
        <s v="11/27/2015 16:39:00 PST"/>
        <s v="11/27/2015  16:52:00 PST "/>
        <s v="11/27/2015 17:03:00 PST"/>
        <s v="11/27/2015 17:24:00 PST"/>
        <s v="11/27/2015 17:23:00 PST"/>
        <s v="11/27/2015 18:44:00 PST"/>
        <s v="11/27/2015 21:40:00 PST "/>
        <s v="11/27/2015 21:49:00 PST "/>
        <s v="11/28/2015 09:55:00 PST"/>
        <s v="11/28/2015 10:55:00 PST"/>
        <s v="11/28/2015 11:30:00 PST"/>
        <s v="11/28/2015 11:52:00 PST"/>
        <s v="11/28/2015 17:27:00 PST"/>
        <s v="11/28/2015 20:30:00 PST"/>
        <s v="11/28/2015 21:13:00 PST"/>
        <s v="1/28/2015 23:13:00 PST"/>
        <s v="11/29/2015 01:32:00 PST"/>
        <s v="11/29/2015 11:43:00 PST"/>
        <s v="Tue, 24 Nov 2015 10:37:23 -0500"/>
        <s v="Tue, 24 Nov 2015 15:38:39 -0500"/>
        <s v="Tue, 24 Nov 2015 21:10:55 -0500"/>
        <s v="Wed, 25 Nov 2015 07:08:15 -0500"/>
        <s v="Wed, 25 Nov 2015 10:26:29 -0500"/>
        <s v="Thu, 26 Nov 2015 08:09:18 -0500"/>
        <s v="11/24/2015 12:06:00 PST"/>
        <s v="11/24/2015 12:32:00 PST"/>
        <s v="11/25/2015 06:35:00 PST"/>
        <s v="11/25/2015 06:46:00 PST"/>
        <s v="11/29/2015  18:41:00 PST"/>
        <s v="11/30/2015 11:15:00 PST"/>
        <s v="Sat, 28 Nov 2015 08:07:44 -0600"/>
        <s v="Sat, 28 Nov 2015 12:40:07 -0500"/>
        <s v="Sat, 28 Nov 2015 12:53:21 -0500"/>
        <s v="Sat, 28 Nov 2015 16:19:50 -0500"/>
        <s v="11/24/2015 13:51:00 PST"/>
        <s v="11/24/2015 16:20:00 PST"/>
        <s v="11/24/2015 22:25:00 PST"/>
        <s v="11/25/2015 04:56:00 PST"/>
        <s v="11/25/2015 06:24:00 PST"/>
        <s v="11/26/2015 11:27:00 PST"/>
        <s v="Tue, 24 Nov 2015 11:36:05 -0500"/>
        <s v="Wed, 25 Nov 2015 10:17:18 -0500"/>
        <s v="Nov 27 17:34 PST"/>
        <s v="Nov 27 19:18  PST"/>
        <s v="Fri, 27 Nov 2015 23:51:52 -0500"/>
        <s v="Sat, 28 Nov 2015 02:20:22 -0500"/>
        <s v="Sat, 28 Nov 2015 07:32:07 -0500"/>
        <s v="Sat, 28 Nov 2015 15:55:12 +0000 (UTC)"/>
        <s v="Sat, 28 Nov 2015 16:21:16 -0500"/>
        <s v="Tue, 24 Nov 2015 12:08:59 -0500"/>
        <s v="Tue, 24 Nov 2015 21:12:21 -0500"/>
        <s v="Wed, 25 Nov 2015 09:52:16 -0500"/>
        <s v="Wed, 25 Nov 2015 19:32:01 +0000 (UTC)"/>
        <s v="Wed, 25 Nov 2015 18:53:19 -0500"/>
        <s v="11/24/2015 15:14:00 PST"/>
        <s v="11/24/2015 16:21:00 PST"/>
        <s v="11/25/2015 02:01:00 PST"/>
        <s v="11/25/2015 04:29:00 PST"/>
        <s v="11/25/2015  11:42:00 PST"/>
        <s v="11/25/2015  12:12:00 PST"/>
        <s v="11/25/2015  12:31:00 PST"/>
        <s v="11/25/2015 17:22:00 PST"/>
        <s v="11/27/2015 18:07:00 PST"/>
        <s v="11/27/2015 21:48:00 PST"/>
        <s v="11/28/2015 01:03:00 PST"/>
        <s v="11/28/2015 16:02:00 PST"/>
        <s v="11/28/2015 16:26:00 PST"/>
        <s v="11/28/2015 18:58:00 PST"/>
        <s v="11/28/2015 22:48:00 PST"/>
        <s v="11/29/2015 07:41:00 PST"/>
        <s v="Nov 28 6:28 PST"/>
        <s v="Nov 29 6:19 PST"/>
        <s v="Sun, 29 Nov 2015 13:09:46 -0500"/>
        <s v="Mon, 30 Nov 2015 10:13:18 -0500"/>
        <s v="Mon, 30 Nov 2015 10:17:55 -0500"/>
        <s v="Mon, 30 Nov 2015 13:26:16 -0500"/>
        <s v="Mon, 30 Nov 2015 13:30:50 -0500"/>
        <s v="Mon, 30 Nov 2015 13:36:40 -0500"/>
        <s v="Mon, 30 Nov 2015 21:12:38 -0500"/>
        <s v="Tue, 1 Dec 2015 03:05:13 +0000"/>
        <s v="Mon, 30 Nov 2015 22:18:59 -0500"/>
        <s v="Mon, 30 Nov 2015 22:50:25 -0500"/>
        <s v="Tue, 1 Dec 2015 04:38:28 +0000"/>
        <s v="Tue, 1 Dec 2015 01:55:50 -0500"/>
        <s v="11/29/2015 21:47:00 PST"/>
        <s v="Nov 30 20:10 PST"/>
        <s v="Dec 1 6:14 PST"/>
        <s v="Dec 1 9:16 PST"/>
        <s v="Nov 29 16:35 PST"/>
        <s v="Nov 29 17:25 PST"/>
        <s v="Nov 29 19:52 PST"/>
        <s v="Sun, 29 Nov 2015 19:23:07 -0500"/>
        <s v="Mon, 30 Nov 2015 15:10:56 -0600"/>
        <s v="Mon, 30 Nov 2015 22:36:46 -0500"/>
        <s v="Mon, 30 Nov 2015 23:01:46 -0500"/>
        <s v="Nov 29 10:47 PST"/>
        <s v="Nov 30 2:12 PST"/>
        <s v="Nov 30 12:57 PST"/>
        <s v="Nov 10 13:58 PST"/>
        <s v="Sun, 29 Nov 2015 11:53:00 -0800"/>
        <s v="Sun, 29 Nov 2015 23:10:42 -0500"/>
        <s v="Tue, 1 Dec 2015 00:41:06 -0500"/>
        <s v="Nov 25, 2015 13:16 PST"/>
        <s v="Nov 24, 16:12 PST"/>
        <s v="Nov 24, 17:34 PST"/>
        <s v="Nov 24, 19:20 PST"/>
        <s v="Fri, 27 Nov 2015 17:47:50 -0500"/>
        <s v="Fri, 27 Nov 2015 18:44:07 -0500"/>
        <s v="Tue, 1 Dec 2015 12:07:41 -0500"/>
        <s v="Nov 29 1:00  PST"/>
        <s v="Nov 30 6:35 PST"/>
        <s v="Tue, 01 Dec 2015 18:09:52 -0500"/>
        <s v="Tue, 1 Dec 2015 20:25:40 -0500"/>
        <s v="Tue, 1 Dec 2015 23:17:36 -0500"/>
        <s v="11/27/2015 17:48:00 PST"/>
        <s v="11/27/2015 18:38:00 PST"/>
        <s v="11/27/2015 19:20:00 PST "/>
        <s v="11/27/2015 19:31:00 PST"/>
        <s v="11/27/2015 19:32:00 PST "/>
        <s v="11/27/2015 19:49:00 PST"/>
        <s v="11/27/2015  20:20:00 PST"/>
        <s v="11/27/2015   20:24:00 PST"/>
        <s v="11/27/2015 21:54:00 PST"/>
        <s v="11/27/2015  22:36:00 PST"/>
        <s v="11/27/2015  23:02:00 PST "/>
        <s v="11/28/2015 07:51:00 PST"/>
        <s v="11/28/2015 14:09:00 PST"/>
        <s v="11/28/2015 14:44:00 PST"/>
        <s v="11/28/2015 16:43:00 PST"/>
        <s v="11/28/2015 20:52:00 PST"/>
        <s v="11/28/2015 21:17:00 PST"/>
        <s v="11/27/2015 17:01:00 PST"/>
        <s v="11/28/2015 10:56:00 PST"/>
        <s v="11/28/2015 11:07:00 PST"/>
        <s v="11/28/2015 11:20:00 PST"/>
        <s v="11/28/2015 12:57:00 PST"/>
        <s v="11/28/2015 12:54:00 PST"/>
        <s v="11/28/2015 23:14:00 PST"/>
        <s v="11/28/2015 23:24:00 PST"/>
        <s v="11/29/2015 10:04:00 PST "/>
        <s v="11/26/2015 11:41:00 PST"/>
        <s v="11/26/2015 13:41:00 PST"/>
        <s v="Tue, 1 Dec 2015 15:45:21 -0500"/>
        <s v="12/01/2015 20:12:00 PST"/>
        <s v=" 12/02/2015 14:13:00 PST"/>
        <s v="12/02/2015 16:26:00 PST"/>
        <s v="12/02/2015 23:58:00 PM"/>
        <s v="Nov 25, 2015 6:00 PST"/>
        <s v="Nov 25, 2015 6:50 PST"/>
        <s v="Nov 25, 2015 7:58 PST"/>
        <s v="Nov 25, 2015 9:20 PST"/>
        <s v="Nov 25, 2015 14:04 PST"/>
        <s v="Nov 24, 2015 4:01 PST"/>
        <s v="Nov 24, 2015 16:43 PST"/>
        <s v="Nov 24, 2015 10:41 PST"/>
        <s v="Nov 24: 10:28 PST"/>
        <s v="Nov 25 4:15 PST"/>
        <s v="Nov 25 12:42 PST"/>
        <s v="Nov 25 16:45 PST"/>
        <s v="Nov 25 17:37 PST"/>
        <s v="Nov 25 8:05 PST"/>
        <s v="Nov 25 20:30 PST"/>
        <s v="Nov 26 1:40 PST"/>
        <s v="Nov 26 3:32 PST"/>
        <s v="12/01/2015 17:37:00 PST"/>
        <s v="12/01/2015 17:56:00 PST"/>
        <s v="12/01/2015 19:55:00 PST"/>
        <s v="12/01/2015 20:38:00 PST"/>
        <s v="12/01/2015 23:38:00 PST"/>
        <s v="12/01/2015 23:59:00 PST"/>
        <s v="12/02/2015 06:21:00 PST"/>
        <s v="12/02/2015 10:32:00 PST"/>
        <s v="12/02/2015 14:16:00 PST"/>
        <s v="Tue, 01 Dec 2015 23:24:09 +0000"/>
        <s v="Tue, 1 Dec 2015 19:38:46 -0500"/>
        <s v="Wed, 2 Dec 2015 17:30:41 +0000 (UTC)"/>
        <s v="Wed, 2 Dec 2015 03:42:23 -0500"/>
        <s v="Wed, 2 Dec 2015 09:51:39 -0500"/>
        <s v="Wed, 2 Dec 2015 15:47:34 +0000"/>
        <s v="12/01/2015  14:59:00 PST"/>
        <s v="12/01/2015  15:02:00 PST"/>
        <s v="12/01/2015 15:15:00 PST"/>
        <s v="12/01/2015 17:17:00 PST"/>
        <s v="12/01/2015 21:33:00 PST"/>
        <s v="12/02/2015 08:33:00 PST"/>
        <s v="12/02/2015 08:39:00 PST"/>
        <s v="12/02/2015 12:36:00 PST"/>
        <s v="12/02/2015 13:41:00 PST"/>
        <s v="12/02/2015 15:13:00 PST"/>
        <s v="12/02/2015 18:22:00 PST"/>
        <s v="12/02/2015 18:39:00 PST"/>
        <s v="12/02/2015 19:55:00 PST"/>
        <s v="12/03/2015 01:16:00 PST"/>
        <s v="12/03/2015 01:56:00 PST"/>
        <s v="12/03/2015 08:40:00 PST"/>
        <s v="12/03/2015 12:48:00 PST"/>
        <s v="12/03/2015 13:14:00 PST"/>
        <s v="Nov 29 11:33 PST"/>
        <s v="Nov 29 11:38 PST"/>
        <s v="Nov 29 12:47 PST"/>
        <s v="Nov 29 14:46 PST"/>
        <s v="Nov 29 16:01 PST"/>
        <s v="Nov 29 18:19 PST"/>
        <s v="Nov 29 19:50 PST"/>
        <s v="Nov 29 20:40 PST"/>
        <s v="Nov 30 00:51 PST"/>
        <s v="Nov 30 7:45 PST"/>
        <s v="Nov 30 8:01 PST"/>
        <s v="Nov 30 11:07 PST"/>
        <s v="Nov 30 12:02 PST"/>
        <s v="Nov 30 12:51 PST"/>
        <s v="Nov 30 13:54 PST"/>
        <s v="Nov 30 14:08 PST"/>
        <s v="Nov 30 13:59 PST"/>
        <s v="Nov 30 16:59 PST"/>
        <s v="Nov 30 20:11 PST"/>
        <s v="Nov 30 11:34 PST"/>
        <s v="Dec 1 9:22 PST"/>
        <s v="Dec 1 11:49 PST"/>
        <s v="Dec 1 12:28 PST"/>
        <s v="Dec 1 16:42 PST"/>
        <s v="Dec 1 16:47 PST"/>
        <s v="Dec 19:02 PST"/>
        <s v="Nov 29 17:29 PST"/>
        <s v="11/29/2015 22:45:00 PST"/>
        <s v="11/30/2015 00:42:00 PST"/>
        <s v="11/30/2015 21:57:00 PST"/>
        <s v="12/01/2015 07:45:00 PST"/>
        <s v="Nov 25, 2015 6:49 PST"/>
        <s v="Nov 25, 2015 8:23 PST"/>
        <s v="Nov 24: 20:28 PST"/>
        <s v="Nov 25 2:06 PST"/>
        <s v="Nov 26, 9:41 PST"/>
        <s v="Nov 26, 1:21 PST"/>
        <s v="Nov 29 10:31 PST"/>
        <s v="Nov 29 20:05 PST"/>
        <s v="Nov 30 11:55 PST"/>
        <s v="Nov 29 10:08 PST"/>
        <s v="Nov 30  16:10 PST"/>
        <s v="Fri, 27 Nov 2015 17:42:10 -0500"/>
        <s v="Fri, 27 Nov 2015 21:13:03 -0900"/>
        <s v="Sat, 28 Nov 2015 09:05:59 -0500"/>
        <s v="Sat, 28 Nov 2015 14:18:40 -0500"/>
        <s v="Sat, 28 Nov 2015 17:37:35 -0500"/>
        <s v="Sat, 28 Nov 2015 17:40:42 -0500"/>
        <s v="Nov 29 16:54 PST"/>
        <s v="Nov 29 17:06 PST"/>
        <s v="Nov 30 00:39 PST"/>
        <s v="Nov 30 10:01 PST"/>
        <s v="Nov 30 1:17 PST"/>
        <n v="42340.83819444444"/>
        <n v="42339.458333333336"/>
        <n v="42338.910416666666"/>
        <n v="42338.76944444444"/>
        <n v="42338.48611111111"/>
        <n v="42338.41805555556"/>
        <n v="42337.79861111111"/>
        <n v="42337.54375"/>
        <n v="42338.603472222225"/>
        <n v="42338.402083333334"/>
        <n v="42337.89513888889"/>
        <n v="42337.53958333333"/>
        <n v="42334.42986111111"/>
        <n v="42334.1625"/>
        <n v="42333.82708333333"/>
        <n v="42333.53888888889"/>
        <n v="42333.433333333334"/>
        <n v="42332.43541666667"/>
        <n v="42332.48472222222"/>
        <n v="42332.42986111111"/>
        <n v="42339.979166666664"/>
        <n v="42333.8625"/>
        <n v="42333.85"/>
        <n v="42333.736805555556"/>
        <n v="42333.62152777778"/>
        <n v="42333.13402777778"/>
        <n v="42333.51180555556"/>
        <n v="42333.02291666667"/>
        <n v="42332.895833333336"/>
        <n v="42332.89375"/>
        <n v="42332.873611111114"/>
        <n v="42332.864583333336"/>
        <n v="42332.81458333333"/>
        <n v="42332.18263888889"/>
        <n v="42332.76666666667"/>
        <n v="42332.615277777775"/>
        <n v="42332.74444444444"/>
        <n v="42332.64097222222"/>
        <n v="42332.638194444444"/>
        <n v="42332.120833333334"/>
        <n v="42332.55625"/>
        <n v="42332.541666666664"/>
        <n v="42332.53194444445"/>
        <n v="42332.51597222222"/>
        <n v="42338.532638888886"/>
        <n v="42334.12291666667"/>
        <n v="42332.81805555556"/>
        <n v="42339.52013888889"/>
        <n v="42333.78958333333"/>
        <n v="42339.77013888889"/>
        <n v="42337.84027777778"/>
        <n v="42337.0"/>
        <n v="42336.80347222222"/>
        <n v="42336.04652777778"/>
        <n v="42336.03402777778"/>
        <n v="42335.7375"/>
        <n v="42336.60486111111"/>
        <n v="42337.455555555556"/>
        <n v="42337.47361111111"/>
        <n v="42337.46666666667"/>
        <n v="42337.45138888889"/>
        <n v="42337.14166666667"/>
        <n v="42337.02361111111"/>
        <n v="42337.02569444444"/>
        <n v="42336.96666666667"/>
        <n v="42336.95"/>
        <n v="42336.68263888889"/>
        <n v="42336.62569444445"/>
        <n v="42336.64236111111"/>
        <n v="42336.42986111111"/>
        <n v="42336.563888888886"/>
        <n v="42336.50347222222"/>
        <n v="42335.58819444444"/>
        <n v="42336.40833333333"/>
        <n v="42336.11875"/>
        <n v="42335.822222222225"/>
        <n v="42335.725"/>
        <n v="42335.67847222222"/>
        <n v="42335.638194444444"/>
        <n v="42335.634722222225"/>
        <n v="42335.52777777778"/>
        <n v="42341.19097222222"/>
        <n v="42340.73125"/>
        <n v="42340.44652777778"/>
        <n v="42339.88402777778"/>
        <n v="42339.743055555555"/>
        <n v="42339.62430555555"/>
        <n v="42339.59722222222"/>
        <n v="42339.58263888889"/>
        <n v="42339.53958333333"/>
        <n v="42339.53333333333"/>
        <n v="42339.51180555556"/>
        <n v="42339.50277777778"/>
        <n v="42340.89166666667"/>
        <n v="42340.819444444445"/>
        <n v="42340.381944444445"/>
        <n v="42339.834027777775"/>
        <n v="42339.697222222225"/>
        <n v="42336.881944444445"/>
        <n v="42335.94930555556"/>
        <n v="42335.59166666667"/>
        <n v="42337.864583333336"/>
        <s v="Tue, 24 Nov 9:15 PST"/>
        <s v="Tue, 24 Nov 12:09 PST"/>
        <s v="Wed, 25 Nov 13:42 PST"/>
        <s v="Thu, 26 Nov 0:20 PST"/>
        <s v="Tue, 24 Nov 22:31 PST"/>
        <s v="Tue, 24 Nov 18:34 PST"/>
        <s v="Thu, 26 Nov 9:32 PST"/>
        <s v="Fri, 27 Nov 1:41 PST"/>
        <s v="Thu, 26 Nov 18:37 PST"/>
        <s v="Thu, 26 Nov 15:02 PST"/>
        <s v="Thu, 26 Nov 18:45 PST"/>
        <s v="Fri, 27 Nov 18:31 PST"/>
        <s v="Sat, 28 Nov 7:47 PST"/>
        <s v="Fri, 27 Nov 22:56 PST"/>
        <s v="Sat, 28 Nov 7:27 PST"/>
        <s v="Sat, 28 Nov 712:39 PST"/>
        <s v="Mon, 30 Nov 10:47 PST"/>
        <s v="Tue, 1 Dec 1:15 PST"/>
        <s v="Tue, 1 Dec 19:19 PST"/>
        <s v="Mon, 30 Nov 16:00 PST"/>
        <s v="Sun, 29 Nov 20:33 PST"/>
        <s v="Sun, 29 Nov 22:31 PST"/>
        <s v="Mon, 30 Nov 9:52 PST"/>
        <s v="Mon, 30 Nov 10:33 PST"/>
        <s v="Tue, 1 Dec 21:12 PST"/>
      </sharedItems>
    </cacheField>
    <cacheField name="Action" numFmtId="0">
      <sharedItems>
        <s v="Response (No Offer)"/>
        <s v="Response (Offer)"/>
      </sharedItems>
    </cacheField>
    <cacheField name="offer amount" numFmtId="0">
      <sharedItems containsString="0" containsBlank="1" containsNumber="1" containsInteger="1">
        <m/>
        <n v="250.0"/>
        <n v="200.0"/>
        <n v="175.0"/>
        <n v="160.0"/>
        <n v="150.0"/>
        <n v="125.0"/>
        <n v="350.0"/>
        <n v="400.0"/>
        <n v="480.0"/>
        <n v="450.0"/>
        <n v="120.0"/>
        <n v="40.0"/>
        <n v="50.0"/>
        <n v="380.0"/>
        <n v="300.0"/>
        <n v="340.0"/>
        <n v="275.0"/>
        <n v="60.0"/>
        <n v="109.0"/>
        <n v="80.0"/>
        <n v="25.0"/>
        <n v="35.0"/>
        <n v="70.0"/>
        <n v="20.0"/>
        <n v="75.0"/>
        <n v="100.0"/>
        <n v="130.0"/>
        <n v="180.0"/>
        <n v="235.0"/>
        <n v="270.0"/>
        <n v="700.0"/>
        <n v="900.0"/>
        <n v="800.0"/>
        <n v="600.0"/>
        <n v="2200.0"/>
        <n v="2400.0"/>
        <n v="140.0"/>
        <n v="580.0"/>
        <n v="220.0"/>
        <n v="425.0"/>
        <n v="420.0"/>
      </sharedItems>
    </cacheField>
    <cacheField name="city2" numFmtId="0">
      <sharedItems containsBlank="1">
        <s v="NY"/>
        <s v="hamilton"/>
        <s v="sfbay"/>
        <m/>
        <s v="Los Angeles"/>
      </sharedItems>
    </cacheField>
    <cacheField name="state" numFmtId="0">
      <sharedItems containsBlank="1">
        <s v="NY"/>
        <s v="NJ"/>
        <s v="CA"/>
        <m/>
      </sharedItems>
    </cacheField>
    <cacheField name="initial contact" numFmtId="0">
      <sharedItems containsString="0" containsBlank="1" containsNumber="1" containsInteger="1">
        <m/>
        <n v="1.0"/>
        <n v="0.0"/>
      </sharedItems>
    </cacheField>
    <cacheField name="contact after coax email" numFmtId="0">
      <sharedItems containsString="0" containsBlank="1" containsNumber="1" containsInteger="1">
        <m/>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ponses Pivot" cacheId="0" dataCaption="" colGrandTotals="0" showHeaders="0">
  <location ref="A4:F74" firstHeaderRow="0" firstDataRow="3" firstDataCol="1"/>
  <pivotFields>
    <pivotField name="responder id @reply.craigslist.or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pivotField>
    <pivotField name="Ad id (w241 ad assignment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TREATMENT" axis="axisRow" outline="0" multipleItemSelectionAllowed="1" showAll="0">
      <items>
        <item x="0"/>
        <item x="1"/>
        <item t="default"/>
      </items>
    </pivotField>
    <pivotField name="Pair ID" axis="axisRow"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Day" outline="0" multipleItemSelectionAllowed="1" showAll="0">
      <items>
        <item x="0"/>
        <item x="1"/>
        <item x="2"/>
        <item x="3"/>
        <item t="default"/>
      </items>
    </pivotField>
    <pivotField name="City" outline="0" multipleItemSelectionAllowed="1" showAll="0">
      <items>
        <item x="0"/>
        <item x="1"/>
        <item x="2"/>
        <item x="3"/>
        <item x="4"/>
        <item t="default"/>
      </items>
    </pivotField>
    <pivotField name="Author" outline="0" multipleItemSelectionAllowed="1" showAll="0">
      <items>
        <item x="0"/>
        <item x="1"/>
        <item x="2"/>
        <item x="3"/>
        <item x="4"/>
        <item t="default"/>
      </items>
    </pivotField>
    <pivotField name="ad li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imestamp (ad posted or email reciev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t="default"/>
      </items>
    </pivotField>
    <pivotField name="Action" axis="axisCol" dataField="1" outline="0" multipleItemSelectionAllowed="1" showAll="0">
      <items>
        <item x="0"/>
        <item x="1"/>
        <item t="default"/>
      </items>
    </pivotField>
    <pivotField name="offer amount"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city2" outline="0" multipleItemSelectionAllowed="1" showAll="0">
      <items>
        <item x="0"/>
        <item x="1"/>
        <item x="2"/>
        <item x="3"/>
        <item x="4"/>
        <item t="default"/>
      </items>
    </pivotField>
    <pivotField name="state" outline="0" multipleItemSelectionAllowed="1" showAll="0">
      <items>
        <item x="0"/>
        <item x="1"/>
        <item x="2"/>
        <item x="3"/>
        <item t="default"/>
      </items>
    </pivotField>
    <pivotField name="initial contact" outline="0" multipleItemSelectionAllowed="1" showAll="0">
      <items>
        <item x="0"/>
        <item x="1"/>
        <item x="2"/>
        <item t="default"/>
      </items>
    </pivotField>
    <pivotField name="contact after coax email" outline="0" multipleItemSelectionAllowed="1" showAll="0">
      <items>
        <item x="0"/>
        <item x="1"/>
        <item x="2"/>
        <item t="default"/>
      </items>
    </pivotField>
  </pivotFields>
  <rowFields>
    <field x="3"/>
    <field x="2"/>
  </rowFields>
  <colFields>
    <field x="9"/>
    <field x="-2"/>
  </colFields>
  <dataFields>
    <dataField name="COUNTA of Action" fld="9" subtotal="count" baseField="0"/>
    <dataField name="AVERAGE of offer amount" fld="10" subtotal="average" baseField="0"/>
  </dataFields>
</pivotTableDefinition>
</file>

<file path=xl/pivotTables/pivotTable2.xml><?xml version="1.0" encoding="utf-8"?>
<pivotTableDefinition xmlns="http://schemas.openxmlformats.org/spreadsheetml/2006/main" name="Day Pivot" cacheId="0" dataCaption="">
  <location ref="A3:D72" firstHeaderRow="1" firstDataRow="4" firstDataCol="0"/>
  <pivotFields>
    <pivotField name="responder id @reply.craigslist.or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pivotField>
    <pivotField name="Ad id (w241 ad assignments)" axis="axisRow"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name="TREATMENT" axis="axisRow" outline="0" multipleItemSelectionAllowed="1" showAll="0">
      <items>
        <item x="0"/>
        <item x="1"/>
        <item t="default"/>
      </items>
    </pivotField>
    <pivotField name="Pair ID" axis="axisRow"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Day" dataField="1" outline="0" multipleItemSelectionAllowed="1" showAll="0">
      <items>
        <item x="0"/>
        <item x="1"/>
        <item x="2"/>
        <item x="3"/>
        <item t="default"/>
      </items>
    </pivotField>
    <pivotField name="City" outline="0" multipleItemSelectionAllowed="1" showAll="0">
      <items>
        <item x="0"/>
        <item x="1"/>
        <item x="2"/>
        <item x="3"/>
        <item x="4"/>
        <item t="default"/>
      </items>
    </pivotField>
    <pivotField name="Author" outline="0" multipleItemSelectionAllowed="1" showAll="0">
      <items>
        <item x="0"/>
        <item x="1"/>
        <item x="2"/>
        <item x="3"/>
        <item x="4"/>
        <item t="default"/>
      </items>
    </pivotField>
    <pivotField name="ad li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imestamp (ad posted or email reciev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t="default"/>
      </items>
    </pivotField>
    <pivotField name="Action" outline="0" multipleItemSelectionAllowed="1" showAll="0">
      <items>
        <item x="0"/>
        <item x="1"/>
        <item t="default"/>
      </items>
    </pivotField>
    <pivotField name="offer amoun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city2" outline="0" multipleItemSelectionAllowed="1" showAll="0">
      <items>
        <item x="0"/>
        <item x="1"/>
        <item x="2"/>
        <item x="3"/>
        <item x="4"/>
        <item t="default"/>
      </items>
    </pivotField>
    <pivotField name="state" outline="0" multipleItemSelectionAllowed="1" showAll="0">
      <items>
        <item x="0"/>
        <item x="1"/>
        <item x="2"/>
        <item x="3"/>
        <item t="default"/>
      </items>
    </pivotField>
    <pivotField name="initial contact" outline="0" multipleItemSelectionAllowed="1" showAll="0">
      <items>
        <item x="0"/>
        <item x="1"/>
        <item x="2"/>
        <item t="default"/>
      </items>
    </pivotField>
    <pivotField name="contact after coax email" outline="0" multipleItemSelectionAllowed="1" showAll="0">
      <items>
        <item x="0"/>
        <item x="1"/>
        <item x="2"/>
        <item t="default"/>
      </items>
    </pivotField>
  </pivotFields>
  <rowFields>
    <field x="1"/>
    <field x="3"/>
    <field x="2"/>
  </rowFields>
  <dataFields>
    <dataField name="MAX of Day" fld="4" subtotal="max" baseField="0"/>
  </dataFields>
</pivotTableDefinition>
</file>

<file path=xl/pivotTables/pivotTable3.xml><?xml version="1.0" encoding="utf-8"?>
<pivotTableDefinition xmlns="http://schemas.openxmlformats.org/spreadsheetml/2006/main" name="City Pivot" cacheId="0" dataCaption="">
  <location ref="A3:D72" firstHeaderRow="1" firstDataRow="4" firstDataCol="0"/>
  <pivotFields>
    <pivotField name="responder id @reply.craigslist.org"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t="default"/>
      </items>
    </pivotField>
    <pivotField name="Ad id (w241 ad assignments)" axis="axisRow"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name="TREATMENT" axis="axisRow" outline="0" multipleItemSelectionAllowed="1" showAll="0">
      <items>
        <item x="0"/>
        <item x="1"/>
        <item t="default"/>
      </items>
    </pivotField>
    <pivotField name="Pair ID" axis="axisRow" outline="0" multipleItemSelectionAllowed="1" showAll="0"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Day" outline="0" multipleItemSelectionAllowed="1" showAll="0">
      <items>
        <item x="0"/>
        <item x="1"/>
        <item x="2"/>
        <item x="3"/>
        <item t="default"/>
      </items>
    </pivotField>
    <pivotField name="City" dataField="1" outline="0" multipleItemSelectionAllowed="1" showAll="0">
      <items>
        <item x="0"/>
        <item x="1"/>
        <item x="2"/>
        <item x="3"/>
        <item x="4"/>
        <item t="default"/>
      </items>
    </pivotField>
    <pivotField name="Author" outline="0" multipleItemSelectionAllowed="1" showAll="0">
      <items>
        <item x="0"/>
        <item x="1"/>
        <item x="2"/>
        <item x="3"/>
        <item x="4"/>
        <item t="default"/>
      </items>
    </pivotField>
    <pivotField name="ad li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timestamp (ad posted or email reciev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t="default"/>
      </items>
    </pivotField>
    <pivotField name="Action" outline="0" multipleItemSelectionAllowed="1" showAll="0">
      <items>
        <item x="0"/>
        <item x="1"/>
        <item t="default"/>
      </items>
    </pivotField>
    <pivotField name="offer amount"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city2" outline="0" multipleItemSelectionAllowed="1" showAll="0">
      <items>
        <item x="0"/>
        <item x="1"/>
        <item x="2"/>
        <item x="3"/>
        <item x="4"/>
        <item t="default"/>
      </items>
    </pivotField>
    <pivotField name="state" outline="0" multipleItemSelectionAllowed="1" showAll="0">
      <items>
        <item x="0"/>
        <item x="1"/>
        <item x="2"/>
        <item x="3"/>
        <item t="default"/>
      </items>
    </pivotField>
    <pivotField name="initial contact" outline="0" multipleItemSelectionAllowed="1" showAll="0">
      <items>
        <item x="0"/>
        <item x="1"/>
        <item x="2"/>
        <item t="default"/>
      </items>
    </pivotField>
    <pivotField name="contact after coax email" outline="0" multipleItemSelectionAllowed="1" showAll="0">
      <items>
        <item x="0"/>
        <item x="1"/>
        <item x="2"/>
        <item t="default"/>
      </items>
    </pivotField>
  </pivotFields>
  <rowFields>
    <field x="1"/>
    <field x="3"/>
    <field x="2"/>
  </rowFields>
  <dataFields>
    <dataField name="MAX of City" fld="5" subtotal="max"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photos.google.com/search/_tra_/photo/AF1QipPHMTo7Hh5WszVELxMrs_JfJ6t6sO8fBRJyEkKr" TargetMode="External"/><Relationship Id="rId42" Type="http://schemas.openxmlformats.org/officeDocument/2006/relationships/hyperlink" Target="https://goo.gl/photos/13NDgr7XivSwo9Js6" TargetMode="External"/><Relationship Id="rId41" Type="http://schemas.openxmlformats.org/officeDocument/2006/relationships/hyperlink" Target="https://goo.gl/photos/13NDgr7XivSwo9Js6" TargetMode="External"/><Relationship Id="rId44" Type="http://schemas.openxmlformats.org/officeDocument/2006/relationships/hyperlink" Target="https://goo.gl/photos/FTgFJXs2pqjBLtiF9" TargetMode="External"/><Relationship Id="rId43" Type="http://schemas.openxmlformats.org/officeDocument/2006/relationships/hyperlink" Target="https://goo.gl/photos/FTgFJXs2pqjBLtiF9" TargetMode="External"/><Relationship Id="rId46" Type="http://schemas.openxmlformats.org/officeDocument/2006/relationships/hyperlink" Target="https://goo.gl/photos/Qf1y3H1HzLxQQKgt7" TargetMode="External"/><Relationship Id="rId45" Type="http://schemas.openxmlformats.org/officeDocument/2006/relationships/hyperlink" Target="https://goo.gl/photos/Qf1y3H1HzLxQQKgt7" TargetMode="External"/><Relationship Id="rId48" Type="http://schemas.openxmlformats.org/officeDocument/2006/relationships/hyperlink" Target="https://goo.gl/photos/gDrhnVzKd8fSJp3Q6" TargetMode="External"/><Relationship Id="rId47" Type="http://schemas.openxmlformats.org/officeDocument/2006/relationships/hyperlink" Target="https://goo.gl/photos/gDrhnVzKd8fSJp3Q6" TargetMode="External"/><Relationship Id="rId49" Type="http://schemas.openxmlformats.org/officeDocument/2006/relationships/hyperlink" Target="https://goo.gl/photos/xWrmHXSCCraU93Hd6" TargetMode="External"/><Relationship Id="rId100" Type="http://schemas.openxmlformats.org/officeDocument/2006/relationships/drawing" Target="../drawings/worksheetdrawing6.xml"/><Relationship Id="rId31" Type="http://schemas.openxmlformats.org/officeDocument/2006/relationships/hyperlink" Target="https://photos.google.com/search/_tra_/photo/AF1QipPPjz5PfvRB3RNM5kPxXRv44NfaUouXZ_qd1F4I" TargetMode="External"/><Relationship Id="rId30" Type="http://schemas.openxmlformats.org/officeDocument/2006/relationships/hyperlink" Target="https://photos.google.com/search/_tra_/photo/AF1QipPkGPNeFdIfEdt0bZRWc4LWfhmzB9kXhSQ7XF4f" TargetMode="External"/><Relationship Id="rId33" Type="http://schemas.openxmlformats.org/officeDocument/2006/relationships/hyperlink" Target="https://photos.google.com/search/_tra_/photo/AF1QipNsE3L72UjBEfsOKkZ-StBaSkZfAm5tiOVFEmeo" TargetMode="External"/><Relationship Id="rId32" Type="http://schemas.openxmlformats.org/officeDocument/2006/relationships/hyperlink" Target="https://photos.google.com/search/_tra_/photo/AF1QipPPjz5PfvRB3RNM5kPxXRv44NfaUouXZ_qd1F4I" TargetMode="External"/><Relationship Id="rId35" Type="http://schemas.openxmlformats.org/officeDocument/2006/relationships/hyperlink" Target="https://photos.google.com/search/_tra_/photo/AF1QipO1iuC_EaVfcOPClT13pgoeTppaWp7A7vDGg51x" TargetMode="External"/><Relationship Id="rId34" Type="http://schemas.openxmlformats.org/officeDocument/2006/relationships/hyperlink" Target="https://photos.google.com/search/_tra_/photo/AF1QipNsE3L72UjBEfsOKkZ-StBaSkZfAm5tiOVFEmeo" TargetMode="External"/><Relationship Id="rId37" Type="http://schemas.openxmlformats.org/officeDocument/2006/relationships/hyperlink" Target="https://photos.google.com/search/_tra_/photo/AF1QipOz4cEXVb46_9_P_eYyw4dLpQtM6AXGkr3N0FzP" TargetMode="External"/><Relationship Id="rId36" Type="http://schemas.openxmlformats.org/officeDocument/2006/relationships/hyperlink" Target="https://photos.google.com/search/_tra_/photo/AF1QipO1iuC_EaVfcOPClT13pgoeTppaWp7A7vDGg51x" TargetMode="External"/><Relationship Id="rId39" Type="http://schemas.openxmlformats.org/officeDocument/2006/relationships/hyperlink" Target="https://photos.google.com/search/_tra_/photo/AF1QipPHMTo7Hh5WszVELxMrs_JfJ6t6sO8fBRJyEkKr" TargetMode="External"/><Relationship Id="rId38" Type="http://schemas.openxmlformats.org/officeDocument/2006/relationships/hyperlink" Target="https://photos.google.com/search/_tra_/photo/AF1QipOz4cEXVb46_9_P_eYyw4dLpQtM6AXGkr3N0FzP" TargetMode="External"/><Relationship Id="rId20" Type="http://schemas.openxmlformats.org/officeDocument/2006/relationships/hyperlink" Target="https://goo.gl/photos/V4yixVqgeuHaLd9f6" TargetMode="External"/><Relationship Id="rId22" Type="http://schemas.openxmlformats.org/officeDocument/2006/relationships/hyperlink" Target="https://photos.google.com/photo/AF1QipP44YHmM58Lk0sjRPGbq9n5oQt7mxWVZl4rLGhA" TargetMode="External"/><Relationship Id="rId21" Type="http://schemas.openxmlformats.org/officeDocument/2006/relationships/hyperlink" Target="https://photos.google.com/photo/AF1QipP44YHmM58Lk0sjRPGbq9n5oQt7mxWVZl4rLGhA" TargetMode="External"/><Relationship Id="rId24" Type="http://schemas.openxmlformats.org/officeDocument/2006/relationships/hyperlink" Target="https://photos.google.com/photo/AF1QipMWIRo9hiTYNQhwH57_AHLGG5zmS6ITbP0WOrk0" TargetMode="External"/><Relationship Id="rId23" Type="http://schemas.openxmlformats.org/officeDocument/2006/relationships/hyperlink" Target="https://photos.google.com/photo/AF1QipMWIRo9hiTYNQhwH57_AHLGG5zmS6ITbP0WOrk0" TargetMode="External"/><Relationship Id="rId26" Type="http://schemas.openxmlformats.org/officeDocument/2006/relationships/hyperlink" Target="https://photos.google.com/photo/AF1QipMO6V6KWbF7OKZ1n1w6Al91LwewlsKAWKZju6tW" TargetMode="External"/><Relationship Id="rId25" Type="http://schemas.openxmlformats.org/officeDocument/2006/relationships/hyperlink" Target="https://photos.google.com/photo/AF1QipMO6V6KWbF7OKZ1n1w6Al91LwewlsKAWKZju6tW" TargetMode="External"/><Relationship Id="rId28" Type="http://schemas.openxmlformats.org/officeDocument/2006/relationships/hyperlink" Target="https://photos.google.com/search/_tra_/photo/AF1QipOLb9457RlE6GG3jC0nbiIoY3TjmPaKu186U1st" TargetMode="External"/><Relationship Id="rId27" Type="http://schemas.openxmlformats.org/officeDocument/2006/relationships/hyperlink" Target="https://photos.google.com/search/_tra_/photo/AF1QipOLb9457RlE6GG3jC0nbiIoY3TjmPaKu186U1st" TargetMode="External"/><Relationship Id="rId29" Type="http://schemas.openxmlformats.org/officeDocument/2006/relationships/hyperlink" Target="https://photos.google.com/search/_tra_/photo/AF1QipPkGPNeFdIfEdt0bZRWc4LWfhmzB9kXhSQ7XF4f" TargetMode="External"/><Relationship Id="rId95" Type="http://schemas.openxmlformats.org/officeDocument/2006/relationships/hyperlink" Target="https://drive.google.com/open?id=0B45z7vGnsSZwMkUwT1NYQXJ3em8" TargetMode="External"/><Relationship Id="rId94" Type="http://schemas.openxmlformats.org/officeDocument/2006/relationships/hyperlink" Target="https://drive.google.com/open?id=0B45z7vGnsSZwMkUwT1NYQXJ3em8" TargetMode="External"/><Relationship Id="rId97" Type="http://schemas.openxmlformats.org/officeDocument/2006/relationships/hyperlink" Target="https://drive.google.com/open?id=0B45z7vGnsSZwRVlmbjN3VVRLcDA" TargetMode="External"/><Relationship Id="rId96" Type="http://schemas.openxmlformats.org/officeDocument/2006/relationships/hyperlink" Target="https://drive.google.com/open?id=0B45z7vGnsSZwRVlmbjN3VVRLcDA" TargetMode="External"/><Relationship Id="rId11" Type="http://schemas.openxmlformats.org/officeDocument/2006/relationships/hyperlink" Target="https://goo.gl/photos/j6RrdxaBsnwmSAkz9" TargetMode="External"/><Relationship Id="rId99" Type="http://schemas.openxmlformats.org/officeDocument/2006/relationships/hyperlink" Target="https://drive.google.com/open?id=0B45z7vGnsSZwYm5VMEs5TEtsckU" TargetMode="External"/><Relationship Id="rId10" Type="http://schemas.openxmlformats.org/officeDocument/2006/relationships/hyperlink" Target="https://goo.gl/photos/pXhKBvBiAPDNwvzZ9" TargetMode="External"/><Relationship Id="rId98" Type="http://schemas.openxmlformats.org/officeDocument/2006/relationships/hyperlink" Target="https://drive.google.com/open?id=0B45z7vGnsSZwYm5VMEs5TEtsckU" TargetMode="External"/><Relationship Id="rId13" Type="http://schemas.openxmlformats.org/officeDocument/2006/relationships/hyperlink" Target="https://goo.gl/photos/c44mUpwG2DYT6n7D9" TargetMode="External"/><Relationship Id="rId12" Type="http://schemas.openxmlformats.org/officeDocument/2006/relationships/hyperlink" Target="https://goo.gl/photos/j6RrdxaBsnwmSAkz9" TargetMode="External"/><Relationship Id="rId91" Type="http://schemas.openxmlformats.org/officeDocument/2006/relationships/hyperlink" Target="https://drive.google.com/open?id=0B45z7vGnsSZwT3BiNmVEYW1NLWs" TargetMode="External"/><Relationship Id="rId90" Type="http://schemas.openxmlformats.org/officeDocument/2006/relationships/hyperlink" Target="https://drive.google.com/open?id=0B45z7vGnsSZwT3BiNmVEYW1NLWs" TargetMode="External"/><Relationship Id="rId93" Type="http://schemas.openxmlformats.org/officeDocument/2006/relationships/hyperlink" Target="https://drive.google.com/open?id=0B_qjeeTOuO50TFRFN0pqVE04aDA" TargetMode="External"/><Relationship Id="rId92" Type="http://schemas.openxmlformats.org/officeDocument/2006/relationships/hyperlink" Target="https://drive.google.com/open?id=0B_qjeeTOuO50TFRFN0pqVE04aDA" TargetMode="External"/><Relationship Id="rId15" Type="http://schemas.openxmlformats.org/officeDocument/2006/relationships/hyperlink" Target="https://goo.gl/photos/HEoWXQeWhf7LQYWu6" TargetMode="External"/><Relationship Id="rId14" Type="http://schemas.openxmlformats.org/officeDocument/2006/relationships/hyperlink" Target="https://goo.gl/photos/c44mUpwG2DYT6n7D9" TargetMode="External"/><Relationship Id="rId17" Type="http://schemas.openxmlformats.org/officeDocument/2006/relationships/hyperlink" Target="https://goo.gl/photos/4M4qe1yemMW22Jib8" TargetMode="External"/><Relationship Id="rId16" Type="http://schemas.openxmlformats.org/officeDocument/2006/relationships/hyperlink" Target="https://goo.gl/photos/HEoWXQeWhf7LQYWu6" TargetMode="External"/><Relationship Id="rId19" Type="http://schemas.openxmlformats.org/officeDocument/2006/relationships/hyperlink" Target="https://goo.gl/photos/V4yixVqgeuHaLd9f6" TargetMode="External"/><Relationship Id="rId18" Type="http://schemas.openxmlformats.org/officeDocument/2006/relationships/hyperlink" Target="https://goo.gl/photos/4M4qe1yemMW22Jib8" TargetMode="External"/><Relationship Id="rId84" Type="http://schemas.openxmlformats.org/officeDocument/2006/relationships/hyperlink" Target="https://goo.gl/photos/3rMrcQatkLxcggoJ9" TargetMode="External"/><Relationship Id="rId83" Type="http://schemas.openxmlformats.org/officeDocument/2006/relationships/hyperlink" Target="https://drive.google.com/open?id=0B45z7vGnsSZwcWFCNmRaeU9IamM" TargetMode="External"/><Relationship Id="rId86" Type="http://schemas.openxmlformats.org/officeDocument/2006/relationships/hyperlink" Target="https://drive.google.com/open?id=0B45z7vGnsSZwLVY5ZmhCUExycHM" TargetMode="External"/><Relationship Id="rId85" Type="http://schemas.openxmlformats.org/officeDocument/2006/relationships/hyperlink" Target="https://goo.gl/photos/3rMrcQatkLxcggoJ9" TargetMode="External"/><Relationship Id="rId88" Type="http://schemas.openxmlformats.org/officeDocument/2006/relationships/hyperlink" Target="https://drive.google.com/open?id=0B45z7vGnsSZwYkxHUXhCRnhZdUk" TargetMode="External"/><Relationship Id="rId87" Type="http://schemas.openxmlformats.org/officeDocument/2006/relationships/hyperlink" Target="https://drive.google.com/open?id=0B45z7vGnsSZwLVY5ZmhCUExycHM" TargetMode="External"/><Relationship Id="rId89" Type="http://schemas.openxmlformats.org/officeDocument/2006/relationships/hyperlink" Target="https://drive.google.com/open?id=0B45z7vGnsSZwYkxHUXhCRnhZdUk" TargetMode="External"/><Relationship Id="rId80" Type="http://schemas.openxmlformats.org/officeDocument/2006/relationships/hyperlink" Target="https://drive.google.com/open?id=0B45z7vGnsSZwOWwxakJxVGRBZGc" TargetMode="External"/><Relationship Id="rId82" Type="http://schemas.openxmlformats.org/officeDocument/2006/relationships/hyperlink" Target="https://drive.google.com/open?id=0B45z7vGnsSZwcWFCNmRaeU9IamM" TargetMode="External"/><Relationship Id="rId81" Type="http://schemas.openxmlformats.org/officeDocument/2006/relationships/hyperlink" Target="https://drive.google.com/open?id=0B45z7vGnsSZwOWwxakJxVGRBZGc" TargetMode="External"/><Relationship Id="rId1" Type="http://schemas.openxmlformats.org/officeDocument/2006/relationships/hyperlink" Target="https://goo.gl/photos/t2b9GvX5kSMsXJub9" TargetMode="External"/><Relationship Id="rId2" Type="http://schemas.openxmlformats.org/officeDocument/2006/relationships/hyperlink" Target="https://goo.gl/photos/t2b9GvX5kSMsXJub9" TargetMode="External"/><Relationship Id="rId3" Type="http://schemas.openxmlformats.org/officeDocument/2006/relationships/hyperlink" Target="https://goo.gl/photos/UfyPrqEKHVL2he2U7" TargetMode="External"/><Relationship Id="rId4" Type="http://schemas.openxmlformats.org/officeDocument/2006/relationships/hyperlink" Target="https://goo.gl/photos/UfyPrqEKHVL2he2U7" TargetMode="External"/><Relationship Id="rId9" Type="http://schemas.openxmlformats.org/officeDocument/2006/relationships/hyperlink" Target="https://goo.gl/photos/pXhKBvBiAPDNwvzZ9" TargetMode="External"/><Relationship Id="rId5" Type="http://schemas.openxmlformats.org/officeDocument/2006/relationships/hyperlink" Target="https://goo.gl/photos/urw2faa3NpjahbQZA" TargetMode="External"/><Relationship Id="rId6" Type="http://schemas.openxmlformats.org/officeDocument/2006/relationships/hyperlink" Target="https://goo.gl/photos/urw2faa3NpjahbQZA" TargetMode="External"/><Relationship Id="rId7" Type="http://schemas.openxmlformats.org/officeDocument/2006/relationships/hyperlink" Target="https://goo.gl/photos/PCb4ZCRYsnfeJMr5A" TargetMode="External"/><Relationship Id="rId8" Type="http://schemas.openxmlformats.org/officeDocument/2006/relationships/hyperlink" Target="https://goo.gl/photos/PCb4ZCRYsnfeJMr5A" TargetMode="External"/><Relationship Id="rId73" Type="http://schemas.openxmlformats.org/officeDocument/2006/relationships/hyperlink" Target="https://nasilemaktech.files.wordpress.com/2015/05/img_8106.jpg" TargetMode="External"/><Relationship Id="rId72" Type="http://schemas.openxmlformats.org/officeDocument/2006/relationships/hyperlink" Target="https://nasilemaktech.files.wordpress.com/2015/05/img_8106.jpg" TargetMode="External"/><Relationship Id="rId75" Type="http://schemas.openxmlformats.org/officeDocument/2006/relationships/hyperlink" Target="http://www.geeks.hu/files/imagecache/large/images/content/0923_irobot_roomba_880_01.jpg" TargetMode="External"/><Relationship Id="rId74" Type="http://schemas.openxmlformats.org/officeDocument/2006/relationships/hyperlink" Target="http://www.geeks.hu/files/imagecache/large/images/content/0923_irobot_roomba_880_01.jpg" TargetMode="External"/><Relationship Id="rId77" Type="http://schemas.openxmlformats.org/officeDocument/2006/relationships/hyperlink" Target="http://www.blogcdn.com/www.engadget.com/media/2013/01/livedsc040212.jpg" TargetMode="External"/><Relationship Id="rId76" Type="http://schemas.openxmlformats.org/officeDocument/2006/relationships/hyperlink" Target="http://www.blogcdn.com/www.engadget.com/media/2013/01/livedsc040212.jpg" TargetMode="External"/><Relationship Id="rId79" Type="http://schemas.openxmlformats.org/officeDocument/2006/relationships/hyperlink" Target="http://static.rcwilley.com/products/4588665/Samsung-55-JU6700-Series-4K-UHD-Curved-Smart-TV--rcwilley-image1~400.jpg?r=1" TargetMode="External"/><Relationship Id="rId78" Type="http://schemas.openxmlformats.org/officeDocument/2006/relationships/hyperlink" Target="http://static.rcwilley.com/products/4588665/Samsung-55-JU6700-Series-4K-UHD-Curved-Smart-TV--rcwilley-image1~400.jpg?r=1" TargetMode="External"/><Relationship Id="rId71" Type="http://schemas.openxmlformats.org/officeDocument/2006/relationships/hyperlink" Target="http://i.ebayimg.com/00/s/MzQyWDUwMA==/z/RQQAAOxyaTxTVhgE/$_35.JPG?set_id=2" TargetMode="External"/><Relationship Id="rId70" Type="http://schemas.openxmlformats.org/officeDocument/2006/relationships/hyperlink" Target="http://i.ebayimg.com/00/s/MzQyWDUwMA==/z/RQQAAOxyaTxTVhgE/$_35.JPG?set_id=2" TargetMode="External"/><Relationship Id="rId62" Type="http://schemas.openxmlformats.org/officeDocument/2006/relationships/hyperlink" Target="http://www.polyvore.com/cgi/img-thing?.out=jpg&amp;size=l&amp;tid=67268581" TargetMode="External"/><Relationship Id="rId61" Type="http://schemas.openxmlformats.org/officeDocument/2006/relationships/hyperlink" Target="http://www.polyvore.com/cgi/img-thing?.out=jpg&amp;size=l&amp;tid=67268581" TargetMode="External"/><Relationship Id="rId64" Type="http://schemas.openxmlformats.org/officeDocument/2006/relationships/hyperlink" Target="https://cdn-img-1.wanelo.com/p/ddf/6cb/294/39230f2d5085c4d426c8ee7/x354-q80.jpg" TargetMode="External"/><Relationship Id="rId63" Type="http://schemas.openxmlformats.org/officeDocument/2006/relationships/hyperlink" Target="https://cdn-img-1.wanelo.com/p/ddf/6cb/294/39230f2d5085c4d426c8ee7/x354-q80.jpg" TargetMode="External"/><Relationship Id="rId66" Type="http://schemas.openxmlformats.org/officeDocument/2006/relationships/hyperlink" Target="https://i.ytimg.com/vi/YmQl17Pvhqs/maxresdefault.jpg" TargetMode="External"/><Relationship Id="rId65" Type="http://schemas.openxmlformats.org/officeDocument/2006/relationships/hyperlink" Target="https://i.ytimg.com/vi/YmQl17Pvhqs/maxresdefault.jpg" TargetMode="External"/><Relationship Id="rId68" Type="http://schemas.openxmlformats.org/officeDocument/2006/relationships/hyperlink" Target="http://cnet1.cbsistatic.com/hub/i/r/2014/09/02/07b6aa10-170b-49dc-adf5-f3ec80f50788/thumbnail/770x433/484b65c3d56d466f04b205a62a91842b/toshiba-chromebook-2.jpg" TargetMode="External"/><Relationship Id="rId67" Type="http://schemas.openxmlformats.org/officeDocument/2006/relationships/hyperlink" Target="http://cnet1.cbsistatic.com/hub/i/r/2014/09/02/07b6aa10-170b-49dc-adf5-f3ec80f50788/thumbnail/770x433/484b65c3d56d466f04b205a62a91842b/toshiba-chromebook-2.jpg" TargetMode="External"/><Relationship Id="rId60" Type="http://schemas.openxmlformats.org/officeDocument/2006/relationships/hyperlink" Target="https://goo.gl/photos/iB1toS59onYjJeqj8" TargetMode="External"/><Relationship Id="rId69" Type="http://schemas.openxmlformats.org/officeDocument/2006/relationships/hyperlink" Target="https://goo.gl/photos/43xcpaNS5GRoVXPB8" TargetMode="External"/><Relationship Id="rId51" Type="http://schemas.openxmlformats.org/officeDocument/2006/relationships/hyperlink" Target="https://goo.gl/photos/US9tAqMN9XM5mjjk7" TargetMode="External"/><Relationship Id="rId50" Type="http://schemas.openxmlformats.org/officeDocument/2006/relationships/hyperlink" Target="https://goo.gl/photos/xWrmHXSCCraU93Hd6" TargetMode="External"/><Relationship Id="rId53" Type="http://schemas.openxmlformats.org/officeDocument/2006/relationships/hyperlink" Target="https://goo.gl/photos/kSoZ4Wet4ciSz5oJ9" TargetMode="External"/><Relationship Id="rId52" Type="http://schemas.openxmlformats.org/officeDocument/2006/relationships/hyperlink" Target="https://goo.gl/photos/US9tAqMN9XM5mjjk7" TargetMode="External"/><Relationship Id="rId55" Type="http://schemas.openxmlformats.org/officeDocument/2006/relationships/hyperlink" Target="https://goo.gl/photos/A4raQdQDGBXRLtZx9" TargetMode="External"/><Relationship Id="rId54" Type="http://schemas.openxmlformats.org/officeDocument/2006/relationships/hyperlink" Target="https://goo.gl/photos/kSoZ4Wet4ciSz5oJ9" TargetMode="External"/><Relationship Id="rId57" Type="http://schemas.openxmlformats.org/officeDocument/2006/relationships/hyperlink" Target="https://goo.gl/photos/YUgSc9jcXCXMn4oR6" TargetMode="External"/><Relationship Id="rId56" Type="http://schemas.openxmlformats.org/officeDocument/2006/relationships/hyperlink" Target="https://goo.gl/photos/A4raQdQDGBXRLtZx9" TargetMode="External"/><Relationship Id="rId59" Type="http://schemas.openxmlformats.org/officeDocument/2006/relationships/hyperlink" Target="https://goo.gl/photos/iB1toS59onYjJeqj8" TargetMode="External"/><Relationship Id="rId58" Type="http://schemas.openxmlformats.org/officeDocument/2006/relationships/hyperlink" Target="https://goo.gl/photos/YUgSc9jcXCXMn4oR6"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newyork.craigslist.org/brk/ele/5330490396.html" TargetMode="External"/><Relationship Id="rId194" Type="http://schemas.openxmlformats.org/officeDocument/2006/relationships/hyperlink" Target="http://newyork.craigslist.org/brk/ele/5330490396.html" TargetMode="External"/><Relationship Id="rId193" Type="http://schemas.openxmlformats.org/officeDocument/2006/relationships/hyperlink" Target="http://newyork.craigslist.org/brk/ele/5330490396.html" TargetMode="External"/><Relationship Id="rId192" Type="http://schemas.openxmlformats.org/officeDocument/2006/relationships/hyperlink" Target="http://newyork.craigslist.org/brk/ele/5330490396.html" TargetMode="External"/><Relationship Id="rId191" Type="http://schemas.openxmlformats.org/officeDocument/2006/relationships/hyperlink" Target="http://newyork.craigslist.org/brk/ele/5330490396.html" TargetMode="External"/><Relationship Id="rId187" Type="http://schemas.openxmlformats.org/officeDocument/2006/relationships/hyperlink" Target="http://newyork.craigslist.org/brk/ele/5330490396.html" TargetMode="External"/><Relationship Id="rId186" Type="http://schemas.openxmlformats.org/officeDocument/2006/relationships/hyperlink" Target="http://newyork.craigslist.org/brk/ele/5330490396.html" TargetMode="External"/><Relationship Id="rId185" Type="http://schemas.openxmlformats.org/officeDocument/2006/relationships/hyperlink" Target="http://newyork.craigslist.org/brk/ele/5330490396.html" TargetMode="External"/><Relationship Id="rId184" Type="http://schemas.openxmlformats.org/officeDocument/2006/relationships/hyperlink" Target="http://newyork.craigslist.org/brk/ele/5330490396.html" TargetMode="External"/><Relationship Id="rId189" Type="http://schemas.openxmlformats.org/officeDocument/2006/relationships/hyperlink" Target="http://newyork.craigslist.org/brk/ele/5330490396.html" TargetMode="External"/><Relationship Id="rId188" Type="http://schemas.openxmlformats.org/officeDocument/2006/relationships/hyperlink" Target="http://newyork.craigslist.org/brk/ele/5330490396.html" TargetMode="External"/><Relationship Id="rId183" Type="http://schemas.openxmlformats.org/officeDocument/2006/relationships/hyperlink" Target="http://newyork.craigslist.org/brk/ele/5330490396.html" TargetMode="External"/><Relationship Id="rId182" Type="http://schemas.openxmlformats.org/officeDocument/2006/relationships/hyperlink" Target="http://newyork.craigslist.org/brk/ele/5330490396.html" TargetMode="External"/><Relationship Id="rId181" Type="http://schemas.openxmlformats.org/officeDocument/2006/relationships/hyperlink" Target="http://newyork.craigslist.org/brk/ele/5330490396.html" TargetMode="External"/><Relationship Id="rId180" Type="http://schemas.openxmlformats.org/officeDocument/2006/relationships/hyperlink" Target="http://newyork.craigslist.org/brk/ele/5330490396.html" TargetMode="External"/><Relationship Id="rId176" Type="http://schemas.openxmlformats.org/officeDocument/2006/relationships/hyperlink" Target="http://sfbay.craigslist.org/pen/sys/5340731436.html" TargetMode="External"/><Relationship Id="rId297" Type="http://schemas.openxmlformats.org/officeDocument/2006/relationships/hyperlink" Target="http://seattle.craigslist.org/see/pho/5330510465.html" TargetMode="External"/><Relationship Id="rId175" Type="http://schemas.openxmlformats.org/officeDocument/2006/relationships/hyperlink" Target="http://sfbay.craigslist.org/pen/sys/5340731436.html" TargetMode="External"/><Relationship Id="rId296" Type="http://schemas.openxmlformats.org/officeDocument/2006/relationships/hyperlink" Target="http://seattle.craigslist.org/see/pho/5330510465.html" TargetMode="External"/><Relationship Id="rId174" Type="http://schemas.openxmlformats.org/officeDocument/2006/relationships/hyperlink" Target="http://sfbay.craigslist.org/pen/sys/5340731436.html" TargetMode="External"/><Relationship Id="rId295" Type="http://schemas.openxmlformats.org/officeDocument/2006/relationships/hyperlink" Target="http://seattle.craigslist.org/see/pho/5330510465.html" TargetMode="External"/><Relationship Id="rId173" Type="http://schemas.openxmlformats.org/officeDocument/2006/relationships/hyperlink" Target="http://sfbay.craigslist.org/pen/sys/5340731436.html" TargetMode="External"/><Relationship Id="rId294" Type="http://schemas.openxmlformats.org/officeDocument/2006/relationships/hyperlink" Target="http://seattle.craigslist.org/see/pho/5330510465.html" TargetMode="External"/><Relationship Id="rId179" Type="http://schemas.openxmlformats.org/officeDocument/2006/relationships/hyperlink" Target="http://newyork.craigslist.org/brk/ele/5330490396.html" TargetMode="External"/><Relationship Id="rId178" Type="http://schemas.openxmlformats.org/officeDocument/2006/relationships/hyperlink" Target="http://newyork.craigslist.org/brk/ele/5330490396.html" TargetMode="External"/><Relationship Id="rId299" Type="http://schemas.openxmlformats.org/officeDocument/2006/relationships/hyperlink" Target="http://seattle.craigslist.org/see/pho/5330510465.html" TargetMode="External"/><Relationship Id="rId177" Type="http://schemas.openxmlformats.org/officeDocument/2006/relationships/hyperlink" Target="http://newyork.craigslist.org/brk/ele/5330490396.html" TargetMode="External"/><Relationship Id="rId298" Type="http://schemas.openxmlformats.org/officeDocument/2006/relationships/hyperlink" Target="http://seattle.craigslist.org/see/pho/5330510465.html" TargetMode="External"/><Relationship Id="rId198" Type="http://schemas.openxmlformats.org/officeDocument/2006/relationships/hyperlink" Target="http://sfbay.craigslist.org/pen/ele/5340743954.html" TargetMode="External"/><Relationship Id="rId197" Type="http://schemas.openxmlformats.org/officeDocument/2006/relationships/hyperlink" Target="http://sfbay.craigslist.org/pen/ele/5340743954.html" TargetMode="External"/><Relationship Id="rId196" Type="http://schemas.openxmlformats.org/officeDocument/2006/relationships/hyperlink" Target="http://sfbay.craigslist.org/pen/ele/5340743954.html" TargetMode="External"/><Relationship Id="rId195" Type="http://schemas.openxmlformats.org/officeDocument/2006/relationships/hyperlink" Target="http://sfbay.craigslist.org/pen/ele/5340743954.html" TargetMode="External"/><Relationship Id="rId199" Type="http://schemas.openxmlformats.org/officeDocument/2006/relationships/hyperlink" Target="http://sfbay.craigslist.org/pen/ele/5340743954.html" TargetMode="External"/><Relationship Id="rId150" Type="http://schemas.openxmlformats.org/officeDocument/2006/relationships/hyperlink" Target="http://sfbay.craigslist.org/pen/clt/5334751937.html" TargetMode="External"/><Relationship Id="rId271" Type="http://schemas.openxmlformats.org/officeDocument/2006/relationships/hyperlink" Target="http://cnj.craigslist.org/ele/5334489913.html" TargetMode="External"/><Relationship Id="rId392" Type="http://schemas.openxmlformats.org/officeDocument/2006/relationships/hyperlink" Target="https://post.craigslist.org/u/0gIikoyU5RG_aLJX1bT74w/n6pii" TargetMode="External"/><Relationship Id="rId270" Type="http://schemas.openxmlformats.org/officeDocument/2006/relationships/hyperlink" Target="http://newyork.craigslist.org/brk/ele/5336169705.html" TargetMode="External"/><Relationship Id="rId391" Type="http://schemas.openxmlformats.org/officeDocument/2006/relationships/hyperlink" Target="https://post.craigslist.org/u/ZPHeZriS5RGNuVzrlOTCRg/isrjj" TargetMode="External"/><Relationship Id="rId390" Type="http://schemas.openxmlformats.org/officeDocument/2006/relationships/hyperlink" Target="https://post.craigslist.org/u/ZPHeZriS5RGNuVzrlOTCRg/isrjj" TargetMode="External"/><Relationship Id="rId1" Type="http://schemas.openxmlformats.org/officeDocument/2006/relationships/hyperlink" Target="http://newyork.craigslist.org/brk/sys/5336982015.html" TargetMode="External"/><Relationship Id="rId2" Type="http://schemas.openxmlformats.org/officeDocument/2006/relationships/hyperlink" Target="http://newyork.craigslist.org/brk/sys/5336982015.html" TargetMode="External"/><Relationship Id="rId3" Type="http://schemas.openxmlformats.org/officeDocument/2006/relationships/hyperlink" Target="http://newyork.craigslist.org/brk/sys/5336982015.html" TargetMode="External"/><Relationship Id="rId149" Type="http://schemas.openxmlformats.org/officeDocument/2006/relationships/hyperlink" Target="http://sfbay.craigslist.org/pen/clt/5334751937.html" TargetMode="External"/><Relationship Id="rId4" Type="http://schemas.openxmlformats.org/officeDocument/2006/relationships/hyperlink" Target="http://newyork.craigslist.org/brk/sys/5336982015.html" TargetMode="External"/><Relationship Id="rId148" Type="http://schemas.openxmlformats.org/officeDocument/2006/relationships/hyperlink" Target="http://sfbay.craigslist.org/pen/clt/5334751937.html" TargetMode="External"/><Relationship Id="rId269" Type="http://schemas.openxmlformats.org/officeDocument/2006/relationships/hyperlink" Target="http://newyork.craigslist.org/brk/ele/5336169705.html" TargetMode="External"/><Relationship Id="rId9" Type="http://schemas.openxmlformats.org/officeDocument/2006/relationships/hyperlink" Target="http://cnj.craigslist.org/mob/5333912932.html" TargetMode="External"/><Relationship Id="rId143" Type="http://schemas.openxmlformats.org/officeDocument/2006/relationships/hyperlink" Target="http://cnj.craigslist.org/fuo/5340095294.html" TargetMode="External"/><Relationship Id="rId264" Type="http://schemas.openxmlformats.org/officeDocument/2006/relationships/hyperlink" Target="http://newyork.craigslist.org/brk/sys/5331207266.html" TargetMode="External"/><Relationship Id="rId385" Type="http://schemas.openxmlformats.org/officeDocument/2006/relationships/hyperlink" Target="https://post.craigslist.org/u/lsWH7LWS5RGZ9V3aY6BK6g/ncych" TargetMode="External"/><Relationship Id="rId142" Type="http://schemas.openxmlformats.org/officeDocument/2006/relationships/hyperlink" Target="http://cnj.craigslist.org/fuo/5340095294.html" TargetMode="External"/><Relationship Id="rId263" Type="http://schemas.openxmlformats.org/officeDocument/2006/relationships/hyperlink" Target="http://newyork.craigslist.org/brk/sys/5331207266.html" TargetMode="External"/><Relationship Id="rId384" Type="http://schemas.openxmlformats.org/officeDocument/2006/relationships/hyperlink" Target="http://seattle.craigslist.org/see/app/5337245455.html" TargetMode="External"/><Relationship Id="rId141" Type="http://schemas.openxmlformats.org/officeDocument/2006/relationships/hyperlink" Target="http://newyork.craigslist.org/brk/fuo/5336167084.html" TargetMode="External"/><Relationship Id="rId262" Type="http://schemas.openxmlformats.org/officeDocument/2006/relationships/hyperlink" Target="http://newyork.craigslist.org/brk/sys/5331207266.html" TargetMode="External"/><Relationship Id="rId383" Type="http://schemas.openxmlformats.org/officeDocument/2006/relationships/hyperlink" Target="http://seattle.craigslist.org/see/ele/5334391007.html" TargetMode="External"/><Relationship Id="rId140" Type="http://schemas.openxmlformats.org/officeDocument/2006/relationships/hyperlink" Target="http://newyork.craigslist.org/brk/fuo/5336167084.html" TargetMode="External"/><Relationship Id="rId261" Type="http://schemas.openxmlformats.org/officeDocument/2006/relationships/hyperlink" Target="http://newyork.craigslist.org/brk/sys/5331207266.html" TargetMode="External"/><Relationship Id="rId382" Type="http://schemas.openxmlformats.org/officeDocument/2006/relationships/hyperlink" Target="http://seattle.craigslist.org/see/ele/5334391007.html" TargetMode="External"/><Relationship Id="rId5" Type="http://schemas.openxmlformats.org/officeDocument/2006/relationships/hyperlink" Target="http://newyork.craigslist.org/brk/sys/5336982015.html" TargetMode="External"/><Relationship Id="rId147" Type="http://schemas.openxmlformats.org/officeDocument/2006/relationships/hyperlink" Target="http://sfbay.craigslist.org/pen/clt/5334751937.html" TargetMode="External"/><Relationship Id="rId268" Type="http://schemas.openxmlformats.org/officeDocument/2006/relationships/hyperlink" Target="http://newyork.craigslist.org/brk/ele/5336169705.html" TargetMode="External"/><Relationship Id="rId389" Type="http://schemas.openxmlformats.org/officeDocument/2006/relationships/hyperlink" Target="https://post.craigslist.org/u/lsWH7LWS5RGZ9V3aY6BK6g/ncych" TargetMode="External"/><Relationship Id="rId6" Type="http://schemas.openxmlformats.org/officeDocument/2006/relationships/hyperlink" Target="http://cnj.craigslist.org/sys/5339950968.html" TargetMode="External"/><Relationship Id="rId146" Type="http://schemas.openxmlformats.org/officeDocument/2006/relationships/hyperlink" Target="http://sfbay.craigslist.org/pen/clt/5334751937.html" TargetMode="External"/><Relationship Id="rId267" Type="http://schemas.openxmlformats.org/officeDocument/2006/relationships/hyperlink" Target="http://newyork.craigslist.org/brk/ele/5336169705.html" TargetMode="External"/><Relationship Id="rId388" Type="http://schemas.openxmlformats.org/officeDocument/2006/relationships/hyperlink" Target="https://post.craigslist.org/u/lsWH7LWS5RGZ9V3aY6BK6g/ncych" TargetMode="External"/><Relationship Id="rId7" Type="http://schemas.openxmlformats.org/officeDocument/2006/relationships/hyperlink" Target="http://cnj.craigslist.org/sys/5339950968.html" TargetMode="External"/><Relationship Id="rId145" Type="http://schemas.openxmlformats.org/officeDocument/2006/relationships/hyperlink" Target="http://sfbay.craigslist.org/pen/clt/5334751937.html" TargetMode="External"/><Relationship Id="rId266" Type="http://schemas.openxmlformats.org/officeDocument/2006/relationships/hyperlink" Target="http://newyork.craigslist.org/brk/ele/5336169705.html" TargetMode="External"/><Relationship Id="rId387" Type="http://schemas.openxmlformats.org/officeDocument/2006/relationships/hyperlink" Target="https://post.craigslist.org/u/lsWH7LWS5RGZ9V3aY6BK6g/ncych" TargetMode="External"/><Relationship Id="rId8" Type="http://schemas.openxmlformats.org/officeDocument/2006/relationships/hyperlink" Target="http://cnj.craigslist.org/sys/5339950968.html" TargetMode="External"/><Relationship Id="rId144" Type="http://schemas.openxmlformats.org/officeDocument/2006/relationships/hyperlink" Target="http://sfbay.craigslist.org/pen/clt/5334751937.html" TargetMode="External"/><Relationship Id="rId265" Type="http://schemas.openxmlformats.org/officeDocument/2006/relationships/hyperlink" Target="http://newyork.craigslist.org/brk/sys/5331207266.html" TargetMode="External"/><Relationship Id="rId386" Type="http://schemas.openxmlformats.org/officeDocument/2006/relationships/hyperlink" Target="https://post.craigslist.org/u/lsWH7LWS5RGZ9V3aY6BK6g/ncych" TargetMode="External"/><Relationship Id="rId260" Type="http://schemas.openxmlformats.org/officeDocument/2006/relationships/hyperlink" Target="http://newyork.craigslist.org/brk/sys/5331207266.html" TargetMode="External"/><Relationship Id="rId381" Type="http://schemas.openxmlformats.org/officeDocument/2006/relationships/hyperlink" Target="http://seattle.craigslist.org/see/ele/5334391007.html" TargetMode="External"/><Relationship Id="rId380" Type="http://schemas.openxmlformats.org/officeDocument/2006/relationships/hyperlink" Target="http://seattle.craigslist.org/see/ele/5340540802.html" TargetMode="External"/><Relationship Id="rId139" Type="http://schemas.openxmlformats.org/officeDocument/2006/relationships/hyperlink" Target="http://cnj.craigslist.org/fuo/5340039386.html" TargetMode="External"/><Relationship Id="rId138" Type="http://schemas.openxmlformats.org/officeDocument/2006/relationships/hyperlink" Target="http://cnj.craigslist.org/fuo/5340039386.html" TargetMode="External"/><Relationship Id="rId259" Type="http://schemas.openxmlformats.org/officeDocument/2006/relationships/hyperlink" Target="http://sfbay.craigslist.org/pen/mob/5337575909.html" TargetMode="External"/><Relationship Id="rId137" Type="http://schemas.openxmlformats.org/officeDocument/2006/relationships/hyperlink" Target="http://cnj.craigslist.org/tls/5334470767.html" TargetMode="External"/><Relationship Id="rId258" Type="http://schemas.openxmlformats.org/officeDocument/2006/relationships/hyperlink" Target="http://sfbay.craigslist.org/pen/mob/5337575909.html" TargetMode="External"/><Relationship Id="rId379" Type="http://schemas.openxmlformats.org/officeDocument/2006/relationships/hyperlink" Target="http://seattle.craigslist.org/see/ele/5340540802.html" TargetMode="External"/><Relationship Id="rId132" Type="http://schemas.openxmlformats.org/officeDocument/2006/relationships/hyperlink" Target="http://newyork.craigslist.org/brk/ele/5330397003.html" TargetMode="External"/><Relationship Id="rId253" Type="http://schemas.openxmlformats.org/officeDocument/2006/relationships/hyperlink" Target="http://newyork.craigslist.org/brk/ele/5336990493.html" TargetMode="External"/><Relationship Id="rId374" Type="http://schemas.openxmlformats.org/officeDocument/2006/relationships/hyperlink" Target="http://seattle.craigslist.org/see/mob/5340430399.html" TargetMode="External"/><Relationship Id="rId131" Type="http://schemas.openxmlformats.org/officeDocument/2006/relationships/hyperlink" Target="http://cnj.craigslist.org/vgm/5336755266.html" TargetMode="External"/><Relationship Id="rId252" Type="http://schemas.openxmlformats.org/officeDocument/2006/relationships/hyperlink" Target="http://newyork.craigslist.org/brk/ele/5336990493.html" TargetMode="External"/><Relationship Id="rId373" Type="http://schemas.openxmlformats.org/officeDocument/2006/relationships/hyperlink" Target="http://seattle.craigslist.org/see/mob/5340430399.html" TargetMode="External"/><Relationship Id="rId130" Type="http://schemas.openxmlformats.org/officeDocument/2006/relationships/hyperlink" Target="http://cnj.craigslist.org/vgm/5336755266.html" TargetMode="External"/><Relationship Id="rId251" Type="http://schemas.openxmlformats.org/officeDocument/2006/relationships/hyperlink" Target="http://newyork.craigslist.org/brk/ele/5336990493.html" TargetMode="External"/><Relationship Id="rId372" Type="http://schemas.openxmlformats.org/officeDocument/2006/relationships/hyperlink" Target="http://seattle.craigslist.org/see/mob/5340430399.html" TargetMode="External"/><Relationship Id="rId250" Type="http://schemas.openxmlformats.org/officeDocument/2006/relationships/hyperlink" Target="http://newyork.craigslist.org/brk/ele/5336990493.html" TargetMode="External"/><Relationship Id="rId371" Type="http://schemas.openxmlformats.org/officeDocument/2006/relationships/hyperlink" Target="http://seattle.craigslist.org/see/mob/5340430399.html" TargetMode="External"/><Relationship Id="rId136" Type="http://schemas.openxmlformats.org/officeDocument/2006/relationships/hyperlink" Target="http://cnj.craigslist.org/tls/5334470767.html" TargetMode="External"/><Relationship Id="rId257" Type="http://schemas.openxmlformats.org/officeDocument/2006/relationships/hyperlink" Target="http://sfbay.craigslist.org/pen/mob/5337575909.html" TargetMode="External"/><Relationship Id="rId378" Type="http://schemas.openxmlformats.org/officeDocument/2006/relationships/hyperlink" Target="http://seattle.craigslist.org/see/ele/5340540802.html" TargetMode="External"/><Relationship Id="rId135" Type="http://schemas.openxmlformats.org/officeDocument/2006/relationships/hyperlink" Target="http://newyork.craigslist.org/brk/ele/5330402488.html" TargetMode="External"/><Relationship Id="rId256" Type="http://schemas.openxmlformats.org/officeDocument/2006/relationships/hyperlink" Target="http://sfbay.craigslist.org/pen/mob/5337575909.html" TargetMode="External"/><Relationship Id="rId377" Type="http://schemas.openxmlformats.org/officeDocument/2006/relationships/hyperlink" Target="http://seattle.craigslist.org/see/ele/5340540802.html" TargetMode="External"/><Relationship Id="rId134" Type="http://schemas.openxmlformats.org/officeDocument/2006/relationships/hyperlink" Target="http://newyork.craigslist.org/brk/ele/5330397003.html" TargetMode="External"/><Relationship Id="rId255" Type="http://schemas.openxmlformats.org/officeDocument/2006/relationships/hyperlink" Target="http://newyork.craigslist.org/brk/ele/5336990493.html" TargetMode="External"/><Relationship Id="rId376" Type="http://schemas.openxmlformats.org/officeDocument/2006/relationships/hyperlink" Target="http://seattle.craigslist.org/see/ele/5340540802.html" TargetMode="External"/><Relationship Id="rId133" Type="http://schemas.openxmlformats.org/officeDocument/2006/relationships/hyperlink" Target="http://newyork.craigslist.org/brk/ele/5330397003.html" TargetMode="External"/><Relationship Id="rId254" Type="http://schemas.openxmlformats.org/officeDocument/2006/relationships/hyperlink" Target="http://newyork.craigslist.org/brk/ele/5336990493.html" TargetMode="External"/><Relationship Id="rId375" Type="http://schemas.openxmlformats.org/officeDocument/2006/relationships/hyperlink" Target="http://seattle.craigslist.org/see/mob/5340430399.html" TargetMode="External"/><Relationship Id="rId172" Type="http://schemas.openxmlformats.org/officeDocument/2006/relationships/hyperlink" Target="http://cnj.craigslist.org/ele/5340293228.html" TargetMode="External"/><Relationship Id="rId293" Type="http://schemas.openxmlformats.org/officeDocument/2006/relationships/hyperlink" Target="http://seattle.craigslist.org/see/ele/5337212658.html" TargetMode="External"/><Relationship Id="rId171" Type="http://schemas.openxmlformats.org/officeDocument/2006/relationships/hyperlink" Target="http://sfbay.craigslist.org/pen/ele/5330861031.html" TargetMode="External"/><Relationship Id="rId292" Type="http://schemas.openxmlformats.org/officeDocument/2006/relationships/hyperlink" Target="http://seattle.craigslist.org/see/ele/5337212658.html" TargetMode="External"/><Relationship Id="rId170" Type="http://schemas.openxmlformats.org/officeDocument/2006/relationships/hyperlink" Target="http://sfbay.craigslist.org/pen/ele/5330861031.html" TargetMode="External"/><Relationship Id="rId291" Type="http://schemas.openxmlformats.org/officeDocument/2006/relationships/hyperlink" Target="http://seattle.craigslist.org/see/ele/5337212658.html" TargetMode="External"/><Relationship Id="rId290" Type="http://schemas.openxmlformats.org/officeDocument/2006/relationships/hyperlink" Target="http://seattle.craigslist.org/see/ele/5337212658.html" TargetMode="External"/><Relationship Id="rId165" Type="http://schemas.openxmlformats.org/officeDocument/2006/relationships/hyperlink" Target="http://sfbay.craigslist.org/pen/sys/5334757609.html" TargetMode="External"/><Relationship Id="rId286" Type="http://schemas.openxmlformats.org/officeDocument/2006/relationships/hyperlink" Target="http://seattle.craigslist.org/see/ele/5337195910.html" TargetMode="External"/><Relationship Id="rId164" Type="http://schemas.openxmlformats.org/officeDocument/2006/relationships/hyperlink" Target="http://sfbay.craigslist.org/pen/sys/5334757609.html" TargetMode="External"/><Relationship Id="rId285" Type="http://schemas.openxmlformats.org/officeDocument/2006/relationships/hyperlink" Target="http://seattle.craigslist.org/see/ele/5337195910.html" TargetMode="External"/><Relationship Id="rId163" Type="http://schemas.openxmlformats.org/officeDocument/2006/relationships/hyperlink" Target="http://sfbay.craigslist.org/pen/sys/5334757609.html" TargetMode="External"/><Relationship Id="rId284" Type="http://schemas.openxmlformats.org/officeDocument/2006/relationships/hyperlink" Target="http://seattle.craigslist.org/see/ele/5337195910.html" TargetMode="External"/><Relationship Id="rId162" Type="http://schemas.openxmlformats.org/officeDocument/2006/relationships/hyperlink" Target="http://sfbay.craigslist.org/pen/sys/5334757609.html" TargetMode="External"/><Relationship Id="rId283" Type="http://schemas.openxmlformats.org/officeDocument/2006/relationships/hyperlink" Target="http://seattle.craigslist.org/see/app/5340254744.html" TargetMode="External"/><Relationship Id="rId169" Type="http://schemas.openxmlformats.org/officeDocument/2006/relationships/hyperlink" Target="http://sfbay.craigslist.org/pen/sys/5334757609.html" TargetMode="External"/><Relationship Id="rId168" Type="http://schemas.openxmlformats.org/officeDocument/2006/relationships/hyperlink" Target="http://sfbay.craigslist.org/pen/sys/5334757609.html" TargetMode="External"/><Relationship Id="rId289" Type="http://schemas.openxmlformats.org/officeDocument/2006/relationships/hyperlink" Target="http://seattle.craigslist.org/see/ele/5337195910.html" TargetMode="External"/><Relationship Id="rId167" Type="http://schemas.openxmlformats.org/officeDocument/2006/relationships/hyperlink" Target="http://sfbay.craigslist.org/pen/sys/5334757609.html" TargetMode="External"/><Relationship Id="rId288" Type="http://schemas.openxmlformats.org/officeDocument/2006/relationships/hyperlink" Target="http://seattle.craigslist.org/see/ele/5337195910.html" TargetMode="External"/><Relationship Id="rId166" Type="http://schemas.openxmlformats.org/officeDocument/2006/relationships/hyperlink" Target="http://sfbay.craigslist.org/pen/sys/5334757609.html" TargetMode="External"/><Relationship Id="rId287" Type="http://schemas.openxmlformats.org/officeDocument/2006/relationships/hyperlink" Target="http://seattle.craigslist.org/see/ele/5337195910.html" TargetMode="External"/><Relationship Id="rId161" Type="http://schemas.openxmlformats.org/officeDocument/2006/relationships/hyperlink" Target="http://sfbay.craigslist.org/pen/sys/5334757609.html" TargetMode="External"/><Relationship Id="rId282" Type="http://schemas.openxmlformats.org/officeDocument/2006/relationships/hyperlink" Target="http://seattle.craigslist.org/see/app/5340254744.html" TargetMode="External"/><Relationship Id="rId160" Type="http://schemas.openxmlformats.org/officeDocument/2006/relationships/hyperlink" Target="http://sfbay.craigslist.org/pen/clt/5334751937.htm" TargetMode="External"/><Relationship Id="rId281" Type="http://schemas.openxmlformats.org/officeDocument/2006/relationships/hyperlink" Target="http://newyork.craigslist.org/brk/ele/5336176672.html" TargetMode="External"/><Relationship Id="rId280" Type="http://schemas.openxmlformats.org/officeDocument/2006/relationships/hyperlink" Target="http://newyork.craigslist.org/brk/ele/5336176672.html" TargetMode="External"/><Relationship Id="rId159" Type="http://schemas.openxmlformats.org/officeDocument/2006/relationships/hyperlink" Target="http://sfbay.craigslist.org/pen/clt/5334751937.htm" TargetMode="External"/><Relationship Id="rId154" Type="http://schemas.openxmlformats.org/officeDocument/2006/relationships/hyperlink" Target="http://sfbay.craigslist.org/pen/clt/5334751937.html" TargetMode="External"/><Relationship Id="rId275" Type="http://schemas.openxmlformats.org/officeDocument/2006/relationships/hyperlink" Target="http://cnj.craigslist.org/ele/5334489913.html" TargetMode="External"/><Relationship Id="rId396" Type="http://schemas.openxmlformats.org/officeDocument/2006/relationships/hyperlink" Target="https://post.craigslist.org/u/UARrQI6U5RGxzvFNEBgXOQ/wzdhp" TargetMode="External"/><Relationship Id="rId153" Type="http://schemas.openxmlformats.org/officeDocument/2006/relationships/hyperlink" Target="http://sfbay.craigslist.org/pen/clt/5334751937.html" TargetMode="External"/><Relationship Id="rId274" Type="http://schemas.openxmlformats.org/officeDocument/2006/relationships/hyperlink" Target="http://cnj.craigslist.org/ele/5334489913.html" TargetMode="External"/><Relationship Id="rId395" Type="http://schemas.openxmlformats.org/officeDocument/2006/relationships/hyperlink" Target="https://post.craigslist.org/u/UARrQI6U5RGxzvFNEBgXOQ/wzdhp" TargetMode="External"/><Relationship Id="rId152" Type="http://schemas.openxmlformats.org/officeDocument/2006/relationships/hyperlink" Target="http://sfbay.craigslist.org/pen/clt/5334751937.html" TargetMode="External"/><Relationship Id="rId273" Type="http://schemas.openxmlformats.org/officeDocument/2006/relationships/hyperlink" Target="http://cnj.craigslist.org/ele/5334489913.html" TargetMode="External"/><Relationship Id="rId394" Type="http://schemas.openxmlformats.org/officeDocument/2006/relationships/hyperlink" Target="https://post.craigslist.org/u/UARrQI6U5RGxzvFNEBgXOQ/wzdhp" TargetMode="External"/><Relationship Id="rId151" Type="http://schemas.openxmlformats.org/officeDocument/2006/relationships/hyperlink" Target="http://sfbay.craigslist.org/pen/clt/5334751937.html" TargetMode="External"/><Relationship Id="rId272" Type="http://schemas.openxmlformats.org/officeDocument/2006/relationships/hyperlink" Target="http://cnj.craigslist.org/ele/5334489913.html" TargetMode="External"/><Relationship Id="rId393" Type="http://schemas.openxmlformats.org/officeDocument/2006/relationships/hyperlink" Target="https://post.craigslist.org/u/UARrQI6U5RGxzvFNEBgXOQ/wzdhp" TargetMode="External"/><Relationship Id="rId158" Type="http://schemas.openxmlformats.org/officeDocument/2006/relationships/hyperlink" Target="http://sfbay.craigslist.org/pen/clt/5334751937.htm" TargetMode="External"/><Relationship Id="rId279" Type="http://schemas.openxmlformats.org/officeDocument/2006/relationships/hyperlink" Target="http://newyork.craigslist.org/brk/ele/5336176672.html" TargetMode="External"/><Relationship Id="rId157" Type="http://schemas.openxmlformats.org/officeDocument/2006/relationships/hyperlink" Target="http://sfbay.craigslist.org/pen/clt/5334751937.htm" TargetMode="External"/><Relationship Id="rId278" Type="http://schemas.openxmlformats.org/officeDocument/2006/relationships/hyperlink" Target="http://newyork.craigslist.org/brk/ele/5336176672.html" TargetMode="External"/><Relationship Id="rId399" Type="http://schemas.openxmlformats.org/officeDocument/2006/relationships/hyperlink" Target="https://post.craigslist.org/u/UARrQI6U5RGxzvFNEBgXOQ/wzdhp" TargetMode="External"/><Relationship Id="rId156" Type="http://schemas.openxmlformats.org/officeDocument/2006/relationships/hyperlink" Target="http://sfbay.craigslist.org/pen/clt/5334751937.htm" TargetMode="External"/><Relationship Id="rId277" Type="http://schemas.openxmlformats.org/officeDocument/2006/relationships/hyperlink" Target="http://newyork.craigslist.org/brk/ele/5336176672.html" TargetMode="External"/><Relationship Id="rId398" Type="http://schemas.openxmlformats.org/officeDocument/2006/relationships/hyperlink" Target="https://post.craigslist.org/u/UARrQI6U5RGxzvFNEBgXOQ/wzdhp" TargetMode="External"/><Relationship Id="rId155" Type="http://schemas.openxmlformats.org/officeDocument/2006/relationships/hyperlink" Target="http://sfbay.craigslist.org/pen/clt/5334751937.html" TargetMode="External"/><Relationship Id="rId276" Type="http://schemas.openxmlformats.org/officeDocument/2006/relationships/hyperlink" Target="http://cnj.craigslist.org/ele/5334489913.html" TargetMode="External"/><Relationship Id="rId397" Type="http://schemas.openxmlformats.org/officeDocument/2006/relationships/hyperlink" Target="https://post.craigslist.org/u/UARrQI6U5RGxzvFNEBgXOQ/wzdhp" TargetMode="External"/><Relationship Id="rId40" Type="http://schemas.openxmlformats.org/officeDocument/2006/relationships/hyperlink" Target="http://sfbay.craigslist.org/pen/mob/5334726701.html" TargetMode="External"/><Relationship Id="rId42" Type="http://schemas.openxmlformats.org/officeDocument/2006/relationships/hyperlink" Target="http://sfbay.craigslist.org/pen/mob/5334726701.html" TargetMode="External"/><Relationship Id="rId41" Type="http://schemas.openxmlformats.org/officeDocument/2006/relationships/hyperlink" Target="http://sfbay.craigslist.org/pen/mob/5334726701.html" TargetMode="External"/><Relationship Id="rId44" Type="http://schemas.openxmlformats.org/officeDocument/2006/relationships/hyperlink" Target="http://sfbay.craigslist.org/pen/mob/5334726701.html" TargetMode="External"/><Relationship Id="rId43" Type="http://schemas.openxmlformats.org/officeDocument/2006/relationships/hyperlink" Target="http://sfbay.craigslist.org/pen/mob/5334726701.html" TargetMode="External"/><Relationship Id="rId46" Type="http://schemas.openxmlformats.org/officeDocument/2006/relationships/hyperlink" Target="http://sfbay.craigslist.org/pen/mob/5334726701.html" TargetMode="External"/><Relationship Id="rId45" Type="http://schemas.openxmlformats.org/officeDocument/2006/relationships/hyperlink" Target="http://sfbay.craigslist.org/pen/mob/5334726701.html" TargetMode="External"/><Relationship Id="rId48" Type="http://schemas.openxmlformats.org/officeDocument/2006/relationships/hyperlink" Target="http://cnj.craigslist.org/sys/5330105283.html" TargetMode="External"/><Relationship Id="rId47" Type="http://schemas.openxmlformats.org/officeDocument/2006/relationships/hyperlink" Target="http://cnj.craigslist.org/sys/5330105283.html" TargetMode="External"/><Relationship Id="rId49" Type="http://schemas.openxmlformats.org/officeDocument/2006/relationships/hyperlink" Target="http://cnj.craigslist.org/sys/5330105283.html" TargetMode="External"/><Relationship Id="rId31" Type="http://schemas.openxmlformats.org/officeDocument/2006/relationships/hyperlink" Target="http://sfbay.craigslist.org/pen/mob/5334726701.html" TargetMode="External"/><Relationship Id="rId30" Type="http://schemas.openxmlformats.org/officeDocument/2006/relationships/hyperlink" Target="http://sfbay.craigslist.org/pen/mob/5334726701.htm" TargetMode="External"/><Relationship Id="rId33" Type="http://schemas.openxmlformats.org/officeDocument/2006/relationships/hyperlink" Target="http://sfbay.craigslist.org/pen/mob/5334726701.html" TargetMode="External"/><Relationship Id="rId32" Type="http://schemas.openxmlformats.org/officeDocument/2006/relationships/hyperlink" Target="http://sfbay.craigslist.org/pen/mob/5334726701.html" TargetMode="External"/><Relationship Id="rId35" Type="http://schemas.openxmlformats.org/officeDocument/2006/relationships/hyperlink" Target="http://sfbay.craigslist.org/pen/mob/5334726701.html" TargetMode="External"/><Relationship Id="rId34" Type="http://schemas.openxmlformats.org/officeDocument/2006/relationships/hyperlink" Target="http://sfbay.craigslist.org/pen/mob/5334726701.html" TargetMode="External"/><Relationship Id="rId37" Type="http://schemas.openxmlformats.org/officeDocument/2006/relationships/hyperlink" Target="http://sfbay.craigslist.org/pen/mob/5334726701.html" TargetMode="External"/><Relationship Id="rId36" Type="http://schemas.openxmlformats.org/officeDocument/2006/relationships/hyperlink" Target="http://sfbay.craigslist.org/pen/mob/5334726701.html" TargetMode="External"/><Relationship Id="rId39" Type="http://schemas.openxmlformats.org/officeDocument/2006/relationships/hyperlink" Target="http://sfbay.craigslist.org/pen/mob/5334726701.html" TargetMode="External"/><Relationship Id="rId38" Type="http://schemas.openxmlformats.org/officeDocument/2006/relationships/hyperlink" Target="http://sfbay.craigslist.org/pen/mob/5334726701.html" TargetMode="External"/><Relationship Id="rId20" Type="http://schemas.openxmlformats.org/officeDocument/2006/relationships/hyperlink" Target="http://cnj.craigslist.org/mob/5333912932.html" TargetMode="External"/><Relationship Id="rId22" Type="http://schemas.openxmlformats.org/officeDocument/2006/relationships/hyperlink" Target="http://cnj.craigslist.org/mob/5333912932.html" TargetMode="External"/><Relationship Id="rId21" Type="http://schemas.openxmlformats.org/officeDocument/2006/relationships/hyperlink" Target="http://cnj.craigslist.org/mob/5333912932.html" TargetMode="External"/><Relationship Id="rId24" Type="http://schemas.openxmlformats.org/officeDocument/2006/relationships/hyperlink" Target="http://cnj.craigslist.org/mob/5333912932.html" TargetMode="External"/><Relationship Id="rId23" Type="http://schemas.openxmlformats.org/officeDocument/2006/relationships/hyperlink" Target="http://cnj.craigslist.org/mob/5333912932.html" TargetMode="External"/><Relationship Id="rId409" Type="http://schemas.openxmlformats.org/officeDocument/2006/relationships/hyperlink" Target="https://post.craigslist.org/u/vJ7ItauY5RGkqLFKHIuvGA/bdic4" TargetMode="External"/><Relationship Id="rId404" Type="http://schemas.openxmlformats.org/officeDocument/2006/relationships/hyperlink" Target="https://post.craigslist.org/u/xgfDfBmX5RGFryCENWqnRA/bpjh2" TargetMode="External"/><Relationship Id="rId403" Type="http://schemas.openxmlformats.org/officeDocument/2006/relationships/hyperlink" Target="https://post.craigslist.org/u/4AKlaBiX5RGWpVHl7z_J5w/8bst3" TargetMode="External"/><Relationship Id="rId402" Type="http://schemas.openxmlformats.org/officeDocument/2006/relationships/hyperlink" Target="https://post.craigslist.org/u/4AKlaBiX5RGWpVHl7z_J5w/8bst3" TargetMode="External"/><Relationship Id="rId401" Type="http://schemas.openxmlformats.org/officeDocument/2006/relationships/hyperlink" Target="https://post.craigslist.org/u/4AKlaBiX5RGWpVHl7z_J5w/8bst3" TargetMode="External"/><Relationship Id="rId408" Type="http://schemas.openxmlformats.org/officeDocument/2006/relationships/hyperlink" Target="https://post.craigslist.org/u/AB2IUxqX5RGjV3C3TLZuug/sbtkf" TargetMode="External"/><Relationship Id="rId407" Type="http://schemas.openxmlformats.org/officeDocument/2006/relationships/hyperlink" Target="https://post.craigslist.org/u/AB2IUxqX5RGjV3C3TLZuug/sbtkf" TargetMode="External"/><Relationship Id="rId406" Type="http://schemas.openxmlformats.org/officeDocument/2006/relationships/hyperlink" Target="https://post.craigslist.org/u/AB2IUxqX5RGjV3C3TLZuug/sbtkf" TargetMode="External"/><Relationship Id="rId405" Type="http://schemas.openxmlformats.org/officeDocument/2006/relationships/hyperlink" Target="https://post.craigslist.org/u/xgfDfBmX5RGFryCENWqnRA/bpjh2" TargetMode="External"/><Relationship Id="rId26" Type="http://schemas.openxmlformats.org/officeDocument/2006/relationships/hyperlink" Target="http://cnj.craigslist.org/mob/5333912932.html" TargetMode="External"/><Relationship Id="rId25" Type="http://schemas.openxmlformats.org/officeDocument/2006/relationships/hyperlink" Target="http://cnj.craigslist.org/mob/5333912932.html" TargetMode="External"/><Relationship Id="rId28" Type="http://schemas.openxmlformats.org/officeDocument/2006/relationships/hyperlink" Target="http://cnj.craigslist.org/hsh/5336869552.html" TargetMode="External"/><Relationship Id="rId27" Type="http://schemas.openxmlformats.org/officeDocument/2006/relationships/hyperlink" Target="http://cnj.craigslist.org/mob/5333912932.html" TargetMode="External"/><Relationship Id="rId400" Type="http://schemas.openxmlformats.org/officeDocument/2006/relationships/hyperlink" Target="https://post.craigslist.org/u/UARrQI6U5RGxzvFNEBgXOQ/wzdhp" TargetMode="External"/><Relationship Id="rId29" Type="http://schemas.openxmlformats.org/officeDocument/2006/relationships/hyperlink" Target="http://sfbay.craigslist.org/pen/mob/5334726701.html" TargetMode="External"/><Relationship Id="rId11" Type="http://schemas.openxmlformats.org/officeDocument/2006/relationships/hyperlink" Target="http://cnj.craigslist.org/mob/5333912932.html" TargetMode="External"/><Relationship Id="rId10" Type="http://schemas.openxmlformats.org/officeDocument/2006/relationships/hyperlink" Target="http://cnj.craigslist.org/mob/5333912932.html" TargetMode="External"/><Relationship Id="rId13" Type="http://schemas.openxmlformats.org/officeDocument/2006/relationships/hyperlink" Target="http://cnj.craigslist.org/mob/5333912932.html" TargetMode="External"/><Relationship Id="rId12" Type="http://schemas.openxmlformats.org/officeDocument/2006/relationships/hyperlink" Target="http://cnj.craigslist.org/mob/5333912932.html" TargetMode="External"/><Relationship Id="rId15" Type="http://schemas.openxmlformats.org/officeDocument/2006/relationships/hyperlink" Target="http://cnj.craigslist.org/mob/5333912932.html" TargetMode="External"/><Relationship Id="rId14" Type="http://schemas.openxmlformats.org/officeDocument/2006/relationships/hyperlink" Target="http://cnj.craigslist.org/mob/5333912932.html" TargetMode="External"/><Relationship Id="rId17" Type="http://schemas.openxmlformats.org/officeDocument/2006/relationships/hyperlink" Target="http://cnj.craigslist.org/mob/5333912932.html" TargetMode="External"/><Relationship Id="rId16" Type="http://schemas.openxmlformats.org/officeDocument/2006/relationships/hyperlink" Target="http://cnj.craigslist.org/mob/5333912932.html" TargetMode="External"/><Relationship Id="rId19" Type="http://schemas.openxmlformats.org/officeDocument/2006/relationships/hyperlink" Target="http://cnj.craigslist.org/mob/5333912932.html" TargetMode="External"/><Relationship Id="rId18" Type="http://schemas.openxmlformats.org/officeDocument/2006/relationships/hyperlink" Target="http://cnj.craigslist.org/mob/5333912932.html" TargetMode="External"/><Relationship Id="rId84" Type="http://schemas.openxmlformats.org/officeDocument/2006/relationships/hyperlink" Target="http://sfbay.craigslist.org/sby/sys/5330820467.html" TargetMode="External"/><Relationship Id="rId83" Type="http://schemas.openxmlformats.org/officeDocument/2006/relationships/hyperlink" Target="http://cnj.craigslist.org/sys/5330282978.html" TargetMode="External"/><Relationship Id="rId86" Type="http://schemas.openxmlformats.org/officeDocument/2006/relationships/hyperlink" Target="http://sfbay.craigslist.org/sby/sys/5330820467.html" TargetMode="External"/><Relationship Id="rId85" Type="http://schemas.openxmlformats.org/officeDocument/2006/relationships/hyperlink" Target="http://sfbay.craigslist.org/sby/sys/5330820467.html" TargetMode="External"/><Relationship Id="rId88" Type="http://schemas.openxmlformats.org/officeDocument/2006/relationships/hyperlink" Target="http://sfbay.craigslist.org/sby/sys/5330820467.html" TargetMode="External"/><Relationship Id="rId87" Type="http://schemas.openxmlformats.org/officeDocument/2006/relationships/hyperlink" Target="http://sfbay.craigslist.org/sby/sys/5330820467.html" TargetMode="External"/><Relationship Id="rId89" Type="http://schemas.openxmlformats.org/officeDocument/2006/relationships/hyperlink" Target="http://sfbay.craigslist.org/sby/sys/5330820467.html" TargetMode="External"/><Relationship Id="rId80" Type="http://schemas.openxmlformats.org/officeDocument/2006/relationships/hyperlink" Target="http://cnj.craigslist.org/sys/5330282978.html" TargetMode="External"/><Relationship Id="rId82" Type="http://schemas.openxmlformats.org/officeDocument/2006/relationships/hyperlink" Target="http://cnj.craigslist.org/sys/5330282978.html" TargetMode="External"/><Relationship Id="rId81" Type="http://schemas.openxmlformats.org/officeDocument/2006/relationships/hyperlink" Target="http://cnj.craigslist.org/sys/5330282978.html" TargetMode="External"/><Relationship Id="rId73" Type="http://schemas.openxmlformats.org/officeDocument/2006/relationships/hyperlink" Target="http://newyork.craigslist.org/brk/ele/5334264118.html" TargetMode="External"/><Relationship Id="rId72" Type="http://schemas.openxmlformats.org/officeDocument/2006/relationships/hyperlink" Target="http://newyork.craigslist.org/brk/ele/5334264118.html" TargetMode="External"/><Relationship Id="rId75" Type="http://schemas.openxmlformats.org/officeDocument/2006/relationships/hyperlink" Target="http://cnj.craigslist.org/sys/5334332976.html" TargetMode="External"/><Relationship Id="rId74" Type="http://schemas.openxmlformats.org/officeDocument/2006/relationships/hyperlink" Target="http://cnj.craigslist.org/sys/5334332976.html" TargetMode="External"/><Relationship Id="rId77" Type="http://schemas.openxmlformats.org/officeDocument/2006/relationships/hyperlink" Target="http://cnj.craigslist.org/sys/5334332976.html" TargetMode="External"/><Relationship Id="rId76" Type="http://schemas.openxmlformats.org/officeDocument/2006/relationships/hyperlink" Target="http://cnj.craigslist.org/sys/5334332976.html" TargetMode="External"/><Relationship Id="rId79" Type="http://schemas.openxmlformats.org/officeDocument/2006/relationships/hyperlink" Target="http://cnj.craigslist.org/sys/5330282978.html" TargetMode="External"/><Relationship Id="rId78" Type="http://schemas.openxmlformats.org/officeDocument/2006/relationships/hyperlink" Target="http://cnj.craigslist.org/sys/5334332976.html" TargetMode="External"/><Relationship Id="rId71" Type="http://schemas.openxmlformats.org/officeDocument/2006/relationships/hyperlink" Target="http://cnj.craigslist.org/tag/5330151775.html" TargetMode="External"/><Relationship Id="rId70" Type="http://schemas.openxmlformats.org/officeDocument/2006/relationships/hyperlink" Target="http://cnj.craigslist.org/tag/5330151775.html" TargetMode="External"/><Relationship Id="rId62" Type="http://schemas.openxmlformats.org/officeDocument/2006/relationships/hyperlink" Target="http://cnj.craigslist.org/app/5334256735.html" TargetMode="External"/><Relationship Id="rId61" Type="http://schemas.openxmlformats.org/officeDocument/2006/relationships/hyperlink" Target="http://cnj.craigslist.org/app/5334256735.html" TargetMode="External"/><Relationship Id="rId64" Type="http://schemas.openxmlformats.org/officeDocument/2006/relationships/hyperlink" Target="http://sfbay.craigslist.org/pen/ele/5330775234.html" TargetMode="External"/><Relationship Id="rId63" Type="http://schemas.openxmlformats.org/officeDocument/2006/relationships/hyperlink" Target="http://cnj.craigslist.org/app/5334256735.html" TargetMode="External"/><Relationship Id="rId66" Type="http://schemas.openxmlformats.org/officeDocument/2006/relationships/hyperlink" Target="http://sfbay.craigslist.org/pen/ele/5330775234.htm" TargetMode="External"/><Relationship Id="rId65" Type="http://schemas.openxmlformats.org/officeDocument/2006/relationships/hyperlink" Target="http://sfbay.craigslist.org/pen/ele/5330775234.htm" TargetMode="External"/><Relationship Id="rId68" Type="http://schemas.openxmlformats.org/officeDocument/2006/relationships/hyperlink" Target="http://sfbay.craigslist.org/pen/ele/5330775234.htm" TargetMode="External"/><Relationship Id="rId67" Type="http://schemas.openxmlformats.org/officeDocument/2006/relationships/hyperlink" Target="http://sfbay.craigslist.org/pen/ele/5330775234.htm" TargetMode="External"/><Relationship Id="rId60" Type="http://schemas.openxmlformats.org/officeDocument/2006/relationships/hyperlink" Target="http://cnj.craigslist.org/app/5334256735.html" TargetMode="External"/><Relationship Id="rId69" Type="http://schemas.openxmlformats.org/officeDocument/2006/relationships/hyperlink" Target="http://sfbay.craigslist.org/pen/ele/5330775234.htm" TargetMode="External"/><Relationship Id="rId51" Type="http://schemas.openxmlformats.org/officeDocument/2006/relationships/hyperlink" Target="http://cnj.craigslist.org/sys/5330105283.html" TargetMode="External"/><Relationship Id="rId50" Type="http://schemas.openxmlformats.org/officeDocument/2006/relationships/hyperlink" Target="http://cnj.craigslist.org/sys/5330105283.html" TargetMode="External"/><Relationship Id="rId53" Type="http://schemas.openxmlformats.org/officeDocument/2006/relationships/hyperlink" Target="http://cnj.craigslist.org/sys/5330105283.html" TargetMode="External"/><Relationship Id="rId52" Type="http://schemas.openxmlformats.org/officeDocument/2006/relationships/hyperlink" Target="http://cnj.craigslist.org/sys/5330105283.html" TargetMode="External"/><Relationship Id="rId55" Type="http://schemas.openxmlformats.org/officeDocument/2006/relationships/hyperlink" Target="http://sfbay.craigslist.org/pen/sys/5330457282.html" TargetMode="External"/><Relationship Id="rId54" Type="http://schemas.openxmlformats.org/officeDocument/2006/relationships/hyperlink" Target="http://sfbay.craigslist.org/pen/sys/5330457282.html" TargetMode="External"/><Relationship Id="rId57" Type="http://schemas.openxmlformats.org/officeDocument/2006/relationships/hyperlink" Target="http://sfbay.craigslist.org/pen/sys/5330457282.html" TargetMode="External"/><Relationship Id="rId56" Type="http://schemas.openxmlformats.org/officeDocument/2006/relationships/hyperlink" Target="http://sfbay.craigslist.org/pen/sys/5330457282.html" TargetMode="External"/><Relationship Id="rId59" Type="http://schemas.openxmlformats.org/officeDocument/2006/relationships/hyperlink" Target="http://sfbay.craigslist.org/pen/mob/5337539441.html" TargetMode="External"/><Relationship Id="rId58" Type="http://schemas.openxmlformats.org/officeDocument/2006/relationships/hyperlink" Target="http://sfbay.craigslist.org/pen/mob/5337539441.html" TargetMode="External"/><Relationship Id="rId107" Type="http://schemas.openxmlformats.org/officeDocument/2006/relationships/hyperlink" Target="http://cnj.craigslist.org/vgm/5336782056.html" TargetMode="External"/><Relationship Id="rId228" Type="http://schemas.openxmlformats.org/officeDocument/2006/relationships/hyperlink" Target="http://newyork.craigslist.org/brk/ele/5336990493.html" TargetMode="External"/><Relationship Id="rId349" Type="http://schemas.openxmlformats.org/officeDocument/2006/relationships/hyperlink" Target="http://seattle.craigslist.org/see/app/5334371968.html" TargetMode="External"/><Relationship Id="rId106" Type="http://schemas.openxmlformats.org/officeDocument/2006/relationships/hyperlink" Target="http://cnj.craigslist.org/vgm/5336782056.html" TargetMode="External"/><Relationship Id="rId227" Type="http://schemas.openxmlformats.org/officeDocument/2006/relationships/hyperlink" Target="http://sfbay.craigslist.org/pen/ele/5340751357.html" TargetMode="External"/><Relationship Id="rId348" Type="http://schemas.openxmlformats.org/officeDocument/2006/relationships/hyperlink" Target="http://seattle.craigslist.org/see/app/5334371968.html" TargetMode="External"/><Relationship Id="rId105" Type="http://schemas.openxmlformats.org/officeDocument/2006/relationships/hyperlink" Target="http://cnj.craigslist.org/vgm/5336782056.html" TargetMode="External"/><Relationship Id="rId226" Type="http://schemas.openxmlformats.org/officeDocument/2006/relationships/hyperlink" Target="http://sfbay.craigslist.org/pen/ele/5340751357.html" TargetMode="External"/><Relationship Id="rId347" Type="http://schemas.openxmlformats.org/officeDocument/2006/relationships/hyperlink" Target="http://seattle.craigslist.org/see/app/5334371968.html" TargetMode="External"/><Relationship Id="rId104" Type="http://schemas.openxmlformats.org/officeDocument/2006/relationships/hyperlink" Target="http://cnj.craigslist.org/vgm/5336782056.html" TargetMode="External"/><Relationship Id="rId225" Type="http://schemas.openxmlformats.org/officeDocument/2006/relationships/hyperlink" Target="http://sfbay.craigslist.org/pen/ele/5340751357.html" TargetMode="External"/><Relationship Id="rId346" Type="http://schemas.openxmlformats.org/officeDocument/2006/relationships/hyperlink" Target="http://seattle.craigslist.org/see/app/5334371968.html" TargetMode="External"/><Relationship Id="rId109" Type="http://schemas.openxmlformats.org/officeDocument/2006/relationships/hyperlink" Target="http://cnj.craigslist.org/vgm/5336782056.html" TargetMode="External"/><Relationship Id="rId108" Type="http://schemas.openxmlformats.org/officeDocument/2006/relationships/hyperlink" Target="http://cnj.craigslist.org/vgm/5336782056.html" TargetMode="External"/><Relationship Id="rId229" Type="http://schemas.openxmlformats.org/officeDocument/2006/relationships/hyperlink" Target="http://newyork.craigslist.org/brk/ele/5336990493.html" TargetMode="External"/><Relationship Id="rId220" Type="http://schemas.openxmlformats.org/officeDocument/2006/relationships/hyperlink" Target="http://sfbay.craigslist.org/pen/ele/5340751357.html" TargetMode="External"/><Relationship Id="rId341" Type="http://schemas.openxmlformats.org/officeDocument/2006/relationships/hyperlink" Target="http://seattle.craigslist.org/see/app/5334371968.html" TargetMode="External"/><Relationship Id="rId340" Type="http://schemas.openxmlformats.org/officeDocument/2006/relationships/hyperlink" Target="http://seattle.craigslist.org/see/app/5334371968.html" TargetMode="External"/><Relationship Id="rId103" Type="http://schemas.openxmlformats.org/officeDocument/2006/relationships/hyperlink" Target="http://cnj.craigslist.org/vgm/5336782056.html" TargetMode="External"/><Relationship Id="rId224" Type="http://schemas.openxmlformats.org/officeDocument/2006/relationships/hyperlink" Target="http://sfbay.craigslist.org/pen/ele/5340751357.html" TargetMode="External"/><Relationship Id="rId345" Type="http://schemas.openxmlformats.org/officeDocument/2006/relationships/hyperlink" Target="http://seattle.craigslist.org/see/app/5334371968.html" TargetMode="External"/><Relationship Id="rId102" Type="http://schemas.openxmlformats.org/officeDocument/2006/relationships/hyperlink" Target="http://cnj.craigslist.org/vgm/5336782056.html" TargetMode="External"/><Relationship Id="rId223" Type="http://schemas.openxmlformats.org/officeDocument/2006/relationships/hyperlink" Target="http://sfbay.craigslist.org/pen/ele/5340751357.html" TargetMode="External"/><Relationship Id="rId344" Type="http://schemas.openxmlformats.org/officeDocument/2006/relationships/hyperlink" Target="http://seattle.craigslist.org/see/app/5334371968.html" TargetMode="External"/><Relationship Id="rId101" Type="http://schemas.openxmlformats.org/officeDocument/2006/relationships/hyperlink" Target="http://newyork.craigslist.org/brk/ele/5334267856.html" TargetMode="External"/><Relationship Id="rId222" Type="http://schemas.openxmlformats.org/officeDocument/2006/relationships/hyperlink" Target="http://sfbay.craigslist.org/pen/ele/5340751357.html" TargetMode="External"/><Relationship Id="rId343" Type="http://schemas.openxmlformats.org/officeDocument/2006/relationships/hyperlink" Target="http://seattle.craigslist.org/see/app/5334371968.html" TargetMode="External"/><Relationship Id="rId100" Type="http://schemas.openxmlformats.org/officeDocument/2006/relationships/hyperlink" Target="http://newyork.craigslist.org/brk/ele/5334267856.html" TargetMode="External"/><Relationship Id="rId221" Type="http://schemas.openxmlformats.org/officeDocument/2006/relationships/hyperlink" Target="http://sfbay.craigslist.org/pen/ele/5340751357.html" TargetMode="External"/><Relationship Id="rId342" Type="http://schemas.openxmlformats.org/officeDocument/2006/relationships/hyperlink" Target="http://seattle.craigslist.org/see/app/5334371968.html" TargetMode="External"/><Relationship Id="rId217" Type="http://schemas.openxmlformats.org/officeDocument/2006/relationships/hyperlink" Target="http://sfbay.craigslist.org/pen/ele/5340751357.html" TargetMode="External"/><Relationship Id="rId338" Type="http://schemas.openxmlformats.org/officeDocument/2006/relationships/hyperlink" Target="http://seattle.craigslist.org/see/app/5334371968.html" TargetMode="External"/><Relationship Id="rId216" Type="http://schemas.openxmlformats.org/officeDocument/2006/relationships/hyperlink" Target="http://sfbay.craigslist.org/pen/ele/5340751357.html" TargetMode="External"/><Relationship Id="rId337" Type="http://schemas.openxmlformats.org/officeDocument/2006/relationships/hyperlink" Target="http://seattle.craigslist.org/see/sys/5334329138.html" TargetMode="External"/><Relationship Id="rId215" Type="http://schemas.openxmlformats.org/officeDocument/2006/relationships/hyperlink" Target="http://sfbay.craigslist.org/pen/ele/5340751357.html" TargetMode="External"/><Relationship Id="rId336" Type="http://schemas.openxmlformats.org/officeDocument/2006/relationships/hyperlink" Target="http://seattle.craigslist.org/see/sys/5334329138.html" TargetMode="External"/><Relationship Id="rId214" Type="http://schemas.openxmlformats.org/officeDocument/2006/relationships/hyperlink" Target="http://sfbay.craigslist.org/pen/ele/5340751357.html" TargetMode="External"/><Relationship Id="rId335" Type="http://schemas.openxmlformats.org/officeDocument/2006/relationships/hyperlink" Target="http://seattle.craigslist.org/see/sys/5334329138.html" TargetMode="External"/><Relationship Id="rId219" Type="http://schemas.openxmlformats.org/officeDocument/2006/relationships/hyperlink" Target="http://sfbay.craigslist.org/pen/ele/5340751357.html" TargetMode="External"/><Relationship Id="rId218" Type="http://schemas.openxmlformats.org/officeDocument/2006/relationships/hyperlink" Target="http://sfbay.craigslist.org/pen/ele/5340751357.html" TargetMode="External"/><Relationship Id="rId339" Type="http://schemas.openxmlformats.org/officeDocument/2006/relationships/hyperlink" Target="http://seattle.craigslist.org/see/app/5334371968.html" TargetMode="External"/><Relationship Id="rId330" Type="http://schemas.openxmlformats.org/officeDocument/2006/relationships/hyperlink" Target="http://seattle.craigslist.org/see/pho/5340319609.html" TargetMode="External"/><Relationship Id="rId213" Type="http://schemas.openxmlformats.org/officeDocument/2006/relationships/hyperlink" Target="http://sfbay.craigslist.org/pen/ele/5340751357.html" TargetMode="External"/><Relationship Id="rId334" Type="http://schemas.openxmlformats.org/officeDocument/2006/relationships/hyperlink" Target="http://seattle.craigslist.org/see/sys/5334329138.html" TargetMode="External"/><Relationship Id="rId212" Type="http://schemas.openxmlformats.org/officeDocument/2006/relationships/hyperlink" Target="http://sfbay.craigslist.org/pen/ele/5340751357.html" TargetMode="External"/><Relationship Id="rId333" Type="http://schemas.openxmlformats.org/officeDocument/2006/relationships/hyperlink" Target="http://seattle.craigslist.org/see/mob/5340430399.html" TargetMode="External"/><Relationship Id="rId211" Type="http://schemas.openxmlformats.org/officeDocument/2006/relationships/hyperlink" Target="http://sfbay.craigslist.org/pen/ele/5340751357.htm" TargetMode="External"/><Relationship Id="rId332" Type="http://schemas.openxmlformats.org/officeDocument/2006/relationships/hyperlink" Target="http://seattle.craigslist.org/see/mob/5340430399.html" TargetMode="External"/><Relationship Id="rId210" Type="http://schemas.openxmlformats.org/officeDocument/2006/relationships/hyperlink" Target="http://sfbay.craigslist.org/pen/ele/5340751357.htm" TargetMode="External"/><Relationship Id="rId331" Type="http://schemas.openxmlformats.org/officeDocument/2006/relationships/hyperlink" Target="http://seattle.craigslist.org/see/vgm/5330788718.html" TargetMode="External"/><Relationship Id="rId370" Type="http://schemas.openxmlformats.org/officeDocument/2006/relationships/hyperlink" Target="http://seattle.craigslist.org/see/mob/5340430399.html" TargetMode="External"/><Relationship Id="rId129" Type="http://schemas.openxmlformats.org/officeDocument/2006/relationships/hyperlink" Target="http://cnj.craigslist.org/vgm/5336755266.html" TargetMode="External"/><Relationship Id="rId128" Type="http://schemas.openxmlformats.org/officeDocument/2006/relationships/hyperlink" Target="http://newyork.craigslist.org/brk/pho/5336987592.html" TargetMode="External"/><Relationship Id="rId249" Type="http://schemas.openxmlformats.org/officeDocument/2006/relationships/hyperlink" Target="http://newyork.craigslist.org/brk/ele/5336990493.html" TargetMode="External"/><Relationship Id="rId127" Type="http://schemas.openxmlformats.org/officeDocument/2006/relationships/hyperlink" Target="http://newyork.craigslist.org/brk/pho/5336987592.html" TargetMode="External"/><Relationship Id="rId248" Type="http://schemas.openxmlformats.org/officeDocument/2006/relationships/hyperlink" Target="http://newyork.craigslist.org/brk/ele/5336990493.html" TargetMode="External"/><Relationship Id="rId369" Type="http://schemas.openxmlformats.org/officeDocument/2006/relationships/hyperlink" Target="http://seattle.craigslist.org/see/mob/5340430399.html" TargetMode="External"/><Relationship Id="rId126" Type="http://schemas.openxmlformats.org/officeDocument/2006/relationships/hyperlink" Target="http://newyork.craigslist.org/brk/pho/5336987592.html" TargetMode="External"/><Relationship Id="rId247" Type="http://schemas.openxmlformats.org/officeDocument/2006/relationships/hyperlink" Target="http://newyork.craigslist.org/brk/ele/5336990493.html" TargetMode="External"/><Relationship Id="rId368" Type="http://schemas.openxmlformats.org/officeDocument/2006/relationships/hyperlink" Target="http://seattle.craigslist.org/see/mob/5340430399.html" TargetMode="External"/><Relationship Id="rId121" Type="http://schemas.openxmlformats.org/officeDocument/2006/relationships/hyperlink" Target="http://cnj.craigslist.org/pho/5336702931.html" TargetMode="External"/><Relationship Id="rId242" Type="http://schemas.openxmlformats.org/officeDocument/2006/relationships/hyperlink" Target="http://newyork.craigslist.org/brk/ele/5336990493.html" TargetMode="External"/><Relationship Id="rId363" Type="http://schemas.openxmlformats.org/officeDocument/2006/relationships/hyperlink" Target="http://seattle.craigslist.org/see/app/5334371968.html" TargetMode="External"/><Relationship Id="rId120" Type="http://schemas.openxmlformats.org/officeDocument/2006/relationships/hyperlink" Target="http://newyork.craigslist.org/brk/ele/5336984906.html" TargetMode="External"/><Relationship Id="rId241" Type="http://schemas.openxmlformats.org/officeDocument/2006/relationships/hyperlink" Target="http://newyork.craigslist.org/brk/ele/5336990493.html" TargetMode="External"/><Relationship Id="rId362" Type="http://schemas.openxmlformats.org/officeDocument/2006/relationships/hyperlink" Target="http://seattle.craigslist.org/see/app/5334371968.html" TargetMode="External"/><Relationship Id="rId240" Type="http://schemas.openxmlformats.org/officeDocument/2006/relationships/hyperlink" Target="http://newyork.craigslist.org/brk/ele/5336990493.html" TargetMode="External"/><Relationship Id="rId361" Type="http://schemas.openxmlformats.org/officeDocument/2006/relationships/hyperlink" Target="http://seattle.craigslist.org/see/app/5334371968.html" TargetMode="External"/><Relationship Id="rId360" Type="http://schemas.openxmlformats.org/officeDocument/2006/relationships/hyperlink" Target="http://seattle.craigslist.org/see/app/5334371968.html" TargetMode="External"/><Relationship Id="rId125" Type="http://schemas.openxmlformats.org/officeDocument/2006/relationships/hyperlink" Target="http://newyork.craigslist.org/brk/pho/5336987592.html" TargetMode="External"/><Relationship Id="rId246" Type="http://schemas.openxmlformats.org/officeDocument/2006/relationships/hyperlink" Target="http://newyork.craigslist.org/brk/ele/5336990493.html" TargetMode="External"/><Relationship Id="rId367" Type="http://schemas.openxmlformats.org/officeDocument/2006/relationships/hyperlink" Target="http://seattle.craigslist.org/see/mob/5340430399.html" TargetMode="External"/><Relationship Id="rId124" Type="http://schemas.openxmlformats.org/officeDocument/2006/relationships/hyperlink" Target="http://cnj.craigslist.org/pho/5336702931.html" TargetMode="External"/><Relationship Id="rId245" Type="http://schemas.openxmlformats.org/officeDocument/2006/relationships/hyperlink" Target="http://newyork.craigslist.org/brk/ele/5336990493.html" TargetMode="External"/><Relationship Id="rId366" Type="http://schemas.openxmlformats.org/officeDocument/2006/relationships/hyperlink" Target="http://seattle.craigslist.org/see/mob/5340430399.html" TargetMode="External"/><Relationship Id="rId123" Type="http://schemas.openxmlformats.org/officeDocument/2006/relationships/hyperlink" Target="http://cnj.craigslist.org/pho/5336702931.html" TargetMode="External"/><Relationship Id="rId244" Type="http://schemas.openxmlformats.org/officeDocument/2006/relationships/hyperlink" Target="http://newyork.craigslist.org/brk/ele/5336990493.html" TargetMode="External"/><Relationship Id="rId365" Type="http://schemas.openxmlformats.org/officeDocument/2006/relationships/hyperlink" Target="http://seattle.craigslist.org/see/mob/5340430399.html" TargetMode="External"/><Relationship Id="rId122" Type="http://schemas.openxmlformats.org/officeDocument/2006/relationships/hyperlink" Target="http://cnj.craigslist.org/pho/5336702931.html" TargetMode="External"/><Relationship Id="rId243" Type="http://schemas.openxmlformats.org/officeDocument/2006/relationships/hyperlink" Target="http://newyork.craigslist.org/brk/ele/5336990493.html" TargetMode="External"/><Relationship Id="rId364" Type="http://schemas.openxmlformats.org/officeDocument/2006/relationships/hyperlink" Target="http://seattle.craigslist.org/see/mob/5340430399.html" TargetMode="External"/><Relationship Id="rId95" Type="http://schemas.openxmlformats.org/officeDocument/2006/relationships/hyperlink" Target="http://sfbay.craigslist.org/pen/ele/5334737267.html" TargetMode="External"/><Relationship Id="rId94" Type="http://schemas.openxmlformats.org/officeDocument/2006/relationships/hyperlink" Target="http://sfbay.craigslist.org/pen/ele/5334737267.html" TargetMode="External"/><Relationship Id="rId97" Type="http://schemas.openxmlformats.org/officeDocument/2006/relationships/hyperlink" Target="http://sfbay.craigslist.org/pen/ele/5334737267.html" TargetMode="External"/><Relationship Id="rId96" Type="http://schemas.openxmlformats.org/officeDocument/2006/relationships/hyperlink" Target="http://sfbay.craigslist.org/pen/ele/5334737267.html" TargetMode="External"/><Relationship Id="rId99" Type="http://schemas.openxmlformats.org/officeDocument/2006/relationships/hyperlink" Target="http://sfbay.craigslist.org/pen/ele/5334737267.html" TargetMode="External"/><Relationship Id="rId98" Type="http://schemas.openxmlformats.org/officeDocument/2006/relationships/hyperlink" Target="http://sfbay.craigslist.org/pen/ele/5334737267.html" TargetMode="External"/><Relationship Id="rId91" Type="http://schemas.openxmlformats.org/officeDocument/2006/relationships/hyperlink" Target="http://sfbay.craigslist.org/sby/sys/5330820467.html" TargetMode="External"/><Relationship Id="rId90" Type="http://schemas.openxmlformats.org/officeDocument/2006/relationships/hyperlink" Target="http://sfbay.craigslist.org/sby/sys/5330820467.html" TargetMode="External"/><Relationship Id="rId93" Type="http://schemas.openxmlformats.org/officeDocument/2006/relationships/hyperlink" Target="http://sfbay.craigslist.org/pen/ele/5334737267.html" TargetMode="External"/><Relationship Id="rId92" Type="http://schemas.openxmlformats.org/officeDocument/2006/relationships/hyperlink" Target="http://sfbay.craigslist.org/pen/ele/5334737267.html" TargetMode="External"/><Relationship Id="rId118" Type="http://schemas.openxmlformats.org/officeDocument/2006/relationships/hyperlink" Target="http://newyork.craigslist.org/brk/ele/5336984906.html" TargetMode="External"/><Relationship Id="rId239" Type="http://schemas.openxmlformats.org/officeDocument/2006/relationships/hyperlink" Target="http://newyork.craigslist.org/brk/ele/5336990493.html" TargetMode="External"/><Relationship Id="rId117" Type="http://schemas.openxmlformats.org/officeDocument/2006/relationships/hyperlink" Target="http://newyork.craigslist.org/brk/ele/5336984906.html" TargetMode="External"/><Relationship Id="rId238" Type="http://schemas.openxmlformats.org/officeDocument/2006/relationships/hyperlink" Target="http://newyork.craigslist.org/brk/ele/5336990493.html" TargetMode="External"/><Relationship Id="rId359" Type="http://schemas.openxmlformats.org/officeDocument/2006/relationships/hyperlink" Target="http://seattle.craigslist.org/see/app/5334371968.html" TargetMode="External"/><Relationship Id="rId116" Type="http://schemas.openxmlformats.org/officeDocument/2006/relationships/hyperlink" Target="http://newyork.craigslist.org/brk/ele/5336984906.html" TargetMode="External"/><Relationship Id="rId237" Type="http://schemas.openxmlformats.org/officeDocument/2006/relationships/hyperlink" Target="http://newyork.craigslist.org/brk/ele/5336990493.html" TargetMode="External"/><Relationship Id="rId358" Type="http://schemas.openxmlformats.org/officeDocument/2006/relationships/hyperlink" Target="http://seattle.craigslist.org/see/app/5334371968.html" TargetMode="External"/><Relationship Id="rId115" Type="http://schemas.openxmlformats.org/officeDocument/2006/relationships/hyperlink" Target="http://newyork.craigslist.org/brk/ele/5336984906.html" TargetMode="External"/><Relationship Id="rId236" Type="http://schemas.openxmlformats.org/officeDocument/2006/relationships/hyperlink" Target="http://newyork.craigslist.org/brk/ele/5336990493.html" TargetMode="External"/><Relationship Id="rId357" Type="http://schemas.openxmlformats.org/officeDocument/2006/relationships/hyperlink" Target="http://seattle.craigslist.org/see/app/5334371968.html" TargetMode="External"/><Relationship Id="rId119" Type="http://schemas.openxmlformats.org/officeDocument/2006/relationships/hyperlink" Target="http://newyork.craigslist.org/brk/ele/5336984906.html" TargetMode="External"/><Relationship Id="rId110" Type="http://schemas.openxmlformats.org/officeDocument/2006/relationships/hyperlink" Target="http://cnj.craigslist.org/vgm/5336782056.html" TargetMode="External"/><Relationship Id="rId231" Type="http://schemas.openxmlformats.org/officeDocument/2006/relationships/hyperlink" Target="http://newyork.craigslist.org/brk/ele/5336990493.html" TargetMode="External"/><Relationship Id="rId352" Type="http://schemas.openxmlformats.org/officeDocument/2006/relationships/hyperlink" Target="http://seattle.craigslist.org/see/app/5334371968.html" TargetMode="External"/><Relationship Id="rId230" Type="http://schemas.openxmlformats.org/officeDocument/2006/relationships/hyperlink" Target="http://newyork.craigslist.org/brk/ele/5336990493.html" TargetMode="External"/><Relationship Id="rId351" Type="http://schemas.openxmlformats.org/officeDocument/2006/relationships/hyperlink" Target="http://seattle.craigslist.org/see/app/5334371968.html" TargetMode="External"/><Relationship Id="rId350" Type="http://schemas.openxmlformats.org/officeDocument/2006/relationships/hyperlink" Target="http://seattle.craigslist.org/see/app/5334371968.html" TargetMode="External"/><Relationship Id="rId114" Type="http://schemas.openxmlformats.org/officeDocument/2006/relationships/hyperlink" Target="http://sfbay.craigslist.org/pen/spo/5337553654.html" TargetMode="External"/><Relationship Id="rId235" Type="http://schemas.openxmlformats.org/officeDocument/2006/relationships/hyperlink" Target="http://newyork.craigslist.org/brk/ele/5336990493.html" TargetMode="External"/><Relationship Id="rId356" Type="http://schemas.openxmlformats.org/officeDocument/2006/relationships/hyperlink" Target="http://seattle.craigslist.org/see/app/5334371968.html" TargetMode="External"/><Relationship Id="rId113" Type="http://schemas.openxmlformats.org/officeDocument/2006/relationships/hyperlink" Target="http://cnj.craigslist.org/vgm/5336782056.html" TargetMode="External"/><Relationship Id="rId234" Type="http://schemas.openxmlformats.org/officeDocument/2006/relationships/hyperlink" Target="http://newyork.craigslist.org/brk/ele/5336990493.html" TargetMode="External"/><Relationship Id="rId355" Type="http://schemas.openxmlformats.org/officeDocument/2006/relationships/hyperlink" Target="http://seattle.craigslist.org/see/app/5334371968.html" TargetMode="External"/><Relationship Id="rId112" Type="http://schemas.openxmlformats.org/officeDocument/2006/relationships/hyperlink" Target="http://cnj.craigslist.org/vgm/5336782056.html" TargetMode="External"/><Relationship Id="rId233" Type="http://schemas.openxmlformats.org/officeDocument/2006/relationships/hyperlink" Target="http://newyork.craigslist.org/brk/ele/5336990493.html" TargetMode="External"/><Relationship Id="rId354" Type="http://schemas.openxmlformats.org/officeDocument/2006/relationships/hyperlink" Target="http://seattle.craigslist.org/see/app/5334371968.html" TargetMode="External"/><Relationship Id="rId111" Type="http://schemas.openxmlformats.org/officeDocument/2006/relationships/hyperlink" Target="http://cnj.craigslist.org/vgm/5336782056.html" TargetMode="External"/><Relationship Id="rId232" Type="http://schemas.openxmlformats.org/officeDocument/2006/relationships/hyperlink" Target="http://newyork.craigslist.org/brk/ele/5336990493.html" TargetMode="External"/><Relationship Id="rId353" Type="http://schemas.openxmlformats.org/officeDocument/2006/relationships/hyperlink" Target="http://seattle.craigslist.org/see/app/5334371968.html" TargetMode="External"/><Relationship Id="rId305" Type="http://schemas.openxmlformats.org/officeDocument/2006/relationships/hyperlink" Target="http://seattle.craigslist.org/see/vgm/5330588740.html" TargetMode="External"/><Relationship Id="rId304" Type="http://schemas.openxmlformats.org/officeDocument/2006/relationships/hyperlink" Target="http://seattle.craigslist.org/see/vgm/5330588740.html" TargetMode="External"/><Relationship Id="rId303" Type="http://schemas.openxmlformats.org/officeDocument/2006/relationships/hyperlink" Target="http://seattle.craigslist.org/see/vgm/5330588740.html" TargetMode="External"/><Relationship Id="rId302" Type="http://schemas.openxmlformats.org/officeDocument/2006/relationships/hyperlink" Target="http://seattle.craigslist.org/see/bik/5340270538.html" TargetMode="External"/><Relationship Id="rId309" Type="http://schemas.openxmlformats.org/officeDocument/2006/relationships/hyperlink" Target="http://seattle.craigslist.org/see/vgm/5330588740.html" TargetMode="External"/><Relationship Id="rId308" Type="http://schemas.openxmlformats.org/officeDocument/2006/relationships/hyperlink" Target="http://seattle.craigslist.org/see/vgm/5330588740.html" TargetMode="External"/><Relationship Id="rId307" Type="http://schemas.openxmlformats.org/officeDocument/2006/relationships/hyperlink" Target="http://seattle.craigslist.org/see/vgm/5330588740.html" TargetMode="External"/><Relationship Id="rId306" Type="http://schemas.openxmlformats.org/officeDocument/2006/relationships/hyperlink" Target="http://seattle.craigslist.org/see/vgm/5330588740.html" TargetMode="External"/><Relationship Id="rId301" Type="http://schemas.openxmlformats.org/officeDocument/2006/relationships/hyperlink" Target="http://seattle.craigslist.org/see/pho/5330510465.html" TargetMode="External"/><Relationship Id="rId300" Type="http://schemas.openxmlformats.org/officeDocument/2006/relationships/hyperlink" Target="http://seattle.craigslist.org/see/pho/5330510465.html" TargetMode="External"/><Relationship Id="rId411" Type="http://schemas.openxmlformats.org/officeDocument/2006/relationships/drawing" Target="../drawings/worksheetdrawing7.xml"/><Relationship Id="rId410" Type="http://schemas.openxmlformats.org/officeDocument/2006/relationships/hyperlink" Target="https://post.craigslist.org/u/vJ7ItauY5RGkqLFKHIuvGA/bdic4" TargetMode="External"/><Relationship Id="rId206" Type="http://schemas.openxmlformats.org/officeDocument/2006/relationships/hyperlink" Target="http://cnj.craigslist.org/pho/5340300561.html" TargetMode="External"/><Relationship Id="rId327" Type="http://schemas.openxmlformats.org/officeDocument/2006/relationships/hyperlink" Target="http://seattle.craigslist.org/see/bab/5337224079.html" TargetMode="External"/><Relationship Id="rId205" Type="http://schemas.openxmlformats.org/officeDocument/2006/relationships/hyperlink" Target="http://cnj.craigslist.org/pho/5340300561.html" TargetMode="External"/><Relationship Id="rId326" Type="http://schemas.openxmlformats.org/officeDocument/2006/relationships/hyperlink" Target="http://seattle.craigslist.org/see/vgm/5330588740.html" TargetMode="External"/><Relationship Id="rId204" Type="http://schemas.openxmlformats.org/officeDocument/2006/relationships/hyperlink" Target="http://cnj.craigslist.org/pho/5340300561.html" TargetMode="External"/><Relationship Id="rId325" Type="http://schemas.openxmlformats.org/officeDocument/2006/relationships/hyperlink" Target="http://seattle.craigslist.org/see/vgm/5330588740.html" TargetMode="External"/><Relationship Id="rId203" Type="http://schemas.openxmlformats.org/officeDocument/2006/relationships/hyperlink" Target="http://sfbay.craigslist.org/pen/ele/5340743954.html" TargetMode="External"/><Relationship Id="rId324" Type="http://schemas.openxmlformats.org/officeDocument/2006/relationships/hyperlink" Target="http://seattle.craigslist.org/see/vgm/5330588740.html" TargetMode="External"/><Relationship Id="rId209" Type="http://schemas.openxmlformats.org/officeDocument/2006/relationships/hyperlink" Target="http://cnj.craigslist.org/pho/5340300561.html" TargetMode="External"/><Relationship Id="rId208" Type="http://schemas.openxmlformats.org/officeDocument/2006/relationships/hyperlink" Target="http://cnj.craigslist.org/pho/5340300561.html" TargetMode="External"/><Relationship Id="rId329" Type="http://schemas.openxmlformats.org/officeDocument/2006/relationships/hyperlink" Target="http://seattle.craigslist.org/see/fuo/5330726227.html" TargetMode="External"/><Relationship Id="rId207" Type="http://schemas.openxmlformats.org/officeDocument/2006/relationships/hyperlink" Target="http://cnj.craigslist.org/pho/5340300561.html" TargetMode="External"/><Relationship Id="rId328" Type="http://schemas.openxmlformats.org/officeDocument/2006/relationships/hyperlink" Target="http://seattle.craigslist.org/see/fuo/5330726227.html" TargetMode="External"/><Relationship Id="rId202" Type="http://schemas.openxmlformats.org/officeDocument/2006/relationships/hyperlink" Target="http://sfbay.craigslist.org/pen/ele/5340743954.html" TargetMode="External"/><Relationship Id="rId323" Type="http://schemas.openxmlformats.org/officeDocument/2006/relationships/hyperlink" Target="http://seattle.craigslist.org/see/vgm/5330588740.html" TargetMode="External"/><Relationship Id="rId201" Type="http://schemas.openxmlformats.org/officeDocument/2006/relationships/hyperlink" Target="http://sfbay.craigslist.org/pen/ele/5340743954.html" TargetMode="External"/><Relationship Id="rId322" Type="http://schemas.openxmlformats.org/officeDocument/2006/relationships/hyperlink" Target="http://seattle.craigslist.org/see/vgm/5330588740.html" TargetMode="External"/><Relationship Id="rId200" Type="http://schemas.openxmlformats.org/officeDocument/2006/relationships/hyperlink" Target="http://sfbay.craigslist.org/pen/ele/5340743954.html" TargetMode="External"/><Relationship Id="rId321" Type="http://schemas.openxmlformats.org/officeDocument/2006/relationships/hyperlink" Target="http://seattle.craigslist.org/see/vgm/5330588740.html" TargetMode="External"/><Relationship Id="rId320" Type="http://schemas.openxmlformats.org/officeDocument/2006/relationships/hyperlink" Target="http://seattle.craigslist.org/see/vgm/5330588740.html" TargetMode="External"/><Relationship Id="rId316" Type="http://schemas.openxmlformats.org/officeDocument/2006/relationships/hyperlink" Target="http://seattle.craigslist.org/see/vgm/5330588740.html" TargetMode="External"/><Relationship Id="rId315" Type="http://schemas.openxmlformats.org/officeDocument/2006/relationships/hyperlink" Target="http://seattle.craigslist.org/see/vgm/5330588740.html" TargetMode="External"/><Relationship Id="rId314" Type="http://schemas.openxmlformats.org/officeDocument/2006/relationships/hyperlink" Target="http://seattle.craigslist.org/see/vgm/5330588740.html" TargetMode="External"/><Relationship Id="rId313" Type="http://schemas.openxmlformats.org/officeDocument/2006/relationships/hyperlink" Target="http://seattle.craigslist.org/see/vgm/5330588740.html" TargetMode="External"/><Relationship Id="rId319" Type="http://schemas.openxmlformats.org/officeDocument/2006/relationships/hyperlink" Target="http://seattle.craigslist.org/see/vgm/5330588740.html" TargetMode="External"/><Relationship Id="rId318" Type="http://schemas.openxmlformats.org/officeDocument/2006/relationships/hyperlink" Target="http://seattle.craigslist.org/see/vgm/5330588740.html" TargetMode="External"/><Relationship Id="rId317" Type="http://schemas.openxmlformats.org/officeDocument/2006/relationships/hyperlink" Target="http://seattle.craigslist.org/see/vgm/5330588740.html" TargetMode="External"/><Relationship Id="rId312" Type="http://schemas.openxmlformats.org/officeDocument/2006/relationships/hyperlink" Target="http://seattle.craigslist.org/see/vgm/5330588740.html" TargetMode="External"/><Relationship Id="rId311" Type="http://schemas.openxmlformats.org/officeDocument/2006/relationships/hyperlink" Target="http://seattle.craigslist.org/see/vgm/5330588740.html" TargetMode="External"/><Relationship Id="rId310" Type="http://schemas.openxmlformats.org/officeDocument/2006/relationships/hyperlink" Target="http://seattle.craigslist.org/see/vgm/5330588740.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AD47"/>
  </sheetPr>
  <sheetViews>
    <sheetView workbookViewId="0"/>
  </sheetViews>
  <sheetFormatPr customHeight="1" defaultColWidth="17.29" defaultRowHeight="15.0"/>
  <cols>
    <col customWidth="1" min="1" max="1" width="7.0"/>
    <col customWidth="1" min="2" max="2" width="12.0"/>
    <col customWidth="1" min="3" max="3" width="8.14"/>
    <col customWidth="1" min="4" max="4" width="5.29"/>
    <col customWidth="1" min="5" max="5" width="14.43"/>
    <col customWidth="1" min="6" max="6" width="22.0"/>
    <col customWidth="1" min="7" max="9" width="8.71"/>
    <col customWidth="1" min="10" max="10" width="11.71"/>
    <col customWidth="1" min="11" max="26" width="8.71"/>
  </cols>
  <sheetData>
    <row r="1" ht="12.75" customHeight="1">
      <c r="A1" s="1" t="s">
        <v>0</v>
      </c>
      <c r="B1" s="1" t="s">
        <v>1</v>
      </c>
      <c r="C1" s="1" t="s">
        <v>2</v>
      </c>
      <c r="D1" s="1" t="s">
        <v>3</v>
      </c>
      <c r="E1" s="1" t="s">
        <v>4</v>
      </c>
      <c r="F1" s="1" t="s">
        <v>5</v>
      </c>
      <c r="G1" s="2" t="s">
        <v>6</v>
      </c>
      <c r="H1" s="2" t="s">
        <v>7</v>
      </c>
      <c r="I1" s="2" t="s">
        <v>8</v>
      </c>
      <c r="J1" s="2" t="s">
        <v>9</v>
      </c>
    </row>
    <row r="2" ht="12.75" customHeight="1">
      <c r="A2" s="3">
        <v>1.0</v>
      </c>
      <c r="B2" s="4">
        <v>1.0</v>
      </c>
      <c r="C2" s="5">
        <v>4.0</v>
      </c>
      <c r="D2" s="5">
        <v>1.0</v>
      </c>
      <c r="E2" s="5">
        <v>5.0</v>
      </c>
      <c r="F2" s="6">
        <v>250.0</v>
      </c>
      <c r="G2" s="7" t="s">
        <v>10</v>
      </c>
      <c r="H2" s="8">
        <v>4.0</v>
      </c>
      <c r="I2" s="7">
        <v>8.4</v>
      </c>
      <c r="J2" s="5">
        <v>4.0</v>
      </c>
    </row>
    <row r="3" ht="12.75" customHeight="1">
      <c r="A3" s="9">
        <v>1.0</v>
      </c>
      <c r="B3" s="4">
        <v>0.0</v>
      </c>
      <c r="C3" s="5">
        <v>1.0</v>
      </c>
      <c r="D3" s="5">
        <v>2.0</v>
      </c>
      <c r="E3" s="5">
        <v>3.0</v>
      </c>
      <c r="F3" s="6">
        <v>225.0</v>
      </c>
      <c r="G3" s="7" t="s">
        <v>10</v>
      </c>
      <c r="H3" s="5">
        <v>1.0</v>
      </c>
      <c r="I3" s="7">
        <v>2.1</v>
      </c>
      <c r="J3" s="5">
        <v>4.0</v>
      </c>
    </row>
    <row r="4" ht="12.75" customHeight="1">
      <c r="A4" s="3">
        <v>2.0</v>
      </c>
      <c r="B4" s="4">
        <v>1.0</v>
      </c>
      <c r="C4" s="5">
        <v>20.0</v>
      </c>
      <c r="D4" s="5">
        <v>0.0</v>
      </c>
      <c r="E4" s="5">
        <v>20.0</v>
      </c>
      <c r="F4" s="6">
        <v>0.0</v>
      </c>
      <c r="G4" s="7" t="s">
        <v>10</v>
      </c>
      <c r="H4" s="5">
        <v>1.0</v>
      </c>
      <c r="I4" s="7">
        <v>2.1</v>
      </c>
      <c r="J4" s="5">
        <v>2.0</v>
      </c>
    </row>
    <row r="5" ht="12.75" customHeight="1">
      <c r="A5" s="9">
        <v>2.0</v>
      </c>
      <c r="B5" s="4">
        <v>0.0</v>
      </c>
      <c r="C5" s="5">
        <v>12.0</v>
      </c>
      <c r="D5" s="5">
        <v>6.0</v>
      </c>
      <c r="E5" s="5">
        <v>18.0</v>
      </c>
      <c r="F5" s="6">
        <v>168.33333333333334</v>
      </c>
      <c r="G5" s="7" t="s">
        <v>10</v>
      </c>
      <c r="H5" s="5">
        <v>2.0</v>
      </c>
      <c r="I5" s="7">
        <v>7.0</v>
      </c>
      <c r="J5" s="5">
        <v>2.0</v>
      </c>
    </row>
    <row r="6" ht="12.75" customHeight="1">
      <c r="A6" s="3">
        <v>3.0</v>
      </c>
      <c r="B6" s="4">
        <v>1.0</v>
      </c>
      <c r="C6" s="5">
        <v>2.0</v>
      </c>
      <c r="D6" s="5">
        <v>5.0</v>
      </c>
      <c r="E6" s="5">
        <v>7.0</v>
      </c>
      <c r="F6" s="6">
        <v>386.0</v>
      </c>
      <c r="G6" s="7" t="s">
        <v>10</v>
      </c>
      <c r="H6" s="5">
        <v>1.0</v>
      </c>
      <c r="I6" s="7">
        <v>2.1</v>
      </c>
      <c r="J6" s="5">
        <v>1.0</v>
      </c>
    </row>
    <row r="7" ht="12.75" customHeight="1">
      <c r="A7" s="9">
        <v>3.0</v>
      </c>
      <c r="B7" s="4">
        <v>0.0</v>
      </c>
      <c r="C7" s="5">
        <v>2.0</v>
      </c>
      <c r="D7" s="5">
        <v>2.0</v>
      </c>
      <c r="E7" s="5">
        <v>4.0</v>
      </c>
      <c r="F7" s="6">
        <v>425.0</v>
      </c>
      <c r="G7" s="7" t="s">
        <v>10</v>
      </c>
      <c r="H7" s="5">
        <v>2.0</v>
      </c>
      <c r="I7" s="7">
        <v>7.0</v>
      </c>
      <c r="J7" s="5">
        <v>1.0</v>
      </c>
    </row>
    <row r="8" ht="12.75" customHeight="1">
      <c r="A8" s="3">
        <v>4.0</v>
      </c>
      <c r="B8" s="4">
        <v>1.0</v>
      </c>
      <c r="C8" s="5">
        <v>4.0</v>
      </c>
      <c r="D8" s="5">
        <v>1.0</v>
      </c>
      <c r="E8" s="5">
        <v>5.0</v>
      </c>
      <c r="F8" s="6">
        <v>250.0</v>
      </c>
      <c r="G8" s="7" t="s">
        <v>10</v>
      </c>
      <c r="H8" s="5">
        <v>5.0</v>
      </c>
      <c r="I8" s="7">
        <v>18.55</v>
      </c>
      <c r="J8" s="5">
        <v>1.0</v>
      </c>
    </row>
    <row r="9" ht="12.75" customHeight="1">
      <c r="A9" s="9">
        <v>4.0</v>
      </c>
      <c r="B9" s="4">
        <v>0.0</v>
      </c>
      <c r="C9" s="5">
        <v>2.0</v>
      </c>
      <c r="D9" s="5">
        <v>0.0</v>
      </c>
      <c r="E9" s="5">
        <v>2.0</v>
      </c>
      <c r="F9" s="6">
        <v>0.0</v>
      </c>
      <c r="G9" s="7" t="s">
        <v>10</v>
      </c>
      <c r="H9" s="5">
        <v>2.0</v>
      </c>
      <c r="I9" s="7">
        <v>7.0</v>
      </c>
      <c r="J9" s="5">
        <v>3.0</v>
      </c>
    </row>
    <row r="10" ht="12.75" customHeight="1">
      <c r="A10" s="9">
        <v>5.0</v>
      </c>
      <c r="B10" s="4">
        <v>1.0</v>
      </c>
      <c r="C10" s="5">
        <v>2.0</v>
      </c>
      <c r="D10" s="5">
        <v>0.0</v>
      </c>
      <c r="E10" s="5">
        <v>2.0</v>
      </c>
      <c r="F10" s="6">
        <v>0.0</v>
      </c>
      <c r="G10" s="7" t="s">
        <v>10</v>
      </c>
      <c r="H10" s="5">
        <v>5.0</v>
      </c>
      <c r="I10" s="7">
        <v>18.55</v>
      </c>
      <c r="J10" s="5">
        <v>1.0</v>
      </c>
    </row>
    <row r="11" ht="12.75" customHeight="1">
      <c r="A11" s="10">
        <v>5.0</v>
      </c>
      <c r="B11" s="11">
        <v>0.0</v>
      </c>
      <c r="C11" s="11">
        <v>0.0</v>
      </c>
      <c r="D11" s="11">
        <v>0.0</v>
      </c>
      <c r="E11" s="11">
        <v>0.0</v>
      </c>
      <c r="F11" s="12">
        <v>0.0</v>
      </c>
      <c r="G11" s="11" t="s">
        <v>10</v>
      </c>
      <c r="H11" s="11">
        <v>4.0</v>
      </c>
      <c r="I11" s="11">
        <v>8.4</v>
      </c>
      <c r="J11" s="11">
        <v>2.0</v>
      </c>
    </row>
    <row r="12" ht="12.75" customHeight="1">
      <c r="A12" s="13">
        <v>6.0</v>
      </c>
      <c r="B12" s="4">
        <v>1.0</v>
      </c>
      <c r="C12" s="5">
        <v>3.0</v>
      </c>
      <c r="D12" s="5">
        <v>1.0</v>
      </c>
      <c r="E12" s="5">
        <v>4.0</v>
      </c>
      <c r="F12" s="6">
        <v>150.0</v>
      </c>
      <c r="G12" s="7" t="s">
        <v>10</v>
      </c>
      <c r="H12" s="5">
        <v>1.0</v>
      </c>
      <c r="I12" s="7">
        <v>2.1</v>
      </c>
      <c r="J12" s="5">
        <v>2.0</v>
      </c>
    </row>
    <row r="13" ht="12.75" customHeight="1">
      <c r="A13" s="14">
        <v>6.0</v>
      </c>
      <c r="B13" s="4">
        <v>0.0</v>
      </c>
      <c r="C13" s="5">
        <v>2.0</v>
      </c>
      <c r="D13" s="5">
        <v>0.0</v>
      </c>
      <c r="E13" s="5">
        <v>2.0</v>
      </c>
      <c r="F13" s="6">
        <v>0.0</v>
      </c>
      <c r="G13" s="7" t="s">
        <v>10</v>
      </c>
      <c r="H13" s="5">
        <v>3.0</v>
      </c>
      <c r="I13" s="7">
        <v>3.25</v>
      </c>
      <c r="J13" s="5">
        <v>4.0</v>
      </c>
    </row>
    <row r="14" ht="12.75" customHeight="1">
      <c r="A14" s="13">
        <v>7.0</v>
      </c>
      <c r="B14" s="4">
        <v>1.0</v>
      </c>
      <c r="C14" s="5">
        <v>4.0</v>
      </c>
      <c r="D14" s="5">
        <v>2.0</v>
      </c>
      <c r="E14" s="5">
        <v>6.0</v>
      </c>
      <c r="F14" s="6">
        <v>160.0</v>
      </c>
      <c r="G14" s="7" t="s">
        <v>10</v>
      </c>
      <c r="H14" s="5">
        <v>2.0</v>
      </c>
      <c r="I14" s="7">
        <v>7.0</v>
      </c>
      <c r="J14" s="5">
        <v>1.0</v>
      </c>
    </row>
    <row r="15" ht="12.75" customHeight="1">
      <c r="A15" s="14">
        <v>7.0</v>
      </c>
      <c r="B15" s="4">
        <v>0.0</v>
      </c>
      <c r="C15" s="5">
        <v>1.0</v>
      </c>
      <c r="D15" s="5">
        <v>1.0</v>
      </c>
      <c r="E15" s="5">
        <v>2.0</v>
      </c>
      <c r="F15" s="6">
        <v>150.0</v>
      </c>
      <c r="G15" s="7" t="s">
        <v>10</v>
      </c>
      <c r="H15" s="5">
        <v>5.0</v>
      </c>
      <c r="I15" s="7">
        <v>18.55</v>
      </c>
      <c r="J15" s="5">
        <v>4.0</v>
      </c>
    </row>
    <row r="16" ht="12.75" customHeight="1">
      <c r="A16" s="13">
        <v>8.0</v>
      </c>
      <c r="B16" s="4">
        <v>1.0</v>
      </c>
      <c r="C16" s="5">
        <v>2.0</v>
      </c>
      <c r="D16" s="5">
        <v>0.0</v>
      </c>
      <c r="E16" s="5">
        <v>2.0</v>
      </c>
      <c r="F16" s="6">
        <v>0.0</v>
      </c>
      <c r="G16" s="7" t="s">
        <v>10</v>
      </c>
      <c r="H16" s="5">
        <v>1.0</v>
      </c>
      <c r="I16" s="7">
        <v>2.1</v>
      </c>
      <c r="J16" s="5">
        <v>1.0</v>
      </c>
    </row>
    <row r="17" ht="12.75" customHeight="1">
      <c r="A17" s="14">
        <v>8.0</v>
      </c>
      <c r="B17" s="4">
        <v>0.0</v>
      </c>
      <c r="C17" s="5">
        <v>1.0</v>
      </c>
      <c r="D17" s="5">
        <v>1.0</v>
      </c>
      <c r="E17" s="5">
        <v>2.0</v>
      </c>
      <c r="F17" s="6">
        <v>40.0</v>
      </c>
      <c r="G17" s="7" t="s">
        <v>10</v>
      </c>
      <c r="H17" s="5">
        <v>4.0</v>
      </c>
      <c r="I17" s="7">
        <v>8.4</v>
      </c>
      <c r="J17" s="5">
        <v>2.0</v>
      </c>
    </row>
    <row r="18" ht="12.75" customHeight="1">
      <c r="A18" s="13">
        <v>9.0</v>
      </c>
      <c r="B18" s="4">
        <v>1.0</v>
      </c>
      <c r="C18" s="5">
        <v>6.0</v>
      </c>
      <c r="D18" s="5">
        <v>0.0</v>
      </c>
      <c r="E18" s="5">
        <v>6.0</v>
      </c>
      <c r="F18" s="6">
        <v>0.0</v>
      </c>
      <c r="G18" s="7" t="s">
        <v>10</v>
      </c>
      <c r="H18" s="5">
        <v>3.0</v>
      </c>
      <c r="I18" s="7">
        <v>3.25</v>
      </c>
      <c r="J18" s="5">
        <v>3.0</v>
      </c>
    </row>
    <row r="19" ht="12.75" customHeight="1">
      <c r="A19" s="14">
        <v>9.0</v>
      </c>
      <c r="B19" s="4">
        <v>0.0</v>
      </c>
      <c r="C19" s="5">
        <v>4.0</v>
      </c>
      <c r="D19" s="5">
        <v>1.0</v>
      </c>
      <c r="E19" s="5">
        <v>5.0</v>
      </c>
      <c r="F19" s="6">
        <v>50.0</v>
      </c>
      <c r="G19" s="7" t="s">
        <v>10</v>
      </c>
      <c r="H19" s="5">
        <v>1.0</v>
      </c>
      <c r="I19" s="7">
        <v>2.1</v>
      </c>
      <c r="J19" s="5">
        <v>2.0</v>
      </c>
    </row>
    <row r="20" ht="12.75" customHeight="1">
      <c r="A20" s="13">
        <v>10.0</v>
      </c>
      <c r="B20" s="4">
        <v>1.0</v>
      </c>
      <c r="C20" s="5">
        <v>4.0</v>
      </c>
      <c r="D20" s="5">
        <v>1.0</v>
      </c>
      <c r="E20" s="5">
        <v>5.0</v>
      </c>
      <c r="F20" s="6">
        <v>380.0</v>
      </c>
      <c r="G20" s="7" t="s">
        <v>10</v>
      </c>
      <c r="H20" s="5">
        <v>1.0</v>
      </c>
      <c r="I20" s="7">
        <v>2.1</v>
      </c>
      <c r="J20" s="5">
        <v>1.0</v>
      </c>
    </row>
    <row r="21" ht="12.75" customHeight="1">
      <c r="A21" s="14">
        <v>10.0</v>
      </c>
      <c r="B21" s="4">
        <v>0.0</v>
      </c>
      <c r="C21" s="5">
        <v>4.0</v>
      </c>
      <c r="D21" s="5">
        <v>4.0</v>
      </c>
      <c r="E21" s="5">
        <v>8.0</v>
      </c>
      <c r="F21" s="6">
        <v>328.75</v>
      </c>
      <c r="G21" s="7" t="s">
        <v>10</v>
      </c>
      <c r="H21" s="5">
        <v>2.0</v>
      </c>
      <c r="I21" s="7">
        <v>7.0</v>
      </c>
      <c r="J21" s="5">
        <v>1.0</v>
      </c>
    </row>
    <row r="22" ht="12.75" customHeight="1">
      <c r="A22" s="13">
        <v>11.0</v>
      </c>
      <c r="B22" s="4">
        <v>1.0</v>
      </c>
      <c r="C22" s="5">
        <v>3.0</v>
      </c>
      <c r="D22" s="5">
        <v>1.0</v>
      </c>
      <c r="E22" s="5">
        <v>4.0</v>
      </c>
      <c r="F22" s="6">
        <v>100.0</v>
      </c>
      <c r="G22" s="7" t="s">
        <v>11</v>
      </c>
      <c r="H22" s="5">
        <v>3.0</v>
      </c>
      <c r="I22" s="7">
        <v>3.25</v>
      </c>
      <c r="J22" s="5">
        <v>3.0</v>
      </c>
    </row>
    <row r="23" ht="12.75" customHeight="1">
      <c r="A23" s="9">
        <v>11.0</v>
      </c>
      <c r="B23" s="4">
        <v>0.0</v>
      </c>
      <c r="C23" s="5">
        <v>5.0</v>
      </c>
      <c r="D23" s="5">
        <v>3.0</v>
      </c>
      <c r="E23" s="5">
        <v>8.0</v>
      </c>
      <c r="F23" s="6">
        <v>83.0</v>
      </c>
      <c r="G23" s="7" t="s">
        <v>11</v>
      </c>
      <c r="H23" s="5">
        <v>2.0</v>
      </c>
      <c r="I23" s="7">
        <v>7.0</v>
      </c>
      <c r="J23" s="5">
        <v>2.0</v>
      </c>
    </row>
    <row r="24" ht="12.75" customHeight="1">
      <c r="A24" s="10">
        <v>12.0</v>
      </c>
      <c r="B24" s="11">
        <v>1.0</v>
      </c>
      <c r="C24" s="11">
        <v>0.0</v>
      </c>
      <c r="D24" s="11">
        <v>0.0</v>
      </c>
      <c r="E24" s="11">
        <v>0.0</v>
      </c>
      <c r="F24" s="12">
        <v>0.0</v>
      </c>
      <c r="G24" s="11" t="s">
        <v>11</v>
      </c>
      <c r="H24" s="11">
        <v>5.0</v>
      </c>
      <c r="I24" s="11">
        <v>18.55</v>
      </c>
      <c r="J24" s="11">
        <v>3.0</v>
      </c>
    </row>
    <row r="25" ht="12.75" customHeight="1">
      <c r="A25" s="9">
        <v>12.0</v>
      </c>
      <c r="B25" s="4">
        <v>0.0</v>
      </c>
      <c r="C25" s="5">
        <v>1.0</v>
      </c>
      <c r="D25" s="5">
        <v>1.0</v>
      </c>
      <c r="E25" s="5">
        <v>2.0</v>
      </c>
      <c r="F25" s="6">
        <v>300.0</v>
      </c>
      <c r="G25" s="7" t="s">
        <v>11</v>
      </c>
      <c r="H25" s="5">
        <v>4.0</v>
      </c>
      <c r="I25" s="7">
        <v>8.4</v>
      </c>
      <c r="J25" s="5">
        <v>2.0</v>
      </c>
    </row>
    <row r="26" ht="12.75" customHeight="1">
      <c r="A26" s="13">
        <v>13.0</v>
      </c>
      <c r="B26" s="4">
        <v>1.0</v>
      </c>
      <c r="C26" s="5">
        <v>5.0</v>
      </c>
      <c r="D26" s="5">
        <v>3.0</v>
      </c>
      <c r="E26" s="5">
        <v>8.0</v>
      </c>
      <c r="F26" s="6">
        <v>146.66666666666666</v>
      </c>
      <c r="G26" s="7" t="s">
        <v>11</v>
      </c>
      <c r="H26" s="5">
        <v>3.0</v>
      </c>
      <c r="I26" s="7">
        <v>3.25</v>
      </c>
      <c r="J26" s="5">
        <v>1.0</v>
      </c>
    </row>
    <row r="27" ht="12.75" customHeight="1">
      <c r="A27" s="14">
        <v>13.0</v>
      </c>
      <c r="B27" s="4">
        <v>0.0</v>
      </c>
      <c r="C27" s="5">
        <v>3.0</v>
      </c>
      <c r="D27" s="5">
        <v>0.0</v>
      </c>
      <c r="E27" s="5">
        <v>3.0</v>
      </c>
      <c r="F27" s="6">
        <v>0.0</v>
      </c>
      <c r="G27" s="7" t="s">
        <v>11</v>
      </c>
      <c r="H27" s="5">
        <v>5.0</v>
      </c>
      <c r="I27" s="7">
        <v>18.55</v>
      </c>
      <c r="J27" s="5">
        <v>3.0</v>
      </c>
    </row>
    <row r="28" ht="12.75" customHeight="1">
      <c r="A28" s="9">
        <v>14.0</v>
      </c>
      <c r="B28" s="4">
        <v>1.0</v>
      </c>
      <c r="C28" s="5">
        <v>1.0</v>
      </c>
      <c r="D28" s="5">
        <v>0.0</v>
      </c>
      <c r="E28" s="5">
        <v>1.0</v>
      </c>
      <c r="F28" s="6">
        <v>0.0</v>
      </c>
      <c r="G28" s="7" t="s">
        <v>11</v>
      </c>
      <c r="H28" s="5">
        <v>3.0</v>
      </c>
      <c r="I28" s="7">
        <v>3.25</v>
      </c>
      <c r="J28" s="5">
        <v>4.0</v>
      </c>
    </row>
    <row r="29" ht="12.75" customHeight="1">
      <c r="A29" s="15">
        <v>14.0</v>
      </c>
      <c r="B29" s="11">
        <v>0.0</v>
      </c>
      <c r="C29" s="11">
        <v>0.0</v>
      </c>
      <c r="D29" s="11">
        <v>0.0</v>
      </c>
      <c r="E29" s="11">
        <v>0.0</v>
      </c>
      <c r="F29" s="12">
        <v>0.0</v>
      </c>
      <c r="G29" s="11" t="s">
        <v>11</v>
      </c>
      <c r="H29" s="11">
        <v>5.0</v>
      </c>
      <c r="I29" s="11">
        <v>18.55</v>
      </c>
      <c r="J29" s="11">
        <v>2.0</v>
      </c>
    </row>
    <row r="30" ht="12.75" customHeight="1">
      <c r="A30" s="13">
        <v>15.0</v>
      </c>
      <c r="B30" s="4">
        <v>1.0</v>
      </c>
      <c r="C30" s="5">
        <v>18.0</v>
      </c>
      <c r="D30" s="5">
        <v>6.0</v>
      </c>
      <c r="E30" s="5">
        <v>24.0</v>
      </c>
      <c r="F30" s="6">
        <v>193.33333333333334</v>
      </c>
      <c r="G30" s="7" t="s">
        <v>11</v>
      </c>
      <c r="H30" s="5">
        <v>3.0</v>
      </c>
      <c r="I30" s="7">
        <v>3.25</v>
      </c>
      <c r="J30" s="5">
        <v>1.0</v>
      </c>
    </row>
    <row r="31" ht="12.75" customHeight="1">
      <c r="A31" s="14">
        <v>15.0</v>
      </c>
      <c r="B31" s="4">
        <v>0.0</v>
      </c>
      <c r="C31" s="5">
        <v>10.0</v>
      </c>
      <c r="D31" s="5">
        <v>2.0</v>
      </c>
      <c r="E31" s="5">
        <v>12.0</v>
      </c>
      <c r="F31" s="6">
        <v>175.0</v>
      </c>
      <c r="G31" s="7" t="s">
        <v>11</v>
      </c>
      <c r="H31" s="5">
        <v>1.0</v>
      </c>
      <c r="I31" s="7">
        <v>2.1</v>
      </c>
      <c r="J31" s="5">
        <v>3.0</v>
      </c>
    </row>
    <row r="32" ht="12.75" customHeight="1">
      <c r="A32" s="15">
        <v>16.0</v>
      </c>
      <c r="B32" s="11">
        <v>1.0</v>
      </c>
      <c r="C32" s="11">
        <v>0.0</v>
      </c>
      <c r="D32" s="11">
        <v>0.0</v>
      </c>
      <c r="E32" s="11">
        <v>0.0</v>
      </c>
      <c r="F32" s="12">
        <v>0.0</v>
      </c>
      <c r="G32" s="11" t="s">
        <v>11</v>
      </c>
      <c r="H32" s="11">
        <v>5.0</v>
      </c>
      <c r="I32" s="11">
        <v>18.55</v>
      </c>
      <c r="J32" s="11">
        <v>4.0</v>
      </c>
    </row>
    <row r="33" ht="12.75" customHeight="1">
      <c r="A33" s="14">
        <v>16.0</v>
      </c>
      <c r="B33" s="4">
        <v>0.0</v>
      </c>
      <c r="C33" s="5">
        <v>0.0</v>
      </c>
      <c r="D33" s="5">
        <v>1.0</v>
      </c>
      <c r="E33" s="5">
        <v>1.0</v>
      </c>
      <c r="F33" s="6">
        <v>150.0</v>
      </c>
      <c r="G33" s="7" t="s">
        <v>11</v>
      </c>
      <c r="H33" s="5">
        <v>3.0</v>
      </c>
      <c r="I33" s="7">
        <v>3.25</v>
      </c>
      <c r="J33" s="5">
        <v>3.0</v>
      </c>
    </row>
    <row r="34" ht="12.75" customHeight="1">
      <c r="A34" s="15">
        <v>17.0</v>
      </c>
      <c r="B34" s="11">
        <v>1.0</v>
      </c>
      <c r="C34" s="11">
        <v>0.0</v>
      </c>
      <c r="D34" s="11">
        <v>0.0</v>
      </c>
      <c r="E34" s="11">
        <v>0.0</v>
      </c>
      <c r="F34" s="12">
        <v>0.0</v>
      </c>
      <c r="G34" s="11" t="s">
        <v>11</v>
      </c>
      <c r="H34" s="11">
        <v>1.0</v>
      </c>
      <c r="I34" s="11">
        <v>2.1</v>
      </c>
      <c r="J34" s="11">
        <v>1.0</v>
      </c>
    </row>
    <row r="35" ht="12.75" customHeight="1">
      <c r="A35" s="10">
        <v>17.0</v>
      </c>
      <c r="B35" s="11">
        <v>0.0</v>
      </c>
      <c r="C35" s="11">
        <v>0.0</v>
      </c>
      <c r="D35" s="11">
        <v>0.0</v>
      </c>
      <c r="E35" s="11">
        <v>0.0</v>
      </c>
      <c r="F35" s="12">
        <v>0.0</v>
      </c>
      <c r="G35" s="11" t="s">
        <v>11</v>
      </c>
      <c r="H35" s="11">
        <v>5.0</v>
      </c>
      <c r="I35" s="11">
        <v>18.55</v>
      </c>
      <c r="J35" s="11">
        <v>1.0</v>
      </c>
    </row>
    <row r="36" ht="12.75" customHeight="1">
      <c r="A36" s="9">
        <v>18.0</v>
      </c>
      <c r="B36" s="4">
        <v>1.0</v>
      </c>
      <c r="C36" s="5">
        <v>1.0</v>
      </c>
      <c r="D36" s="5">
        <v>0.0</v>
      </c>
      <c r="E36" s="5">
        <v>1.0</v>
      </c>
      <c r="F36" s="6">
        <v>0.0</v>
      </c>
      <c r="G36" s="7" t="s">
        <v>11</v>
      </c>
      <c r="H36" s="5">
        <v>2.0</v>
      </c>
      <c r="I36" s="7">
        <v>7.0</v>
      </c>
      <c r="J36" s="5">
        <v>3.0</v>
      </c>
    </row>
    <row r="37" ht="12.75" customHeight="1">
      <c r="A37" s="10">
        <v>18.0</v>
      </c>
      <c r="B37" s="11">
        <v>0.0</v>
      </c>
      <c r="C37" s="11">
        <v>0.0</v>
      </c>
      <c r="D37" s="11">
        <v>0.0</v>
      </c>
      <c r="E37" s="11">
        <v>0.0</v>
      </c>
      <c r="F37" s="12">
        <v>0.0</v>
      </c>
      <c r="G37" s="11" t="s">
        <v>11</v>
      </c>
      <c r="H37" s="11">
        <v>5.0</v>
      </c>
      <c r="I37" s="11">
        <v>18.55</v>
      </c>
      <c r="J37" s="11">
        <v>2.0</v>
      </c>
    </row>
    <row r="38" ht="12.75" customHeight="1">
      <c r="A38" s="15">
        <v>19.0</v>
      </c>
      <c r="B38" s="11">
        <v>1.0</v>
      </c>
      <c r="C38" s="11">
        <v>0.0</v>
      </c>
      <c r="D38" s="11">
        <v>0.0</v>
      </c>
      <c r="E38" s="11">
        <v>0.0</v>
      </c>
      <c r="F38" s="12">
        <v>0.0</v>
      </c>
      <c r="G38" s="11" t="s">
        <v>11</v>
      </c>
      <c r="H38" s="11">
        <v>2.0</v>
      </c>
      <c r="I38" s="11">
        <v>7.0</v>
      </c>
      <c r="J38" s="11">
        <v>4.0</v>
      </c>
    </row>
    <row r="39" ht="12.75" customHeight="1">
      <c r="A39" s="15">
        <v>19.0</v>
      </c>
      <c r="B39" s="11">
        <v>0.0</v>
      </c>
      <c r="C39" s="11">
        <v>0.0</v>
      </c>
      <c r="D39" s="11">
        <v>0.0</v>
      </c>
      <c r="E39" s="11">
        <v>0.0</v>
      </c>
      <c r="F39" s="12">
        <v>0.0</v>
      </c>
      <c r="G39" s="11" t="s">
        <v>11</v>
      </c>
      <c r="H39" s="11">
        <v>3.0</v>
      </c>
      <c r="I39" s="11">
        <v>3.25</v>
      </c>
      <c r="J39" s="11">
        <v>1.0</v>
      </c>
    </row>
    <row r="40" ht="12.75" customHeight="1">
      <c r="A40" s="3">
        <v>20.0</v>
      </c>
      <c r="B40" s="4">
        <v>1.0</v>
      </c>
      <c r="C40" s="5">
        <v>2.0</v>
      </c>
      <c r="D40" s="5">
        <v>0.0</v>
      </c>
      <c r="E40" s="5">
        <v>2.0</v>
      </c>
      <c r="F40" s="6">
        <v>0.0</v>
      </c>
      <c r="G40" s="7" t="s">
        <v>11</v>
      </c>
      <c r="H40" s="5">
        <v>5.0</v>
      </c>
      <c r="I40" s="7">
        <v>18.55</v>
      </c>
      <c r="J40" s="5">
        <v>3.0</v>
      </c>
    </row>
    <row r="41" ht="12.75" customHeight="1">
      <c r="A41" s="9">
        <v>20.0</v>
      </c>
      <c r="B41" s="4">
        <v>0.0</v>
      </c>
      <c r="C41" s="5">
        <v>2.0</v>
      </c>
      <c r="D41" s="5">
        <v>0.0</v>
      </c>
      <c r="E41" s="5">
        <v>2.0</v>
      </c>
      <c r="F41" s="6">
        <v>0.0</v>
      </c>
      <c r="G41" s="7" t="s">
        <v>11</v>
      </c>
      <c r="H41" s="5">
        <v>3.0</v>
      </c>
      <c r="I41" s="7">
        <v>3.25</v>
      </c>
      <c r="J41" s="5">
        <v>1.0</v>
      </c>
    </row>
    <row r="42" ht="12.75" customHeight="1">
      <c r="A42" s="13">
        <v>21.0</v>
      </c>
      <c r="B42" s="4">
        <v>1.0</v>
      </c>
      <c r="C42" s="5">
        <v>4.0</v>
      </c>
      <c r="D42" s="5">
        <v>2.0</v>
      </c>
      <c r="E42" s="5">
        <v>6.0</v>
      </c>
      <c r="F42" s="6">
        <v>30.0</v>
      </c>
      <c r="G42" s="7" t="s">
        <v>12</v>
      </c>
      <c r="H42" s="5">
        <v>4.0</v>
      </c>
      <c r="I42" s="7">
        <v>8.4</v>
      </c>
      <c r="J42" s="5">
        <v>4.0</v>
      </c>
    </row>
    <row r="43" ht="12.75" customHeight="1">
      <c r="A43" s="9">
        <v>21.0</v>
      </c>
      <c r="B43" s="4">
        <v>0.0</v>
      </c>
      <c r="C43" s="5">
        <v>4.0</v>
      </c>
      <c r="D43" s="5">
        <v>0.0</v>
      </c>
      <c r="E43" s="5">
        <v>4.0</v>
      </c>
      <c r="F43" s="6">
        <v>0.0</v>
      </c>
      <c r="G43" s="7" t="s">
        <v>12</v>
      </c>
      <c r="H43" s="5">
        <v>1.0</v>
      </c>
      <c r="I43" s="7">
        <v>2.1</v>
      </c>
      <c r="J43" s="5">
        <v>3.0</v>
      </c>
    </row>
    <row r="44" ht="12.75" customHeight="1">
      <c r="A44" s="3">
        <v>22.0</v>
      </c>
      <c r="B44" s="4">
        <v>1.0</v>
      </c>
      <c r="C44" s="5">
        <v>3.0</v>
      </c>
      <c r="D44" s="5">
        <v>1.0</v>
      </c>
      <c r="E44" s="5">
        <v>4.0</v>
      </c>
      <c r="F44" s="6">
        <v>70.0</v>
      </c>
      <c r="G44" s="7" t="s">
        <v>12</v>
      </c>
      <c r="H44" s="5">
        <v>4.0</v>
      </c>
      <c r="I44" s="7">
        <v>8.4</v>
      </c>
      <c r="J44" s="5">
        <v>4.0</v>
      </c>
    </row>
    <row r="45" ht="12.75" customHeight="1">
      <c r="A45" s="9">
        <v>22.0</v>
      </c>
      <c r="B45" s="4">
        <v>0.0</v>
      </c>
      <c r="C45" s="5">
        <v>1.0</v>
      </c>
      <c r="D45" s="5">
        <v>0.0</v>
      </c>
      <c r="E45" s="5">
        <v>1.0</v>
      </c>
      <c r="F45" s="6">
        <v>0.0</v>
      </c>
      <c r="G45" s="7" t="s">
        <v>12</v>
      </c>
      <c r="H45" s="5">
        <v>3.0</v>
      </c>
      <c r="I45" s="7">
        <v>3.25</v>
      </c>
      <c r="J45" s="5">
        <v>4.0</v>
      </c>
    </row>
    <row r="46" ht="12.75" customHeight="1">
      <c r="A46" s="3">
        <v>23.0</v>
      </c>
      <c r="B46" s="4">
        <v>1.0</v>
      </c>
      <c r="C46" s="5">
        <v>3.0</v>
      </c>
      <c r="D46" s="5">
        <v>0.0</v>
      </c>
      <c r="E46" s="5">
        <v>3.0</v>
      </c>
      <c r="F46" s="6">
        <v>0.0</v>
      </c>
      <c r="G46" s="7" t="s">
        <v>12</v>
      </c>
      <c r="H46" s="5">
        <v>1.0</v>
      </c>
      <c r="I46" s="7">
        <v>2.1</v>
      </c>
      <c r="J46" s="5">
        <v>3.0</v>
      </c>
    </row>
    <row r="47" ht="12.75" customHeight="1">
      <c r="A47" s="9">
        <v>23.0</v>
      </c>
      <c r="B47" s="4">
        <v>0.0</v>
      </c>
      <c r="C47" s="5">
        <v>0.0</v>
      </c>
      <c r="D47" s="5">
        <v>1.0</v>
      </c>
      <c r="E47" s="5">
        <v>1.0</v>
      </c>
      <c r="F47" s="6">
        <v>25.0</v>
      </c>
      <c r="G47" s="7" t="s">
        <v>12</v>
      </c>
      <c r="H47" s="5">
        <v>3.0</v>
      </c>
      <c r="I47" s="7">
        <v>3.25</v>
      </c>
      <c r="J47" s="5">
        <v>1.0</v>
      </c>
    </row>
    <row r="48" ht="12.75" customHeight="1">
      <c r="A48" s="15">
        <v>24.0</v>
      </c>
      <c r="B48" s="11">
        <v>1.0</v>
      </c>
      <c r="C48" s="11">
        <v>0.0</v>
      </c>
      <c r="D48" s="11">
        <v>0.0</v>
      </c>
      <c r="E48" s="11">
        <v>0.0</v>
      </c>
      <c r="F48" s="12">
        <v>0.0</v>
      </c>
      <c r="G48" s="11" t="s">
        <v>12</v>
      </c>
      <c r="H48" s="11">
        <v>3.0</v>
      </c>
      <c r="I48" s="11">
        <v>3.25</v>
      </c>
      <c r="J48" s="11">
        <v>2.0</v>
      </c>
    </row>
    <row r="49" ht="12.75" customHeight="1">
      <c r="A49" s="10">
        <v>24.0</v>
      </c>
      <c r="B49" s="11">
        <v>0.0</v>
      </c>
      <c r="C49" s="11">
        <v>0.0</v>
      </c>
      <c r="D49" s="11">
        <v>0.0</v>
      </c>
      <c r="E49" s="11">
        <v>0.0</v>
      </c>
      <c r="F49" s="12">
        <v>0.0</v>
      </c>
      <c r="G49" s="11" t="s">
        <v>12</v>
      </c>
      <c r="H49" s="11">
        <v>2.0</v>
      </c>
      <c r="I49" s="11">
        <v>7.0</v>
      </c>
      <c r="J49" s="11">
        <v>3.0</v>
      </c>
    </row>
    <row r="50" ht="12.75" customHeight="1">
      <c r="A50" s="15">
        <v>25.0</v>
      </c>
      <c r="B50" s="11">
        <v>1.0</v>
      </c>
      <c r="C50" s="11">
        <v>0.0</v>
      </c>
      <c r="D50" s="11">
        <v>0.0</v>
      </c>
      <c r="E50" s="11">
        <v>0.0</v>
      </c>
      <c r="F50" s="12">
        <v>0.0</v>
      </c>
      <c r="G50" s="11" t="s">
        <v>12</v>
      </c>
      <c r="H50" s="11">
        <v>5.0</v>
      </c>
      <c r="I50" s="11">
        <v>18.55</v>
      </c>
      <c r="J50" s="11">
        <v>4.0</v>
      </c>
    </row>
    <row r="51" ht="12.75" customHeight="1">
      <c r="A51" s="14">
        <v>25.0</v>
      </c>
      <c r="B51" s="4">
        <v>0.0</v>
      </c>
      <c r="C51" s="5">
        <v>3.0</v>
      </c>
      <c r="D51" s="5">
        <v>0.0</v>
      </c>
      <c r="E51" s="5">
        <v>3.0</v>
      </c>
      <c r="F51" s="6">
        <v>0.0</v>
      </c>
      <c r="G51" s="7" t="s">
        <v>12</v>
      </c>
      <c r="H51" s="5">
        <v>4.0</v>
      </c>
      <c r="I51" s="7">
        <v>8.4</v>
      </c>
      <c r="J51" s="5">
        <v>1.0</v>
      </c>
    </row>
    <row r="52" ht="12.75" customHeight="1">
      <c r="A52" s="13">
        <v>26.0</v>
      </c>
      <c r="B52" s="4">
        <v>1.0</v>
      </c>
      <c r="C52" s="5">
        <v>1.0</v>
      </c>
      <c r="D52" s="5">
        <v>0.0</v>
      </c>
      <c r="E52" s="5">
        <v>1.0</v>
      </c>
      <c r="F52" s="6">
        <v>0.0</v>
      </c>
      <c r="G52" s="7" t="s">
        <v>12</v>
      </c>
      <c r="H52" s="5">
        <v>4.0</v>
      </c>
      <c r="I52" s="7">
        <v>8.4</v>
      </c>
      <c r="J52" s="5">
        <v>1.0</v>
      </c>
    </row>
    <row r="53" ht="12.75" customHeight="1">
      <c r="A53" s="14">
        <v>26.0</v>
      </c>
      <c r="B53" s="4">
        <v>0.0</v>
      </c>
      <c r="C53" s="5">
        <v>0.0</v>
      </c>
      <c r="D53" s="5">
        <v>1.0</v>
      </c>
      <c r="E53" s="5">
        <v>1.0</v>
      </c>
      <c r="F53" s="6">
        <v>100.0</v>
      </c>
      <c r="G53" s="7" t="s">
        <v>12</v>
      </c>
      <c r="H53" s="5">
        <v>5.0</v>
      </c>
      <c r="I53" s="7">
        <v>18.55</v>
      </c>
      <c r="J53" s="5">
        <v>2.0</v>
      </c>
    </row>
    <row r="54" ht="12.75" customHeight="1">
      <c r="A54" s="15">
        <v>27.0</v>
      </c>
      <c r="B54" s="11">
        <v>1.0</v>
      </c>
      <c r="C54" s="11">
        <v>0.0</v>
      </c>
      <c r="D54" s="11">
        <v>0.0</v>
      </c>
      <c r="E54" s="11">
        <v>0.0</v>
      </c>
      <c r="F54" s="12">
        <v>0.0</v>
      </c>
      <c r="G54" s="11" t="s">
        <v>12</v>
      </c>
      <c r="H54" s="11">
        <v>5.0</v>
      </c>
      <c r="I54" s="11">
        <v>18.55</v>
      </c>
      <c r="J54" s="11">
        <v>1.0</v>
      </c>
    </row>
    <row r="55" ht="12.75" customHeight="1">
      <c r="A55" s="10">
        <v>27.0</v>
      </c>
      <c r="B55" s="11">
        <v>0.0</v>
      </c>
      <c r="C55" s="11">
        <v>0.0</v>
      </c>
      <c r="D55" s="11">
        <v>0.0</v>
      </c>
      <c r="E55" s="11">
        <v>0.0</v>
      </c>
      <c r="F55" s="12">
        <v>0.0</v>
      </c>
      <c r="G55" s="11" t="s">
        <v>12</v>
      </c>
      <c r="H55" s="11">
        <v>4.0</v>
      </c>
      <c r="I55" s="11">
        <v>8.4</v>
      </c>
      <c r="J55" s="11">
        <v>1.0</v>
      </c>
    </row>
    <row r="56" ht="12.75" customHeight="1">
      <c r="A56" s="15">
        <v>28.0</v>
      </c>
      <c r="B56" s="11">
        <v>1.0</v>
      </c>
      <c r="C56" s="11">
        <v>0.0</v>
      </c>
      <c r="D56" s="11">
        <v>0.0</v>
      </c>
      <c r="E56" s="11">
        <v>0.0</v>
      </c>
      <c r="F56" s="12">
        <v>0.0</v>
      </c>
      <c r="G56" s="11" t="s">
        <v>12</v>
      </c>
      <c r="H56" s="11">
        <v>4.0</v>
      </c>
      <c r="I56" s="11">
        <v>8.4</v>
      </c>
      <c r="J56" s="11">
        <v>2.0</v>
      </c>
    </row>
    <row r="57" ht="12.75" customHeight="1">
      <c r="A57" s="10">
        <v>28.0</v>
      </c>
      <c r="B57" s="11">
        <v>0.0</v>
      </c>
      <c r="C57" s="11">
        <v>0.0</v>
      </c>
      <c r="D57" s="11">
        <v>0.0</v>
      </c>
      <c r="E57" s="11">
        <v>0.0</v>
      </c>
      <c r="F57" s="12">
        <v>0.0</v>
      </c>
      <c r="G57" s="11" t="s">
        <v>12</v>
      </c>
      <c r="H57" s="11">
        <v>2.0</v>
      </c>
      <c r="I57" s="11">
        <v>7.0</v>
      </c>
      <c r="J57" s="11">
        <v>2.0</v>
      </c>
    </row>
    <row r="58" ht="12.75" customHeight="1">
      <c r="A58" s="15">
        <v>29.0</v>
      </c>
      <c r="B58" s="11">
        <v>1.0</v>
      </c>
      <c r="C58" s="11">
        <v>0.0</v>
      </c>
      <c r="D58" s="11">
        <v>0.0</v>
      </c>
      <c r="E58" s="11">
        <v>0.0</v>
      </c>
      <c r="F58" s="12">
        <v>0.0</v>
      </c>
      <c r="G58" s="11" t="s">
        <v>12</v>
      </c>
      <c r="H58" s="11">
        <v>5.0</v>
      </c>
      <c r="I58" s="11">
        <v>18.55</v>
      </c>
      <c r="J58" s="11">
        <v>2.0</v>
      </c>
    </row>
    <row r="59" ht="12.75" customHeight="1">
      <c r="A59" s="14">
        <v>29.0</v>
      </c>
      <c r="B59" s="4">
        <v>0.0</v>
      </c>
      <c r="C59" s="5">
        <v>1.0</v>
      </c>
      <c r="D59" s="5">
        <v>1.0</v>
      </c>
      <c r="E59" s="5">
        <v>2.0</v>
      </c>
      <c r="F59" s="6">
        <v>20.0</v>
      </c>
      <c r="G59" s="7" t="s">
        <v>12</v>
      </c>
      <c r="H59" s="5">
        <v>1.0</v>
      </c>
      <c r="I59" s="7">
        <v>2.1</v>
      </c>
      <c r="J59" s="5">
        <v>2.0</v>
      </c>
    </row>
    <row r="60" ht="12.75" customHeight="1">
      <c r="A60" s="15">
        <v>30.0</v>
      </c>
      <c r="B60" s="11">
        <v>1.0</v>
      </c>
      <c r="C60" s="11">
        <v>0.0</v>
      </c>
      <c r="D60" s="11">
        <v>0.0</v>
      </c>
      <c r="E60" s="11">
        <v>0.0</v>
      </c>
      <c r="F60" s="12">
        <v>0.0</v>
      </c>
      <c r="G60" s="11" t="s">
        <v>12</v>
      </c>
      <c r="H60" s="11">
        <v>4.0</v>
      </c>
      <c r="I60" s="11">
        <v>8.4</v>
      </c>
      <c r="J60" s="11">
        <v>2.0</v>
      </c>
    </row>
    <row r="61" ht="12.75" customHeight="1">
      <c r="A61" s="14">
        <v>30.0</v>
      </c>
      <c r="B61" s="4">
        <v>0.0</v>
      </c>
      <c r="C61" s="5">
        <v>5.0</v>
      </c>
      <c r="D61" s="5">
        <v>3.0</v>
      </c>
      <c r="E61" s="5">
        <v>8.0</v>
      </c>
      <c r="F61" s="6">
        <v>381.6666666666667</v>
      </c>
      <c r="G61" s="7" t="s">
        <v>12</v>
      </c>
      <c r="H61" s="5">
        <v>5.0</v>
      </c>
      <c r="I61" s="7">
        <v>18.55</v>
      </c>
      <c r="J61" s="5">
        <v>2.0</v>
      </c>
    </row>
    <row r="62" ht="12.75" customHeight="1">
      <c r="A62" s="13">
        <v>31.0</v>
      </c>
      <c r="B62" s="4">
        <v>1.0</v>
      </c>
      <c r="C62" s="5">
        <v>2.0</v>
      </c>
      <c r="D62" s="5">
        <v>0.0</v>
      </c>
      <c r="E62" s="5">
        <v>2.0</v>
      </c>
      <c r="F62" s="6">
        <v>0.0</v>
      </c>
      <c r="G62" s="7" t="s">
        <v>13</v>
      </c>
      <c r="H62" s="5">
        <v>1.0</v>
      </c>
      <c r="I62" s="7">
        <v>2.1</v>
      </c>
      <c r="J62" s="5">
        <v>4.0</v>
      </c>
    </row>
    <row r="63" ht="12.75" customHeight="1">
      <c r="A63" s="14">
        <v>31.0</v>
      </c>
      <c r="B63" s="4">
        <v>0.0</v>
      </c>
      <c r="C63" s="5">
        <v>2.0</v>
      </c>
      <c r="D63" s="5">
        <v>0.0</v>
      </c>
      <c r="E63" s="5">
        <v>2.0</v>
      </c>
      <c r="F63" s="6">
        <v>0.0</v>
      </c>
      <c r="G63" s="7" t="s">
        <v>13</v>
      </c>
      <c r="H63" s="5">
        <v>4.0</v>
      </c>
      <c r="I63" s="7">
        <v>8.4</v>
      </c>
      <c r="J63" s="5">
        <v>3.0</v>
      </c>
    </row>
    <row r="64" ht="12.75" customHeight="1">
      <c r="A64" s="13">
        <v>32.0</v>
      </c>
      <c r="B64" s="4">
        <v>1.0</v>
      </c>
      <c r="C64" s="5">
        <v>3.0</v>
      </c>
      <c r="D64" s="5">
        <v>0.0</v>
      </c>
      <c r="E64" s="5">
        <v>3.0</v>
      </c>
      <c r="F64" s="6">
        <v>0.0</v>
      </c>
      <c r="G64" s="7" t="s">
        <v>13</v>
      </c>
      <c r="H64" s="5">
        <v>1.0</v>
      </c>
      <c r="I64" s="7">
        <v>2.1</v>
      </c>
      <c r="J64" s="5">
        <v>4.0</v>
      </c>
    </row>
    <row r="65" ht="12.75" customHeight="1">
      <c r="A65" s="9">
        <v>32.0</v>
      </c>
      <c r="B65" s="4">
        <v>0.0</v>
      </c>
      <c r="C65" s="5">
        <v>11.0</v>
      </c>
      <c r="D65" s="5">
        <v>6.0</v>
      </c>
      <c r="E65" s="5">
        <v>17.0</v>
      </c>
      <c r="F65" s="6">
        <v>54.166666666666664</v>
      </c>
      <c r="G65" s="7" t="s">
        <v>13</v>
      </c>
      <c r="H65" s="5">
        <v>2.0</v>
      </c>
      <c r="I65" s="7">
        <v>7.0</v>
      </c>
      <c r="J65" s="5">
        <v>2.0</v>
      </c>
    </row>
    <row r="66" ht="12.75" customHeight="1">
      <c r="A66" s="15">
        <v>33.0</v>
      </c>
      <c r="B66" s="11">
        <v>1.0</v>
      </c>
      <c r="C66" s="11">
        <v>0.0</v>
      </c>
      <c r="D66" s="11">
        <v>0.0</v>
      </c>
      <c r="E66" s="11">
        <v>0.0</v>
      </c>
      <c r="F66" s="12">
        <v>0.0</v>
      </c>
      <c r="G66" s="11" t="s">
        <v>13</v>
      </c>
      <c r="H66" s="11">
        <v>5.0</v>
      </c>
      <c r="I66" s="11">
        <v>18.55</v>
      </c>
      <c r="J66" s="11">
        <v>4.0</v>
      </c>
    </row>
    <row r="67" ht="12.75" customHeight="1">
      <c r="A67" s="9">
        <v>33.0</v>
      </c>
      <c r="B67" s="4">
        <v>0.0</v>
      </c>
      <c r="C67" s="5">
        <v>1.0</v>
      </c>
      <c r="D67" s="5">
        <v>1.0</v>
      </c>
      <c r="E67" s="5">
        <v>2.0</v>
      </c>
      <c r="F67" s="6">
        <v>180.0</v>
      </c>
      <c r="G67" s="7" t="s">
        <v>13</v>
      </c>
      <c r="H67" s="5">
        <v>3.0</v>
      </c>
      <c r="I67" s="7">
        <v>3.25</v>
      </c>
      <c r="J67" s="5">
        <v>3.0</v>
      </c>
    </row>
    <row r="68" ht="12.75" customHeight="1">
      <c r="A68" s="3">
        <v>34.0</v>
      </c>
      <c r="B68" s="4">
        <v>1.0</v>
      </c>
      <c r="C68" s="5">
        <v>4.0</v>
      </c>
      <c r="D68" s="5">
        <v>5.0</v>
      </c>
      <c r="E68" s="5">
        <v>9.0</v>
      </c>
      <c r="F68" s="6">
        <v>101.0</v>
      </c>
      <c r="G68" s="7" t="s">
        <v>13</v>
      </c>
      <c r="H68" s="5">
        <v>2.0</v>
      </c>
      <c r="I68" s="7">
        <v>7.0</v>
      </c>
      <c r="J68" s="5">
        <v>2.0</v>
      </c>
    </row>
    <row r="69" ht="12.75" customHeight="1">
      <c r="A69" s="9">
        <v>34.0</v>
      </c>
      <c r="B69" s="4">
        <v>0.0</v>
      </c>
      <c r="C69" s="5">
        <v>3.0</v>
      </c>
      <c r="D69" s="5">
        <v>0.0</v>
      </c>
      <c r="E69" s="5">
        <v>3.0</v>
      </c>
      <c r="F69" s="6">
        <v>0.0</v>
      </c>
      <c r="G69" s="7" t="s">
        <v>13</v>
      </c>
      <c r="H69" s="5">
        <v>5.0</v>
      </c>
      <c r="I69" s="7">
        <v>18.55</v>
      </c>
      <c r="J69" s="5">
        <v>3.0</v>
      </c>
    </row>
    <row r="70" ht="12.75" customHeight="1">
      <c r="A70" s="10">
        <v>35.0</v>
      </c>
      <c r="B70" s="11">
        <v>1.0</v>
      </c>
      <c r="C70" s="11">
        <v>0.0</v>
      </c>
      <c r="D70" s="11">
        <v>0.0</v>
      </c>
      <c r="E70" s="11">
        <v>0.0</v>
      </c>
      <c r="F70" s="12">
        <v>0.0</v>
      </c>
      <c r="G70" s="11" t="s">
        <v>13</v>
      </c>
      <c r="H70" s="11">
        <v>2.0</v>
      </c>
      <c r="I70" s="11">
        <v>7.0</v>
      </c>
      <c r="J70" s="11">
        <v>1.0</v>
      </c>
    </row>
    <row r="71" ht="12.75" customHeight="1">
      <c r="A71" s="10">
        <v>35.0</v>
      </c>
      <c r="B71" s="11">
        <v>0.0</v>
      </c>
      <c r="C71" s="11">
        <v>0.0</v>
      </c>
      <c r="D71" s="11">
        <v>0.0</v>
      </c>
      <c r="E71" s="11">
        <v>0.0</v>
      </c>
      <c r="F71" s="12">
        <v>0.0</v>
      </c>
      <c r="G71" s="11" t="s">
        <v>13</v>
      </c>
      <c r="H71" s="11">
        <v>1.0</v>
      </c>
      <c r="I71" s="11">
        <v>2.1</v>
      </c>
      <c r="J71" s="11">
        <v>3.0</v>
      </c>
    </row>
    <row r="72" ht="12.75" customHeight="1">
      <c r="A72" s="3">
        <v>36.0</v>
      </c>
      <c r="B72" s="4">
        <v>1.0</v>
      </c>
      <c r="C72" s="5">
        <v>1.0</v>
      </c>
      <c r="D72" s="5">
        <v>1.0</v>
      </c>
      <c r="E72" s="5">
        <v>2.0</v>
      </c>
      <c r="F72" s="6">
        <v>180.0</v>
      </c>
      <c r="G72" s="7" t="s">
        <v>13</v>
      </c>
      <c r="H72" s="5">
        <v>2.0</v>
      </c>
      <c r="I72" s="7">
        <v>7.0</v>
      </c>
      <c r="J72" s="5">
        <v>1.0</v>
      </c>
    </row>
    <row r="73" ht="12.75" customHeight="1">
      <c r="A73" s="14">
        <v>36.0</v>
      </c>
      <c r="B73" s="4">
        <v>0.0</v>
      </c>
      <c r="C73" s="5">
        <v>1.0</v>
      </c>
      <c r="D73" s="5">
        <v>0.0</v>
      </c>
      <c r="E73" s="5">
        <v>1.0</v>
      </c>
      <c r="F73" s="6">
        <v>0.0</v>
      </c>
      <c r="G73" s="7" t="s">
        <v>13</v>
      </c>
      <c r="H73" s="5">
        <v>1.0</v>
      </c>
      <c r="I73" s="7">
        <v>2.1</v>
      </c>
      <c r="J73" s="5">
        <v>4.0</v>
      </c>
    </row>
    <row r="74" ht="12.75" customHeight="1">
      <c r="A74" s="3">
        <v>37.0</v>
      </c>
      <c r="B74" s="4">
        <v>1.0</v>
      </c>
      <c r="C74" s="5">
        <v>3.0</v>
      </c>
      <c r="D74" s="5">
        <v>1.0</v>
      </c>
      <c r="E74" s="5">
        <v>4.0</v>
      </c>
      <c r="F74" s="6">
        <v>480.0</v>
      </c>
      <c r="G74" s="7" t="s">
        <v>13</v>
      </c>
      <c r="H74" s="5">
        <v>2.0</v>
      </c>
      <c r="I74" s="7">
        <v>7.0</v>
      </c>
      <c r="J74" s="5">
        <v>4.0</v>
      </c>
    </row>
    <row r="75" ht="12.75" customHeight="1">
      <c r="A75" s="14">
        <v>37.0</v>
      </c>
      <c r="B75" s="4">
        <v>0.0</v>
      </c>
      <c r="C75" s="5">
        <v>3.0</v>
      </c>
      <c r="D75" s="5">
        <v>1.0</v>
      </c>
      <c r="E75" s="5">
        <v>4.0</v>
      </c>
      <c r="F75" s="6">
        <v>580.0</v>
      </c>
      <c r="G75" s="7" t="s">
        <v>13</v>
      </c>
      <c r="H75" s="5">
        <v>3.0</v>
      </c>
      <c r="I75" s="7">
        <v>3.25</v>
      </c>
      <c r="J75" s="5">
        <v>2.0</v>
      </c>
    </row>
    <row r="76" ht="12.75" customHeight="1">
      <c r="A76" s="3">
        <v>38.0</v>
      </c>
      <c r="B76" s="4">
        <v>1.0</v>
      </c>
      <c r="C76" s="5">
        <v>20.0</v>
      </c>
      <c r="D76" s="5">
        <v>6.0</v>
      </c>
      <c r="E76" s="5">
        <v>26.0</v>
      </c>
      <c r="F76" s="6">
        <v>187.5</v>
      </c>
      <c r="G76" s="7" t="s">
        <v>13</v>
      </c>
      <c r="H76" s="5">
        <v>3.0</v>
      </c>
      <c r="I76" s="7">
        <v>3.25</v>
      </c>
      <c r="J76" s="5">
        <v>2.0</v>
      </c>
    </row>
    <row r="77" ht="12.75" customHeight="1">
      <c r="A77" s="14">
        <v>38.0</v>
      </c>
      <c r="B77" s="4">
        <v>0.0</v>
      </c>
      <c r="C77" s="5">
        <v>13.0</v>
      </c>
      <c r="D77" s="5">
        <v>5.0</v>
      </c>
      <c r="E77" s="5">
        <v>18.0</v>
      </c>
      <c r="F77" s="6">
        <v>207.0</v>
      </c>
      <c r="G77" s="7" t="s">
        <v>13</v>
      </c>
      <c r="H77" s="5">
        <v>4.0</v>
      </c>
      <c r="I77" s="7">
        <v>8.4</v>
      </c>
      <c r="J77" s="5">
        <v>1.0</v>
      </c>
    </row>
    <row r="78" ht="12.75" customHeight="1">
      <c r="A78" s="3">
        <v>39.0</v>
      </c>
      <c r="B78" s="4">
        <v>1.0</v>
      </c>
      <c r="C78" s="5">
        <v>9.0</v>
      </c>
      <c r="D78" s="5">
        <v>0.0</v>
      </c>
      <c r="E78" s="5">
        <v>9.0</v>
      </c>
      <c r="F78" s="6">
        <v>0.0</v>
      </c>
      <c r="G78" s="7" t="s">
        <v>13</v>
      </c>
      <c r="H78" s="5">
        <v>2.0</v>
      </c>
      <c r="I78" s="7">
        <v>7.0</v>
      </c>
      <c r="J78" s="5">
        <v>4.0</v>
      </c>
    </row>
    <row r="79" ht="12.75" customHeight="1">
      <c r="A79" s="14">
        <v>39.0</v>
      </c>
      <c r="B79" s="4">
        <v>0.0</v>
      </c>
      <c r="C79" s="5">
        <v>5.0</v>
      </c>
      <c r="D79" s="5">
        <v>1.0</v>
      </c>
      <c r="E79" s="5">
        <v>6.0</v>
      </c>
      <c r="F79" s="6">
        <v>50.0</v>
      </c>
      <c r="G79" s="7" t="s">
        <v>13</v>
      </c>
      <c r="H79" s="5">
        <v>1.0</v>
      </c>
      <c r="I79" s="7">
        <v>2.1</v>
      </c>
      <c r="J79" s="5">
        <v>4.0</v>
      </c>
    </row>
    <row r="80" ht="12.75" customHeight="1">
      <c r="A80" s="3">
        <v>40.0</v>
      </c>
      <c r="B80" s="4">
        <v>1.0</v>
      </c>
      <c r="C80" s="5">
        <v>14.0</v>
      </c>
      <c r="D80" s="5">
        <v>4.0</v>
      </c>
      <c r="E80" s="5">
        <v>18.0</v>
      </c>
      <c r="F80" s="6">
        <v>225.0</v>
      </c>
      <c r="G80" s="7" t="s">
        <v>13</v>
      </c>
      <c r="H80" s="5">
        <v>2.0</v>
      </c>
      <c r="I80" s="7">
        <v>7.0</v>
      </c>
      <c r="J80" s="5">
        <v>4.0</v>
      </c>
    </row>
    <row r="81" ht="12.75" customHeight="1">
      <c r="A81" s="14">
        <v>40.0</v>
      </c>
      <c r="B81" s="4">
        <v>0.0</v>
      </c>
      <c r="C81" s="5">
        <v>25.0</v>
      </c>
      <c r="D81" s="5">
        <v>3.0</v>
      </c>
      <c r="E81" s="5">
        <v>28.0</v>
      </c>
      <c r="F81" s="6">
        <v>300.0</v>
      </c>
      <c r="G81" s="7" t="s">
        <v>13</v>
      </c>
      <c r="H81" s="5">
        <v>4.0</v>
      </c>
      <c r="I81" s="7">
        <v>8.4</v>
      </c>
      <c r="J81" s="5">
        <v>4.0</v>
      </c>
    </row>
    <row r="82" ht="12.75" customHeight="1">
      <c r="A82" s="3">
        <v>41.0</v>
      </c>
      <c r="B82" s="4">
        <v>1.0</v>
      </c>
      <c r="C82" s="5">
        <v>9.0</v>
      </c>
      <c r="D82" s="5">
        <v>3.0</v>
      </c>
      <c r="E82" s="5">
        <v>12.0</v>
      </c>
      <c r="F82" s="6">
        <v>256.6666666666667</v>
      </c>
      <c r="G82" s="7" t="s">
        <v>14</v>
      </c>
      <c r="H82" s="5">
        <v>3.0</v>
      </c>
      <c r="I82" s="7">
        <v>3.25</v>
      </c>
      <c r="J82" s="5">
        <v>4.0</v>
      </c>
    </row>
    <row r="83" ht="12.75" customHeight="1">
      <c r="A83" s="14">
        <v>41.0</v>
      </c>
      <c r="B83" s="4">
        <v>0.0</v>
      </c>
      <c r="C83" s="5">
        <v>2.0</v>
      </c>
      <c r="D83" s="5">
        <v>2.0</v>
      </c>
      <c r="E83" s="5">
        <v>4.0</v>
      </c>
      <c r="F83" s="6">
        <v>285.0</v>
      </c>
      <c r="G83" s="7" t="s">
        <v>14</v>
      </c>
      <c r="H83" s="5">
        <v>2.0</v>
      </c>
      <c r="I83" s="7">
        <v>7.0</v>
      </c>
      <c r="J83" s="5">
        <v>3.0</v>
      </c>
    </row>
    <row r="84" ht="12.75" customHeight="1">
      <c r="A84" s="3">
        <v>42.0</v>
      </c>
      <c r="B84" s="4">
        <v>1.0</v>
      </c>
      <c r="C84" s="5">
        <v>2.0</v>
      </c>
      <c r="D84" s="5">
        <v>4.0</v>
      </c>
      <c r="E84" s="5">
        <v>6.0</v>
      </c>
      <c r="F84" s="6">
        <v>750.0</v>
      </c>
      <c r="G84" s="7" t="s">
        <v>14</v>
      </c>
      <c r="H84" s="5">
        <v>4.0</v>
      </c>
      <c r="I84" s="7">
        <v>8.4</v>
      </c>
      <c r="J84" s="5">
        <v>1.0</v>
      </c>
    </row>
    <row r="85" ht="12.75" customHeight="1">
      <c r="A85" s="14">
        <v>42.0</v>
      </c>
      <c r="B85" s="4">
        <v>0.0</v>
      </c>
      <c r="C85" s="5">
        <v>4.0</v>
      </c>
      <c r="D85" s="5">
        <v>1.0</v>
      </c>
      <c r="E85" s="5">
        <v>5.0</v>
      </c>
      <c r="F85" s="6">
        <v>600.0</v>
      </c>
      <c r="G85" s="7" t="s">
        <v>14</v>
      </c>
      <c r="H85" s="5">
        <v>3.0</v>
      </c>
      <c r="I85" s="7">
        <v>3.25</v>
      </c>
      <c r="J85" s="5">
        <v>4.0</v>
      </c>
    </row>
    <row r="86" ht="12.75" customHeight="1">
      <c r="A86" s="14">
        <v>43.0</v>
      </c>
      <c r="B86" s="4">
        <v>1.0</v>
      </c>
      <c r="C86" s="5">
        <v>3.0</v>
      </c>
      <c r="D86" s="5">
        <v>2.0</v>
      </c>
      <c r="E86" s="5">
        <v>5.0</v>
      </c>
      <c r="F86" s="6">
        <v>87.5</v>
      </c>
      <c r="G86" s="7" t="s">
        <v>14</v>
      </c>
      <c r="H86" s="5">
        <v>4.0</v>
      </c>
      <c r="I86" s="7">
        <v>8.4</v>
      </c>
      <c r="J86" s="5">
        <v>3.0</v>
      </c>
    </row>
    <row r="87" ht="12.75" customHeight="1">
      <c r="A87" s="10">
        <v>43.0</v>
      </c>
      <c r="B87" s="11">
        <v>0.0</v>
      </c>
      <c r="C87" s="11">
        <v>0.0</v>
      </c>
      <c r="D87" s="11">
        <v>0.0</v>
      </c>
      <c r="E87" s="11">
        <v>0.0</v>
      </c>
      <c r="F87" s="12">
        <v>0.0</v>
      </c>
      <c r="G87" s="11" t="s">
        <v>14</v>
      </c>
      <c r="H87" s="11">
        <v>1.0</v>
      </c>
      <c r="I87" s="11">
        <v>2.1</v>
      </c>
      <c r="J87" s="11">
        <v>1.0</v>
      </c>
    </row>
    <row r="88" ht="12.75" customHeight="1">
      <c r="A88" s="14">
        <v>44.0</v>
      </c>
      <c r="B88" s="4">
        <v>1.0</v>
      </c>
      <c r="C88" s="5">
        <v>2.0</v>
      </c>
      <c r="D88" s="5">
        <v>1.0</v>
      </c>
      <c r="E88" s="5">
        <v>3.0</v>
      </c>
      <c r="F88" s="6">
        <v>60.0</v>
      </c>
      <c r="G88" s="7" t="s">
        <v>14</v>
      </c>
      <c r="H88" s="5">
        <v>3.0</v>
      </c>
      <c r="I88" s="7">
        <v>3.25</v>
      </c>
      <c r="J88" s="5">
        <v>2.0</v>
      </c>
    </row>
    <row r="89" ht="12.75" customHeight="1">
      <c r="A89" s="10">
        <v>44.0</v>
      </c>
      <c r="B89" s="11">
        <v>0.0</v>
      </c>
      <c r="C89" s="11">
        <v>0.0</v>
      </c>
      <c r="D89" s="11">
        <v>0.0</v>
      </c>
      <c r="E89" s="11">
        <v>0.0</v>
      </c>
      <c r="F89" s="12">
        <v>0.0</v>
      </c>
      <c r="G89" s="11" t="s">
        <v>14</v>
      </c>
      <c r="H89" s="11">
        <v>2.0</v>
      </c>
      <c r="I89" s="11">
        <v>7.0</v>
      </c>
      <c r="J89" s="11">
        <v>4.0</v>
      </c>
    </row>
    <row r="90" ht="12.75" customHeight="1">
      <c r="A90" s="10">
        <v>45.0</v>
      </c>
      <c r="B90" s="11">
        <v>1.0</v>
      </c>
      <c r="C90" s="11">
        <v>0.0</v>
      </c>
      <c r="D90" s="11">
        <v>0.0</v>
      </c>
      <c r="E90" s="11">
        <v>0.0</v>
      </c>
      <c r="F90" s="12">
        <v>0.0</v>
      </c>
      <c r="G90" s="11" t="s">
        <v>14</v>
      </c>
      <c r="H90" s="11">
        <v>2.0</v>
      </c>
      <c r="I90" s="11">
        <v>7.0</v>
      </c>
      <c r="J90" s="11">
        <v>3.0</v>
      </c>
    </row>
    <row r="91" ht="12.75" customHeight="1">
      <c r="A91" s="10">
        <v>45.0</v>
      </c>
      <c r="B91" s="11">
        <v>0.0</v>
      </c>
      <c r="C91" s="11">
        <v>0.0</v>
      </c>
      <c r="D91" s="11">
        <v>0.0</v>
      </c>
      <c r="E91" s="11">
        <v>0.0</v>
      </c>
      <c r="F91" s="12">
        <v>0.0</v>
      </c>
      <c r="G91" s="11" t="s">
        <v>14</v>
      </c>
      <c r="H91" s="11">
        <v>1.0</v>
      </c>
      <c r="I91" s="11">
        <v>2.1</v>
      </c>
      <c r="J91" s="11">
        <v>3.0</v>
      </c>
    </row>
    <row r="92" ht="12.75" customHeight="1">
      <c r="A92" s="10">
        <v>46.0</v>
      </c>
      <c r="B92" s="11">
        <v>1.0</v>
      </c>
      <c r="C92" s="11">
        <v>0.0</v>
      </c>
      <c r="D92" s="11">
        <v>0.0</v>
      </c>
      <c r="E92" s="11">
        <v>0.0</v>
      </c>
      <c r="F92" s="12">
        <v>0.0</v>
      </c>
      <c r="G92" s="11" t="s">
        <v>14</v>
      </c>
      <c r="H92" s="11">
        <v>5.0</v>
      </c>
      <c r="I92" s="11">
        <v>18.55</v>
      </c>
      <c r="J92" s="11">
        <v>1.0</v>
      </c>
    </row>
    <row r="93" ht="12.75" customHeight="1">
      <c r="A93" s="10">
        <v>46.0</v>
      </c>
      <c r="B93" s="11">
        <v>0.0</v>
      </c>
      <c r="C93" s="11">
        <v>0.0</v>
      </c>
      <c r="D93" s="11">
        <v>0.0</v>
      </c>
      <c r="E93" s="11">
        <v>0.0</v>
      </c>
      <c r="F93" s="12">
        <v>0.0</v>
      </c>
      <c r="G93" s="11" t="s">
        <v>14</v>
      </c>
      <c r="H93" s="11">
        <v>4.0</v>
      </c>
      <c r="I93" s="11">
        <v>8.4</v>
      </c>
      <c r="J93" s="11">
        <v>3.0</v>
      </c>
    </row>
    <row r="94" ht="12.75" customHeight="1">
      <c r="A94" s="10">
        <v>47.0</v>
      </c>
      <c r="B94" s="11">
        <v>1.0</v>
      </c>
      <c r="C94" s="11">
        <v>0.0</v>
      </c>
      <c r="D94" s="11">
        <v>0.0</v>
      </c>
      <c r="E94" s="11">
        <v>0.0</v>
      </c>
      <c r="F94" s="12">
        <v>0.0</v>
      </c>
      <c r="G94" s="11" t="s">
        <v>14</v>
      </c>
      <c r="H94" s="11">
        <v>4.0</v>
      </c>
      <c r="I94" s="11">
        <v>8.4</v>
      </c>
      <c r="J94" s="11">
        <v>4.0</v>
      </c>
    </row>
    <row r="95" ht="12.75" customHeight="1">
      <c r="A95" s="14">
        <v>47.0</v>
      </c>
      <c r="B95" s="4">
        <v>0.0</v>
      </c>
      <c r="C95" s="5">
        <v>0.0</v>
      </c>
      <c r="D95" s="5">
        <v>1.0</v>
      </c>
      <c r="E95" s="5">
        <v>1.0</v>
      </c>
      <c r="F95" s="6">
        <v>80.0</v>
      </c>
      <c r="G95" s="7" t="s">
        <v>14</v>
      </c>
      <c r="H95" s="5">
        <v>3.0</v>
      </c>
      <c r="I95" s="7">
        <v>3.25</v>
      </c>
      <c r="J95" s="5">
        <v>3.0</v>
      </c>
    </row>
    <row r="96" ht="12.75" customHeight="1">
      <c r="A96" s="3">
        <v>48.0</v>
      </c>
      <c r="B96" s="4">
        <v>1.0</v>
      </c>
      <c r="C96" s="5">
        <v>4.0</v>
      </c>
      <c r="D96" s="5">
        <v>2.0</v>
      </c>
      <c r="E96" s="5">
        <v>6.0</v>
      </c>
      <c r="F96" s="6">
        <v>2200.0</v>
      </c>
      <c r="G96" s="7" t="s">
        <v>14</v>
      </c>
      <c r="H96" s="5">
        <v>1.0</v>
      </c>
      <c r="I96" s="7">
        <v>2.1</v>
      </c>
      <c r="J96" s="5">
        <v>2.0</v>
      </c>
    </row>
    <row r="97" ht="12.75" customHeight="1">
      <c r="A97" s="14">
        <v>48.0</v>
      </c>
      <c r="B97" s="4">
        <v>0.0</v>
      </c>
      <c r="C97" s="5">
        <v>4.0</v>
      </c>
      <c r="D97" s="5">
        <v>1.0</v>
      </c>
      <c r="E97" s="5">
        <v>5.0</v>
      </c>
      <c r="F97" s="6">
        <v>2400.0</v>
      </c>
      <c r="G97" s="7" t="s">
        <v>14</v>
      </c>
      <c r="H97" s="5">
        <v>4.0</v>
      </c>
      <c r="I97" s="7">
        <v>8.4</v>
      </c>
      <c r="J97" s="5">
        <v>3.0</v>
      </c>
    </row>
    <row r="98" ht="12.75" customHeight="1">
      <c r="A98" s="10">
        <v>49.0</v>
      </c>
      <c r="B98" s="11">
        <v>1.0</v>
      </c>
      <c r="C98" s="11">
        <v>0.0</v>
      </c>
      <c r="D98" s="11">
        <v>0.0</v>
      </c>
      <c r="E98" s="11">
        <v>0.0</v>
      </c>
      <c r="F98" s="12">
        <v>0.0</v>
      </c>
      <c r="G98" s="11" t="s">
        <v>14</v>
      </c>
      <c r="H98" s="11">
        <v>3.0</v>
      </c>
      <c r="I98" s="11">
        <v>3.25</v>
      </c>
      <c r="J98" s="11">
        <v>2.0</v>
      </c>
    </row>
    <row r="99" ht="12.75" customHeight="1">
      <c r="A99" s="10">
        <v>49.0</v>
      </c>
      <c r="B99" s="11">
        <v>0.0</v>
      </c>
      <c r="C99" s="11">
        <v>0.0</v>
      </c>
      <c r="D99" s="11">
        <v>0.0</v>
      </c>
      <c r="E99" s="11">
        <v>0.0</v>
      </c>
      <c r="F99" s="12">
        <v>0.0</v>
      </c>
      <c r="G99" s="11" t="s">
        <v>14</v>
      </c>
      <c r="H99" s="11">
        <v>5.0</v>
      </c>
      <c r="I99" s="11">
        <v>18.55</v>
      </c>
      <c r="J99" s="11">
        <v>4.0</v>
      </c>
    </row>
    <row r="100" ht="12.75" customHeight="1">
      <c r="A100" s="10">
        <v>50.0</v>
      </c>
      <c r="B100" s="11">
        <v>1.0</v>
      </c>
      <c r="C100" s="11">
        <v>0.0</v>
      </c>
      <c r="D100" s="11">
        <v>0.0</v>
      </c>
      <c r="E100" s="11">
        <v>0.0</v>
      </c>
      <c r="F100" s="12">
        <v>0.0</v>
      </c>
      <c r="G100" s="11" t="s">
        <v>14</v>
      </c>
      <c r="H100" s="11">
        <v>4.0</v>
      </c>
      <c r="I100" s="11">
        <v>8.4</v>
      </c>
      <c r="J100" s="11">
        <v>3.0</v>
      </c>
    </row>
    <row r="101" ht="12.75" customHeight="1">
      <c r="A101" s="10">
        <v>50.0</v>
      </c>
      <c r="B101" s="11">
        <v>0.0</v>
      </c>
      <c r="C101" s="11">
        <v>0.0</v>
      </c>
      <c r="D101" s="11">
        <v>0.0</v>
      </c>
      <c r="E101" s="11">
        <v>0.0</v>
      </c>
      <c r="F101" s="12">
        <v>0.0</v>
      </c>
      <c r="G101" s="11" t="s">
        <v>14</v>
      </c>
      <c r="H101" s="11">
        <v>5.0</v>
      </c>
      <c r="I101" s="11">
        <v>18.55</v>
      </c>
      <c r="J101" s="11">
        <v>3.0</v>
      </c>
    </row>
    <row r="102" ht="12.75" customHeight="1">
      <c r="A102" s="7"/>
      <c r="B102" s="7"/>
      <c r="C102" s="7"/>
      <c r="D102" s="7"/>
      <c r="E102" s="7"/>
      <c r="F102" s="7"/>
      <c r="J102" s="7"/>
    </row>
    <row r="103" ht="12.75" customHeight="1">
      <c r="A103" s="7"/>
      <c r="B103" s="7"/>
      <c r="C103" s="7"/>
      <c r="D103" s="7"/>
      <c r="E103" s="7"/>
      <c r="F103" s="7"/>
      <c r="J103" s="7"/>
    </row>
    <row r="104" ht="12.75" customHeight="1">
      <c r="A104" s="7"/>
      <c r="B104" s="7"/>
      <c r="C104" s="7"/>
      <c r="D104" s="7"/>
      <c r="E104" s="7"/>
      <c r="F104" s="7"/>
      <c r="J104" s="7"/>
    </row>
    <row r="105" ht="12.75" customHeight="1">
      <c r="A105" s="7"/>
      <c r="B105" s="7"/>
      <c r="C105" s="7"/>
      <c r="D105" s="7"/>
      <c r="E105" s="7"/>
      <c r="F105" s="7"/>
      <c r="J105" s="7"/>
    </row>
    <row r="106" ht="12.75" customHeight="1">
      <c r="A106" s="7"/>
      <c r="B106" s="7"/>
      <c r="C106" s="7"/>
      <c r="D106" s="7"/>
      <c r="E106" s="7"/>
      <c r="F106" s="7"/>
      <c r="J106" s="7"/>
    </row>
    <row r="107" ht="12.75" customHeight="1">
      <c r="A107" s="7"/>
      <c r="B107" s="7"/>
      <c r="C107" s="7"/>
      <c r="D107" s="7"/>
      <c r="E107" s="7"/>
      <c r="F107" s="7"/>
      <c r="J107" s="7"/>
    </row>
    <row r="108" ht="12.75" customHeight="1">
      <c r="A108" s="7"/>
      <c r="B108" s="7"/>
      <c r="C108" s="7"/>
      <c r="D108" s="7"/>
      <c r="E108" s="7"/>
      <c r="F108" s="7"/>
      <c r="J108" s="7"/>
    </row>
    <row r="109" ht="12.75" customHeight="1">
      <c r="A109" s="7"/>
      <c r="B109" s="7"/>
      <c r="C109" s="7"/>
      <c r="D109" s="7"/>
      <c r="E109" s="7"/>
      <c r="F109" s="7"/>
      <c r="J109" s="7"/>
    </row>
    <row r="110" ht="12.75" customHeight="1">
      <c r="A110" s="7"/>
      <c r="B110" s="7"/>
      <c r="C110" s="7"/>
      <c r="D110" s="7"/>
      <c r="E110" s="7"/>
      <c r="F110" s="7"/>
      <c r="J110" s="7"/>
    </row>
    <row r="111" ht="12.75" customHeight="1">
      <c r="A111" s="7"/>
      <c r="B111" s="7"/>
      <c r="C111" s="7"/>
      <c r="D111" s="7"/>
      <c r="E111" s="7"/>
      <c r="F111" s="7"/>
      <c r="J111" s="7"/>
    </row>
    <row r="112" ht="12.75" customHeight="1">
      <c r="A112" s="7"/>
      <c r="B112" s="7"/>
      <c r="C112" s="7"/>
      <c r="D112" s="7"/>
      <c r="E112" s="7"/>
      <c r="F112" s="7"/>
      <c r="J112" s="7"/>
    </row>
    <row r="113" ht="12.75" customHeight="1">
      <c r="A113" s="7"/>
      <c r="B113" s="7"/>
      <c r="C113" s="7"/>
      <c r="D113" s="7"/>
      <c r="E113" s="7"/>
      <c r="F113" s="7"/>
      <c r="J113" s="7"/>
    </row>
    <row r="114" ht="12.75" customHeight="1">
      <c r="A114" s="7"/>
      <c r="B114" s="7"/>
      <c r="C114" s="7"/>
      <c r="D114" s="7"/>
      <c r="E114" s="7"/>
      <c r="F114" s="7"/>
      <c r="J114" s="7"/>
    </row>
    <row r="115" ht="12.75" customHeight="1">
      <c r="A115" s="7"/>
      <c r="B115" s="7"/>
      <c r="C115" s="7"/>
      <c r="D115" s="7"/>
      <c r="E115" s="7"/>
      <c r="F115" s="7"/>
      <c r="J115" s="7"/>
    </row>
    <row r="116" ht="12.75" customHeight="1">
      <c r="A116" s="7"/>
      <c r="B116" s="7"/>
      <c r="C116" s="7"/>
      <c r="D116" s="7"/>
      <c r="E116" s="7"/>
      <c r="F116" s="7"/>
      <c r="J116" s="7"/>
    </row>
    <row r="117" ht="12.75" customHeight="1">
      <c r="A117" s="7"/>
      <c r="B117" s="7"/>
      <c r="C117" s="7"/>
      <c r="D117" s="7"/>
      <c r="E117" s="7"/>
      <c r="F117" s="7"/>
      <c r="J117" s="7"/>
    </row>
    <row r="118" ht="12.75" customHeight="1">
      <c r="A118" s="7"/>
      <c r="B118" s="7"/>
      <c r="C118" s="7"/>
      <c r="D118" s="7"/>
      <c r="E118" s="7"/>
      <c r="F118" s="7"/>
      <c r="J118" s="7"/>
    </row>
    <row r="119" ht="12.75" customHeight="1">
      <c r="A119" s="7"/>
      <c r="B119" s="7"/>
      <c r="C119" s="7"/>
      <c r="D119" s="7"/>
      <c r="E119" s="7"/>
      <c r="F119" s="7"/>
      <c r="J119" s="7"/>
    </row>
    <row r="120" ht="12.75" customHeight="1">
      <c r="A120" s="7"/>
      <c r="B120" s="7"/>
      <c r="C120" s="7"/>
      <c r="D120" s="7"/>
      <c r="E120" s="7"/>
      <c r="F120" s="7"/>
      <c r="J120" s="7"/>
    </row>
    <row r="121" ht="12.75" customHeight="1">
      <c r="A121" s="7"/>
      <c r="B121" s="7"/>
      <c r="C121" s="7"/>
      <c r="D121" s="7"/>
      <c r="E121" s="7"/>
      <c r="F121" s="7"/>
      <c r="J121" s="7"/>
    </row>
    <row r="122" ht="12.75" customHeight="1">
      <c r="A122" s="7"/>
      <c r="B122" s="7"/>
      <c r="C122" s="7"/>
      <c r="D122" s="7"/>
      <c r="E122" s="7"/>
      <c r="F122" s="7"/>
      <c r="J122" s="7"/>
    </row>
    <row r="123" ht="12.75" customHeight="1">
      <c r="A123" s="7"/>
      <c r="B123" s="7"/>
      <c r="C123" s="7"/>
      <c r="D123" s="7"/>
      <c r="E123" s="7"/>
      <c r="F123" s="7"/>
      <c r="J123" s="7"/>
    </row>
    <row r="124" ht="12.75" customHeight="1">
      <c r="A124" s="7"/>
      <c r="B124" s="7"/>
      <c r="C124" s="7"/>
      <c r="D124" s="7"/>
      <c r="E124" s="7"/>
      <c r="F124" s="7"/>
      <c r="J124" s="7"/>
    </row>
    <row r="125" ht="12.75" customHeight="1">
      <c r="A125" s="7"/>
      <c r="B125" s="7"/>
      <c r="C125" s="7"/>
      <c r="D125" s="7"/>
      <c r="E125" s="7"/>
      <c r="F125" s="7"/>
      <c r="J125" s="7"/>
    </row>
    <row r="126" ht="12.75" customHeight="1">
      <c r="A126" s="7"/>
      <c r="B126" s="7"/>
      <c r="C126" s="7"/>
      <c r="D126" s="7"/>
      <c r="E126" s="7"/>
      <c r="F126" s="7"/>
      <c r="J126" s="7"/>
    </row>
    <row r="127" ht="12.75" customHeight="1">
      <c r="A127" s="7"/>
      <c r="B127" s="7"/>
      <c r="C127" s="7"/>
      <c r="D127" s="7"/>
      <c r="E127" s="7"/>
      <c r="F127" s="7"/>
      <c r="J127" s="7"/>
    </row>
    <row r="128" ht="12.75" customHeight="1">
      <c r="A128" s="7"/>
      <c r="B128" s="7"/>
      <c r="C128" s="7"/>
      <c r="D128" s="7"/>
      <c r="E128" s="7"/>
      <c r="F128" s="7"/>
      <c r="J128" s="7"/>
    </row>
    <row r="129" ht="12.75" customHeight="1">
      <c r="A129" s="7"/>
      <c r="B129" s="7"/>
      <c r="C129" s="7"/>
      <c r="D129" s="7"/>
      <c r="E129" s="7"/>
      <c r="F129" s="7"/>
      <c r="J129" s="7"/>
    </row>
    <row r="130" ht="12.75" customHeight="1">
      <c r="A130" s="7"/>
      <c r="B130" s="7"/>
      <c r="C130" s="7"/>
      <c r="D130" s="7"/>
      <c r="E130" s="7"/>
      <c r="F130" s="7"/>
      <c r="J130" s="7"/>
    </row>
    <row r="131" ht="12.75" customHeight="1">
      <c r="A131" s="7"/>
      <c r="B131" s="7"/>
      <c r="C131" s="7"/>
      <c r="D131" s="7"/>
      <c r="E131" s="7"/>
      <c r="F131" s="7"/>
      <c r="J131" s="7"/>
    </row>
    <row r="132" ht="12.75" customHeight="1">
      <c r="A132" s="7"/>
      <c r="B132" s="7"/>
      <c r="C132" s="7"/>
      <c r="D132" s="7"/>
      <c r="E132" s="7"/>
      <c r="F132" s="7"/>
      <c r="J132" s="7"/>
    </row>
    <row r="133" ht="12.75" customHeight="1">
      <c r="A133" s="7"/>
      <c r="B133" s="7"/>
      <c r="C133" s="7"/>
      <c r="D133" s="7"/>
      <c r="E133" s="7"/>
      <c r="F133" s="7"/>
      <c r="J133" s="7"/>
    </row>
    <row r="134" ht="12.75" customHeight="1">
      <c r="A134" s="7"/>
      <c r="B134" s="7"/>
      <c r="C134" s="7"/>
      <c r="D134" s="7"/>
      <c r="E134" s="7"/>
      <c r="F134" s="7"/>
      <c r="J134" s="7"/>
    </row>
    <row r="135" ht="12.75" customHeight="1">
      <c r="A135" s="7"/>
      <c r="B135" s="7"/>
      <c r="C135" s="7"/>
      <c r="D135" s="7"/>
      <c r="E135" s="7"/>
      <c r="F135" s="7"/>
      <c r="J135" s="7"/>
    </row>
    <row r="136" ht="12.75" customHeight="1">
      <c r="A136" s="7"/>
      <c r="B136" s="7"/>
      <c r="C136" s="7"/>
      <c r="D136" s="7"/>
      <c r="E136" s="7"/>
      <c r="F136" s="7"/>
      <c r="J136" s="7"/>
    </row>
    <row r="137" ht="12.75" customHeight="1">
      <c r="A137" s="7"/>
      <c r="B137" s="7"/>
      <c r="C137" s="7"/>
      <c r="D137" s="7"/>
      <c r="E137" s="7"/>
      <c r="F137" s="7"/>
      <c r="J137" s="7"/>
    </row>
    <row r="138" ht="12.75" customHeight="1">
      <c r="A138" s="7"/>
      <c r="B138" s="7"/>
      <c r="C138" s="7"/>
      <c r="D138" s="7"/>
      <c r="E138" s="7"/>
      <c r="F138" s="7"/>
      <c r="J138" s="7"/>
    </row>
    <row r="139" ht="12.75" customHeight="1">
      <c r="A139" s="7"/>
      <c r="B139" s="7"/>
      <c r="C139" s="7"/>
      <c r="D139" s="7"/>
      <c r="E139" s="7"/>
      <c r="F139" s="7"/>
      <c r="J139" s="7"/>
    </row>
    <row r="140" ht="12.75" customHeight="1">
      <c r="A140" s="7"/>
      <c r="B140" s="7"/>
      <c r="C140" s="7"/>
      <c r="D140" s="7"/>
      <c r="E140" s="7"/>
      <c r="F140" s="7"/>
      <c r="J140" s="7"/>
    </row>
    <row r="141" ht="12.75" customHeight="1">
      <c r="A141" s="7"/>
      <c r="B141" s="7"/>
      <c r="C141" s="7"/>
      <c r="D141" s="7"/>
      <c r="E141" s="7"/>
      <c r="F141" s="7"/>
      <c r="J141" s="7"/>
    </row>
    <row r="142" ht="12.75" customHeight="1">
      <c r="A142" s="7"/>
      <c r="B142" s="7"/>
      <c r="C142" s="7"/>
      <c r="D142" s="7"/>
      <c r="E142" s="7"/>
      <c r="F142" s="7"/>
      <c r="J142" s="7"/>
    </row>
    <row r="143" ht="12.75" customHeight="1">
      <c r="A143" s="7"/>
      <c r="B143" s="7"/>
      <c r="C143" s="7"/>
      <c r="D143" s="7"/>
      <c r="E143" s="7"/>
      <c r="F143" s="7"/>
      <c r="J143" s="7"/>
    </row>
    <row r="144" ht="12.75" customHeight="1">
      <c r="A144" s="7"/>
      <c r="B144" s="7"/>
      <c r="C144" s="7"/>
      <c r="D144" s="7"/>
      <c r="E144" s="7"/>
      <c r="F144" s="7"/>
      <c r="J144" s="7"/>
    </row>
    <row r="145" ht="12.75" customHeight="1">
      <c r="A145" s="7"/>
      <c r="B145" s="7"/>
      <c r="C145" s="7"/>
      <c r="D145" s="7"/>
      <c r="E145" s="7"/>
      <c r="F145" s="7"/>
      <c r="J145" s="7"/>
    </row>
    <row r="146" ht="12.75" customHeight="1">
      <c r="A146" s="7"/>
      <c r="B146" s="7"/>
      <c r="C146" s="7"/>
      <c r="D146" s="7"/>
      <c r="E146" s="7"/>
      <c r="F146" s="7"/>
      <c r="J146" s="7"/>
    </row>
    <row r="147" ht="12.75" customHeight="1">
      <c r="A147" s="7"/>
      <c r="B147" s="7"/>
      <c r="C147" s="7"/>
      <c r="D147" s="7"/>
      <c r="E147" s="7"/>
      <c r="F147" s="7"/>
      <c r="J147" s="7"/>
    </row>
    <row r="148" ht="12.75" customHeight="1">
      <c r="A148" s="7"/>
      <c r="B148" s="7"/>
      <c r="C148" s="7"/>
      <c r="D148" s="7"/>
      <c r="E148" s="7"/>
      <c r="F148" s="7"/>
      <c r="J148" s="7"/>
    </row>
    <row r="149" ht="12.75" customHeight="1">
      <c r="A149" s="7"/>
      <c r="B149" s="7"/>
      <c r="C149" s="7"/>
      <c r="D149" s="7"/>
      <c r="E149" s="7"/>
      <c r="F149" s="7"/>
      <c r="J149" s="7"/>
    </row>
    <row r="150" ht="12.75" customHeight="1">
      <c r="A150" s="7"/>
      <c r="B150" s="7"/>
      <c r="C150" s="7"/>
      <c r="D150" s="7"/>
      <c r="E150" s="7"/>
      <c r="F150" s="7"/>
      <c r="J150" s="7"/>
    </row>
    <row r="151" ht="12.75" customHeight="1">
      <c r="A151" s="7"/>
      <c r="B151" s="7"/>
      <c r="C151" s="7"/>
      <c r="D151" s="7"/>
      <c r="E151" s="7"/>
      <c r="F151" s="7"/>
      <c r="J151" s="7"/>
    </row>
    <row r="152" ht="12.75" customHeight="1">
      <c r="A152" s="7"/>
      <c r="B152" s="7"/>
      <c r="C152" s="7"/>
      <c r="D152" s="7"/>
      <c r="E152" s="7"/>
      <c r="F152" s="7"/>
      <c r="J152" s="7"/>
    </row>
    <row r="153" ht="12.75" customHeight="1">
      <c r="A153" s="7"/>
      <c r="B153" s="7"/>
      <c r="C153" s="7"/>
      <c r="D153" s="7"/>
      <c r="E153" s="7"/>
      <c r="F153" s="7"/>
      <c r="J153" s="7"/>
    </row>
    <row r="154" ht="12.75" customHeight="1">
      <c r="A154" s="7"/>
      <c r="B154" s="7"/>
      <c r="C154" s="7"/>
      <c r="D154" s="7"/>
      <c r="E154" s="7"/>
      <c r="F154" s="7"/>
      <c r="J154" s="7"/>
    </row>
    <row r="155" ht="12.75" customHeight="1">
      <c r="A155" s="7"/>
      <c r="B155" s="7"/>
      <c r="C155" s="7"/>
      <c r="D155" s="7"/>
      <c r="E155" s="7"/>
      <c r="F155" s="7"/>
      <c r="J155" s="7"/>
    </row>
    <row r="156" ht="12.75" customHeight="1">
      <c r="A156" s="7"/>
      <c r="B156" s="7"/>
      <c r="C156" s="7"/>
      <c r="D156" s="7"/>
      <c r="E156" s="7"/>
      <c r="F156" s="7"/>
      <c r="J156" s="7"/>
    </row>
    <row r="157" ht="12.75" customHeight="1">
      <c r="A157" s="7"/>
      <c r="B157" s="7"/>
      <c r="C157" s="7"/>
      <c r="D157" s="7"/>
      <c r="E157" s="7"/>
      <c r="F157" s="7"/>
      <c r="J157" s="7"/>
    </row>
    <row r="158" ht="12.75" customHeight="1">
      <c r="A158" s="7"/>
      <c r="B158" s="7"/>
      <c r="C158" s="7"/>
      <c r="D158" s="7"/>
      <c r="E158" s="7"/>
      <c r="F158" s="7"/>
      <c r="J158" s="7"/>
    </row>
    <row r="159" ht="12.75" customHeight="1">
      <c r="A159" s="7"/>
      <c r="B159" s="7"/>
      <c r="C159" s="7"/>
      <c r="D159" s="7"/>
      <c r="E159" s="7"/>
      <c r="F159" s="7"/>
      <c r="J159" s="7"/>
    </row>
    <row r="160" ht="12.75" customHeight="1">
      <c r="A160" s="7"/>
      <c r="B160" s="7"/>
      <c r="C160" s="7"/>
      <c r="D160" s="7"/>
      <c r="E160" s="7"/>
      <c r="F160" s="7"/>
      <c r="J160" s="7"/>
    </row>
    <row r="161" ht="12.75" customHeight="1">
      <c r="A161" s="7"/>
      <c r="B161" s="7"/>
      <c r="C161" s="7"/>
      <c r="D161" s="7"/>
      <c r="E161" s="7"/>
      <c r="F161" s="7"/>
      <c r="J161" s="7"/>
    </row>
    <row r="162" ht="12.75" customHeight="1">
      <c r="A162" s="7"/>
      <c r="B162" s="7"/>
      <c r="C162" s="7"/>
      <c r="D162" s="7"/>
      <c r="E162" s="7"/>
      <c r="F162" s="7"/>
      <c r="J162" s="7"/>
    </row>
    <row r="163" ht="12.75" customHeight="1">
      <c r="A163" s="7"/>
      <c r="B163" s="7"/>
      <c r="C163" s="7"/>
      <c r="D163" s="7"/>
      <c r="E163" s="7"/>
      <c r="F163" s="7"/>
      <c r="J163" s="7"/>
    </row>
    <row r="164" ht="12.75" customHeight="1">
      <c r="A164" s="7"/>
      <c r="B164" s="7"/>
      <c r="C164" s="7"/>
      <c r="D164" s="7"/>
      <c r="E164" s="7"/>
      <c r="F164" s="7"/>
      <c r="J164" s="7"/>
    </row>
    <row r="165" ht="12.75" customHeight="1">
      <c r="A165" s="7"/>
      <c r="B165" s="7"/>
      <c r="C165" s="7"/>
      <c r="D165" s="7"/>
      <c r="E165" s="7"/>
      <c r="F165" s="7"/>
      <c r="J165" s="7"/>
    </row>
    <row r="166" ht="12.75" customHeight="1">
      <c r="A166" s="7"/>
      <c r="B166" s="7"/>
      <c r="C166" s="7"/>
      <c r="D166" s="7"/>
      <c r="E166" s="7"/>
      <c r="F166" s="7"/>
      <c r="J166" s="7"/>
    </row>
    <row r="167" ht="12.75" customHeight="1">
      <c r="A167" s="7"/>
      <c r="B167" s="7"/>
      <c r="C167" s="7"/>
      <c r="D167" s="7"/>
      <c r="E167" s="7"/>
      <c r="F167" s="7"/>
      <c r="J167" s="7"/>
    </row>
    <row r="168" ht="12.75" customHeight="1">
      <c r="A168" s="7"/>
      <c r="B168" s="7"/>
      <c r="C168" s="7"/>
      <c r="D168" s="7"/>
      <c r="E168" s="7"/>
      <c r="F168" s="7"/>
      <c r="J168" s="7"/>
    </row>
    <row r="169" ht="12.75" customHeight="1">
      <c r="A169" s="7"/>
      <c r="B169" s="7"/>
      <c r="C169" s="7"/>
      <c r="D169" s="7"/>
      <c r="E169" s="7"/>
      <c r="F169" s="7"/>
      <c r="J169" s="7"/>
    </row>
    <row r="170" ht="12.75" customHeight="1">
      <c r="A170" s="7"/>
      <c r="B170" s="7"/>
      <c r="C170" s="7"/>
      <c r="D170" s="7"/>
      <c r="E170" s="7"/>
      <c r="F170" s="7"/>
      <c r="J170" s="7"/>
    </row>
    <row r="171" ht="12.75" customHeight="1">
      <c r="A171" s="7"/>
      <c r="B171" s="7"/>
      <c r="C171" s="7"/>
      <c r="D171" s="7"/>
      <c r="E171" s="7"/>
      <c r="F171" s="7"/>
      <c r="J171" s="7"/>
    </row>
    <row r="172" ht="12.75" customHeight="1">
      <c r="A172" s="7"/>
      <c r="B172" s="7"/>
      <c r="C172" s="7"/>
      <c r="D172" s="7"/>
      <c r="E172" s="7"/>
      <c r="F172" s="7"/>
      <c r="J172" s="7"/>
    </row>
    <row r="173" ht="12.75" customHeight="1">
      <c r="A173" s="7"/>
      <c r="B173" s="7"/>
      <c r="C173" s="7"/>
      <c r="D173" s="7"/>
      <c r="E173" s="7"/>
      <c r="F173" s="7"/>
      <c r="J173" s="7"/>
    </row>
    <row r="174" ht="12.75" customHeight="1">
      <c r="A174" s="7"/>
      <c r="B174" s="7"/>
      <c r="C174" s="7"/>
      <c r="D174" s="7"/>
      <c r="E174" s="7"/>
      <c r="F174" s="7"/>
      <c r="J174" s="7"/>
    </row>
    <row r="175" ht="12.75" customHeight="1">
      <c r="A175" s="7"/>
      <c r="B175" s="7"/>
      <c r="C175" s="7"/>
      <c r="D175" s="7"/>
      <c r="E175" s="7"/>
      <c r="F175" s="7"/>
      <c r="J175" s="7"/>
    </row>
    <row r="176" ht="12.75" customHeight="1">
      <c r="A176" s="7"/>
      <c r="B176" s="7"/>
      <c r="C176" s="7"/>
      <c r="D176" s="7"/>
      <c r="E176" s="7"/>
      <c r="F176" s="7"/>
      <c r="J176" s="7"/>
    </row>
    <row r="177" ht="12.75" customHeight="1">
      <c r="A177" s="7"/>
      <c r="B177" s="7"/>
      <c r="C177" s="7"/>
      <c r="D177" s="7"/>
      <c r="E177" s="7"/>
      <c r="F177" s="7"/>
      <c r="J177" s="7"/>
    </row>
    <row r="178" ht="12.75" customHeight="1">
      <c r="A178" s="7"/>
      <c r="B178" s="7"/>
      <c r="C178" s="7"/>
      <c r="D178" s="7"/>
      <c r="E178" s="7"/>
      <c r="F178" s="7"/>
      <c r="J178" s="7"/>
    </row>
    <row r="179" ht="12.75" customHeight="1">
      <c r="A179" s="7"/>
      <c r="B179" s="7"/>
      <c r="C179" s="7"/>
      <c r="D179" s="7"/>
      <c r="E179" s="7"/>
      <c r="F179" s="7"/>
      <c r="J179" s="7"/>
    </row>
    <row r="180" ht="12.75" customHeight="1">
      <c r="A180" s="7"/>
      <c r="B180" s="7"/>
      <c r="C180" s="7"/>
      <c r="D180" s="7"/>
      <c r="E180" s="7"/>
      <c r="F180" s="7"/>
      <c r="J180" s="7"/>
    </row>
    <row r="181" ht="12.75" customHeight="1">
      <c r="A181" s="7"/>
      <c r="B181" s="7"/>
      <c r="C181" s="7"/>
      <c r="D181" s="7"/>
      <c r="E181" s="7"/>
      <c r="F181" s="7"/>
      <c r="J181" s="7"/>
    </row>
    <row r="182" ht="12.75" customHeight="1">
      <c r="A182" s="7"/>
      <c r="B182" s="7"/>
      <c r="C182" s="7"/>
      <c r="D182" s="7"/>
      <c r="E182" s="7"/>
      <c r="F182" s="7"/>
      <c r="J182" s="7"/>
    </row>
    <row r="183" ht="12.75" customHeight="1">
      <c r="A183" s="7"/>
      <c r="B183" s="7"/>
      <c r="C183" s="7"/>
      <c r="D183" s="7"/>
      <c r="E183" s="7"/>
      <c r="F183" s="7"/>
      <c r="J183" s="7"/>
    </row>
    <row r="184" ht="12.75" customHeight="1">
      <c r="A184" s="7"/>
      <c r="B184" s="7"/>
      <c r="C184" s="7"/>
      <c r="D184" s="7"/>
      <c r="E184" s="7"/>
      <c r="F184" s="7"/>
      <c r="J184" s="7"/>
    </row>
    <row r="185" ht="12.75" customHeight="1">
      <c r="A185" s="7"/>
      <c r="B185" s="7"/>
      <c r="C185" s="7"/>
      <c r="D185" s="7"/>
      <c r="E185" s="7"/>
      <c r="F185" s="7"/>
      <c r="J185" s="7"/>
    </row>
    <row r="186" ht="12.75" customHeight="1">
      <c r="A186" s="7"/>
      <c r="B186" s="7"/>
      <c r="C186" s="7"/>
      <c r="D186" s="7"/>
      <c r="E186" s="7"/>
      <c r="F186" s="7"/>
      <c r="J186" s="7"/>
    </row>
    <row r="187" ht="12.75" customHeight="1">
      <c r="A187" s="7"/>
      <c r="B187" s="7"/>
      <c r="C187" s="7"/>
      <c r="D187" s="7"/>
      <c r="E187" s="7"/>
      <c r="F187" s="7"/>
      <c r="J187" s="7"/>
    </row>
    <row r="188" ht="12.75" customHeight="1">
      <c r="A188" s="7"/>
      <c r="B188" s="7"/>
      <c r="C188" s="7"/>
      <c r="D188" s="7"/>
      <c r="E188" s="7"/>
      <c r="F188" s="7"/>
      <c r="J188" s="7"/>
    </row>
    <row r="189" ht="12.75" customHeight="1">
      <c r="A189" s="7"/>
      <c r="B189" s="7"/>
      <c r="C189" s="7"/>
      <c r="D189" s="7"/>
      <c r="E189" s="7"/>
      <c r="F189" s="7"/>
      <c r="J189" s="7"/>
    </row>
    <row r="190" ht="12.75" customHeight="1">
      <c r="A190" s="7"/>
      <c r="B190" s="7"/>
      <c r="C190" s="7"/>
      <c r="D190" s="7"/>
      <c r="E190" s="7"/>
      <c r="F190" s="7"/>
      <c r="J190" s="7"/>
    </row>
    <row r="191" ht="12.75" customHeight="1">
      <c r="A191" s="7"/>
      <c r="B191" s="7"/>
      <c r="C191" s="7"/>
      <c r="D191" s="7"/>
      <c r="E191" s="7"/>
      <c r="F191" s="7"/>
      <c r="J191" s="7"/>
    </row>
    <row r="192" ht="12.75" customHeight="1">
      <c r="A192" s="7"/>
      <c r="B192" s="7"/>
      <c r="C192" s="7"/>
      <c r="D192" s="7"/>
      <c r="E192" s="7"/>
      <c r="F192" s="7"/>
      <c r="J192" s="7"/>
    </row>
    <row r="193" ht="12.75" customHeight="1">
      <c r="A193" s="7"/>
      <c r="B193" s="7"/>
      <c r="C193" s="7"/>
      <c r="D193" s="7"/>
      <c r="E193" s="7"/>
      <c r="F193" s="7"/>
      <c r="J193" s="7"/>
    </row>
    <row r="194" ht="12.75" customHeight="1">
      <c r="A194" s="7"/>
      <c r="B194" s="7"/>
      <c r="C194" s="7"/>
      <c r="D194" s="7"/>
      <c r="E194" s="7"/>
      <c r="F194" s="7"/>
      <c r="J194" s="7"/>
    </row>
    <row r="195" ht="12.75" customHeight="1">
      <c r="A195" s="7"/>
      <c r="B195" s="7"/>
      <c r="C195" s="7"/>
      <c r="D195" s="7"/>
      <c r="E195" s="7"/>
      <c r="F195" s="7"/>
      <c r="J195" s="7"/>
    </row>
    <row r="196" ht="12.75" customHeight="1">
      <c r="A196" s="7"/>
      <c r="B196" s="7"/>
      <c r="C196" s="7"/>
      <c r="D196" s="7"/>
      <c r="E196" s="7"/>
      <c r="F196" s="7"/>
      <c r="J196" s="7"/>
    </row>
    <row r="197" ht="12.75" customHeight="1">
      <c r="A197" s="7"/>
      <c r="B197" s="7"/>
      <c r="C197" s="7"/>
      <c r="D197" s="7"/>
      <c r="E197" s="7"/>
      <c r="F197" s="7"/>
      <c r="J197" s="7"/>
    </row>
    <row r="198" ht="12.75" customHeight="1">
      <c r="A198" s="7"/>
      <c r="B198" s="7"/>
      <c r="C198" s="7"/>
      <c r="D198" s="7"/>
      <c r="E198" s="7"/>
      <c r="F198" s="7"/>
      <c r="J198" s="7"/>
    </row>
    <row r="199" ht="12.75" customHeight="1">
      <c r="A199" s="7"/>
      <c r="B199" s="7"/>
      <c r="C199" s="7"/>
      <c r="D199" s="7"/>
      <c r="E199" s="7"/>
      <c r="F199" s="7"/>
      <c r="J199" s="7"/>
    </row>
    <row r="200" ht="12.75" customHeight="1">
      <c r="A200" s="7"/>
      <c r="B200" s="7"/>
      <c r="C200" s="7"/>
      <c r="D200" s="7"/>
      <c r="E200" s="7"/>
      <c r="F200" s="7"/>
      <c r="J200" s="7"/>
    </row>
    <row r="201" ht="12.75" customHeight="1">
      <c r="A201" s="7"/>
      <c r="B201" s="7"/>
      <c r="C201" s="7"/>
      <c r="D201" s="7"/>
      <c r="E201" s="7"/>
      <c r="F201" s="7"/>
      <c r="J201" s="7"/>
    </row>
    <row r="202" ht="12.75" customHeight="1">
      <c r="A202" s="7"/>
      <c r="B202" s="7"/>
      <c r="C202" s="7"/>
      <c r="D202" s="7"/>
      <c r="E202" s="7"/>
      <c r="F202" s="7"/>
      <c r="J202" s="7"/>
    </row>
    <row r="203" ht="12.75" customHeight="1">
      <c r="A203" s="7"/>
      <c r="B203" s="7"/>
      <c r="C203" s="7"/>
      <c r="D203" s="7"/>
      <c r="E203" s="7"/>
      <c r="F203" s="7"/>
      <c r="J203" s="7"/>
    </row>
    <row r="204" ht="12.75" customHeight="1">
      <c r="A204" s="7"/>
      <c r="B204" s="7"/>
      <c r="C204" s="7"/>
      <c r="D204" s="7"/>
      <c r="E204" s="7"/>
      <c r="F204" s="7"/>
      <c r="J204" s="7"/>
    </row>
    <row r="205" ht="12.75" customHeight="1">
      <c r="A205" s="7"/>
      <c r="B205" s="7"/>
      <c r="C205" s="7"/>
      <c r="D205" s="7"/>
      <c r="E205" s="7"/>
      <c r="F205" s="7"/>
      <c r="J205" s="7"/>
    </row>
    <row r="206" ht="12.75" customHeight="1">
      <c r="A206" s="7"/>
      <c r="B206" s="7"/>
      <c r="C206" s="7"/>
      <c r="D206" s="7"/>
      <c r="E206" s="7"/>
      <c r="F206" s="7"/>
      <c r="J206" s="7"/>
    </row>
    <row r="207" ht="12.75" customHeight="1">
      <c r="A207" s="7"/>
      <c r="B207" s="7"/>
      <c r="C207" s="7"/>
      <c r="D207" s="7"/>
      <c r="E207" s="7"/>
      <c r="F207" s="7"/>
      <c r="J207" s="7"/>
    </row>
    <row r="208" ht="12.75" customHeight="1">
      <c r="A208" s="7"/>
      <c r="B208" s="7"/>
      <c r="C208" s="7"/>
      <c r="D208" s="7"/>
      <c r="E208" s="7"/>
      <c r="F208" s="7"/>
      <c r="J208" s="7"/>
    </row>
    <row r="209" ht="12.75" customHeight="1">
      <c r="A209" s="7"/>
      <c r="B209" s="7"/>
      <c r="C209" s="7"/>
      <c r="D209" s="7"/>
      <c r="E209" s="7"/>
      <c r="F209" s="7"/>
      <c r="J209" s="7"/>
    </row>
    <row r="210" ht="12.75" customHeight="1">
      <c r="A210" s="7"/>
      <c r="B210" s="7"/>
      <c r="C210" s="7"/>
      <c r="D210" s="7"/>
      <c r="E210" s="7"/>
      <c r="F210" s="7"/>
      <c r="J210" s="7"/>
    </row>
    <row r="211" ht="12.75" customHeight="1">
      <c r="A211" s="7"/>
      <c r="B211" s="7"/>
      <c r="C211" s="7"/>
      <c r="D211" s="7"/>
      <c r="E211" s="7"/>
      <c r="F211" s="7"/>
      <c r="J211" s="7"/>
    </row>
    <row r="212" ht="12.75" customHeight="1">
      <c r="A212" s="7"/>
      <c r="B212" s="7"/>
      <c r="C212" s="7"/>
      <c r="D212" s="7"/>
      <c r="E212" s="7"/>
      <c r="F212" s="7"/>
      <c r="J212" s="7"/>
    </row>
    <row r="213" ht="12.75" customHeight="1">
      <c r="A213" s="7"/>
      <c r="B213" s="7"/>
      <c r="C213" s="7"/>
      <c r="D213" s="7"/>
      <c r="E213" s="7"/>
      <c r="F213" s="7"/>
      <c r="J213" s="7"/>
    </row>
    <row r="214" ht="12.75" customHeight="1">
      <c r="A214" s="7"/>
      <c r="B214" s="7"/>
      <c r="C214" s="7"/>
      <c r="D214" s="7"/>
      <c r="E214" s="7"/>
      <c r="F214" s="7"/>
      <c r="J214" s="7"/>
    </row>
    <row r="215" ht="12.75" customHeight="1">
      <c r="A215" s="7"/>
      <c r="B215" s="7"/>
      <c r="C215" s="7"/>
      <c r="D215" s="7"/>
      <c r="E215" s="7"/>
      <c r="F215" s="7"/>
      <c r="J215" s="7"/>
    </row>
    <row r="216" ht="12.75" customHeight="1">
      <c r="A216" s="7"/>
      <c r="B216" s="7"/>
      <c r="C216" s="7"/>
      <c r="D216" s="7"/>
      <c r="E216" s="7"/>
      <c r="F216" s="7"/>
      <c r="J216" s="7"/>
    </row>
    <row r="217" ht="12.75" customHeight="1">
      <c r="A217" s="7"/>
      <c r="B217" s="7"/>
      <c r="C217" s="7"/>
      <c r="D217" s="7"/>
      <c r="E217" s="7"/>
      <c r="F217" s="7"/>
      <c r="J217" s="7"/>
    </row>
    <row r="218" ht="12.75" customHeight="1">
      <c r="A218" s="7"/>
      <c r="B218" s="7"/>
      <c r="C218" s="7"/>
      <c r="D218" s="7"/>
      <c r="E218" s="7"/>
      <c r="F218" s="7"/>
      <c r="J218" s="7"/>
    </row>
    <row r="219" ht="12.75" customHeight="1">
      <c r="A219" s="7"/>
      <c r="B219" s="7"/>
      <c r="C219" s="7"/>
      <c r="D219" s="7"/>
      <c r="E219" s="7"/>
      <c r="F219" s="7"/>
      <c r="J219" s="7"/>
    </row>
    <row r="220" ht="12.75" customHeight="1">
      <c r="A220" s="7"/>
      <c r="B220" s="7"/>
      <c r="C220" s="7"/>
      <c r="D220" s="7"/>
      <c r="E220" s="7"/>
      <c r="F220" s="7"/>
      <c r="J220" s="7"/>
    </row>
    <row r="221" ht="12.75" customHeight="1">
      <c r="A221" s="7"/>
      <c r="B221" s="7"/>
      <c r="C221" s="7"/>
      <c r="D221" s="7"/>
      <c r="E221" s="7"/>
      <c r="F221" s="7"/>
      <c r="J221" s="7"/>
    </row>
    <row r="222" ht="12.75" customHeight="1">
      <c r="A222" s="7"/>
      <c r="B222" s="7"/>
      <c r="C222" s="7"/>
      <c r="D222" s="7"/>
      <c r="E222" s="7"/>
      <c r="F222" s="7"/>
      <c r="J222" s="7"/>
    </row>
    <row r="223" ht="12.75" customHeight="1">
      <c r="A223" s="7"/>
      <c r="B223" s="7"/>
      <c r="C223" s="7"/>
      <c r="D223" s="7"/>
      <c r="E223" s="7"/>
      <c r="F223" s="7"/>
      <c r="J223" s="7"/>
    </row>
    <row r="224" ht="12.75" customHeight="1">
      <c r="A224" s="7"/>
      <c r="B224" s="7"/>
      <c r="C224" s="7"/>
      <c r="D224" s="7"/>
      <c r="E224" s="7"/>
      <c r="F224" s="7"/>
      <c r="J224" s="7"/>
    </row>
    <row r="225" ht="12.75" customHeight="1">
      <c r="A225" s="7"/>
      <c r="B225" s="7"/>
      <c r="C225" s="7"/>
      <c r="D225" s="7"/>
      <c r="E225" s="7"/>
      <c r="F225" s="7"/>
      <c r="J225" s="7"/>
    </row>
    <row r="226" ht="12.75" customHeight="1">
      <c r="A226" s="7"/>
      <c r="B226" s="7"/>
      <c r="C226" s="7"/>
      <c r="D226" s="7"/>
      <c r="E226" s="7"/>
      <c r="F226" s="7"/>
      <c r="J226" s="7"/>
    </row>
    <row r="227" ht="12.75" customHeight="1">
      <c r="A227" s="7"/>
      <c r="B227" s="7"/>
      <c r="C227" s="7"/>
      <c r="D227" s="7"/>
      <c r="E227" s="7"/>
      <c r="F227" s="7"/>
      <c r="J227" s="7"/>
    </row>
    <row r="228" ht="12.75" customHeight="1">
      <c r="A228" s="7"/>
      <c r="B228" s="7"/>
      <c r="C228" s="7"/>
      <c r="D228" s="7"/>
      <c r="E228" s="7"/>
      <c r="F228" s="7"/>
      <c r="J228" s="7"/>
    </row>
    <row r="229" ht="12.75" customHeight="1">
      <c r="A229" s="7"/>
      <c r="B229" s="7"/>
      <c r="C229" s="7"/>
      <c r="D229" s="7"/>
      <c r="E229" s="7"/>
      <c r="F229" s="7"/>
      <c r="J229" s="7"/>
    </row>
    <row r="230" ht="12.75" customHeight="1">
      <c r="A230" s="7"/>
      <c r="B230" s="7"/>
      <c r="C230" s="7"/>
      <c r="D230" s="7"/>
      <c r="E230" s="7"/>
      <c r="F230" s="7"/>
      <c r="J230" s="7"/>
    </row>
    <row r="231" ht="12.75" customHeight="1">
      <c r="A231" s="7"/>
      <c r="B231" s="7"/>
      <c r="C231" s="7"/>
      <c r="D231" s="7"/>
      <c r="E231" s="7"/>
      <c r="F231" s="7"/>
      <c r="J231" s="7"/>
    </row>
    <row r="232" ht="12.75" customHeight="1">
      <c r="A232" s="7"/>
      <c r="B232" s="7"/>
      <c r="C232" s="7"/>
      <c r="D232" s="7"/>
      <c r="E232" s="7"/>
      <c r="F232" s="7"/>
      <c r="J232" s="7"/>
    </row>
    <row r="233" ht="12.75" customHeight="1">
      <c r="A233" s="7"/>
      <c r="B233" s="7"/>
      <c r="C233" s="7"/>
      <c r="D233" s="7"/>
      <c r="E233" s="7"/>
      <c r="F233" s="7"/>
      <c r="J233" s="7"/>
    </row>
    <row r="234" ht="12.75" customHeight="1">
      <c r="A234" s="7"/>
      <c r="B234" s="7"/>
      <c r="C234" s="7"/>
      <c r="D234" s="7"/>
      <c r="E234" s="7"/>
      <c r="F234" s="7"/>
      <c r="J234" s="7"/>
    </row>
    <row r="235" ht="12.75" customHeight="1">
      <c r="A235" s="7"/>
      <c r="B235" s="7"/>
      <c r="C235" s="7"/>
      <c r="D235" s="7"/>
      <c r="E235" s="7"/>
      <c r="F235" s="7"/>
      <c r="J235" s="7"/>
    </row>
    <row r="236" ht="12.75" customHeight="1">
      <c r="A236" s="7"/>
      <c r="B236" s="7"/>
      <c r="C236" s="7"/>
      <c r="D236" s="7"/>
      <c r="E236" s="7"/>
      <c r="F236" s="7"/>
      <c r="J236" s="7"/>
    </row>
    <row r="237" ht="12.75" customHeight="1">
      <c r="A237" s="7"/>
      <c r="B237" s="7"/>
      <c r="C237" s="7"/>
      <c r="D237" s="7"/>
      <c r="E237" s="7"/>
      <c r="F237" s="7"/>
      <c r="J237" s="7"/>
    </row>
    <row r="238" ht="12.75" customHeight="1">
      <c r="A238" s="7"/>
      <c r="B238" s="7"/>
      <c r="C238" s="7"/>
      <c r="D238" s="7"/>
      <c r="E238" s="7"/>
      <c r="F238" s="7"/>
      <c r="J238" s="7"/>
    </row>
    <row r="239" ht="12.75" customHeight="1">
      <c r="A239" s="7"/>
      <c r="B239" s="7"/>
      <c r="C239" s="7"/>
      <c r="D239" s="7"/>
      <c r="E239" s="7"/>
      <c r="F239" s="7"/>
      <c r="J239" s="7"/>
    </row>
    <row r="240" ht="12.75" customHeight="1">
      <c r="A240" s="7"/>
      <c r="B240" s="7"/>
      <c r="C240" s="7"/>
      <c r="D240" s="7"/>
      <c r="E240" s="7"/>
      <c r="F240" s="7"/>
      <c r="J240" s="7"/>
    </row>
    <row r="241" ht="12.75" customHeight="1">
      <c r="A241" s="7"/>
      <c r="B241" s="7"/>
      <c r="C241" s="7"/>
      <c r="D241" s="7"/>
      <c r="E241" s="7"/>
      <c r="F241" s="7"/>
      <c r="J241" s="7"/>
    </row>
    <row r="242" ht="12.75" customHeight="1">
      <c r="A242" s="7"/>
      <c r="B242" s="7"/>
      <c r="C242" s="7"/>
      <c r="D242" s="7"/>
      <c r="E242" s="7"/>
      <c r="F242" s="7"/>
      <c r="J242" s="7"/>
    </row>
    <row r="243" ht="12.75" customHeight="1">
      <c r="A243" s="7"/>
      <c r="B243" s="7"/>
      <c r="C243" s="7"/>
      <c r="D243" s="7"/>
      <c r="E243" s="7"/>
      <c r="F243" s="7"/>
      <c r="J243" s="7"/>
    </row>
    <row r="244" ht="12.75" customHeight="1">
      <c r="A244" s="7"/>
      <c r="B244" s="7"/>
      <c r="C244" s="7"/>
      <c r="D244" s="7"/>
      <c r="E244" s="7"/>
      <c r="F244" s="7"/>
      <c r="J244" s="7"/>
    </row>
    <row r="245" ht="12.75" customHeight="1">
      <c r="A245" s="7"/>
      <c r="B245" s="7"/>
      <c r="C245" s="7"/>
      <c r="D245" s="7"/>
      <c r="E245" s="7"/>
      <c r="F245" s="7"/>
      <c r="J245" s="7"/>
    </row>
    <row r="246" ht="12.75" customHeight="1">
      <c r="A246" s="7"/>
      <c r="B246" s="7"/>
      <c r="C246" s="7"/>
      <c r="D246" s="7"/>
      <c r="E246" s="7"/>
      <c r="F246" s="7"/>
      <c r="J246" s="7"/>
    </row>
    <row r="247" ht="12.75" customHeight="1">
      <c r="A247" s="7"/>
      <c r="B247" s="7"/>
      <c r="C247" s="7"/>
      <c r="D247" s="7"/>
      <c r="E247" s="7"/>
      <c r="F247" s="7"/>
      <c r="J247" s="7"/>
    </row>
    <row r="248" ht="12.75" customHeight="1">
      <c r="A248" s="7"/>
      <c r="B248" s="7"/>
      <c r="C248" s="7"/>
      <c r="D248" s="7"/>
      <c r="E248" s="7"/>
      <c r="F248" s="7"/>
      <c r="J248" s="7"/>
    </row>
    <row r="249" ht="12.75" customHeight="1">
      <c r="A249" s="7"/>
      <c r="B249" s="7"/>
      <c r="C249" s="7"/>
      <c r="D249" s="7"/>
      <c r="E249" s="7"/>
      <c r="F249" s="7"/>
      <c r="J249" s="7"/>
    </row>
    <row r="250" ht="12.75" customHeight="1">
      <c r="A250" s="7"/>
      <c r="B250" s="7"/>
      <c r="C250" s="7"/>
      <c r="D250" s="7"/>
      <c r="E250" s="7"/>
      <c r="F250" s="7"/>
      <c r="J250" s="7"/>
    </row>
    <row r="251" ht="12.75" customHeight="1">
      <c r="A251" s="7"/>
      <c r="B251" s="7"/>
      <c r="C251" s="7"/>
      <c r="D251" s="7"/>
      <c r="E251" s="7"/>
      <c r="F251" s="7"/>
      <c r="J251" s="7"/>
    </row>
    <row r="252" ht="12.75" customHeight="1">
      <c r="A252" s="7"/>
      <c r="B252" s="7"/>
      <c r="C252" s="7"/>
      <c r="D252" s="7"/>
      <c r="E252" s="7"/>
      <c r="F252" s="7"/>
      <c r="J252" s="7"/>
    </row>
    <row r="253" ht="12.75" customHeight="1">
      <c r="A253" s="7"/>
      <c r="B253" s="7"/>
      <c r="C253" s="7"/>
      <c r="D253" s="7"/>
      <c r="E253" s="7"/>
      <c r="F253" s="7"/>
      <c r="J253" s="7"/>
    </row>
    <row r="254" ht="12.75" customHeight="1">
      <c r="A254" s="7"/>
      <c r="B254" s="7"/>
      <c r="C254" s="7"/>
      <c r="D254" s="7"/>
      <c r="E254" s="7"/>
      <c r="F254" s="7"/>
      <c r="J254" s="7"/>
    </row>
    <row r="255" ht="12.75" customHeight="1">
      <c r="A255" s="7"/>
      <c r="B255" s="7"/>
      <c r="C255" s="7"/>
      <c r="D255" s="7"/>
      <c r="E255" s="7"/>
      <c r="F255" s="7"/>
      <c r="J255" s="7"/>
    </row>
    <row r="256" ht="12.75" customHeight="1">
      <c r="A256" s="7"/>
      <c r="B256" s="7"/>
      <c r="C256" s="7"/>
      <c r="D256" s="7"/>
      <c r="E256" s="7"/>
      <c r="F256" s="7"/>
      <c r="J256" s="7"/>
    </row>
    <row r="257" ht="12.75" customHeight="1">
      <c r="A257" s="7"/>
      <c r="B257" s="7"/>
      <c r="C257" s="7"/>
      <c r="D257" s="7"/>
      <c r="E257" s="7"/>
      <c r="F257" s="7"/>
      <c r="J257" s="7"/>
    </row>
    <row r="258" ht="12.75" customHeight="1">
      <c r="A258" s="7"/>
      <c r="B258" s="7"/>
      <c r="C258" s="7"/>
      <c r="D258" s="7"/>
      <c r="E258" s="7"/>
      <c r="F258" s="7"/>
      <c r="J258" s="7"/>
    </row>
    <row r="259" ht="12.75" customHeight="1">
      <c r="A259" s="7"/>
      <c r="B259" s="7"/>
      <c r="C259" s="7"/>
      <c r="D259" s="7"/>
      <c r="E259" s="7"/>
      <c r="F259" s="7"/>
      <c r="J259" s="7"/>
    </row>
    <row r="260" ht="12.75" customHeight="1">
      <c r="A260" s="7"/>
      <c r="B260" s="7"/>
      <c r="C260" s="7"/>
      <c r="D260" s="7"/>
      <c r="E260" s="7"/>
      <c r="F260" s="7"/>
      <c r="J260" s="7"/>
    </row>
    <row r="261" ht="12.75" customHeight="1">
      <c r="A261" s="7"/>
      <c r="B261" s="7"/>
      <c r="C261" s="7"/>
      <c r="D261" s="7"/>
      <c r="E261" s="7"/>
      <c r="F261" s="7"/>
      <c r="J261" s="7"/>
    </row>
    <row r="262" ht="12.75" customHeight="1">
      <c r="A262" s="7"/>
      <c r="B262" s="7"/>
      <c r="C262" s="7"/>
      <c r="D262" s="7"/>
      <c r="E262" s="7"/>
      <c r="F262" s="7"/>
      <c r="J262" s="7"/>
    </row>
    <row r="263" ht="12.75" customHeight="1">
      <c r="A263" s="7"/>
      <c r="B263" s="7"/>
      <c r="C263" s="7"/>
      <c r="D263" s="7"/>
      <c r="E263" s="7"/>
      <c r="F263" s="7"/>
      <c r="J263" s="7"/>
    </row>
    <row r="264" ht="12.75" customHeight="1">
      <c r="A264" s="7"/>
      <c r="B264" s="7"/>
      <c r="C264" s="7"/>
      <c r="D264" s="7"/>
      <c r="E264" s="7"/>
      <c r="F264" s="7"/>
      <c r="J264" s="7"/>
    </row>
    <row r="265" ht="12.75" customHeight="1">
      <c r="A265" s="7"/>
      <c r="B265" s="7"/>
      <c r="C265" s="7"/>
      <c r="D265" s="7"/>
      <c r="E265" s="7"/>
      <c r="F265" s="7"/>
      <c r="J265" s="7"/>
    </row>
    <row r="266" ht="12.75" customHeight="1">
      <c r="A266" s="7"/>
      <c r="B266" s="7"/>
      <c r="C266" s="7"/>
      <c r="D266" s="7"/>
      <c r="E266" s="7"/>
      <c r="F266" s="7"/>
      <c r="J266" s="7"/>
    </row>
    <row r="267" ht="12.75" customHeight="1">
      <c r="A267" s="7"/>
      <c r="B267" s="7"/>
      <c r="C267" s="7"/>
      <c r="D267" s="7"/>
      <c r="E267" s="7"/>
      <c r="F267" s="7"/>
      <c r="J267" s="7"/>
    </row>
    <row r="268" ht="12.75" customHeight="1">
      <c r="A268" s="7"/>
      <c r="B268" s="7"/>
      <c r="C268" s="7"/>
      <c r="D268" s="7"/>
      <c r="E268" s="7"/>
      <c r="F268" s="7"/>
      <c r="J268" s="7"/>
    </row>
    <row r="269" ht="12.75" customHeight="1">
      <c r="A269" s="7"/>
      <c r="B269" s="7"/>
      <c r="C269" s="7"/>
      <c r="D269" s="7"/>
      <c r="E269" s="7"/>
      <c r="F269" s="7"/>
      <c r="J269" s="7"/>
    </row>
    <row r="270" ht="12.75" customHeight="1">
      <c r="A270" s="7"/>
      <c r="B270" s="7"/>
      <c r="C270" s="7"/>
      <c r="D270" s="7"/>
      <c r="E270" s="7"/>
      <c r="F270" s="7"/>
      <c r="J270" s="7"/>
    </row>
    <row r="271" ht="12.75" customHeight="1">
      <c r="A271" s="7"/>
      <c r="B271" s="7"/>
      <c r="C271" s="7"/>
      <c r="D271" s="7"/>
      <c r="E271" s="7"/>
      <c r="F271" s="7"/>
      <c r="J271" s="7"/>
    </row>
    <row r="272" ht="12.75" customHeight="1">
      <c r="A272" s="7"/>
      <c r="B272" s="7"/>
      <c r="C272" s="7"/>
      <c r="D272" s="7"/>
      <c r="E272" s="7"/>
      <c r="F272" s="7"/>
      <c r="J272" s="7"/>
    </row>
    <row r="273" ht="12.75" customHeight="1">
      <c r="A273" s="7"/>
      <c r="B273" s="7"/>
      <c r="C273" s="7"/>
      <c r="D273" s="7"/>
      <c r="E273" s="7"/>
      <c r="F273" s="7"/>
      <c r="J273" s="7"/>
    </row>
    <row r="274" ht="12.75" customHeight="1">
      <c r="A274" s="7"/>
      <c r="B274" s="7"/>
      <c r="C274" s="7"/>
      <c r="D274" s="7"/>
      <c r="E274" s="7"/>
      <c r="F274" s="7"/>
      <c r="J274" s="7"/>
    </row>
    <row r="275" ht="12.75" customHeight="1">
      <c r="A275" s="7"/>
      <c r="B275" s="7"/>
      <c r="C275" s="7"/>
      <c r="D275" s="7"/>
      <c r="E275" s="7"/>
      <c r="F275" s="7"/>
      <c r="J275" s="7"/>
    </row>
    <row r="276" ht="12.75" customHeight="1">
      <c r="A276" s="7"/>
      <c r="B276" s="7"/>
      <c r="C276" s="7"/>
      <c r="D276" s="7"/>
      <c r="E276" s="7"/>
      <c r="F276" s="7"/>
      <c r="J276" s="7"/>
    </row>
    <row r="277" ht="12.75" customHeight="1">
      <c r="A277" s="7"/>
      <c r="B277" s="7"/>
      <c r="C277" s="7"/>
      <c r="D277" s="7"/>
      <c r="E277" s="7"/>
      <c r="F277" s="7"/>
      <c r="J277" s="7"/>
    </row>
    <row r="278" ht="12.75" customHeight="1">
      <c r="A278" s="7"/>
      <c r="B278" s="7"/>
      <c r="C278" s="7"/>
      <c r="D278" s="7"/>
      <c r="E278" s="7"/>
      <c r="F278" s="7"/>
      <c r="J278" s="7"/>
    </row>
    <row r="279" ht="12.75" customHeight="1">
      <c r="A279" s="7"/>
      <c r="B279" s="7"/>
      <c r="C279" s="7"/>
      <c r="D279" s="7"/>
      <c r="E279" s="7"/>
      <c r="F279" s="7"/>
      <c r="J279" s="7"/>
    </row>
    <row r="280" ht="12.75" customHeight="1">
      <c r="A280" s="7"/>
      <c r="B280" s="7"/>
      <c r="C280" s="7"/>
      <c r="D280" s="7"/>
      <c r="E280" s="7"/>
      <c r="F280" s="7"/>
      <c r="J280" s="7"/>
    </row>
    <row r="281" ht="12.75" customHeight="1">
      <c r="A281" s="7"/>
      <c r="B281" s="7"/>
      <c r="C281" s="7"/>
      <c r="D281" s="7"/>
      <c r="E281" s="7"/>
      <c r="F281" s="7"/>
      <c r="J281" s="7"/>
    </row>
    <row r="282" ht="12.75" customHeight="1">
      <c r="A282" s="7"/>
      <c r="B282" s="7"/>
      <c r="C282" s="7"/>
      <c r="D282" s="7"/>
      <c r="E282" s="7"/>
      <c r="F282" s="7"/>
      <c r="J282" s="7"/>
    </row>
    <row r="283" ht="12.75" customHeight="1">
      <c r="A283" s="7"/>
      <c r="B283" s="7"/>
      <c r="C283" s="7"/>
      <c r="D283" s="7"/>
      <c r="E283" s="7"/>
      <c r="F283" s="7"/>
      <c r="J283" s="7"/>
    </row>
    <row r="284" ht="12.75" customHeight="1">
      <c r="A284" s="7"/>
      <c r="B284" s="7"/>
      <c r="C284" s="7"/>
      <c r="D284" s="7"/>
      <c r="E284" s="7"/>
      <c r="F284" s="7"/>
      <c r="J284" s="7"/>
    </row>
    <row r="285" ht="12.75" customHeight="1">
      <c r="A285" s="7"/>
      <c r="B285" s="7"/>
      <c r="C285" s="7"/>
      <c r="D285" s="7"/>
      <c r="E285" s="7"/>
      <c r="F285" s="7"/>
      <c r="J285" s="7"/>
    </row>
    <row r="286" ht="12.75" customHeight="1">
      <c r="A286" s="7"/>
      <c r="B286" s="7"/>
      <c r="C286" s="7"/>
      <c r="D286" s="7"/>
      <c r="E286" s="7"/>
      <c r="F286" s="7"/>
      <c r="J286" s="7"/>
    </row>
    <row r="287" ht="12.75" customHeight="1">
      <c r="A287" s="7"/>
      <c r="B287" s="7"/>
      <c r="C287" s="7"/>
      <c r="D287" s="7"/>
      <c r="E287" s="7"/>
      <c r="F287" s="7"/>
      <c r="J287" s="7"/>
    </row>
    <row r="288" ht="12.75" customHeight="1">
      <c r="A288" s="7"/>
      <c r="B288" s="7"/>
      <c r="C288" s="7"/>
      <c r="D288" s="7"/>
      <c r="E288" s="7"/>
      <c r="F288" s="7"/>
      <c r="J288" s="7"/>
    </row>
    <row r="289" ht="12.75" customHeight="1">
      <c r="A289" s="7"/>
      <c r="B289" s="7"/>
      <c r="C289" s="7"/>
      <c r="D289" s="7"/>
      <c r="E289" s="7"/>
      <c r="F289" s="7"/>
      <c r="J289" s="7"/>
    </row>
    <row r="290" ht="12.75" customHeight="1">
      <c r="A290" s="7"/>
      <c r="B290" s="7"/>
      <c r="C290" s="7"/>
      <c r="D290" s="7"/>
      <c r="E290" s="7"/>
      <c r="F290" s="7"/>
      <c r="J290" s="7"/>
    </row>
    <row r="291" ht="12.75" customHeight="1">
      <c r="A291" s="7"/>
      <c r="B291" s="7"/>
      <c r="C291" s="7"/>
      <c r="D291" s="7"/>
      <c r="E291" s="7"/>
      <c r="F291" s="7"/>
      <c r="J291" s="7"/>
    </row>
    <row r="292" ht="12.75" customHeight="1">
      <c r="A292" s="7"/>
      <c r="B292" s="7"/>
      <c r="C292" s="7"/>
      <c r="D292" s="7"/>
      <c r="E292" s="7"/>
      <c r="F292" s="7"/>
      <c r="J292" s="7"/>
    </row>
    <row r="293" ht="12.75" customHeight="1">
      <c r="A293" s="7"/>
      <c r="B293" s="7"/>
      <c r="C293" s="7"/>
      <c r="D293" s="7"/>
      <c r="E293" s="7"/>
      <c r="F293" s="7"/>
      <c r="J293" s="7"/>
    </row>
    <row r="294" ht="12.75" customHeight="1">
      <c r="A294" s="7"/>
      <c r="B294" s="7"/>
      <c r="C294" s="7"/>
      <c r="D294" s="7"/>
      <c r="E294" s="7"/>
      <c r="F294" s="7"/>
      <c r="J294" s="7"/>
    </row>
    <row r="295" ht="12.75" customHeight="1">
      <c r="A295" s="7"/>
      <c r="B295" s="7"/>
      <c r="C295" s="7"/>
      <c r="D295" s="7"/>
      <c r="E295" s="7"/>
      <c r="F295" s="7"/>
      <c r="J295" s="7"/>
    </row>
    <row r="296" ht="12.75" customHeight="1">
      <c r="A296" s="7"/>
      <c r="B296" s="7"/>
      <c r="C296" s="7"/>
      <c r="D296" s="7"/>
      <c r="E296" s="7"/>
      <c r="F296" s="7"/>
      <c r="J296" s="7"/>
    </row>
    <row r="297" ht="12.75" customHeight="1">
      <c r="A297" s="7"/>
      <c r="B297" s="7"/>
      <c r="C297" s="7"/>
      <c r="D297" s="7"/>
      <c r="E297" s="7"/>
      <c r="F297" s="7"/>
      <c r="J297" s="7"/>
    </row>
    <row r="298" ht="12.75" customHeight="1">
      <c r="A298" s="7"/>
      <c r="B298" s="7"/>
      <c r="C298" s="7"/>
      <c r="D298" s="7"/>
      <c r="E298" s="7"/>
      <c r="F298" s="7"/>
      <c r="J298" s="7"/>
    </row>
    <row r="299" ht="12.75" customHeight="1">
      <c r="A299" s="7"/>
      <c r="B299" s="7"/>
      <c r="C299" s="7"/>
      <c r="D299" s="7"/>
      <c r="E299" s="7"/>
      <c r="F299" s="7"/>
      <c r="J299" s="7"/>
    </row>
    <row r="300" ht="12.75" customHeight="1">
      <c r="A300" s="7"/>
      <c r="B300" s="7"/>
      <c r="C300" s="7"/>
      <c r="D300" s="7"/>
      <c r="E300" s="7"/>
      <c r="F300" s="7"/>
      <c r="J300" s="7"/>
    </row>
    <row r="301" ht="12.75" customHeight="1">
      <c r="A301" s="7"/>
      <c r="B301" s="7"/>
      <c r="C301" s="7"/>
      <c r="D301" s="7"/>
      <c r="E301" s="7"/>
      <c r="F301" s="7"/>
      <c r="J301" s="7"/>
    </row>
    <row r="302" ht="12.75" customHeight="1">
      <c r="A302" s="7"/>
      <c r="B302" s="7"/>
      <c r="C302" s="7"/>
      <c r="D302" s="7"/>
      <c r="E302" s="7"/>
      <c r="F302" s="7"/>
      <c r="J302" s="7"/>
    </row>
    <row r="303" ht="12.75" customHeight="1">
      <c r="A303" s="7"/>
      <c r="B303" s="7"/>
      <c r="C303" s="7"/>
      <c r="D303" s="7"/>
      <c r="E303" s="7"/>
      <c r="F303" s="7"/>
      <c r="J303" s="7"/>
    </row>
    <row r="304" ht="12.75" customHeight="1">
      <c r="A304" s="7"/>
      <c r="B304" s="7"/>
      <c r="C304" s="7"/>
      <c r="D304" s="7"/>
      <c r="E304" s="7"/>
      <c r="F304" s="7"/>
      <c r="J304" s="7"/>
    </row>
    <row r="305" ht="12.75" customHeight="1">
      <c r="A305" s="7"/>
      <c r="B305" s="7"/>
      <c r="C305" s="7"/>
      <c r="D305" s="7"/>
      <c r="E305" s="7"/>
      <c r="F305" s="7"/>
      <c r="J305" s="7"/>
    </row>
    <row r="306" ht="12.75" customHeight="1">
      <c r="A306" s="7"/>
      <c r="B306" s="7"/>
      <c r="C306" s="7"/>
      <c r="D306" s="7"/>
      <c r="E306" s="7"/>
      <c r="F306" s="7"/>
      <c r="J306" s="7"/>
    </row>
    <row r="307" ht="12.75" customHeight="1">
      <c r="A307" s="7"/>
      <c r="B307" s="7"/>
      <c r="C307" s="7"/>
      <c r="D307" s="7"/>
      <c r="E307" s="7"/>
      <c r="F307" s="7"/>
      <c r="J307" s="7"/>
    </row>
    <row r="308" ht="12.75" customHeight="1">
      <c r="A308" s="7"/>
      <c r="B308" s="7"/>
      <c r="C308" s="7"/>
      <c r="D308" s="7"/>
      <c r="E308" s="7"/>
      <c r="F308" s="7"/>
      <c r="J308" s="7"/>
    </row>
    <row r="309" ht="12.75" customHeight="1">
      <c r="A309" s="7"/>
      <c r="B309" s="7"/>
      <c r="C309" s="7"/>
      <c r="D309" s="7"/>
      <c r="E309" s="7"/>
      <c r="F309" s="7"/>
      <c r="J309" s="7"/>
    </row>
    <row r="310" ht="12.75" customHeight="1">
      <c r="A310" s="7"/>
      <c r="B310" s="7"/>
      <c r="C310" s="7"/>
      <c r="D310" s="7"/>
      <c r="E310" s="7"/>
      <c r="F310" s="7"/>
      <c r="J310" s="7"/>
    </row>
    <row r="311" ht="12.75" customHeight="1">
      <c r="A311" s="7"/>
      <c r="B311" s="7"/>
      <c r="C311" s="7"/>
      <c r="D311" s="7"/>
      <c r="E311" s="7"/>
      <c r="F311" s="7"/>
      <c r="J311" s="7"/>
    </row>
    <row r="312" ht="12.75" customHeight="1">
      <c r="A312" s="7"/>
      <c r="B312" s="7"/>
      <c r="C312" s="7"/>
      <c r="D312" s="7"/>
      <c r="E312" s="7"/>
      <c r="F312" s="7"/>
      <c r="J312" s="7"/>
    </row>
    <row r="313" ht="12.75" customHeight="1">
      <c r="A313" s="7"/>
      <c r="B313" s="7"/>
      <c r="C313" s="7"/>
      <c r="D313" s="7"/>
      <c r="E313" s="7"/>
      <c r="F313" s="7"/>
      <c r="J313" s="7"/>
    </row>
    <row r="314" ht="12.75" customHeight="1">
      <c r="A314" s="7"/>
      <c r="B314" s="7"/>
      <c r="C314" s="7"/>
      <c r="D314" s="7"/>
      <c r="E314" s="7"/>
      <c r="F314" s="7"/>
      <c r="J314" s="7"/>
    </row>
    <row r="315" ht="12.75" customHeight="1">
      <c r="A315" s="7"/>
      <c r="B315" s="7"/>
      <c r="C315" s="7"/>
      <c r="D315" s="7"/>
      <c r="E315" s="7"/>
      <c r="F315" s="7"/>
      <c r="J315" s="7"/>
    </row>
    <row r="316" ht="12.75" customHeight="1">
      <c r="A316" s="7"/>
      <c r="B316" s="7"/>
      <c r="C316" s="7"/>
      <c r="D316" s="7"/>
      <c r="E316" s="7"/>
      <c r="F316" s="7"/>
      <c r="J316" s="7"/>
    </row>
    <row r="317" ht="12.75" customHeight="1">
      <c r="A317" s="7"/>
      <c r="B317" s="7"/>
      <c r="C317" s="7"/>
      <c r="D317" s="7"/>
      <c r="E317" s="7"/>
      <c r="F317" s="7"/>
      <c r="J317" s="7"/>
    </row>
    <row r="318" ht="12.75" customHeight="1">
      <c r="A318" s="7"/>
      <c r="B318" s="7"/>
      <c r="C318" s="7"/>
      <c r="D318" s="7"/>
      <c r="E318" s="7"/>
      <c r="F318" s="7"/>
      <c r="J318" s="7"/>
    </row>
    <row r="319" ht="12.75" customHeight="1">
      <c r="A319" s="7"/>
      <c r="B319" s="7"/>
      <c r="C319" s="7"/>
      <c r="D319" s="7"/>
      <c r="E319" s="7"/>
      <c r="F319" s="7"/>
      <c r="J319" s="7"/>
    </row>
    <row r="320" ht="12.75" customHeight="1">
      <c r="A320" s="7"/>
      <c r="B320" s="7"/>
      <c r="C320" s="7"/>
      <c r="D320" s="7"/>
      <c r="E320" s="7"/>
      <c r="F320" s="7"/>
      <c r="J320" s="7"/>
    </row>
    <row r="321" ht="12.75" customHeight="1">
      <c r="A321" s="7"/>
      <c r="B321" s="7"/>
      <c r="C321" s="7"/>
      <c r="D321" s="7"/>
      <c r="E321" s="7"/>
      <c r="F321" s="7"/>
      <c r="J321" s="7"/>
    </row>
    <row r="322" ht="12.75" customHeight="1">
      <c r="A322" s="7"/>
      <c r="B322" s="7"/>
      <c r="C322" s="7"/>
      <c r="D322" s="7"/>
      <c r="E322" s="7"/>
      <c r="F322" s="7"/>
      <c r="J322" s="7"/>
    </row>
    <row r="323" ht="12.75" customHeight="1">
      <c r="A323" s="7"/>
      <c r="B323" s="7"/>
      <c r="C323" s="7"/>
      <c r="D323" s="7"/>
      <c r="E323" s="7"/>
      <c r="F323" s="7"/>
      <c r="J323" s="7"/>
    </row>
    <row r="324" ht="12.75" customHeight="1">
      <c r="A324" s="7"/>
      <c r="B324" s="7"/>
      <c r="C324" s="7"/>
      <c r="D324" s="7"/>
      <c r="E324" s="7"/>
      <c r="F324" s="7"/>
      <c r="J324" s="7"/>
    </row>
    <row r="325" ht="12.75" customHeight="1">
      <c r="A325" s="7"/>
      <c r="B325" s="7"/>
      <c r="C325" s="7"/>
      <c r="D325" s="7"/>
      <c r="E325" s="7"/>
      <c r="F325" s="7"/>
      <c r="J325" s="7"/>
    </row>
    <row r="326" ht="12.75" customHeight="1">
      <c r="A326" s="7"/>
      <c r="B326" s="7"/>
      <c r="C326" s="7"/>
      <c r="D326" s="7"/>
      <c r="E326" s="7"/>
      <c r="F326" s="7"/>
      <c r="J326" s="7"/>
    </row>
    <row r="327" ht="12.75" customHeight="1">
      <c r="A327" s="7"/>
      <c r="B327" s="7"/>
      <c r="C327" s="7"/>
      <c r="D327" s="7"/>
      <c r="E327" s="7"/>
      <c r="F327" s="7"/>
      <c r="J327" s="7"/>
    </row>
    <row r="328" ht="12.75" customHeight="1">
      <c r="A328" s="7"/>
      <c r="B328" s="7"/>
      <c r="C328" s="7"/>
      <c r="D328" s="7"/>
      <c r="E328" s="7"/>
      <c r="F328" s="7"/>
      <c r="J328" s="7"/>
    </row>
    <row r="329" ht="12.75" customHeight="1">
      <c r="A329" s="7"/>
      <c r="B329" s="7"/>
      <c r="C329" s="7"/>
      <c r="D329" s="7"/>
      <c r="E329" s="7"/>
      <c r="F329" s="7"/>
      <c r="J329" s="7"/>
    </row>
    <row r="330" ht="12.75" customHeight="1">
      <c r="A330" s="7"/>
      <c r="B330" s="7"/>
      <c r="C330" s="7"/>
      <c r="D330" s="7"/>
      <c r="E330" s="7"/>
      <c r="F330" s="7"/>
      <c r="J330" s="7"/>
    </row>
    <row r="331" ht="12.75" customHeight="1">
      <c r="A331" s="7"/>
      <c r="B331" s="7"/>
      <c r="C331" s="7"/>
      <c r="D331" s="7"/>
      <c r="E331" s="7"/>
      <c r="F331" s="7"/>
      <c r="J331" s="7"/>
    </row>
    <row r="332" ht="12.75" customHeight="1">
      <c r="A332" s="7"/>
      <c r="B332" s="7"/>
      <c r="C332" s="7"/>
      <c r="D332" s="7"/>
      <c r="E332" s="7"/>
      <c r="F332" s="7"/>
      <c r="J332" s="7"/>
    </row>
    <row r="333" ht="12.75" customHeight="1">
      <c r="A333" s="7"/>
      <c r="B333" s="7"/>
      <c r="C333" s="7"/>
      <c r="D333" s="7"/>
      <c r="E333" s="7"/>
      <c r="F333" s="7"/>
      <c r="J333" s="7"/>
    </row>
    <row r="334" ht="12.75" customHeight="1">
      <c r="A334" s="7"/>
      <c r="B334" s="7"/>
      <c r="C334" s="7"/>
      <c r="D334" s="7"/>
      <c r="E334" s="7"/>
      <c r="F334" s="7"/>
      <c r="J334" s="7"/>
    </row>
    <row r="335" ht="12.75" customHeight="1">
      <c r="A335" s="7"/>
      <c r="B335" s="7"/>
      <c r="C335" s="7"/>
      <c r="D335" s="7"/>
      <c r="E335" s="7"/>
      <c r="F335" s="7"/>
      <c r="J335" s="7"/>
    </row>
    <row r="336" ht="12.75" customHeight="1">
      <c r="A336" s="7"/>
      <c r="B336" s="7"/>
      <c r="C336" s="7"/>
      <c r="D336" s="7"/>
      <c r="E336" s="7"/>
      <c r="F336" s="7"/>
      <c r="J336" s="7"/>
    </row>
    <row r="337" ht="12.75" customHeight="1">
      <c r="A337" s="7"/>
      <c r="B337" s="7"/>
      <c r="C337" s="7"/>
      <c r="D337" s="7"/>
      <c r="E337" s="7"/>
      <c r="F337" s="7"/>
      <c r="J337" s="7"/>
    </row>
    <row r="338" ht="12.75" customHeight="1">
      <c r="A338" s="7"/>
      <c r="B338" s="7"/>
      <c r="C338" s="7"/>
      <c r="D338" s="7"/>
      <c r="E338" s="7"/>
      <c r="F338" s="7"/>
      <c r="J338" s="7"/>
    </row>
    <row r="339" ht="12.75" customHeight="1">
      <c r="A339" s="7"/>
      <c r="B339" s="7"/>
      <c r="C339" s="7"/>
      <c r="D339" s="7"/>
      <c r="E339" s="7"/>
      <c r="F339" s="7"/>
      <c r="J339" s="7"/>
    </row>
    <row r="340" ht="12.75" customHeight="1">
      <c r="A340" s="7"/>
      <c r="B340" s="7"/>
      <c r="C340" s="7"/>
      <c r="D340" s="7"/>
      <c r="E340" s="7"/>
      <c r="F340" s="7"/>
      <c r="J340" s="7"/>
    </row>
    <row r="341" ht="12.75" customHeight="1">
      <c r="A341" s="7"/>
      <c r="B341" s="7"/>
      <c r="C341" s="7"/>
      <c r="D341" s="7"/>
      <c r="E341" s="7"/>
      <c r="F341" s="7"/>
      <c r="J341" s="7"/>
    </row>
    <row r="342" ht="12.75" customHeight="1">
      <c r="A342" s="7"/>
      <c r="B342" s="7"/>
      <c r="C342" s="7"/>
      <c r="D342" s="7"/>
      <c r="E342" s="7"/>
      <c r="F342" s="7"/>
      <c r="J342" s="7"/>
    </row>
    <row r="343" ht="12.75" customHeight="1">
      <c r="A343" s="7"/>
      <c r="B343" s="7"/>
      <c r="C343" s="7"/>
      <c r="D343" s="7"/>
      <c r="E343" s="7"/>
      <c r="F343" s="7"/>
      <c r="J343" s="7"/>
    </row>
    <row r="344" ht="12.75" customHeight="1">
      <c r="A344" s="7"/>
      <c r="B344" s="7"/>
      <c r="C344" s="7"/>
      <c r="D344" s="7"/>
      <c r="E344" s="7"/>
      <c r="F344" s="7"/>
      <c r="J344" s="7"/>
    </row>
    <row r="345" ht="12.75" customHeight="1">
      <c r="A345" s="7"/>
      <c r="B345" s="7"/>
      <c r="C345" s="7"/>
      <c r="D345" s="7"/>
      <c r="E345" s="7"/>
      <c r="F345" s="7"/>
      <c r="J345" s="7"/>
    </row>
    <row r="346" ht="12.75" customHeight="1">
      <c r="A346" s="7"/>
      <c r="B346" s="7"/>
      <c r="C346" s="7"/>
      <c r="D346" s="7"/>
      <c r="E346" s="7"/>
      <c r="F346" s="7"/>
      <c r="J346" s="7"/>
    </row>
    <row r="347" ht="12.75" customHeight="1">
      <c r="A347" s="7"/>
      <c r="B347" s="7"/>
      <c r="C347" s="7"/>
      <c r="D347" s="7"/>
      <c r="E347" s="7"/>
      <c r="F347" s="7"/>
      <c r="J347" s="7"/>
    </row>
    <row r="348" ht="12.75" customHeight="1">
      <c r="A348" s="7"/>
      <c r="B348" s="7"/>
      <c r="C348" s="7"/>
      <c r="D348" s="7"/>
      <c r="E348" s="7"/>
      <c r="F348" s="7"/>
      <c r="J348" s="7"/>
    </row>
    <row r="349" ht="12.75" customHeight="1">
      <c r="A349" s="7"/>
      <c r="B349" s="7"/>
      <c r="C349" s="7"/>
      <c r="D349" s="7"/>
      <c r="E349" s="7"/>
      <c r="F349" s="7"/>
      <c r="J349" s="7"/>
    </row>
    <row r="350" ht="12.75" customHeight="1">
      <c r="A350" s="7"/>
      <c r="B350" s="7"/>
      <c r="C350" s="7"/>
      <c r="D350" s="7"/>
      <c r="E350" s="7"/>
      <c r="F350" s="7"/>
      <c r="J350" s="7"/>
    </row>
    <row r="351" ht="12.75" customHeight="1">
      <c r="A351" s="7"/>
      <c r="B351" s="7"/>
      <c r="C351" s="7"/>
      <c r="D351" s="7"/>
      <c r="E351" s="7"/>
      <c r="F351" s="7"/>
      <c r="J351" s="7"/>
    </row>
    <row r="352" ht="12.75" customHeight="1">
      <c r="A352" s="7"/>
      <c r="B352" s="7"/>
      <c r="C352" s="7"/>
      <c r="D352" s="7"/>
      <c r="E352" s="7"/>
      <c r="F352" s="7"/>
      <c r="J352" s="7"/>
    </row>
    <row r="353" ht="12.75" customHeight="1">
      <c r="A353" s="7"/>
      <c r="B353" s="7"/>
      <c r="C353" s="7"/>
      <c r="D353" s="7"/>
      <c r="E353" s="7"/>
      <c r="F353" s="7"/>
      <c r="J353" s="7"/>
    </row>
    <row r="354" ht="12.75" customHeight="1">
      <c r="A354" s="7"/>
      <c r="B354" s="7"/>
      <c r="C354" s="7"/>
      <c r="D354" s="7"/>
      <c r="E354" s="7"/>
      <c r="F354" s="7"/>
      <c r="J354" s="7"/>
    </row>
    <row r="355" ht="12.75" customHeight="1">
      <c r="A355" s="7"/>
      <c r="B355" s="7"/>
      <c r="C355" s="7"/>
      <c r="D355" s="7"/>
      <c r="E355" s="7"/>
      <c r="F355" s="7"/>
      <c r="J355" s="7"/>
    </row>
    <row r="356" ht="12.75" customHeight="1">
      <c r="A356" s="7"/>
      <c r="B356" s="7"/>
      <c r="C356" s="7"/>
      <c r="D356" s="7"/>
      <c r="E356" s="7"/>
      <c r="F356" s="7"/>
      <c r="J356" s="7"/>
    </row>
    <row r="357" ht="12.75" customHeight="1">
      <c r="A357" s="7"/>
      <c r="B357" s="7"/>
      <c r="C357" s="7"/>
      <c r="D357" s="7"/>
      <c r="E357" s="7"/>
      <c r="F357" s="7"/>
      <c r="J357" s="7"/>
    </row>
    <row r="358" ht="12.75" customHeight="1">
      <c r="A358" s="7"/>
      <c r="B358" s="7"/>
      <c r="C358" s="7"/>
      <c r="D358" s="7"/>
      <c r="E358" s="7"/>
      <c r="F358" s="7"/>
      <c r="J358" s="7"/>
    </row>
    <row r="359" ht="12.75" customHeight="1">
      <c r="A359" s="7"/>
      <c r="B359" s="7"/>
      <c r="C359" s="7"/>
      <c r="D359" s="7"/>
      <c r="E359" s="7"/>
      <c r="F359" s="7"/>
      <c r="J359" s="7"/>
    </row>
    <row r="360" ht="12.75" customHeight="1">
      <c r="A360" s="7"/>
      <c r="B360" s="7"/>
      <c r="C360" s="7"/>
      <c r="D360" s="7"/>
      <c r="E360" s="7"/>
      <c r="F360" s="7"/>
      <c r="J360" s="7"/>
    </row>
    <row r="361" ht="12.75" customHeight="1">
      <c r="A361" s="7"/>
      <c r="B361" s="7"/>
      <c r="C361" s="7"/>
      <c r="D361" s="7"/>
      <c r="E361" s="7"/>
      <c r="F361" s="7"/>
      <c r="J361" s="7"/>
    </row>
    <row r="362" ht="12.75" customHeight="1">
      <c r="A362" s="7"/>
      <c r="B362" s="7"/>
      <c r="C362" s="7"/>
      <c r="D362" s="7"/>
      <c r="E362" s="7"/>
      <c r="F362" s="7"/>
      <c r="J362" s="7"/>
    </row>
    <row r="363" ht="12.75" customHeight="1">
      <c r="A363" s="7"/>
      <c r="B363" s="7"/>
      <c r="C363" s="7"/>
      <c r="D363" s="7"/>
      <c r="E363" s="7"/>
      <c r="F363" s="7"/>
      <c r="J363" s="7"/>
    </row>
    <row r="364" ht="12.75" customHeight="1">
      <c r="A364" s="7"/>
      <c r="B364" s="7"/>
      <c r="C364" s="7"/>
      <c r="D364" s="7"/>
      <c r="E364" s="7"/>
      <c r="F364" s="7"/>
      <c r="J364" s="7"/>
    </row>
    <row r="365" ht="12.75" customHeight="1">
      <c r="A365" s="7"/>
      <c r="B365" s="7"/>
      <c r="C365" s="7"/>
      <c r="D365" s="7"/>
      <c r="E365" s="7"/>
      <c r="F365" s="7"/>
      <c r="J365" s="7"/>
    </row>
    <row r="366" ht="12.75" customHeight="1">
      <c r="A366" s="7"/>
      <c r="B366" s="7"/>
      <c r="C366" s="7"/>
      <c r="D366" s="7"/>
      <c r="E366" s="7"/>
      <c r="F366" s="7"/>
      <c r="J366" s="7"/>
    </row>
    <row r="367" ht="12.75" customHeight="1">
      <c r="A367" s="7"/>
      <c r="B367" s="7"/>
      <c r="C367" s="7"/>
      <c r="D367" s="7"/>
      <c r="E367" s="7"/>
      <c r="F367" s="7"/>
      <c r="J367" s="7"/>
    </row>
    <row r="368" ht="12.75" customHeight="1">
      <c r="A368" s="7"/>
      <c r="B368" s="7"/>
      <c r="C368" s="7"/>
      <c r="D368" s="7"/>
      <c r="E368" s="7"/>
      <c r="F368" s="7"/>
      <c r="J368" s="7"/>
    </row>
    <row r="369" ht="12.75" customHeight="1">
      <c r="A369" s="7"/>
      <c r="B369" s="7"/>
      <c r="C369" s="7"/>
      <c r="D369" s="7"/>
      <c r="E369" s="7"/>
      <c r="F369" s="7"/>
      <c r="J369" s="7"/>
    </row>
    <row r="370" ht="12.75" customHeight="1">
      <c r="A370" s="7"/>
      <c r="B370" s="7"/>
      <c r="C370" s="7"/>
      <c r="D370" s="7"/>
      <c r="E370" s="7"/>
      <c r="F370" s="7"/>
      <c r="J370" s="7"/>
    </row>
    <row r="371" ht="12.75" customHeight="1">
      <c r="A371" s="7"/>
      <c r="B371" s="7"/>
      <c r="C371" s="7"/>
      <c r="D371" s="7"/>
      <c r="E371" s="7"/>
      <c r="F371" s="7"/>
      <c r="J371" s="7"/>
    </row>
    <row r="372" ht="12.75" customHeight="1">
      <c r="A372" s="7"/>
      <c r="B372" s="7"/>
      <c r="C372" s="7"/>
      <c r="D372" s="7"/>
      <c r="E372" s="7"/>
      <c r="F372" s="7"/>
      <c r="J372" s="7"/>
    </row>
    <row r="373" ht="12.75" customHeight="1">
      <c r="A373" s="7"/>
      <c r="B373" s="7"/>
      <c r="C373" s="7"/>
      <c r="D373" s="7"/>
      <c r="E373" s="7"/>
      <c r="F373" s="7"/>
      <c r="J373" s="7"/>
    </row>
    <row r="374" ht="12.75" customHeight="1">
      <c r="A374" s="7"/>
      <c r="B374" s="7"/>
      <c r="C374" s="7"/>
      <c r="D374" s="7"/>
      <c r="E374" s="7"/>
      <c r="F374" s="7"/>
      <c r="J374" s="7"/>
    </row>
    <row r="375" ht="12.75" customHeight="1">
      <c r="A375" s="7"/>
      <c r="B375" s="7"/>
      <c r="C375" s="7"/>
      <c r="D375" s="7"/>
      <c r="E375" s="7"/>
      <c r="F375" s="7"/>
      <c r="J375" s="7"/>
    </row>
    <row r="376" ht="12.75" customHeight="1">
      <c r="A376" s="7"/>
      <c r="B376" s="7"/>
      <c r="C376" s="7"/>
      <c r="D376" s="7"/>
      <c r="E376" s="7"/>
      <c r="F376" s="7"/>
      <c r="J376" s="7"/>
    </row>
    <row r="377" ht="12.75" customHeight="1">
      <c r="A377" s="7"/>
      <c r="B377" s="7"/>
      <c r="C377" s="7"/>
      <c r="D377" s="7"/>
      <c r="E377" s="7"/>
      <c r="F377" s="7"/>
      <c r="J377" s="7"/>
    </row>
    <row r="378" ht="12.75" customHeight="1">
      <c r="A378" s="7"/>
      <c r="B378" s="7"/>
      <c r="C378" s="7"/>
      <c r="D378" s="7"/>
      <c r="E378" s="7"/>
      <c r="F378" s="7"/>
      <c r="J378" s="7"/>
    </row>
    <row r="379" ht="12.75" customHeight="1">
      <c r="A379" s="7"/>
      <c r="B379" s="7"/>
      <c r="C379" s="7"/>
      <c r="D379" s="7"/>
      <c r="E379" s="7"/>
      <c r="F379" s="7"/>
      <c r="J379" s="7"/>
    </row>
    <row r="380" ht="12.75" customHeight="1">
      <c r="A380" s="7"/>
      <c r="B380" s="7"/>
      <c r="C380" s="7"/>
      <c r="D380" s="7"/>
      <c r="E380" s="7"/>
      <c r="F380" s="7"/>
      <c r="J380" s="7"/>
    </row>
    <row r="381" ht="12.75" customHeight="1">
      <c r="A381" s="7"/>
      <c r="B381" s="7"/>
      <c r="C381" s="7"/>
      <c r="D381" s="7"/>
      <c r="E381" s="7"/>
      <c r="F381" s="7"/>
      <c r="J381" s="7"/>
    </row>
    <row r="382" ht="12.75" customHeight="1">
      <c r="A382" s="7"/>
      <c r="B382" s="7"/>
      <c r="C382" s="7"/>
      <c r="D382" s="7"/>
      <c r="E382" s="7"/>
      <c r="F382" s="7"/>
      <c r="J382" s="7"/>
    </row>
    <row r="383" ht="12.75" customHeight="1">
      <c r="A383" s="7"/>
      <c r="B383" s="7"/>
      <c r="C383" s="7"/>
      <c r="D383" s="7"/>
      <c r="E383" s="7"/>
      <c r="F383" s="7"/>
      <c r="J383" s="7"/>
    </row>
    <row r="384" ht="12.75" customHeight="1">
      <c r="A384" s="7"/>
      <c r="B384" s="7"/>
      <c r="C384" s="7"/>
      <c r="D384" s="7"/>
      <c r="E384" s="7"/>
      <c r="F384" s="7"/>
      <c r="J384" s="7"/>
    </row>
    <row r="385" ht="12.75" customHeight="1">
      <c r="A385" s="7"/>
      <c r="B385" s="7"/>
      <c r="C385" s="7"/>
      <c r="D385" s="7"/>
      <c r="E385" s="7"/>
      <c r="F385" s="7"/>
      <c r="J385" s="7"/>
    </row>
    <row r="386" ht="12.75" customHeight="1">
      <c r="A386" s="7"/>
      <c r="B386" s="7"/>
      <c r="C386" s="7"/>
      <c r="D386" s="7"/>
      <c r="E386" s="7"/>
      <c r="F386" s="7"/>
      <c r="J386" s="7"/>
    </row>
    <row r="387" ht="12.75" customHeight="1">
      <c r="A387" s="7"/>
      <c r="B387" s="7"/>
      <c r="C387" s="7"/>
      <c r="D387" s="7"/>
      <c r="E387" s="7"/>
      <c r="F387" s="7"/>
      <c r="J387" s="7"/>
    </row>
    <row r="388" ht="12.75" customHeight="1">
      <c r="A388" s="7"/>
      <c r="B388" s="7"/>
      <c r="C388" s="7"/>
      <c r="D388" s="7"/>
      <c r="E388" s="7"/>
      <c r="F388" s="7"/>
      <c r="J388" s="7"/>
    </row>
    <row r="389" ht="12.75" customHeight="1">
      <c r="A389" s="7"/>
      <c r="B389" s="7"/>
      <c r="C389" s="7"/>
      <c r="D389" s="7"/>
      <c r="E389" s="7"/>
      <c r="F389" s="7"/>
      <c r="J389" s="7"/>
    </row>
    <row r="390" ht="12.75" customHeight="1">
      <c r="A390" s="7"/>
      <c r="B390" s="7"/>
      <c r="C390" s="7"/>
      <c r="D390" s="7"/>
      <c r="E390" s="7"/>
      <c r="F390" s="7"/>
      <c r="J390" s="7"/>
    </row>
    <row r="391" ht="12.75" customHeight="1">
      <c r="A391" s="7"/>
      <c r="B391" s="7"/>
      <c r="C391" s="7"/>
      <c r="D391" s="7"/>
      <c r="E391" s="7"/>
      <c r="F391" s="7"/>
      <c r="J391" s="7"/>
    </row>
    <row r="392" ht="12.75" customHeight="1">
      <c r="A392" s="7"/>
      <c r="B392" s="7"/>
      <c r="C392" s="7"/>
      <c r="D392" s="7"/>
      <c r="E392" s="7"/>
      <c r="F392" s="7"/>
      <c r="J392" s="7"/>
    </row>
    <row r="393" ht="12.75" customHeight="1">
      <c r="A393" s="7"/>
      <c r="B393" s="7"/>
      <c r="C393" s="7"/>
      <c r="D393" s="7"/>
      <c r="E393" s="7"/>
      <c r="F393" s="7"/>
      <c r="J393" s="7"/>
    </row>
    <row r="394" ht="12.75" customHeight="1">
      <c r="A394" s="7"/>
      <c r="B394" s="7"/>
      <c r="C394" s="7"/>
      <c r="D394" s="7"/>
      <c r="E394" s="7"/>
      <c r="F394" s="7"/>
      <c r="J394" s="7"/>
    </row>
    <row r="395" ht="12.75" customHeight="1">
      <c r="A395" s="7"/>
      <c r="B395" s="7"/>
      <c r="C395" s="7"/>
      <c r="D395" s="7"/>
      <c r="E395" s="7"/>
      <c r="F395" s="7"/>
      <c r="J395" s="7"/>
    </row>
    <row r="396" ht="12.75" customHeight="1">
      <c r="A396" s="7"/>
      <c r="B396" s="7"/>
      <c r="C396" s="7"/>
      <c r="D396" s="7"/>
      <c r="E396" s="7"/>
      <c r="F396" s="7"/>
      <c r="J396" s="7"/>
    </row>
    <row r="397" ht="12.75" customHeight="1">
      <c r="A397" s="7"/>
      <c r="B397" s="7"/>
      <c r="C397" s="7"/>
      <c r="D397" s="7"/>
      <c r="E397" s="7"/>
      <c r="F397" s="7"/>
      <c r="J397" s="7"/>
    </row>
    <row r="398" ht="12.75" customHeight="1">
      <c r="A398" s="7"/>
      <c r="B398" s="7"/>
      <c r="C398" s="7"/>
      <c r="D398" s="7"/>
      <c r="E398" s="7"/>
      <c r="F398" s="7"/>
      <c r="J398" s="7"/>
    </row>
    <row r="399" ht="12.75" customHeight="1">
      <c r="A399" s="7"/>
      <c r="B399" s="7"/>
      <c r="C399" s="7"/>
      <c r="D399" s="7"/>
      <c r="E399" s="7"/>
      <c r="F399" s="7"/>
      <c r="J399" s="7"/>
    </row>
    <row r="400" ht="12.75" customHeight="1">
      <c r="A400" s="7"/>
      <c r="B400" s="7"/>
      <c r="C400" s="7"/>
      <c r="D400" s="7"/>
      <c r="E400" s="7"/>
      <c r="F400" s="7"/>
      <c r="J400" s="7"/>
    </row>
    <row r="401" ht="12.75" customHeight="1">
      <c r="A401" s="7"/>
      <c r="B401" s="7"/>
      <c r="C401" s="7"/>
      <c r="D401" s="7"/>
      <c r="E401" s="7"/>
      <c r="F401" s="7"/>
      <c r="J401" s="7"/>
    </row>
    <row r="402" ht="12.75" customHeight="1">
      <c r="A402" s="7"/>
      <c r="B402" s="7"/>
      <c r="C402" s="7"/>
      <c r="D402" s="7"/>
      <c r="E402" s="7"/>
      <c r="F402" s="7"/>
      <c r="J402" s="7"/>
    </row>
    <row r="403" ht="12.75" customHeight="1">
      <c r="A403" s="7"/>
      <c r="B403" s="7"/>
      <c r="C403" s="7"/>
      <c r="D403" s="7"/>
      <c r="E403" s="7"/>
      <c r="F403" s="7"/>
      <c r="J403" s="7"/>
    </row>
    <row r="404" ht="12.75" customHeight="1">
      <c r="A404" s="7"/>
      <c r="B404" s="7"/>
      <c r="C404" s="7"/>
      <c r="D404" s="7"/>
      <c r="E404" s="7"/>
      <c r="F404" s="7"/>
      <c r="J404" s="7"/>
    </row>
    <row r="405" ht="12.75" customHeight="1">
      <c r="A405" s="7"/>
      <c r="B405" s="7"/>
      <c r="C405" s="7"/>
      <c r="D405" s="7"/>
      <c r="E405" s="7"/>
      <c r="F405" s="7"/>
      <c r="J405" s="7"/>
    </row>
    <row r="406" ht="12.75" customHeight="1">
      <c r="A406" s="7"/>
      <c r="B406" s="7"/>
      <c r="C406" s="7"/>
      <c r="D406" s="7"/>
      <c r="E406" s="7"/>
      <c r="F406" s="7"/>
      <c r="J406" s="7"/>
    </row>
    <row r="407" ht="12.75" customHeight="1">
      <c r="A407" s="7"/>
      <c r="B407" s="7"/>
      <c r="C407" s="7"/>
      <c r="D407" s="7"/>
      <c r="E407" s="7"/>
      <c r="F407" s="7"/>
      <c r="J407" s="7"/>
    </row>
    <row r="408" ht="12.75" customHeight="1">
      <c r="A408" s="7"/>
      <c r="B408" s="7"/>
      <c r="C408" s="7"/>
      <c r="D408" s="7"/>
      <c r="E408" s="7"/>
      <c r="F408" s="7"/>
      <c r="J408" s="7"/>
    </row>
    <row r="409" ht="12.75" customHeight="1">
      <c r="A409" s="7"/>
      <c r="B409" s="7"/>
      <c r="C409" s="7"/>
      <c r="D409" s="7"/>
      <c r="E409" s="7"/>
      <c r="F409" s="7"/>
      <c r="J409" s="7"/>
    </row>
    <row r="410" ht="12.75" customHeight="1">
      <c r="A410" s="7"/>
      <c r="B410" s="7"/>
      <c r="C410" s="7"/>
      <c r="D410" s="7"/>
      <c r="E410" s="7"/>
      <c r="F410" s="7"/>
      <c r="J410" s="7"/>
    </row>
    <row r="411" ht="12.75" customHeight="1">
      <c r="A411" s="7"/>
      <c r="B411" s="7"/>
      <c r="C411" s="7"/>
      <c r="D411" s="7"/>
      <c r="E411" s="7"/>
      <c r="F411" s="7"/>
      <c r="J411" s="7"/>
    </row>
    <row r="412" ht="12.75" customHeight="1">
      <c r="A412" s="7"/>
      <c r="B412" s="7"/>
      <c r="C412" s="7"/>
      <c r="D412" s="7"/>
      <c r="E412" s="7"/>
      <c r="F412" s="7"/>
      <c r="J412" s="7"/>
    </row>
    <row r="413" ht="12.75" customHeight="1">
      <c r="A413" s="7"/>
      <c r="B413" s="7"/>
      <c r="C413" s="7"/>
      <c r="D413" s="7"/>
      <c r="E413" s="7"/>
      <c r="F413" s="7"/>
      <c r="J413" s="7"/>
    </row>
    <row r="414" ht="12.75" customHeight="1">
      <c r="A414" s="7"/>
      <c r="B414" s="7"/>
      <c r="C414" s="7"/>
      <c r="D414" s="7"/>
      <c r="E414" s="7"/>
      <c r="F414" s="7"/>
      <c r="J414" s="7"/>
    </row>
    <row r="415" ht="12.75" customHeight="1">
      <c r="A415" s="7"/>
      <c r="B415" s="7"/>
      <c r="C415" s="7"/>
      <c r="D415" s="7"/>
      <c r="E415" s="7"/>
      <c r="F415" s="7"/>
      <c r="J415" s="7"/>
    </row>
    <row r="416" ht="12.75" customHeight="1">
      <c r="A416" s="7"/>
      <c r="B416" s="7"/>
      <c r="C416" s="7"/>
      <c r="D416" s="7"/>
      <c r="E416" s="7"/>
      <c r="F416" s="7"/>
      <c r="J416" s="7"/>
    </row>
    <row r="417" ht="12.75" customHeight="1">
      <c r="A417" s="7"/>
      <c r="B417" s="7"/>
      <c r="C417" s="7"/>
      <c r="D417" s="7"/>
      <c r="E417" s="7"/>
      <c r="F417" s="7"/>
      <c r="J417" s="7"/>
    </row>
    <row r="418" ht="12.75" customHeight="1">
      <c r="A418" s="7"/>
      <c r="B418" s="7"/>
      <c r="C418" s="7"/>
      <c r="D418" s="7"/>
      <c r="E418" s="7"/>
      <c r="F418" s="7"/>
      <c r="J418" s="7"/>
    </row>
    <row r="419" ht="12.75" customHeight="1">
      <c r="A419" s="7"/>
      <c r="B419" s="7"/>
      <c r="C419" s="7"/>
      <c r="D419" s="7"/>
      <c r="E419" s="7"/>
      <c r="F419" s="7"/>
      <c r="J419" s="7"/>
    </row>
    <row r="420" ht="12.75" customHeight="1">
      <c r="A420" s="7"/>
      <c r="B420" s="7"/>
      <c r="C420" s="7"/>
      <c r="D420" s="7"/>
      <c r="E420" s="7"/>
      <c r="F420" s="7"/>
      <c r="J420" s="7"/>
    </row>
    <row r="421" ht="12.75" customHeight="1">
      <c r="A421" s="7"/>
      <c r="B421" s="7"/>
      <c r="C421" s="7"/>
      <c r="D421" s="7"/>
      <c r="E421" s="7"/>
      <c r="F421" s="7"/>
      <c r="J421" s="7"/>
    </row>
    <row r="422" ht="12.75" customHeight="1">
      <c r="A422" s="7"/>
      <c r="B422" s="7"/>
      <c r="C422" s="7"/>
      <c r="D422" s="7"/>
      <c r="E422" s="7"/>
      <c r="F422" s="7"/>
      <c r="J422" s="7"/>
    </row>
    <row r="423" ht="12.75" customHeight="1">
      <c r="A423" s="7"/>
      <c r="B423" s="7"/>
      <c r="C423" s="7"/>
      <c r="D423" s="7"/>
      <c r="E423" s="7"/>
      <c r="F423" s="7"/>
      <c r="J423" s="7"/>
    </row>
    <row r="424" ht="12.75" customHeight="1">
      <c r="A424" s="7"/>
      <c r="B424" s="7"/>
      <c r="C424" s="7"/>
      <c r="D424" s="7"/>
      <c r="E424" s="7"/>
      <c r="F424" s="7"/>
      <c r="J424" s="7"/>
    </row>
    <row r="425" ht="12.75" customHeight="1">
      <c r="A425" s="7"/>
      <c r="B425" s="7"/>
      <c r="C425" s="7"/>
      <c r="D425" s="7"/>
      <c r="E425" s="7"/>
      <c r="F425" s="7"/>
      <c r="J425" s="7"/>
    </row>
    <row r="426" ht="12.75" customHeight="1">
      <c r="A426" s="7"/>
      <c r="B426" s="7"/>
      <c r="C426" s="7"/>
      <c r="D426" s="7"/>
      <c r="E426" s="7"/>
      <c r="F426" s="7"/>
      <c r="J426" s="7"/>
    </row>
    <row r="427" ht="12.75" customHeight="1">
      <c r="A427" s="7"/>
      <c r="B427" s="7"/>
      <c r="C427" s="7"/>
      <c r="D427" s="7"/>
      <c r="E427" s="7"/>
      <c r="F427" s="7"/>
      <c r="J427" s="7"/>
    </row>
    <row r="428" ht="12.75" customHeight="1">
      <c r="A428" s="7"/>
      <c r="B428" s="7"/>
      <c r="C428" s="7"/>
      <c r="D428" s="7"/>
      <c r="E428" s="7"/>
      <c r="F428" s="7"/>
      <c r="J428" s="7"/>
    </row>
    <row r="429" ht="12.75" customHeight="1">
      <c r="A429" s="7"/>
      <c r="B429" s="7"/>
      <c r="C429" s="7"/>
      <c r="D429" s="7"/>
      <c r="E429" s="7"/>
      <c r="F429" s="7"/>
      <c r="J429" s="7"/>
    </row>
    <row r="430" ht="12.75" customHeight="1">
      <c r="A430" s="7"/>
      <c r="B430" s="7"/>
      <c r="C430" s="7"/>
      <c r="D430" s="7"/>
      <c r="E430" s="7"/>
      <c r="F430" s="7"/>
      <c r="J430" s="7"/>
    </row>
    <row r="431" ht="12.75" customHeight="1">
      <c r="A431" s="7"/>
      <c r="B431" s="7"/>
      <c r="C431" s="7"/>
      <c r="D431" s="7"/>
      <c r="E431" s="7"/>
      <c r="F431" s="7"/>
      <c r="J431" s="7"/>
    </row>
    <row r="432" ht="12.75" customHeight="1">
      <c r="A432" s="7"/>
      <c r="B432" s="7"/>
      <c r="C432" s="7"/>
      <c r="D432" s="7"/>
      <c r="E432" s="7"/>
      <c r="F432" s="7"/>
      <c r="J432" s="7"/>
    </row>
    <row r="433" ht="12.75" customHeight="1">
      <c r="A433" s="7"/>
      <c r="B433" s="7"/>
      <c r="C433" s="7"/>
      <c r="D433" s="7"/>
      <c r="E433" s="7"/>
      <c r="F433" s="7"/>
      <c r="J433" s="7"/>
    </row>
    <row r="434" ht="12.75" customHeight="1">
      <c r="A434" s="7"/>
      <c r="B434" s="7"/>
      <c r="C434" s="7"/>
      <c r="D434" s="7"/>
      <c r="E434" s="7"/>
      <c r="F434" s="7"/>
      <c r="J434" s="7"/>
    </row>
    <row r="435" ht="12.75" customHeight="1">
      <c r="A435" s="7"/>
      <c r="B435" s="7"/>
      <c r="C435" s="7"/>
      <c r="D435" s="7"/>
      <c r="E435" s="7"/>
      <c r="F435" s="7"/>
      <c r="J435" s="7"/>
    </row>
    <row r="436" ht="12.75" customHeight="1">
      <c r="A436" s="7"/>
      <c r="B436" s="7"/>
      <c r="C436" s="7"/>
      <c r="D436" s="7"/>
      <c r="E436" s="7"/>
      <c r="F436" s="7"/>
      <c r="J436" s="7"/>
    </row>
    <row r="437" ht="12.75" customHeight="1">
      <c r="A437" s="7"/>
      <c r="B437" s="7"/>
      <c r="C437" s="7"/>
      <c r="D437" s="7"/>
      <c r="E437" s="7"/>
      <c r="F437" s="7"/>
      <c r="J437" s="7"/>
    </row>
    <row r="438" ht="12.75" customHeight="1">
      <c r="A438" s="7"/>
      <c r="B438" s="7"/>
      <c r="C438" s="7"/>
      <c r="D438" s="7"/>
      <c r="E438" s="7"/>
      <c r="F438" s="7"/>
      <c r="J438" s="7"/>
    </row>
    <row r="439" ht="12.75" customHeight="1">
      <c r="A439" s="7"/>
      <c r="B439" s="7"/>
      <c r="C439" s="7"/>
      <c r="D439" s="7"/>
      <c r="E439" s="7"/>
      <c r="F439" s="7"/>
      <c r="J439" s="7"/>
    </row>
    <row r="440" ht="12.75" customHeight="1">
      <c r="A440" s="7"/>
      <c r="B440" s="7"/>
      <c r="C440" s="7"/>
      <c r="D440" s="7"/>
      <c r="E440" s="7"/>
      <c r="F440" s="7"/>
      <c r="J440" s="7"/>
    </row>
    <row r="441" ht="12.75" customHeight="1">
      <c r="A441" s="7"/>
      <c r="B441" s="7"/>
      <c r="C441" s="7"/>
      <c r="D441" s="7"/>
      <c r="E441" s="7"/>
      <c r="F441" s="7"/>
      <c r="J441" s="7"/>
    </row>
    <row r="442" ht="12.75" customHeight="1">
      <c r="A442" s="7"/>
      <c r="B442" s="7"/>
      <c r="C442" s="7"/>
      <c r="D442" s="7"/>
      <c r="E442" s="7"/>
      <c r="F442" s="7"/>
      <c r="J442" s="7"/>
    </row>
    <row r="443" ht="12.75" customHeight="1">
      <c r="A443" s="7"/>
      <c r="B443" s="7"/>
      <c r="C443" s="7"/>
      <c r="D443" s="7"/>
      <c r="E443" s="7"/>
      <c r="F443" s="7"/>
      <c r="J443" s="7"/>
    </row>
    <row r="444" ht="12.75" customHeight="1">
      <c r="A444" s="7"/>
      <c r="B444" s="7"/>
      <c r="C444" s="7"/>
      <c r="D444" s="7"/>
      <c r="E444" s="7"/>
      <c r="F444" s="7"/>
      <c r="J444" s="7"/>
    </row>
    <row r="445" ht="12.75" customHeight="1">
      <c r="A445" s="7"/>
      <c r="B445" s="7"/>
      <c r="C445" s="7"/>
      <c r="D445" s="7"/>
      <c r="E445" s="7"/>
      <c r="F445" s="7"/>
      <c r="J445" s="7"/>
    </row>
    <row r="446" ht="12.75" customHeight="1">
      <c r="A446" s="7"/>
      <c r="B446" s="7"/>
      <c r="C446" s="7"/>
      <c r="D446" s="7"/>
      <c r="E446" s="7"/>
      <c r="F446" s="7"/>
      <c r="J446" s="7"/>
    </row>
    <row r="447" ht="12.75" customHeight="1">
      <c r="A447" s="7"/>
      <c r="B447" s="7"/>
      <c r="C447" s="7"/>
      <c r="D447" s="7"/>
      <c r="E447" s="7"/>
      <c r="F447" s="7"/>
      <c r="J447" s="7"/>
    </row>
    <row r="448" ht="12.75" customHeight="1">
      <c r="A448" s="7"/>
      <c r="B448" s="7"/>
      <c r="C448" s="7"/>
      <c r="D448" s="7"/>
      <c r="E448" s="7"/>
      <c r="F448" s="7"/>
      <c r="J448" s="7"/>
    </row>
    <row r="449" ht="12.75" customHeight="1">
      <c r="A449" s="7"/>
      <c r="B449" s="7"/>
      <c r="C449" s="7"/>
      <c r="D449" s="7"/>
      <c r="E449" s="7"/>
      <c r="F449" s="7"/>
      <c r="J449" s="7"/>
    </row>
    <row r="450" ht="12.75" customHeight="1">
      <c r="A450" s="7"/>
      <c r="B450" s="7"/>
      <c r="C450" s="7"/>
      <c r="D450" s="7"/>
      <c r="E450" s="7"/>
      <c r="F450" s="7"/>
      <c r="J450" s="7"/>
    </row>
    <row r="451" ht="12.75" customHeight="1">
      <c r="A451" s="7"/>
      <c r="B451" s="7"/>
      <c r="C451" s="7"/>
      <c r="D451" s="7"/>
      <c r="E451" s="7"/>
      <c r="F451" s="7"/>
      <c r="J451" s="7"/>
    </row>
    <row r="452" ht="12.75" customHeight="1">
      <c r="A452" s="7"/>
      <c r="B452" s="7"/>
      <c r="C452" s="7"/>
      <c r="D452" s="7"/>
      <c r="E452" s="7"/>
      <c r="F452" s="7"/>
      <c r="J452" s="7"/>
    </row>
    <row r="453" ht="12.75" customHeight="1">
      <c r="A453" s="7"/>
      <c r="B453" s="7"/>
      <c r="C453" s="7"/>
      <c r="D453" s="7"/>
      <c r="E453" s="7"/>
      <c r="F453" s="7"/>
      <c r="J453" s="7"/>
    </row>
    <row r="454" ht="12.75" customHeight="1">
      <c r="A454" s="7"/>
      <c r="B454" s="7"/>
      <c r="C454" s="7"/>
      <c r="D454" s="7"/>
      <c r="E454" s="7"/>
      <c r="F454" s="7"/>
      <c r="J454" s="7"/>
    </row>
    <row r="455" ht="12.75" customHeight="1">
      <c r="A455" s="7"/>
      <c r="B455" s="7"/>
      <c r="C455" s="7"/>
      <c r="D455" s="7"/>
      <c r="E455" s="7"/>
      <c r="F455" s="7"/>
      <c r="J455" s="7"/>
    </row>
    <row r="456" ht="12.75" customHeight="1">
      <c r="A456" s="7"/>
      <c r="B456" s="7"/>
      <c r="C456" s="7"/>
      <c r="D456" s="7"/>
      <c r="E456" s="7"/>
      <c r="F456" s="7"/>
      <c r="J456" s="7"/>
    </row>
    <row r="457" ht="12.75" customHeight="1">
      <c r="A457" s="7"/>
      <c r="B457" s="7"/>
      <c r="C457" s="7"/>
      <c r="D457" s="7"/>
      <c r="E457" s="7"/>
      <c r="F457" s="7"/>
      <c r="J457" s="7"/>
    </row>
    <row r="458" ht="12.75" customHeight="1">
      <c r="A458" s="7"/>
      <c r="B458" s="7"/>
      <c r="C458" s="7"/>
      <c r="D458" s="7"/>
      <c r="E458" s="7"/>
      <c r="F458" s="7"/>
      <c r="J458" s="7"/>
    </row>
    <row r="459" ht="12.75" customHeight="1">
      <c r="A459" s="7"/>
      <c r="B459" s="7"/>
      <c r="C459" s="7"/>
      <c r="D459" s="7"/>
      <c r="E459" s="7"/>
      <c r="F459" s="7"/>
      <c r="J459" s="7"/>
    </row>
    <row r="460" ht="12.75" customHeight="1">
      <c r="A460" s="7"/>
      <c r="B460" s="7"/>
      <c r="C460" s="7"/>
      <c r="D460" s="7"/>
      <c r="E460" s="7"/>
      <c r="F460" s="7"/>
      <c r="J460" s="7"/>
    </row>
    <row r="461" ht="12.75" customHeight="1">
      <c r="A461" s="7"/>
      <c r="B461" s="7"/>
      <c r="C461" s="7"/>
      <c r="D461" s="7"/>
      <c r="E461" s="7"/>
      <c r="F461" s="7"/>
      <c r="J461" s="7"/>
    </row>
    <row r="462" ht="12.75" customHeight="1">
      <c r="A462" s="7"/>
      <c r="B462" s="7"/>
      <c r="C462" s="7"/>
      <c r="D462" s="7"/>
      <c r="E462" s="7"/>
      <c r="F462" s="7"/>
      <c r="J462" s="7"/>
    </row>
    <row r="463" ht="12.75" customHeight="1">
      <c r="A463" s="7"/>
      <c r="B463" s="7"/>
      <c r="C463" s="7"/>
      <c r="D463" s="7"/>
      <c r="E463" s="7"/>
      <c r="F463" s="7"/>
      <c r="J463" s="7"/>
    </row>
    <row r="464" ht="12.75" customHeight="1">
      <c r="A464" s="7"/>
      <c r="B464" s="7"/>
      <c r="C464" s="7"/>
      <c r="D464" s="7"/>
      <c r="E464" s="7"/>
      <c r="F464" s="7"/>
      <c r="J464" s="7"/>
    </row>
    <row r="465" ht="12.75" customHeight="1">
      <c r="A465" s="7"/>
      <c r="B465" s="7"/>
      <c r="C465" s="7"/>
      <c r="D465" s="7"/>
      <c r="E465" s="7"/>
      <c r="F465" s="7"/>
      <c r="J465" s="7"/>
    </row>
    <row r="466" ht="12.75" customHeight="1">
      <c r="A466" s="7"/>
      <c r="B466" s="7"/>
      <c r="C466" s="7"/>
      <c r="D466" s="7"/>
      <c r="E466" s="7"/>
      <c r="F466" s="7"/>
      <c r="J466" s="7"/>
    </row>
    <row r="467" ht="12.75" customHeight="1">
      <c r="A467" s="7"/>
      <c r="B467" s="7"/>
      <c r="C467" s="7"/>
      <c r="D467" s="7"/>
      <c r="E467" s="7"/>
      <c r="F467" s="7"/>
      <c r="J467" s="7"/>
    </row>
    <row r="468" ht="12.75" customHeight="1">
      <c r="A468" s="7"/>
      <c r="B468" s="7"/>
      <c r="C468" s="7"/>
      <c r="D468" s="7"/>
      <c r="E468" s="7"/>
      <c r="F468" s="7"/>
      <c r="J468" s="7"/>
    </row>
    <row r="469" ht="12.75" customHeight="1">
      <c r="A469" s="7"/>
      <c r="B469" s="7"/>
      <c r="C469" s="7"/>
      <c r="D469" s="7"/>
      <c r="E469" s="7"/>
      <c r="F469" s="7"/>
      <c r="J469" s="7"/>
    </row>
    <row r="470" ht="12.75" customHeight="1">
      <c r="A470" s="7"/>
      <c r="B470" s="7"/>
      <c r="C470" s="7"/>
      <c r="D470" s="7"/>
      <c r="E470" s="7"/>
      <c r="F470" s="7"/>
      <c r="J470" s="7"/>
    </row>
    <row r="471" ht="12.75" customHeight="1">
      <c r="A471" s="7"/>
      <c r="B471" s="7"/>
      <c r="C471" s="7"/>
      <c r="D471" s="7"/>
      <c r="E471" s="7"/>
      <c r="F471" s="7"/>
      <c r="J471" s="7"/>
    </row>
    <row r="472" ht="12.75" customHeight="1">
      <c r="A472" s="7"/>
      <c r="B472" s="7"/>
      <c r="C472" s="7"/>
      <c r="D472" s="7"/>
      <c r="E472" s="7"/>
      <c r="F472" s="7"/>
      <c r="J472" s="7"/>
    </row>
    <row r="473" ht="12.75" customHeight="1">
      <c r="A473" s="7"/>
      <c r="B473" s="7"/>
      <c r="C473" s="7"/>
      <c r="D473" s="7"/>
      <c r="E473" s="7"/>
      <c r="F473" s="7"/>
      <c r="J473" s="7"/>
    </row>
    <row r="474" ht="12.75" customHeight="1">
      <c r="A474" s="7"/>
      <c r="B474" s="7"/>
      <c r="C474" s="7"/>
      <c r="D474" s="7"/>
      <c r="E474" s="7"/>
      <c r="F474" s="7"/>
      <c r="J474" s="7"/>
    </row>
    <row r="475" ht="12.75" customHeight="1">
      <c r="A475" s="7"/>
      <c r="B475" s="7"/>
      <c r="C475" s="7"/>
      <c r="D475" s="7"/>
      <c r="E475" s="7"/>
      <c r="F475" s="7"/>
      <c r="J475" s="7"/>
    </row>
    <row r="476" ht="12.75" customHeight="1">
      <c r="A476" s="7"/>
      <c r="B476" s="7"/>
      <c r="C476" s="7"/>
      <c r="D476" s="7"/>
      <c r="E476" s="7"/>
      <c r="F476" s="7"/>
      <c r="J476" s="7"/>
    </row>
    <row r="477" ht="12.75" customHeight="1">
      <c r="A477" s="7"/>
      <c r="B477" s="7"/>
      <c r="C477" s="7"/>
      <c r="D477" s="7"/>
      <c r="E477" s="7"/>
      <c r="F477" s="7"/>
      <c r="J477" s="7"/>
    </row>
    <row r="478" ht="12.75" customHeight="1">
      <c r="A478" s="7"/>
      <c r="B478" s="7"/>
      <c r="C478" s="7"/>
      <c r="D478" s="7"/>
      <c r="E478" s="7"/>
      <c r="F478" s="7"/>
      <c r="J478" s="7"/>
    </row>
    <row r="479" ht="12.75" customHeight="1">
      <c r="A479" s="7"/>
      <c r="B479" s="7"/>
      <c r="C479" s="7"/>
      <c r="D479" s="7"/>
      <c r="E479" s="7"/>
      <c r="F479" s="7"/>
      <c r="J479" s="7"/>
    </row>
    <row r="480" ht="12.75" customHeight="1">
      <c r="A480" s="7"/>
      <c r="B480" s="7"/>
      <c r="C480" s="7"/>
      <c r="D480" s="7"/>
      <c r="E480" s="7"/>
      <c r="F480" s="7"/>
      <c r="J480" s="7"/>
    </row>
    <row r="481" ht="12.75" customHeight="1">
      <c r="A481" s="7"/>
      <c r="B481" s="7"/>
      <c r="C481" s="7"/>
      <c r="D481" s="7"/>
      <c r="E481" s="7"/>
      <c r="F481" s="7"/>
      <c r="J481" s="7"/>
    </row>
    <row r="482" ht="12.75" customHeight="1">
      <c r="A482" s="7"/>
      <c r="B482" s="7"/>
      <c r="C482" s="7"/>
      <c r="D482" s="7"/>
      <c r="E482" s="7"/>
      <c r="F482" s="7"/>
      <c r="J482" s="7"/>
    </row>
    <row r="483" ht="12.75" customHeight="1">
      <c r="A483" s="7"/>
      <c r="B483" s="7"/>
      <c r="C483" s="7"/>
      <c r="D483" s="7"/>
      <c r="E483" s="7"/>
      <c r="F483" s="7"/>
      <c r="J483" s="7"/>
    </row>
    <row r="484" ht="12.75" customHeight="1">
      <c r="A484" s="7"/>
      <c r="B484" s="7"/>
      <c r="C484" s="7"/>
      <c r="D484" s="7"/>
      <c r="E484" s="7"/>
      <c r="F484" s="7"/>
      <c r="J484" s="7"/>
    </row>
    <row r="485" ht="12.75" customHeight="1">
      <c r="A485" s="7"/>
      <c r="B485" s="7"/>
      <c r="C485" s="7"/>
      <c r="D485" s="7"/>
      <c r="E485" s="7"/>
      <c r="F485" s="7"/>
      <c r="J485" s="7"/>
    </row>
    <row r="486" ht="12.75" customHeight="1">
      <c r="A486" s="7"/>
      <c r="B486" s="7"/>
      <c r="C486" s="7"/>
      <c r="D486" s="7"/>
      <c r="E486" s="7"/>
      <c r="F486" s="7"/>
      <c r="J486" s="7"/>
    </row>
    <row r="487" ht="12.75" customHeight="1">
      <c r="A487" s="7"/>
      <c r="B487" s="7"/>
      <c r="C487" s="7"/>
      <c r="D487" s="7"/>
      <c r="E487" s="7"/>
      <c r="F487" s="7"/>
      <c r="J487" s="7"/>
    </row>
    <row r="488" ht="12.75" customHeight="1">
      <c r="A488" s="7"/>
      <c r="B488" s="7"/>
      <c r="C488" s="7"/>
      <c r="D488" s="7"/>
      <c r="E488" s="7"/>
      <c r="F488" s="7"/>
      <c r="J488" s="7"/>
    </row>
    <row r="489" ht="12.75" customHeight="1">
      <c r="A489" s="7"/>
      <c r="B489" s="7"/>
      <c r="C489" s="7"/>
      <c r="D489" s="7"/>
      <c r="E489" s="7"/>
      <c r="F489" s="7"/>
      <c r="J489" s="7"/>
    </row>
    <row r="490" ht="12.75" customHeight="1">
      <c r="A490" s="7"/>
      <c r="B490" s="7"/>
      <c r="C490" s="7"/>
      <c r="D490" s="7"/>
      <c r="E490" s="7"/>
      <c r="F490" s="7"/>
      <c r="J490" s="7"/>
    </row>
    <row r="491" ht="12.75" customHeight="1">
      <c r="A491" s="7"/>
      <c r="B491" s="7"/>
      <c r="C491" s="7"/>
      <c r="D491" s="7"/>
      <c r="E491" s="7"/>
      <c r="F491" s="7"/>
      <c r="J491" s="7"/>
    </row>
    <row r="492" ht="12.75" customHeight="1">
      <c r="A492" s="7"/>
      <c r="B492" s="7"/>
      <c r="C492" s="7"/>
      <c r="D492" s="7"/>
      <c r="E492" s="7"/>
      <c r="F492" s="7"/>
      <c r="J492" s="7"/>
    </row>
    <row r="493" ht="12.75" customHeight="1">
      <c r="A493" s="7"/>
      <c r="B493" s="7"/>
      <c r="C493" s="7"/>
      <c r="D493" s="7"/>
      <c r="E493" s="7"/>
      <c r="F493" s="7"/>
      <c r="J493" s="7"/>
    </row>
    <row r="494" ht="12.75" customHeight="1">
      <c r="A494" s="7"/>
      <c r="B494" s="7"/>
      <c r="C494" s="7"/>
      <c r="D494" s="7"/>
      <c r="E494" s="7"/>
      <c r="F494" s="7"/>
      <c r="J494" s="7"/>
    </row>
    <row r="495" ht="12.75" customHeight="1">
      <c r="A495" s="7"/>
      <c r="B495" s="7"/>
      <c r="C495" s="7"/>
      <c r="D495" s="7"/>
      <c r="E495" s="7"/>
      <c r="F495" s="7"/>
      <c r="J495" s="7"/>
    </row>
    <row r="496" ht="12.75" customHeight="1">
      <c r="A496" s="7"/>
      <c r="B496" s="7"/>
      <c r="C496" s="7"/>
      <c r="D496" s="7"/>
      <c r="E496" s="7"/>
      <c r="F496" s="7"/>
      <c r="J496" s="7"/>
    </row>
    <row r="497" ht="12.75" customHeight="1">
      <c r="A497" s="7"/>
      <c r="B497" s="7"/>
      <c r="C497" s="7"/>
      <c r="D497" s="7"/>
      <c r="E497" s="7"/>
      <c r="F497" s="7"/>
      <c r="J497" s="7"/>
    </row>
    <row r="498" ht="12.75" customHeight="1">
      <c r="A498" s="7"/>
      <c r="B498" s="7"/>
      <c r="C498" s="7"/>
      <c r="D498" s="7"/>
      <c r="E498" s="7"/>
      <c r="F498" s="7"/>
      <c r="J498" s="7"/>
    </row>
    <row r="499" ht="12.75" customHeight="1">
      <c r="A499" s="7"/>
      <c r="B499" s="7"/>
      <c r="C499" s="7"/>
      <c r="D499" s="7"/>
      <c r="E499" s="7"/>
      <c r="F499" s="7"/>
      <c r="J499" s="7"/>
    </row>
    <row r="500" ht="12.75" customHeight="1">
      <c r="A500" s="7"/>
      <c r="B500" s="7"/>
      <c r="C500" s="7"/>
      <c r="D500" s="7"/>
      <c r="E500" s="7"/>
      <c r="F500" s="7"/>
      <c r="J500" s="7"/>
    </row>
    <row r="501" ht="12.75" customHeight="1">
      <c r="A501" s="7"/>
      <c r="B501" s="7"/>
      <c r="C501" s="7"/>
      <c r="D501" s="7"/>
      <c r="E501" s="7"/>
      <c r="F501" s="7"/>
      <c r="J501" s="7"/>
    </row>
    <row r="502" ht="12.75" customHeight="1">
      <c r="A502" s="7"/>
      <c r="B502" s="7"/>
      <c r="C502" s="7"/>
      <c r="D502" s="7"/>
      <c r="E502" s="7"/>
      <c r="F502" s="7"/>
      <c r="J502" s="7"/>
    </row>
    <row r="503" ht="12.75" customHeight="1">
      <c r="A503" s="7"/>
      <c r="B503" s="7"/>
      <c r="C503" s="7"/>
      <c r="D503" s="7"/>
      <c r="E503" s="7"/>
      <c r="F503" s="7"/>
      <c r="J503" s="7"/>
    </row>
    <row r="504" ht="12.75" customHeight="1">
      <c r="A504" s="7"/>
      <c r="B504" s="7"/>
      <c r="C504" s="7"/>
      <c r="D504" s="7"/>
      <c r="E504" s="7"/>
      <c r="F504" s="7"/>
      <c r="J504" s="7"/>
    </row>
    <row r="505" ht="12.75" customHeight="1">
      <c r="A505" s="7"/>
      <c r="B505" s="7"/>
      <c r="C505" s="7"/>
      <c r="D505" s="7"/>
      <c r="E505" s="7"/>
      <c r="F505" s="7"/>
      <c r="J505" s="7"/>
    </row>
    <row r="506" ht="12.75" customHeight="1">
      <c r="A506" s="7"/>
      <c r="B506" s="7"/>
      <c r="C506" s="7"/>
      <c r="D506" s="7"/>
      <c r="E506" s="7"/>
      <c r="F506" s="7"/>
      <c r="J506" s="7"/>
    </row>
    <row r="507" ht="12.75" customHeight="1">
      <c r="A507" s="7"/>
      <c r="B507" s="7"/>
      <c r="C507" s="7"/>
      <c r="D507" s="7"/>
      <c r="E507" s="7"/>
      <c r="F507" s="7"/>
      <c r="J507" s="7"/>
    </row>
    <row r="508" ht="12.75" customHeight="1">
      <c r="A508" s="7"/>
      <c r="B508" s="7"/>
      <c r="C508" s="7"/>
      <c r="D508" s="7"/>
      <c r="E508" s="7"/>
      <c r="F508" s="7"/>
      <c r="J508" s="7"/>
    </row>
    <row r="509" ht="12.75" customHeight="1">
      <c r="A509" s="7"/>
      <c r="B509" s="7"/>
      <c r="C509" s="7"/>
      <c r="D509" s="7"/>
      <c r="E509" s="7"/>
      <c r="F509" s="7"/>
      <c r="J509" s="7"/>
    </row>
    <row r="510" ht="12.75" customHeight="1">
      <c r="A510" s="7"/>
      <c r="B510" s="7"/>
      <c r="C510" s="7"/>
      <c r="D510" s="7"/>
      <c r="E510" s="7"/>
      <c r="F510" s="7"/>
      <c r="J510" s="7"/>
    </row>
    <row r="511" ht="12.75" customHeight="1">
      <c r="A511" s="7"/>
      <c r="B511" s="7"/>
      <c r="C511" s="7"/>
      <c r="D511" s="7"/>
      <c r="E511" s="7"/>
      <c r="F511" s="7"/>
      <c r="J511" s="7"/>
    </row>
    <row r="512" ht="12.75" customHeight="1">
      <c r="A512" s="7"/>
      <c r="B512" s="7"/>
      <c r="C512" s="7"/>
      <c r="D512" s="7"/>
      <c r="E512" s="7"/>
      <c r="F512" s="7"/>
      <c r="J512" s="7"/>
    </row>
    <row r="513" ht="12.75" customHeight="1">
      <c r="A513" s="7"/>
      <c r="B513" s="7"/>
      <c r="C513" s="7"/>
      <c r="D513" s="7"/>
      <c r="E513" s="7"/>
      <c r="F513" s="7"/>
      <c r="J513" s="7"/>
    </row>
    <row r="514" ht="12.75" customHeight="1">
      <c r="A514" s="7"/>
      <c r="B514" s="7"/>
      <c r="C514" s="7"/>
      <c r="D514" s="7"/>
      <c r="E514" s="7"/>
      <c r="F514" s="7"/>
      <c r="J514" s="7"/>
    </row>
    <row r="515" ht="12.75" customHeight="1">
      <c r="A515" s="7"/>
      <c r="B515" s="7"/>
      <c r="C515" s="7"/>
      <c r="D515" s="7"/>
      <c r="E515" s="7"/>
      <c r="F515" s="7"/>
      <c r="J515" s="7"/>
    </row>
    <row r="516" ht="12.75" customHeight="1">
      <c r="A516" s="7"/>
      <c r="B516" s="7"/>
      <c r="C516" s="7"/>
      <c r="D516" s="7"/>
      <c r="E516" s="7"/>
      <c r="F516" s="7"/>
      <c r="J516" s="7"/>
    </row>
    <row r="517" ht="12.75" customHeight="1">
      <c r="A517" s="7"/>
      <c r="B517" s="7"/>
      <c r="C517" s="7"/>
      <c r="D517" s="7"/>
      <c r="E517" s="7"/>
      <c r="F517" s="7"/>
      <c r="J517" s="7"/>
    </row>
    <row r="518" ht="12.75" customHeight="1">
      <c r="A518" s="7"/>
      <c r="B518" s="7"/>
      <c r="C518" s="7"/>
      <c r="D518" s="7"/>
      <c r="E518" s="7"/>
      <c r="F518" s="7"/>
      <c r="J518" s="7"/>
    </row>
    <row r="519" ht="12.75" customHeight="1">
      <c r="A519" s="7"/>
      <c r="B519" s="7"/>
      <c r="C519" s="7"/>
      <c r="D519" s="7"/>
      <c r="E519" s="7"/>
      <c r="F519" s="7"/>
      <c r="J519" s="7"/>
    </row>
    <row r="520" ht="12.75" customHeight="1">
      <c r="A520" s="7"/>
      <c r="B520" s="7"/>
      <c r="C520" s="7"/>
      <c r="D520" s="7"/>
      <c r="E520" s="7"/>
      <c r="F520" s="7"/>
      <c r="J520" s="7"/>
    </row>
    <row r="521" ht="12.75" customHeight="1">
      <c r="A521" s="7"/>
      <c r="B521" s="7"/>
      <c r="C521" s="7"/>
      <c r="D521" s="7"/>
      <c r="E521" s="7"/>
      <c r="F521" s="7"/>
      <c r="J521" s="7"/>
    </row>
    <row r="522" ht="12.75" customHeight="1">
      <c r="A522" s="7"/>
      <c r="B522" s="7"/>
      <c r="C522" s="7"/>
      <c r="D522" s="7"/>
      <c r="E522" s="7"/>
      <c r="F522" s="7"/>
      <c r="J522" s="7"/>
    </row>
    <row r="523" ht="12.75" customHeight="1">
      <c r="A523" s="7"/>
      <c r="B523" s="7"/>
      <c r="C523" s="7"/>
      <c r="D523" s="7"/>
      <c r="E523" s="7"/>
      <c r="F523" s="7"/>
      <c r="J523" s="7"/>
    </row>
    <row r="524" ht="12.75" customHeight="1">
      <c r="A524" s="7"/>
      <c r="B524" s="7"/>
      <c r="C524" s="7"/>
      <c r="D524" s="7"/>
      <c r="E524" s="7"/>
      <c r="F524" s="7"/>
      <c r="J524" s="7"/>
    </row>
    <row r="525" ht="12.75" customHeight="1">
      <c r="A525" s="7"/>
      <c r="B525" s="7"/>
      <c r="C525" s="7"/>
      <c r="D525" s="7"/>
      <c r="E525" s="7"/>
      <c r="F525" s="7"/>
      <c r="J525" s="7"/>
    </row>
    <row r="526" ht="12.75" customHeight="1">
      <c r="A526" s="7"/>
      <c r="B526" s="7"/>
      <c r="C526" s="7"/>
      <c r="D526" s="7"/>
      <c r="E526" s="7"/>
      <c r="F526" s="7"/>
      <c r="J526" s="7"/>
    </row>
    <row r="527" ht="12.75" customHeight="1">
      <c r="A527" s="7"/>
      <c r="B527" s="7"/>
      <c r="C527" s="7"/>
      <c r="D527" s="7"/>
      <c r="E527" s="7"/>
      <c r="F527" s="7"/>
      <c r="J527" s="7"/>
    </row>
    <row r="528" ht="12.75" customHeight="1">
      <c r="A528" s="7"/>
      <c r="B528" s="7"/>
      <c r="C528" s="7"/>
      <c r="D528" s="7"/>
      <c r="E528" s="7"/>
      <c r="F528" s="7"/>
      <c r="J528" s="7"/>
    </row>
    <row r="529" ht="12.75" customHeight="1">
      <c r="A529" s="7"/>
      <c r="B529" s="7"/>
      <c r="C529" s="7"/>
      <c r="D529" s="7"/>
      <c r="E529" s="7"/>
      <c r="F529" s="7"/>
      <c r="J529" s="7"/>
    </row>
    <row r="530" ht="12.75" customHeight="1">
      <c r="A530" s="7"/>
      <c r="B530" s="7"/>
      <c r="C530" s="7"/>
      <c r="D530" s="7"/>
      <c r="E530" s="7"/>
      <c r="F530" s="7"/>
      <c r="J530" s="7"/>
    </row>
    <row r="531" ht="12.75" customHeight="1">
      <c r="A531" s="7"/>
      <c r="B531" s="7"/>
      <c r="C531" s="7"/>
      <c r="D531" s="7"/>
      <c r="E531" s="7"/>
      <c r="F531" s="7"/>
      <c r="J531" s="7"/>
    </row>
    <row r="532" ht="12.75" customHeight="1">
      <c r="A532" s="7"/>
      <c r="B532" s="7"/>
      <c r="C532" s="7"/>
      <c r="D532" s="7"/>
      <c r="E532" s="7"/>
      <c r="F532" s="7"/>
      <c r="J532" s="7"/>
    </row>
    <row r="533" ht="12.75" customHeight="1">
      <c r="A533" s="7"/>
      <c r="B533" s="7"/>
      <c r="C533" s="7"/>
      <c r="D533" s="7"/>
      <c r="E533" s="7"/>
      <c r="F533" s="7"/>
      <c r="J533" s="7"/>
    </row>
    <row r="534" ht="12.75" customHeight="1">
      <c r="A534" s="7"/>
      <c r="B534" s="7"/>
      <c r="C534" s="7"/>
      <c r="D534" s="7"/>
      <c r="E534" s="7"/>
      <c r="F534" s="7"/>
      <c r="J534" s="7"/>
    </row>
    <row r="535" ht="12.75" customHeight="1">
      <c r="A535" s="7"/>
      <c r="B535" s="7"/>
      <c r="C535" s="7"/>
      <c r="D535" s="7"/>
      <c r="E535" s="7"/>
      <c r="F535" s="7"/>
      <c r="J535" s="7"/>
    </row>
    <row r="536" ht="12.75" customHeight="1">
      <c r="A536" s="7"/>
      <c r="B536" s="7"/>
      <c r="C536" s="7"/>
      <c r="D536" s="7"/>
      <c r="E536" s="7"/>
      <c r="F536" s="7"/>
      <c r="J536" s="7"/>
    </row>
    <row r="537" ht="12.75" customHeight="1">
      <c r="A537" s="7"/>
      <c r="B537" s="7"/>
      <c r="C537" s="7"/>
      <c r="D537" s="7"/>
      <c r="E537" s="7"/>
      <c r="F537" s="7"/>
      <c r="J537" s="7"/>
    </row>
    <row r="538" ht="12.75" customHeight="1">
      <c r="A538" s="7"/>
      <c r="B538" s="7"/>
      <c r="C538" s="7"/>
      <c r="D538" s="7"/>
      <c r="E538" s="7"/>
      <c r="F538" s="7"/>
      <c r="J538" s="7"/>
    </row>
    <row r="539" ht="12.75" customHeight="1">
      <c r="A539" s="7"/>
      <c r="B539" s="7"/>
      <c r="C539" s="7"/>
      <c r="D539" s="7"/>
      <c r="E539" s="7"/>
      <c r="F539" s="7"/>
      <c r="J539" s="7"/>
    </row>
    <row r="540" ht="12.75" customHeight="1">
      <c r="A540" s="7"/>
      <c r="B540" s="7"/>
      <c r="C540" s="7"/>
      <c r="D540" s="7"/>
      <c r="E540" s="7"/>
      <c r="F540" s="7"/>
      <c r="J540" s="7"/>
    </row>
    <row r="541" ht="12.75" customHeight="1">
      <c r="A541" s="7"/>
      <c r="B541" s="7"/>
      <c r="C541" s="7"/>
      <c r="D541" s="7"/>
      <c r="E541" s="7"/>
      <c r="F541" s="7"/>
      <c r="J541" s="7"/>
    </row>
    <row r="542" ht="12.75" customHeight="1">
      <c r="A542" s="7"/>
      <c r="B542" s="7"/>
      <c r="C542" s="7"/>
      <c r="D542" s="7"/>
      <c r="E542" s="7"/>
      <c r="F542" s="7"/>
      <c r="J542" s="7"/>
    </row>
    <row r="543" ht="12.75" customHeight="1">
      <c r="A543" s="7"/>
      <c r="B543" s="7"/>
      <c r="C543" s="7"/>
      <c r="D543" s="7"/>
      <c r="E543" s="7"/>
      <c r="F543" s="7"/>
      <c r="J543" s="7"/>
    </row>
    <row r="544" ht="12.75" customHeight="1">
      <c r="A544" s="7"/>
      <c r="B544" s="7"/>
      <c r="C544" s="7"/>
      <c r="D544" s="7"/>
      <c r="E544" s="7"/>
      <c r="F544" s="7"/>
      <c r="J544" s="7"/>
    </row>
    <row r="545" ht="12.75" customHeight="1">
      <c r="A545" s="7"/>
      <c r="B545" s="7"/>
      <c r="C545" s="7"/>
      <c r="D545" s="7"/>
      <c r="E545" s="7"/>
      <c r="F545" s="7"/>
      <c r="J545" s="7"/>
    </row>
    <row r="546" ht="12.75" customHeight="1">
      <c r="A546" s="7"/>
      <c r="B546" s="7"/>
      <c r="C546" s="7"/>
      <c r="D546" s="7"/>
      <c r="E546" s="7"/>
      <c r="F546" s="7"/>
      <c r="J546" s="7"/>
    </row>
    <row r="547" ht="12.75" customHeight="1">
      <c r="A547" s="7"/>
      <c r="B547" s="7"/>
      <c r="C547" s="7"/>
      <c r="D547" s="7"/>
      <c r="E547" s="7"/>
      <c r="F547" s="7"/>
      <c r="J547" s="7"/>
    </row>
    <row r="548" ht="12.75" customHeight="1">
      <c r="A548" s="7"/>
      <c r="B548" s="7"/>
      <c r="C548" s="7"/>
      <c r="D548" s="7"/>
      <c r="E548" s="7"/>
      <c r="F548" s="7"/>
      <c r="J548" s="7"/>
    </row>
    <row r="549" ht="12.75" customHeight="1">
      <c r="A549" s="7"/>
      <c r="B549" s="7"/>
      <c r="C549" s="7"/>
      <c r="D549" s="7"/>
      <c r="E549" s="7"/>
      <c r="F549" s="7"/>
      <c r="J549" s="7"/>
    </row>
    <row r="550" ht="12.75" customHeight="1">
      <c r="A550" s="7"/>
      <c r="B550" s="7"/>
      <c r="C550" s="7"/>
      <c r="D550" s="7"/>
      <c r="E550" s="7"/>
      <c r="F550" s="7"/>
      <c r="J550" s="7"/>
    </row>
    <row r="551" ht="12.75" customHeight="1">
      <c r="A551" s="7"/>
      <c r="B551" s="7"/>
      <c r="C551" s="7"/>
      <c r="D551" s="7"/>
      <c r="E551" s="7"/>
      <c r="F551" s="7"/>
      <c r="J551" s="7"/>
    </row>
    <row r="552" ht="12.75" customHeight="1">
      <c r="A552" s="7"/>
      <c r="B552" s="7"/>
      <c r="C552" s="7"/>
      <c r="D552" s="7"/>
      <c r="E552" s="7"/>
      <c r="F552" s="7"/>
      <c r="J552" s="7"/>
    </row>
    <row r="553" ht="12.75" customHeight="1">
      <c r="A553" s="7"/>
      <c r="B553" s="7"/>
      <c r="C553" s="7"/>
      <c r="D553" s="7"/>
      <c r="E553" s="7"/>
      <c r="F553" s="7"/>
      <c r="J553" s="7"/>
    </row>
    <row r="554" ht="12.75" customHeight="1">
      <c r="A554" s="7"/>
      <c r="B554" s="7"/>
      <c r="C554" s="7"/>
      <c r="D554" s="7"/>
      <c r="E554" s="7"/>
      <c r="F554" s="7"/>
      <c r="J554" s="7"/>
    </row>
    <row r="555" ht="12.75" customHeight="1">
      <c r="A555" s="7"/>
      <c r="B555" s="7"/>
      <c r="C555" s="7"/>
      <c r="D555" s="7"/>
      <c r="E555" s="7"/>
      <c r="F555" s="7"/>
      <c r="J555" s="7"/>
    </row>
    <row r="556" ht="12.75" customHeight="1">
      <c r="A556" s="7"/>
      <c r="B556" s="7"/>
      <c r="C556" s="7"/>
      <c r="D556" s="7"/>
      <c r="E556" s="7"/>
      <c r="F556" s="7"/>
      <c r="J556" s="7"/>
    </row>
    <row r="557" ht="12.75" customHeight="1">
      <c r="A557" s="7"/>
      <c r="B557" s="7"/>
      <c r="C557" s="7"/>
      <c r="D557" s="7"/>
      <c r="E557" s="7"/>
      <c r="F557" s="7"/>
      <c r="J557" s="7"/>
    </row>
    <row r="558" ht="12.75" customHeight="1">
      <c r="A558" s="7"/>
      <c r="B558" s="7"/>
      <c r="C558" s="7"/>
      <c r="D558" s="7"/>
      <c r="E558" s="7"/>
      <c r="F558" s="7"/>
      <c r="J558" s="7"/>
    </row>
    <row r="559" ht="12.75" customHeight="1">
      <c r="A559" s="7"/>
      <c r="B559" s="7"/>
      <c r="C559" s="7"/>
      <c r="D559" s="7"/>
      <c r="E559" s="7"/>
      <c r="F559" s="7"/>
      <c r="J559" s="7"/>
    </row>
    <row r="560" ht="12.75" customHeight="1">
      <c r="A560" s="7"/>
      <c r="B560" s="7"/>
      <c r="C560" s="7"/>
      <c r="D560" s="7"/>
      <c r="E560" s="7"/>
      <c r="F560" s="7"/>
      <c r="J560" s="7"/>
    </row>
    <row r="561" ht="12.75" customHeight="1">
      <c r="A561" s="7"/>
      <c r="B561" s="7"/>
      <c r="C561" s="7"/>
      <c r="D561" s="7"/>
      <c r="E561" s="7"/>
      <c r="F561" s="7"/>
      <c r="J561" s="7"/>
    </row>
    <row r="562" ht="12.75" customHeight="1">
      <c r="A562" s="7"/>
      <c r="B562" s="7"/>
      <c r="C562" s="7"/>
      <c r="D562" s="7"/>
      <c r="E562" s="7"/>
      <c r="F562" s="7"/>
      <c r="J562" s="7"/>
    </row>
    <row r="563" ht="12.75" customHeight="1">
      <c r="A563" s="7"/>
      <c r="B563" s="7"/>
      <c r="C563" s="7"/>
      <c r="D563" s="7"/>
      <c r="E563" s="7"/>
      <c r="F563" s="7"/>
      <c r="J563" s="7"/>
    </row>
    <row r="564" ht="12.75" customHeight="1">
      <c r="A564" s="7"/>
      <c r="B564" s="7"/>
      <c r="C564" s="7"/>
      <c r="D564" s="7"/>
      <c r="E564" s="7"/>
      <c r="F564" s="7"/>
      <c r="J564" s="7"/>
    </row>
    <row r="565" ht="12.75" customHeight="1">
      <c r="A565" s="7"/>
      <c r="B565" s="7"/>
      <c r="C565" s="7"/>
      <c r="D565" s="7"/>
      <c r="E565" s="7"/>
      <c r="F565" s="7"/>
      <c r="J565" s="7"/>
    </row>
    <row r="566" ht="12.75" customHeight="1">
      <c r="A566" s="7"/>
      <c r="B566" s="7"/>
      <c r="C566" s="7"/>
      <c r="D566" s="7"/>
      <c r="E566" s="7"/>
      <c r="F566" s="7"/>
      <c r="J566" s="7"/>
    </row>
    <row r="567" ht="12.75" customHeight="1">
      <c r="A567" s="7"/>
      <c r="B567" s="7"/>
      <c r="C567" s="7"/>
      <c r="D567" s="7"/>
      <c r="E567" s="7"/>
      <c r="F567" s="7"/>
      <c r="J567" s="7"/>
    </row>
    <row r="568" ht="12.75" customHeight="1">
      <c r="A568" s="7"/>
      <c r="B568" s="7"/>
      <c r="C568" s="7"/>
      <c r="D568" s="7"/>
      <c r="E568" s="7"/>
      <c r="F568" s="7"/>
      <c r="J568" s="7"/>
    </row>
    <row r="569" ht="12.75" customHeight="1">
      <c r="A569" s="7"/>
      <c r="B569" s="7"/>
      <c r="C569" s="7"/>
      <c r="D569" s="7"/>
      <c r="E569" s="7"/>
      <c r="F569" s="7"/>
      <c r="J569" s="7"/>
    </row>
    <row r="570" ht="12.75" customHeight="1">
      <c r="A570" s="7"/>
      <c r="B570" s="7"/>
      <c r="C570" s="7"/>
      <c r="D570" s="7"/>
      <c r="E570" s="7"/>
      <c r="F570" s="7"/>
      <c r="J570" s="7"/>
    </row>
    <row r="571" ht="12.75" customHeight="1">
      <c r="A571" s="7"/>
      <c r="B571" s="7"/>
      <c r="C571" s="7"/>
      <c r="D571" s="7"/>
      <c r="E571" s="7"/>
      <c r="F571" s="7"/>
      <c r="J571" s="7"/>
    </row>
    <row r="572" ht="12.75" customHeight="1">
      <c r="A572" s="7"/>
      <c r="B572" s="7"/>
      <c r="C572" s="7"/>
      <c r="D572" s="7"/>
      <c r="E572" s="7"/>
      <c r="F572" s="7"/>
      <c r="J572" s="7"/>
    </row>
    <row r="573" ht="12.75" customHeight="1">
      <c r="A573" s="7"/>
      <c r="B573" s="7"/>
      <c r="C573" s="7"/>
      <c r="D573" s="7"/>
      <c r="E573" s="7"/>
      <c r="F573" s="7"/>
      <c r="J573" s="7"/>
    </row>
    <row r="574" ht="12.75" customHeight="1">
      <c r="A574" s="7"/>
      <c r="B574" s="7"/>
      <c r="C574" s="7"/>
      <c r="D574" s="7"/>
      <c r="E574" s="7"/>
      <c r="F574" s="7"/>
      <c r="J574" s="7"/>
    </row>
    <row r="575" ht="12.75" customHeight="1">
      <c r="A575" s="7"/>
      <c r="B575" s="7"/>
      <c r="C575" s="7"/>
      <c r="D575" s="7"/>
      <c r="E575" s="7"/>
      <c r="F575" s="7"/>
      <c r="J575" s="7"/>
    </row>
    <row r="576" ht="12.75" customHeight="1">
      <c r="A576" s="7"/>
      <c r="B576" s="7"/>
      <c r="C576" s="7"/>
      <c r="D576" s="7"/>
      <c r="E576" s="7"/>
      <c r="F576" s="7"/>
      <c r="J576" s="7"/>
    </row>
    <row r="577" ht="12.75" customHeight="1">
      <c r="A577" s="7"/>
      <c r="B577" s="7"/>
      <c r="C577" s="7"/>
      <c r="D577" s="7"/>
      <c r="E577" s="7"/>
      <c r="F577" s="7"/>
      <c r="J577" s="7"/>
    </row>
    <row r="578" ht="12.75" customHeight="1">
      <c r="A578" s="7"/>
      <c r="B578" s="7"/>
      <c r="C578" s="7"/>
      <c r="D578" s="7"/>
      <c r="E578" s="7"/>
      <c r="F578" s="7"/>
      <c r="J578" s="7"/>
    </row>
    <row r="579" ht="12.75" customHeight="1">
      <c r="A579" s="7"/>
      <c r="B579" s="7"/>
      <c r="C579" s="7"/>
      <c r="D579" s="7"/>
      <c r="E579" s="7"/>
      <c r="F579" s="7"/>
      <c r="J579" s="7"/>
    </row>
    <row r="580" ht="12.75" customHeight="1">
      <c r="A580" s="7"/>
      <c r="B580" s="7"/>
      <c r="C580" s="7"/>
      <c r="D580" s="7"/>
      <c r="E580" s="7"/>
      <c r="F580" s="7"/>
      <c r="J580" s="7"/>
    </row>
    <row r="581" ht="12.75" customHeight="1">
      <c r="A581" s="7"/>
      <c r="B581" s="7"/>
      <c r="C581" s="7"/>
      <c r="D581" s="7"/>
      <c r="E581" s="7"/>
      <c r="F581" s="7"/>
      <c r="J581" s="7"/>
    </row>
    <row r="582" ht="12.75" customHeight="1">
      <c r="A582" s="7"/>
      <c r="B582" s="7"/>
      <c r="C582" s="7"/>
      <c r="D582" s="7"/>
      <c r="E582" s="7"/>
      <c r="F582" s="7"/>
      <c r="J582" s="7"/>
    </row>
    <row r="583" ht="12.75" customHeight="1">
      <c r="A583" s="7"/>
      <c r="B583" s="7"/>
      <c r="C583" s="7"/>
      <c r="D583" s="7"/>
      <c r="E583" s="7"/>
      <c r="F583" s="7"/>
      <c r="J583" s="7"/>
    </row>
    <row r="584" ht="12.75" customHeight="1">
      <c r="A584" s="7"/>
      <c r="B584" s="7"/>
      <c r="C584" s="7"/>
      <c r="D584" s="7"/>
      <c r="E584" s="7"/>
      <c r="F584" s="7"/>
      <c r="J584" s="7"/>
    </row>
    <row r="585" ht="12.75" customHeight="1">
      <c r="A585" s="7"/>
      <c r="B585" s="7"/>
      <c r="C585" s="7"/>
      <c r="D585" s="7"/>
      <c r="E585" s="7"/>
      <c r="F585" s="7"/>
      <c r="J585" s="7"/>
    </row>
    <row r="586" ht="12.75" customHeight="1">
      <c r="A586" s="7"/>
      <c r="B586" s="7"/>
      <c r="C586" s="7"/>
      <c r="D586" s="7"/>
      <c r="E586" s="7"/>
      <c r="F586" s="7"/>
      <c r="J586" s="7"/>
    </row>
    <row r="587" ht="12.75" customHeight="1">
      <c r="A587" s="7"/>
      <c r="B587" s="7"/>
      <c r="C587" s="7"/>
      <c r="D587" s="7"/>
      <c r="E587" s="7"/>
      <c r="F587" s="7"/>
      <c r="J587" s="7"/>
    </row>
    <row r="588" ht="12.75" customHeight="1">
      <c r="A588" s="7"/>
      <c r="B588" s="7"/>
      <c r="C588" s="7"/>
      <c r="D588" s="7"/>
      <c r="E588" s="7"/>
      <c r="F588" s="7"/>
      <c r="J588" s="7"/>
    </row>
    <row r="589" ht="12.75" customHeight="1">
      <c r="A589" s="7"/>
      <c r="B589" s="7"/>
      <c r="C589" s="7"/>
      <c r="D589" s="7"/>
      <c r="E589" s="7"/>
      <c r="F589" s="7"/>
      <c r="J589" s="7"/>
    </row>
    <row r="590" ht="12.75" customHeight="1">
      <c r="A590" s="7"/>
      <c r="B590" s="7"/>
      <c r="C590" s="7"/>
      <c r="D590" s="7"/>
      <c r="E590" s="7"/>
      <c r="F590" s="7"/>
      <c r="J590" s="7"/>
    </row>
    <row r="591" ht="12.75" customHeight="1">
      <c r="A591" s="7"/>
      <c r="B591" s="7"/>
      <c r="C591" s="7"/>
      <c r="D591" s="7"/>
      <c r="E591" s="7"/>
      <c r="F591" s="7"/>
      <c r="J591" s="7"/>
    </row>
    <row r="592" ht="12.75" customHeight="1">
      <c r="A592" s="7"/>
      <c r="B592" s="7"/>
      <c r="C592" s="7"/>
      <c r="D592" s="7"/>
      <c r="E592" s="7"/>
      <c r="F592" s="7"/>
      <c r="J592" s="7"/>
    </row>
    <row r="593" ht="12.75" customHeight="1">
      <c r="A593" s="7"/>
      <c r="B593" s="7"/>
      <c r="C593" s="7"/>
      <c r="D593" s="7"/>
      <c r="E593" s="7"/>
      <c r="F593" s="7"/>
      <c r="J593" s="7"/>
    </row>
    <row r="594" ht="12.75" customHeight="1">
      <c r="A594" s="7"/>
      <c r="B594" s="7"/>
      <c r="C594" s="7"/>
      <c r="D594" s="7"/>
      <c r="E594" s="7"/>
      <c r="F594" s="7"/>
      <c r="J594" s="7"/>
    </row>
    <row r="595" ht="12.75" customHeight="1">
      <c r="A595" s="7"/>
      <c r="B595" s="7"/>
      <c r="C595" s="7"/>
      <c r="D595" s="7"/>
      <c r="E595" s="7"/>
      <c r="F595" s="7"/>
      <c r="J595" s="7"/>
    </row>
    <row r="596" ht="12.75" customHeight="1">
      <c r="A596" s="7"/>
      <c r="B596" s="7"/>
      <c r="C596" s="7"/>
      <c r="D596" s="7"/>
      <c r="E596" s="7"/>
      <c r="F596" s="7"/>
      <c r="J596" s="7"/>
    </row>
    <row r="597" ht="12.75" customHeight="1">
      <c r="A597" s="7"/>
      <c r="B597" s="7"/>
      <c r="C597" s="7"/>
      <c r="D597" s="7"/>
      <c r="E597" s="7"/>
      <c r="F597" s="7"/>
      <c r="J597" s="7"/>
    </row>
    <row r="598" ht="12.75" customHeight="1">
      <c r="A598" s="7"/>
      <c r="B598" s="7"/>
      <c r="C598" s="7"/>
      <c r="D598" s="7"/>
      <c r="E598" s="7"/>
      <c r="F598" s="7"/>
      <c r="J598" s="7"/>
    </row>
    <row r="599" ht="12.75" customHeight="1">
      <c r="A599" s="7"/>
      <c r="B599" s="7"/>
      <c r="C599" s="7"/>
      <c r="D599" s="7"/>
      <c r="E599" s="7"/>
      <c r="F599" s="7"/>
      <c r="J599" s="7"/>
    </row>
    <row r="600" ht="12.75" customHeight="1">
      <c r="A600" s="7"/>
      <c r="B600" s="7"/>
      <c r="C600" s="7"/>
      <c r="D600" s="7"/>
      <c r="E600" s="7"/>
      <c r="F600" s="7"/>
      <c r="J600" s="7"/>
    </row>
    <row r="601" ht="12.75" customHeight="1">
      <c r="A601" s="7"/>
      <c r="B601" s="7"/>
      <c r="C601" s="7"/>
      <c r="D601" s="7"/>
      <c r="E601" s="7"/>
      <c r="F601" s="7"/>
      <c r="J601" s="7"/>
    </row>
    <row r="602" ht="12.75" customHeight="1">
      <c r="A602" s="7"/>
      <c r="B602" s="7"/>
      <c r="C602" s="7"/>
      <c r="D602" s="7"/>
      <c r="E602" s="7"/>
      <c r="F602" s="7"/>
      <c r="J602" s="7"/>
    </row>
    <row r="603" ht="12.75" customHeight="1">
      <c r="A603" s="7"/>
      <c r="B603" s="7"/>
      <c r="C603" s="7"/>
      <c r="D603" s="7"/>
      <c r="E603" s="7"/>
      <c r="F603" s="7"/>
      <c r="J603" s="7"/>
    </row>
    <row r="604" ht="12.75" customHeight="1">
      <c r="A604" s="7"/>
      <c r="B604" s="7"/>
      <c r="C604" s="7"/>
      <c r="D604" s="7"/>
      <c r="E604" s="7"/>
      <c r="F604" s="7"/>
      <c r="J604" s="7"/>
    </row>
    <row r="605" ht="12.75" customHeight="1">
      <c r="A605" s="7"/>
      <c r="B605" s="7"/>
      <c r="C605" s="7"/>
      <c r="D605" s="7"/>
      <c r="E605" s="7"/>
      <c r="F605" s="7"/>
      <c r="J605" s="7"/>
    </row>
    <row r="606" ht="12.75" customHeight="1">
      <c r="A606" s="7"/>
      <c r="B606" s="7"/>
      <c r="C606" s="7"/>
      <c r="D606" s="7"/>
      <c r="E606" s="7"/>
      <c r="F606" s="7"/>
      <c r="J606" s="7"/>
    </row>
    <row r="607" ht="12.75" customHeight="1">
      <c r="A607" s="7"/>
      <c r="B607" s="7"/>
      <c r="C607" s="7"/>
      <c r="D607" s="7"/>
      <c r="E607" s="7"/>
      <c r="F607" s="7"/>
      <c r="J607" s="7"/>
    </row>
    <row r="608" ht="12.75" customHeight="1">
      <c r="A608" s="7"/>
      <c r="B608" s="7"/>
      <c r="C608" s="7"/>
      <c r="D608" s="7"/>
      <c r="E608" s="7"/>
      <c r="F608" s="7"/>
      <c r="J608" s="7"/>
    </row>
    <row r="609" ht="12.75" customHeight="1">
      <c r="A609" s="7"/>
      <c r="B609" s="7"/>
      <c r="C609" s="7"/>
      <c r="D609" s="7"/>
      <c r="E609" s="7"/>
      <c r="F609" s="7"/>
      <c r="J609" s="7"/>
    </row>
    <row r="610" ht="12.75" customHeight="1">
      <c r="A610" s="7"/>
      <c r="B610" s="7"/>
      <c r="C610" s="7"/>
      <c r="D610" s="7"/>
      <c r="E610" s="7"/>
      <c r="F610" s="7"/>
      <c r="J610" s="7"/>
    </row>
    <row r="611" ht="12.75" customHeight="1">
      <c r="A611" s="7"/>
      <c r="B611" s="7"/>
      <c r="C611" s="7"/>
      <c r="D611" s="7"/>
      <c r="E611" s="7"/>
      <c r="F611" s="7"/>
      <c r="J611" s="7"/>
    </row>
    <row r="612" ht="12.75" customHeight="1">
      <c r="A612" s="7"/>
      <c r="B612" s="7"/>
      <c r="C612" s="7"/>
      <c r="D612" s="7"/>
      <c r="E612" s="7"/>
      <c r="F612" s="7"/>
      <c r="J612" s="7"/>
    </row>
    <row r="613" ht="12.75" customHeight="1">
      <c r="A613" s="7"/>
      <c r="B613" s="7"/>
      <c r="C613" s="7"/>
      <c r="D613" s="7"/>
      <c r="E613" s="7"/>
      <c r="F613" s="7"/>
      <c r="J613" s="7"/>
    </row>
    <row r="614" ht="12.75" customHeight="1">
      <c r="A614" s="7"/>
      <c r="B614" s="7"/>
      <c r="C614" s="7"/>
      <c r="D614" s="7"/>
      <c r="E614" s="7"/>
      <c r="F614" s="7"/>
      <c r="J614" s="7"/>
    </row>
    <row r="615" ht="12.75" customHeight="1">
      <c r="A615" s="7"/>
      <c r="B615" s="7"/>
      <c r="C615" s="7"/>
      <c r="D615" s="7"/>
      <c r="E615" s="7"/>
      <c r="F615" s="7"/>
      <c r="J615" s="7"/>
    </row>
    <row r="616" ht="12.75" customHeight="1">
      <c r="A616" s="7"/>
      <c r="B616" s="7"/>
      <c r="C616" s="7"/>
      <c r="D616" s="7"/>
      <c r="E616" s="7"/>
      <c r="F616" s="7"/>
      <c r="J616" s="7"/>
    </row>
    <row r="617" ht="12.75" customHeight="1">
      <c r="A617" s="7"/>
      <c r="B617" s="7"/>
      <c r="C617" s="7"/>
      <c r="D617" s="7"/>
      <c r="E617" s="7"/>
      <c r="F617" s="7"/>
      <c r="J617" s="7"/>
    </row>
    <row r="618" ht="12.75" customHeight="1">
      <c r="A618" s="7"/>
      <c r="B618" s="7"/>
      <c r="C618" s="7"/>
      <c r="D618" s="7"/>
      <c r="E618" s="7"/>
      <c r="F618" s="7"/>
      <c r="J618" s="7"/>
    </row>
    <row r="619" ht="12.75" customHeight="1">
      <c r="A619" s="7"/>
      <c r="B619" s="7"/>
      <c r="C619" s="7"/>
      <c r="D619" s="7"/>
      <c r="E619" s="7"/>
      <c r="F619" s="7"/>
      <c r="J619" s="7"/>
    </row>
    <row r="620" ht="12.75" customHeight="1">
      <c r="A620" s="7"/>
      <c r="B620" s="7"/>
      <c r="C620" s="7"/>
      <c r="D620" s="7"/>
      <c r="E620" s="7"/>
      <c r="F620" s="7"/>
      <c r="J620" s="7"/>
    </row>
    <row r="621" ht="12.75" customHeight="1">
      <c r="A621" s="7"/>
      <c r="B621" s="7"/>
      <c r="C621" s="7"/>
      <c r="D621" s="7"/>
      <c r="E621" s="7"/>
      <c r="F621" s="7"/>
      <c r="J621" s="7"/>
    </row>
    <row r="622" ht="12.75" customHeight="1">
      <c r="A622" s="7"/>
      <c r="B622" s="7"/>
      <c r="C622" s="7"/>
      <c r="D622" s="7"/>
      <c r="E622" s="7"/>
      <c r="F622" s="7"/>
      <c r="J622" s="7"/>
    </row>
    <row r="623" ht="12.75" customHeight="1">
      <c r="A623" s="7"/>
      <c r="B623" s="7"/>
      <c r="C623" s="7"/>
      <c r="D623" s="7"/>
      <c r="E623" s="7"/>
      <c r="F623" s="7"/>
      <c r="J623" s="7"/>
    </row>
    <row r="624" ht="12.75" customHeight="1">
      <c r="A624" s="7"/>
      <c r="B624" s="7"/>
      <c r="C624" s="7"/>
      <c r="D624" s="7"/>
      <c r="E624" s="7"/>
      <c r="F624" s="7"/>
      <c r="J624" s="7"/>
    </row>
    <row r="625" ht="12.75" customHeight="1">
      <c r="A625" s="7"/>
      <c r="B625" s="7"/>
      <c r="C625" s="7"/>
      <c r="D625" s="7"/>
      <c r="E625" s="7"/>
      <c r="F625" s="7"/>
      <c r="J625" s="7"/>
    </row>
    <row r="626" ht="12.75" customHeight="1">
      <c r="A626" s="7"/>
      <c r="B626" s="7"/>
      <c r="C626" s="7"/>
      <c r="D626" s="7"/>
      <c r="E626" s="7"/>
      <c r="F626" s="7"/>
      <c r="J626" s="7"/>
    </row>
    <row r="627" ht="12.75" customHeight="1">
      <c r="A627" s="7"/>
      <c r="B627" s="7"/>
      <c r="C627" s="7"/>
      <c r="D627" s="7"/>
      <c r="E627" s="7"/>
      <c r="F627" s="7"/>
      <c r="J627" s="7"/>
    </row>
    <row r="628" ht="12.75" customHeight="1">
      <c r="A628" s="7"/>
      <c r="B628" s="7"/>
      <c r="C628" s="7"/>
      <c r="D628" s="7"/>
      <c r="E628" s="7"/>
      <c r="F628" s="7"/>
      <c r="J628" s="7"/>
    </row>
    <row r="629" ht="12.75" customHeight="1">
      <c r="A629" s="7"/>
      <c r="B629" s="7"/>
      <c r="C629" s="7"/>
      <c r="D629" s="7"/>
      <c r="E629" s="7"/>
      <c r="F629" s="7"/>
      <c r="J629" s="7"/>
    </row>
    <row r="630" ht="12.75" customHeight="1">
      <c r="A630" s="7"/>
      <c r="B630" s="7"/>
      <c r="C630" s="7"/>
      <c r="D630" s="7"/>
      <c r="E630" s="7"/>
      <c r="F630" s="7"/>
      <c r="J630" s="7"/>
    </row>
    <row r="631" ht="12.75" customHeight="1">
      <c r="A631" s="7"/>
      <c r="B631" s="7"/>
      <c r="C631" s="7"/>
      <c r="D631" s="7"/>
      <c r="E631" s="7"/>
      <c r="F631" s="7"/>
      <c r="J631" s="7"/>
    </row>
    <row r="632" ht="12.75" customHeight="1">
      <c r="A632" s="7"/>
      <c r="B632" s="7"/>
      <c r="C632" s="7"/>
      <c r="D632" s="7"/>
      <c r="E632" s="7"/>
      <c r="F632" s="7"/>
      <c r="J632" s="7"/>
    </row>
    <row r="633" ht="12.75" customHeight="1">
      <c r="A633" s="7"/>
      <c r="B633" s="7"/>
      <c r="C633" s="7"/>
      <c r="D633" s="7"/>
      <c r="E633" s="7"/>
      <c r="F633" s="7"/>
      <c r="J633" s="7"/>
    </row>
    <row r="634" ht="12.75" customHeight="1">
      <c r="A634" s="7"/>
      <c r="B634" s="7"/>
      <c r="C634" s="7"/>
      <c r="D634" s="7"/>
      <c r="E634" s="7"/>
      <c r="F634" s="7"/>
      <c r="J634" s="7"/>
    </row>
    <row r="635" ht="12.75" customHeight="1">
      <c r="A635" s="7"/>
      <c r="B635" s="7"/>
      <c r="C635" s="7"/>
      <c r="D635" s="7"/>
      <c r="E635" s="7"/>
      <c r="F635" s="7"/>
      <c r="J635" s="7"/>
    </row>
    <row r="636" ht="12.75" customHeight="1">
      <c r="A636" s="7"/>
      <c r="B636" s="7"/>
      <c r="C636" s="7"/>
      <c r="D636" s="7"/>
      <c r="E636" s="7"/>
      <c r="F636" s="7"/>
      <c r="J636" s="7"/>
    </row>
    <row r="637" ht="12.75" customHeight="1">
      <c r="A637" s="7"/>
      <c r="B637" s="7"/>
      <c r="C637" s="7"/>
      <c r="D637" s="7"/>
      <c r="E637" s="7"/>
      <c r="F637" s="7"/>
      <c r="J637" s="7"/>
    </row>
    <row r="638" ht="12.75" customHeight="1">
      <c r="A638" s="7"/>
      <c r="B638" s="7"/>
      <c r="C638" s="7"/>
      <c r="D638" s="7"/>
      <c r="E638" s="7"/>
      <c r="F638" s="7"/>
      <c r="J638" s="7"/>
    </row>
    <row r="639" ht="12.75" customHeight="1">
      <c r="A639" s="7"/>
      <c r="B639" s="7"/>
      <c r="C639" s="7"/>
      <c r="D639" s="7"/>
      <c r="E639" s="7"/>
      <c r="F639" s="7"/>
      <c r="J639" s="7"/>
    </row>
    <row r="640" ht="12.75" customHeight="1">
      <c r="A640" s="7"/>
      <c r="B640" s="7"/>
      <c r="C640" s="7"/>
      <c r="D640" s="7"/>
      <c r="E640" s="7"/>
      <c r="F640" s="7"/>
      <c r="J640" s="7"/>
    </row>
    <row r="641" ht="12.75" customHeight="1">
      <c r="A641" s="7"/>
      <c r="B641" s="7"/>
      <c r="C641" s="7"/>
      <c r="D641" s="7"/>
      <c r="E641" s="7"/>
      <c r="F641" s="7"/>
      <c r="J641" s="7"/>
    </row>
    <row r="642" ht="12.75" customHeight="1">
      <c r="A642" s="7"/>
      <c r="B642" s="7"/>
      <c r="C642" s="7"/>
      <c r="D642" s="7"/>
      <c r="E642" s="7"/>
      <c r="F642" s="7"/>
      <c r="J642" s="7"/>
    </row>
    <row r="643" ht="12.75" customHeight="1">
      <c r="A643" s="7"/>
      <c r="B643" s="7"/>
      <c r="C643" s="7"/>
      <c r="D643" s="7"/>
      <c r="E643" s="7"/>
      <c r="F643" s="7"/>
      <c r="J643" s="7"/>
    </row>
    <row r="644" ht="12.75" customHeight="1">
      <c r="A644" s="7"/>
      <c r="B644" s="7"/>
      <c r="C644" s="7"/>
      <c r="D644" s="7"/>
      <c r="E644" s="7"/>
      <c r="F644" s="7"/>
      <c r="J644" s="7"/>
    </row>
    <row r="645" ht="12.75" customHeight="1">
      <c r="A645" s="7"/>
      <c r="B645" s="7"/>
      <c r="C645" s="7"/>
      <c r="D645" s="7"/>
      <c r="E645" s="7"/>
      <c r="F645" s="7"/>
      <c r="J645" s="7"/>
    </row>
    <row r="646" ht="12.75" customHeight="1">
      <c r="A646" s="7"/>
      <c r="B646" s="7"/>
      <c r="C646" s="7"/>
      <c r="D646" s="7"/>
      <c r="E646" s="7"/>
      <c r="F646" s="7"/>
      <c r="J646" s="7"/>
    </row>
    <row r="647" ht="12.75" customHeight="1">
      <c r="A647" s="7"/>
      <c r="B647" s="7"/>
      <c r="C647" s="7"/>
      <c r="D647" s="7"/>
      <c r="E647" s="7"/>
      <c r="F647" s="7"/>
      <c r="J647" s="7"/>
    </row>
    <row r="648" ht="12.75" customHeight="1">
      <c r="A648" s="7"/>
      <c r="B648" s="7"/>
      <c r="C648" s="7"/>
      <c r="D648" s="7"/>
      <c r="E648" s="7"/>
      <c r="F648" s="7"/>
      <c r="J648" s="7"/>
    </row>
    <row r="649" ht="12.75" customHeight="1">
      <c r="A649" s="7"/>
      <c r="B649" s="7"/>
      <c r="C649" s="7"/>
      <c r="D649" s="7"/>
      <c r="E649" s="7"/>
      <c r="F649" s="7"/>
      <c r="J649" s="7"/>
    </row>
    <row r="650" ht="12.75" customHeight="1">
      <c r="A650" s="7"/>
      <c r="B650" s="7"/>
      <c r="C650" s="7"/>
      <c r="D650" s="7"/>
      <c r="E650" s="7"/>
      <c r="F650" s="7"/>
      <c r="J650" s="7"/>
    </row>
    <row r="651" ht="12.75" customHeight="1">
      <c r="A651" s="7"/>
      <c r="B651" s="7"/>
      <c r="C651" s="7"/>
      <c r="D651" s="7"/>
      <c r="E651" s="7"/>
      <c r="F651" s="7"/>
      <c r="J651" s="7"/>
    </row>
    <row r="652" ht="12.75" customHeight="1">
      <c r="A652" s="7"/>
      <c r="B652" s="7"/>
      <c r="C652" s="7"/>
      <c r="D652" s="7"/>
      <c r="E652" s="7"/>
      <c r="F652" s="7"/>
      <c r="J652" s="7"/>
    </row>
    <row r="653" ht="12.75" customHeight="1">
      <c r="A653" s="7"/>
      <c r="B653" s="7"/>
      <c r="C653" s="7"/>
      <c r="D653" s="7"/>
      <c r="E653" s="7"/>
      <c r="F653" s="7"/>
      <c r="J653" s="7"/>
    </row>
    <row r="654" ht="12.75" customHeight="1">
      <c r="A654" s="7"/>
      <c r="B654" s="7"/>
      <c r="C654" s="7"/>
      <c r="D654" s="7"/>
      <c r="E654" s="7"/>
      <c r="F654" s="7"/>
      <c r="J654" s="7"/>
    </row>
    <row r="655" ht="12.75" customHeight="1">
      <c r="A655" s="7"/>
      <c r="B655" s="7"/>
      <c r="C655" s="7"/>
      <c r="D655" s="7"/>
      <c r="E655" s="7"/>
      <c r="F655" s="7"/>
      <c r="J655" s="7"/>
    </row>
    <row r="656" ht="12.75" customHeight="1">
      <c r="A656" s="7"/>
      <c r="B656" s="7"/>
      <c r="C656" s="7"/>
      <c r="D656" s="7"/>
      <c r="E656" s="7"/>
      <c r="F656" s="7"/>
      <c r="J656" s="7"/>
    </row>
    <row r="657" ht="12.75" customHeight="1">
      <c r="A657" s="7"/>
      <c r="B657" s="7"/>
      <c r="C657" s="7"/>
      <c r="D657" s="7"/>
      <c r="E657" s="7"/>
      <c r="F657" s="7"/>
      <c r="J657" s="7"/>
    </row>
    <row r="658" ht="12.75" customHeight="1">
      <c r="A658" s="7"/>
      <c r="B658" s="7"/>
      <c r="C658" s="7"/>
      <c r="D658" s="7"/>
      <c r="E658" s="7"/>
      <c r="F658" s="7"/>
      <c r="J658" s="7"/>
    </row>
    <row r="659" ht="12.75" customHeight="1">
      <c r="A659" s="7"/>
      <c r="B659" s="7"/>
      <c r="C659" s="7"/>
      <c r="D659" s="7"/>
      <c r="E659" s="7"/>
      <c r="F659" s="7"/>
      <c r="J659" s="7"/>
    </row>
    <row r="660" ht="12.75" customHeight="1">
      <c r="A660" s="7"/>
      <c r="B660" s="7"/>
      <c r="C660" s="7"/>
      <c r="D660" s="7"/>
      <c r="E660" s="7"/>
      <c r="F660" s="7"/>
      <c r="J660" s="7"/>
    </row>
    <row r="661" ht="12.75" customHeight="1">
      <c r="A661" s="7"/>
      <c r="B661" s="7"/>
      <c r="C661" s="7"/>
      <c r="D661" s="7"/>
      <c r="E661" s="7"/>
      <c r="F661" s="7"/>
      <c r="J661" s="7"/>
    </row>
    <row r="662" ht="12.75" customHeight="1">
      <c r="A662" s="7"/>
      <c r="B662" s="7"/>
      <c r="C662" s="7"/>
      <c r="D662" s="7"/>
      <c r="E662" s="7"/>
      <c r="F662" s="7"/>
      <c r="J662" s="7"/>
    </row>
    <row r="663" ht="12.75" customHeight="1">
      <c r="A663" s="7"/>
      <c r="B663" s="7"/>
      <c r="C663" s="7"/>
      <c r="D663" s="7"/>
      <c r="E663" s="7"/>
      <c r="F663" s="7"/>
      <c r="J663" s="7"/>
    </row>
    <row r="664" ht="12.75" customHeight="1">
      <c r="A664" s="7"/>
      <c r="B664" s="7"/>
      <c r="C664" s="7"/>
      <c r="D664" s="7"/>
      <c r="E664" s="7"/>
      <c r="F664" s="7"/>
      <c r="J664" s="7"/>
    </row>
    <row r="665" ht="12.75" customHeight="1">
      <c r="A665" s="7"/>
      <c r="B665" s="7"/>
      <c r="C665" s="7"/>
      <c r="D665" s="7"/>
      <c r="E665" s="7"/>
      <c r="F665" s="7"/>
      <c r="J665" s="7"/>
    </row>
    <row r="666" ht="12.75" customHeight="1">
      <c r="A666" s="7"/>
      <c r="B666" s="7"/>
      <c r="C666" s="7"/>
      <c r="D666" s="7"/>
      <c r="E666" s="7"/>
      <c r="F666" s="7"/>
      <c r="J666" s="7"/>
    </row>
    <row r="667" ht="12.75" customHeight="1">
      <c r="A667" s="7"/>
      <c r="B667" s="7"/>
      <c r="C667" s="7"/>
      <c r="D667" s="7"/>
      <c r="E667" s="7"/>
      <c r="F667" s="7"/>
      <c r="J667" s="7"/>
    </row>
    <row r="668" ht="12.75" customHeight="1">
      <c r="A668" s="7"/>
      <c r="B668" s="7"/>
      <c r="C668" s="7"/>
      <c r="D668" s="7"/>
      <c r="E668" s="7"/>
      <c r="F668" s="7"/>
      <c r="J668" s="7"/>
    </row>
    <row r="669" ht="12.75" customHeight="1">
      <c r="A669" s="7"/>
      <c r="B669" s="7"/>
      <c r="C669" s="7"/>
      <c r="D669" s="7"/>
      <c r="E669" s="7"/>
      <c r="F669" s="7"/>
      <c r="J669" s="7"/>
    </row>
    <row r="670" ht="12.75" customHeight="1">
      <c r="A670" s="7"/>
      <c r="B670" s="7"/>
      <c r="C670" s="7"/>
      <c r="D670" s="7"/>
      <c r="E670" s="7"/>
      <c r="F670" s="7"/>
      <c r="J670" s="7"/>
    </row>
    <row r="671" ht="12.75" customHeight="1">
      <c r="A671" s="7"/>
      <c r="B671" s="7"/>
      <c r="C671" s="7"/>
      <c r="D671" s="7"/>
      <c r="E671" s="7"/>
      <c r="F671" s="7"/>
      <c r="J671" s="7"/>
    </row>
    <row r="672" ht="12.75" customHeight="1">
      <c r="A672" s="7"/>
      <c r="B672" s="7"/>
      <c r="C672" s="7"/>
      <c r="D672" s="7"/>
      <c r="E672" s="7"/>
      <c r="F672" s="7"/>
      <c r="J672" s="7"/>
    </row>
    <row r="673" ht="12.75" customHeight="1">
      <c r="A673" s="7"/>
      <c r="B673" s="7"/>
      <c r="C673" s="7"/>
      <c r="D673" s="7"/>
      <c r="E673" s="7"/>
      <c r="F673" s="7"/>
      <c r="J673" s="7"/>
    </row>
    <row r="674" ht="12.75" customHeight="1">
      <c r="A674" s="7"/>
      <c r="B674" s="7"/>
      <c r="C674" s="7"/>
      <c r="D674" s="7"/>
      <c r="E674" s="7"/>
      <c r="F674" s="7"/>
      <c r="J674" s="7"/>
    </row>
    <row r="675" ht="12.75" customHeight="1">
      <c r="A675" s="7"/>
      <c r="B675" s="7"/>
      <c r="C675" s="7"/>
      <c r="D675" s="7"/>
      <c r="E675" s="7"/>
      <c r="F675" s="7"/>
      <c r="J675" s="7"/>
    </row>
    <row r="676" ht="12.75" customHeight="1">
      <c r="A676" s="7"/>
      <c r="B676" s="7"/>
      <c r="C676" s="7"/>
      <c r="D676" s="7"/>
      <c r="E676" s="7"/>
      <c r="F676" s="7"/>
      <c r="J676" s="7"/>
    </row>
    <row r="677" ht="12.75" customHeight="1">
      <c r="A677" s="7"/>
      <c r="B677" s="7"/>
      <c r="C677" s="7"/>
      <c r="D677" s="7"/>
      <c r="E677" s="7"/>
      <c r="F677" s="7"/>
      <c r="J677" s="7"/>
    </row>
    <row r="678" ht="12.75" customHeight="1">
      <c r="A678" s="7"/>
      <c r="B678" s="7"/>
      <c r="C678" s="7"/>
      <c r="D678" s="7"/>
      <c r="E678" s="7"/>
      <c r="F678" s="7"/>
      <c r="J678" s="7"/>
    </row>
    <row r="679" ht="12.75" customHeight="1">
      <c r="A679" s="7"/>
      <c r="B679" s="7"/>
      <c r="C679" s="7"/>
      <c r="D679" s="7"/>
      <c r="E679" s="7"/>
      <c r="F679" s="7"/>
      <c r="J679" s="7"/>
    </row>
    <row r="680" ht="12.75" customHeight="1">
      <c r="A680" s="7"/>
      <c r="B680" s="7"/>
      <c r="C680" s="7"/>
      <c r="D680" s="7"/>
      <c r="E680" s="7"/>
      <c r="F680" s="7"/>
      <c r="J680" s="7"/>
    </row>
    <row r="681" ht="12.75" customHeight="1">
      <c r="A681" s="7"/>
      <c r="B681" s="7"/>
      <c r="C681" s="7"/>
      <c r="D681" s="7"/>
      <c r="E681" s="7"/>
      <c r="F681" s="7"/>
      <c r="J681" s="7"/>
    </row>
    <row r="682" ht="12.75" customHeight="1">
      <c r="A682" s="7"/>
      <c r="B682" s="7"/>
      <c r="C682" s="7"/>
      <c r="D682" s="7"/>
      <c r="E682" s="7"/>
      <c r="F682" s="7"/>
      <c r="J682" s="7"/>
    </row>
    <row r="683" ht="12.75" customHeight="1">
      <c r="A683" s="7"/>
      <c r="B683" s="7"/>
      <c r="C683" s="7"/>
      <c r="D683" s="7"/>
      <c r="E683" s="7"/>
      <c r="F683" s="7"/>
      <c r="J683" s="7"/>
    </row>
    <row r="684" ht="12.75" customHeight="1">
      <c r="A684" s="7"/>
      <c r="B684" s="7"/>
      <c r="C684" s="7"/>
      <c r="D684" s="7"/>
      <c r="E684" s="7"/>
      <c r="F684" s="7"/>
      <c r="J684" s="7"/>
    </row>
    <row r="685" ht="12.75" customHeight="1">
      <c r="A685" s="7"/>
      <c r="B685" s="7"/>
      <c r="C685" s="7"/>
      <c r="D685" s="7"/>
      <c r="E685" s="7"/>
      <c r="F685" s="7"/>
      <c r="J685" s="7"/>
    </row>
    <row r="686" ht="12.75" customHeight="1">
      <c r="A686" s="7"/>
      <c r="B686" s="7"/>
      <c r="C686" s="7"/>
      <c r="D686" s="7"/>
      <c r="E686" s="7"/>
      <c r="F686" s="7"/>
      <c r="J686" s="7"/>
    </row>
    <row r="687" ht="12.75" customHeight="1">
      <c r="A687" s="7"/>
      <c r="B687" s="7"/>
      <c r="C687" s="7"/>
      <c r="D687" s="7"/>
      <c r="E687" s="7"/>
      <c r="F687" s="7"/>
      <c r="J687" s="7"/>
    </row>
    <row r="688" ht="12.75" customHeight="1">
      <c r="A688" s="7"/>
      <c r="B688" s="7"/>
      <c r="C688" s="7"/>
      <c r="D688" s="7"/>
      <c r="E688" s="7"/>
      <c r="F688" s="7"/>
      <c r="J688" s="7"/>
    </row>
    <row r="689" ht="12.75" customHeight="1">
      <c r="A689" s="7"/>
      <c r="B689" s="7"/>
      <c r="C689" s="7"/>
      <c r="D689" s="7"/>
      <c r="E689" s="7"/>
      <c r="F689" s="7"/>
      <c r="J689" s="7"/>
    </row>
    <row r="690" ht="12.75" customHeight="1">
      <c r="A690" s="7"/>
      <c r="B690" s="7"/>
      <c r="C690" s="7"/>
      <c r="D690" s="7"/>
      <c r="E690" s="7"/>
      <c r="F690" s="7"/>
      <c r="J690" s="7"/>
    </row>
    <row r="691" ht="12.75" customHeight="1">
      <c r="A691" s="7"/>
      <c r="B691" s="7"/>
      <c r="C691" s="7"/>
      <c r="D691" s="7"/>
      <c r="E691" s="7"/>
      <c r="F691" s="7"/>
      <c r="J691" s="7"/>
    </row>
    <row r="692" ht="12.75" customHeight="1">
      <c r="A692" s="7"/>
      <c r="B692" s="7"/>
      <c r="C692" s="7"/>
      <c r="D692" s="7"/>
      <c r="E692" s="7"/>
      <c r="F692" s="7"/>
      <c r="J692" s="7"/>
    </row>
    <row r="693" ht="12.75" customHeight="1">
      <c r="A693" s="7"/>
      <c r="B693" s="7"/>
      <c r="C693" s="7"/>
      <c r="D693" s="7"/>
      <c r="E693" s="7"/>
      <c r="F693" s="7"/>
      <c r="J693" s="7"/>
    </row>
    <row r="694" ht="12.75" customHeight="1">
      <c r="A694" s="7"/>
      <c r="B694" s="7"/>
      <c r="C694" s="7"/>
      <c r="D694" s="7"/>
      <c r="E694" s="7"/>
      <c r="F694" s="7"/>
      <c r="J694" s="7"/>
    </row>
    <row r="695" ht="12.75" customHeight="1">
      <c r="A695" s="7"/>
      <c r="B695" s="7"/>
      <c r="C695" s="7"/>
      <c r="D695" s="7"/>
      <c r="E695" s="7"/>
      <c r="F695" s="7"/>
      <c r="J695" s="7"/>
    </row>
    <row r="696" ht="12.75" customHeight="1">
      <c r="A696" s="7"/>
      <c r="B696" s="7"/>
      <c r="C696" s="7"/>
      <c r="D696" s="7"/>
      <c r="E696" s="7"/>
      <c r="F696" s="7"/>
      <c r="J696" s="7"/>
    </row>
    <row r="697" ht="12.75" customHeight="1">
      <c r="A697" s="7"/>
      <c r="B697" s="7"/>
      <c r="C697" s="7"/>
      <c r="D697" s="7"/>
      <c r="E697" s="7"/>
      <c r="F697" s="7"/>
      <c r="J697" s="7"/>
    </row>
    <row r="698" ht="12.75" customHeight="1">
      <c r="A698" s="7"/>
      <c r="B698" s="7"/>
      <c r="C698" s="7"/>
      <c r="D698" s="7"/>
      <c r="E698" s="7"/>
      <c r="F698" s="7"/>
      <c r="J698" s="7"/>
    </row>
    <row r="699" ht="12.75" customHeight="1">
      <c r="A699" s="7"/>
      <c r="B699" s="7"/>
      <c r="C699" s="7"/>
      <c r="D699" s="7"/>
      <c r="E699" s="7"/>
      <c r="F699" s="7"/>
      <c r="J699" s="7"/>
    </row>
    <row r="700" ht="12.75" customHeight="1">
      <c r="A700" s="7"/>
      <c r="B700" s="7"/>
      <c r="C700" s="7"/>
      <c r="D700" s="7"/>
      <c r="E700" s="7"/>
      <c r="F700" s="7"/>
      <c r="J700" s="7"/>
    </row>
    <row r="701" ht="12.75" customHeight="1">
      <c r="A701" s="7"/>
      <c r="B701" s="7"/>
      <c r="C701" s="7"/>
      <c r="D701" s="7"/>
      <c r="E701" s="7"/>
      <c r="F701" s="7"/>
      <c r="J701" s="7"/>
    </row>
    <row r="702" ht="12.75" customHeight="1">
      <c r="A702" s="7"/>
      <c r="B702" s="7"/>
      <c r="C702" s="7"/>
      <c r="D702" s="7"/>
      <c r="E702" s="7"/>
      <c r="F702" s="7"/>
      <c r="J702" s="7"/>
    </row>
    <row r="703" ht="12.75" customHeight="1">
      <c r="A703" s="7"/>
      <c r="B703" s="7"/>
      <c r="C703" s="7"/>
      <c r="D703" s="7"/>
      <c r="E703" s="7"/>
      <c r="F703" s="7"/>
      <c r="J703" s="7"/>
    </row>
    <row r="704" ht="12.75" customHeight="1">
      <c r="A704" s="7"/>
      <c r="B704" s="7"/>
      <c r="C704" s="7"/>
      <c r="D704" s="7"/>
      <c r="E704" s="7"/>
      <c r="F704" s="7"/>
      <c r="J704" s="7"/>
    </row>
    <row r="705" ht="12.75" customHeight="1">
      <c r="A705" s="7"/>
      <c r="B705" s="7"/>
      <c r="C705" s="7"/>
      <c r="D705" s="7"/>
      <c r="E705" s="7"/>
      <c r="F705" s="7"/>
      <c r="J705" s="7"/>
    </row>
    <row r="706" ht="12.75" customHeight="1">
      <c r="A706" s="7"/>
      <c r="B706" s="7"/>
      <c r="C706" s="7"/>
      <c r="D706" s="7"/>
      <c r="E706" s="7"/>
      <c r="F706" s="7"/>
      <c r="J706" s="7"/>
    </row>
    <row r="707" ht="12.75" customHeight="1">
      <c r="A707" s="7"/>
      <c r="B707" s="7"/>
      <c r="C707" s="7"/>
      <c r="D707" s="7"/>
      <c r="E707" s="7"/>
      <c r="F707" s="7"/>
      <c r="J707" s="7"/>
    </row>
    <row r="708" ht="12.75" customHeight="1">
      <c r="A708" s="7"/>
      <c r="B708" s="7"/>
      <c r="C708" s="7"/>
      <c r="D708" s="7"/>
      <c r="E708" s="7"/>
      <c r="F708" s="7"/>
      <c r="J708" s="7"/>
    </row>
    <row r="709" ht="12.75" customHeight="1">
      <c r="A709" s="7"/>
      <c r="B709" s="7"/>
      <c r="C709" s="7"/>
      <c r="D709" s="7"/>
      <c r="E709" s="7"/>
      <c r="F709" s="7"/>
      <c r="J709" s="7"/>
    </row>
    <row r="710" ht="12.75" customHeight="1">
      <c r="A710" s="7"/>
      <c r="B710" s="7"/>
      <c r="C710" s="7"/>
      <c r="D710" s="7"/>
      <c r="E710" s="7"/>
      <c r="F710" s="7"/>
      <c r="J710" s="7"/>
    </row>
    <row r="711" ht="12.75" customHeight="1">
      <c r="A711" s="7"/>
      <c r="B711" s="7"/>
      <c r="C711" s="7"/>
      <c r="D711" s="7"/>
      <c r="E711" s="7"/>
      <c r="F711" s="7"/>
      <c r="J711" s="7"/>
    </row>
    <row r="712" ht="12.75" customHeight="1">
      <c r="A712" s="7"/>
      <c r="B712" s="7"/>
      <c r="C712" s="7"/>
      <c r="D712" s="7"/>
      <c r="E712" s="7"/>
      <c r="F712" s="7"/>
      <c r="J712" s="7"/>
    </row>
    <row r="713" ht="12.75" customHeight="1">
      <c r="A713" s="7"/>
      <c r="B713" s="7"/>
      <c r="C713" s="7"/>
      <c r="D713" s="7"/>
      <c r="E713" s="7"/>
      <c r="F713" s="7"/>
      <c r="J713" s="7"/>
    </row>
    <row r="714" ht="12.75" customHeight="1">
      <c r="A714" s="7"/>
      <c r="B714" s="7"/>
      <c r="C714" s="7"/>
      <c r="D714" s="7"/>
      <c r="E714" s="7"/>
      <c r="F714" s="7"/>
      <c r="J714" s="7"/>
    </row>
    <row r="715" ht="12.75" customHeight="1">
      <c r="A715" s="7"/>
      <c r="B715" s="7"/>
      <c r="C715" s="7"/>
      <c r="D715" s="7"/>
      <c r="E715" s="7"/>
      <c r="F715" s="7"/>
      <c r="J715" s="7"/>
    </row>
    <row r="716" ht="12.75" customHeight="1">
      <c r="A716" s="7"/>
      <c r="B716" s="7"/>
      <c r="C716" s="7"/>
      <c r="D716" s="7"/>
      <c r="E716" s="7"/>
      <c r="F716" s="7"/>
      <c r="J716" s="7"/>
    </row>
    <row r="717" ht="12.75" customHeight="1">
      <c r="A717" s="7"/>
      <c r="B717" s="7"/>
      <c r="C717" s="7"/>
      <c r="D717" s="7"/>
      <c r="E717" s="7"/>
      <c r="F717" s="7"/>
      <c r="J717" s="7"/>
    </row>
    <row r="718" ht="12.75" customHeight="1">
      <c r="A718" s="7"/>
      <c r="B718" s="7"/>
      <c r="C718" s="7"/>
      <c r="D718" s="7"/>
      <c r="E718" s="7"/>
      <c r="F718" s="7"/>
      <c r="J718" s="7"/>
    </row>
    <row r="719" ht="12.75" customHeight="1">
      <c r="A719" s="7"/>
      <c r="B719" s="7"/>
      <c r="C719" s="7"/>
      <c r="D719" s="7"/>
      <c r="E719" s="7"/>
      <c r="F719" s="7"/>
      <c r="J719" s="7"/>
    </row>
    <row r="720" ht="12.75" customHeight="1">
      <c r="A720" s="7"/>
      <c r="B720" s="7"/>
      <c r="C720" s="7"/>
      <c r="D720" s="7"/>
      <c r="E720" s="7"/>
      <c r="F720" s="7"/>
      <c r="J720" s="7"/>
    </row>
    <row r="721" ht="12.75" customHeight="1">
      <c r="A721" s="7"/>
      <c r="B721" s="7"/>
      <c r="C721" s="7"/>
      <c r="D721" s="7"/>
      <c r="E721" s="7"/>
      <c r="F721" s="7"/>
      <c r="J721" s="7"/>
    </row>
    <row r="722" ht="12.75" customHeight="1">
      <c r="A722" s="7"/>
      <c r="B722" s="7"/>
      <c r="C722" s="7"/>
      <c r="D722" s="7"/>
      <c r="E722" s="7"/>
      <c r="F722" s="7"/>
      <c r="J722" s="7"/>
    </row>
    <row r="723" ht="12.75" customHeight="1">
      <c r="A723" s="7"/>
      <c r="B723" s="7"/>
      <c r="C723" s="7"/>
      <c r="D723" s="7"/>
      <c r="E723" s="7"/>
      <c r="F723" s="7"/>
      <c r="J723" s="7"/>
    </row>
    <row r="724" ht="12.75" customHeight="1">
      <c r="A724" s="7"/>
      <c r="B724" s="7"/>
      <c r="C724" s="7"/>
      <c r="D724" s="7"/>
      <c r="E724" s="7"/>
      <c r="F724" s="7"/>
      <c r="J724" s="7"/>
    </row>
    <row r="725" ht="12.75" customHeight="1">
      <c r="A725" s="7"/>
      <c r="B725" s="7"/>
      <c r="C725" s="7"/>
      <c r="D725" s="7"/>
      <c r="E725" s="7"/>
      <c r="F725" s="7"/>
      <c r="J725" s="7"/>
    </row>
    <row r="726" ht="12.75" customHeight="1">
      <c r="A726" s="7"/>
      <c r="B726" s="7"/>
      <c r="C726" s="7"/>
      <c r="D726" s="7"/>
      <c r="E726" s="7"/>
      <c r="F726" s="7"/>
      <c r="J726" s="7"/>
    </row>
    <row r="727" ht="12.75" customHeight="1">
      <c r="A727" s="7"/>
      <c r="B727" s="7"/>
      <c r="C727" s="7"/>
      <c r="D727" s="7"/>
      <c r="E727" s="7"/>
      <c r="F727" s="7"/>
      <c r="J727" s="7"/>
    </row>
    <row r="728" ht="12.75" customHeight="1">
      <c r="A728" s="7"/>
      <c r="B728" s="7"/>
      <c r="C728" s="7"/>
      <c r="D728" s="7"/>
      <c r="E728" s="7"/>
      <c r="F728" s="7"/>
      <c r="J728" s="7"/>
    </row>
    <row r="729" ht="12.75" customHeight="1">
      <c r="A729" s="7"/>
      <c r="B729" s="7"/>
      <c r="C729" s="7"/>
      <c r="D729" s="7"/>
      <c r="E729" s="7"/>
      <c r="F729" s="7"/>
      <c r="J729" s="7"/>
    </row>
    <row r="730" ht="12.75" customHeight="1">
      <c r="A730" s="7"/>
      <c r="B730" s="7"/>
      <c r="C730" s="7"/>
      <c r="D730" s="7"/>
      <c r="E730" s="7"/>
      <c r="F730" s="7"/>
      <c r="J730" s="7"/>
    </row>
    <row r="731" ht="12.75" customHeight="1">
      <c r="A731" s="7"/>
      <c r="B731" s="7"/>
      <c r="C731" s="7"/>
      <c r="D731" s="7"/>
      <c r="E731" s="7"/>
      <c r="F731" s="7"/>
      <c r="J731" s="7"/>
    </row>
    <row r="732" ht="12.75" customHeight="1">
      <c r="A732" s="7"/>
      <c r="B732" s="7"/>
      <c r="C732" s="7"/>
      <c r="D732" s="7"/>
      <c r="E732" s="7"/>
      <c r="F732" s="7"/>
      <c r="J732" s="7"/>
    </row>
    <row r="733" ht="12.75" customHeight="1">
      <c r="A733" s="7"/>
      <c r="B733" s="7"/>
      <c r="C733" s="7"/>
      <c r="D733" s="7"/>
      <c r="E733" s="7"/>
      <c r="F733" s="7"/>
      <c r="J733" s="7"/>
    </row>
    <row r="734" ht="12.75" customHeight="1">
      <c r="A734" s="7"/>
      <c r="B734" s="7"/>
      <c r="C734" s="7"/>
      <c r="D734" s="7"/>
      <c r="E734" s="7"/>
      <c r="F734" s="7"/>
      <c r="J734" s="7"/>
    </row>
    <row r="735" ht="12.75" customHeight="1">
      <c r="A735" s="7"/>
      <c r="B735" s="7"/>
      <c r="C735" s="7"/>
      <c r="D735" s="7"/>
      <c r="E735" s="7"/>
      <c r="F735" s="7"/>
      <c r="J735" s="7"/>
    </row>
    <row r="736" ht="12.75" customHeight="1">
      <c r="A736" s="7"/>
      <c r="B736" s="7"/>
      <c r="C736" s="7"/>
      <c r="D736" s="7"/>
      <c r="E736" s="7"/>
      <c r="F736" s="7"/>
      <c r="J736" s="7"/>
    </row>
    <row r="737" ht="12.75" customHeight="1">
      <c r="A737" s="7"/>
      <c r="B737" s="7"/>
      <c r="C737" s="7"/>
      <c r="D737" s="7"/>
      <c r="E737" s="7"/>
      <c r="F737" s="7"/>
      <c r="J737" s="7"/>
    </row>
    <row r="738" ht="12.75" customHeight="1">
      <c r="A738" s="7"/>
      <c r="B738" s="7"/>
      <c r="C738" s="7"/>
      <c r="D738" s="7"/>
      <c r="E738" s="7"/>
      <c r="F738" s="7"/>
      <c r="J738" s="7"/>
    </row>
    <row r="739" ht="12.75" customHeight="1">
      <c r="A739" s="7"/>
      <c r="B739" s="7"/>
      <c r="C739" s="7"/>
      <c r="D739" s="7"/>
      <c r="E739" s="7"/>
      <c r="F739" s="7"/>
      <c r="J739" s="7"/>
    </row>
    <row r="740" ht="12.75" customHeight="1">
      <c r="A740" s="7"/>
      <c r="B740" s="7"/>
      <c r="C740" s="7"/>
      <c r="D740" s="7"/>
      <c r="E740" s="7"/>
      <c r="F740" s="7"/>
      <c r="J740" s="7"/>
    </row>
    <row r="741" ht="12.75" customHeight="1">
      <c r="A741" s="7"/>
      <c r="B741" s="7"/>
      <c r="C741" s="7"/>
      <c r="D741" s="7"/>
      <c r="E741" s="7"/>
      <c r="F741" s="7"/>
      <c r="J741" s="7"/>
    </row>
    <row r="742" ht="12.75" customHeight="1">
      <c r="A742" s="7"/>
      <c r="B742" s="7"/>
      <c r="C742" s="7"/>
      <c r="D742" s="7"/>
      <c r="E742" s="7"/>
      <c r="F742" s="7"/>
      <c r="J742" s="7"/>
    </row>
    <row r="743" ht="12.75" customHeight="1">
      <c r="A743" s="7"/>
      <c r="B743" s="7"/>
      <c r="C743" s="7"/>
      <c r="D743" s="7"/>
      <c r="E743" s="7"/>
      <c r="F743" s="7"/>
      <c r="J743" s="7"/>
    </row>
    <row r="744" ht="12.75" customHeight="1">
      <c r="A744" s="7"/>
      <c r="B744" s="7"/>
      <c r="C744" s="7"/>
      <c r="D744" s="7"/>
      <c r="E744" s="7"/>
      <c r="F744" s="7"/>
      <c r="J744" s="7"/>
    </row>
    <row r="745" ht="12.75" customHeight="1">
      <c r="A745" s="7"/>
      <c r="B745" s="7"/>
      <c r="C745" s="7"/>
      <c r="D745" s="7"/>
      <c r="E745" s="7"/>
      <c r="F745" s="7"/>
      <c r="J745" s="7"/>
    </row>
    <row r="746" ht="12.75" customHeight="1">
      <c r="A746" s="7"/>
      <c r="B746" s="7"/>
      <c r="C746" s="7"/>
      <c r="D746" s="7"/>
      <c r="E746" s="7"/>
      <c r="F746" s="7"/>
      <c r="J746" s="7"/>
    </row>
    <row r="747" ht="12.75" customHeight="1">
      <c r="A747" s="7"/>
      <c r="B747" s="7"/>
      <c r="C747" s="7"/>
      <c r="D747" s="7"/>
      <c r="E747" s="7"/>
      <c r="F747" s="7"/>
      <c r="J747" s="7"/>
    </row>
    <row r="748" ht="12.75" customHeight="1">
      <c r="A748" s="7"/>
      <c r="B748" s="7"/>
      <c r="C748" s="7"/>
      <c r="D748" s="7"/>
      <c r="E748" s="7"/>
      <c r="F748" s="7"/>
      <c r="J748" s="7"/>
    </row>
    <row r="749" ht="12.75" customHeight="1">
      <c r="A749" s="7"/>
      <c r="B749" s="7"/>
      <c r="C749" s="7"/>
      <c r="D749" s="7"/>
      <c r="E749" s="7"/>
      <c r="F749" s="7"/>
      <c r="J749" s="7"/>
    </row>
    <row r="750" ht="12.75" customHeight="1">
      <c r="A750" s="7"/>
      <c r="B750" s="7"/>
      <c r="C750" s="7"/>
      <c r="D750" s="7"/>
      <c r="E750" s="7"/>
      <c r="F750" s="7"/>
      <c r="J750" s="7"/>
    </row>
    <row r="751" ht="12.75" customHeight="1">
      <c r="A751" s="7"/>
      <c r="B751" s="7"/>
      <c r="C751" s="7"/>
      <c r="D751" s="7"/>
      <c r="E751" s="7"/>
      <c r="F751" s="7"/>
      <c r="J751" s="7"/>
    </row>
    <row r="752" ht="12.75" customHeight="1">
      <c r="A752" s="7"/>
      <c r="B752" s="7"/>
      <c r="C752" s="7"/>
      <c r="D752" s="7"/>
      <c r="E752" s="7"/>
      <c r="F752" s="7"/>
      <c r="J752" s="7"/>
    </row>
    <row r="753" ht="12.75" customHeight="1">
      <c r="A753" s="7"/>
      <c r="B753" s="7"/>
      <c r="C753" s="7"/>
      <c r="D753" s="7"/>
      <c r="E753" s="7"/>
      <c r="F753" s="7"/>
      <c r="J753" s="7"/>
    </row>
    <row r="754" ht="12.75" customHeight="1">
      <c r="A754" s="7"/>
      <c r="B754" s="7"/>
      <c r="C754" s="7"/>
      <c r="D754" s="7"/>
      <c r="E754" s="7"/>
      <c r="F754" s="7"/>
      <c r="J754" s="7"/>
    </row>
    <row r="755" ht="12.75" customHeight="1">
      <c r="A755" s="7"/>
      <c r="B755" s="7"/>
      <c r="C755" s="7"/>
      <c r="D755" s="7"/>
      <c r="E755" s="7"/>
      <c r="F755" s="7"/>
      <c r="J755" s="7"/>
    </row>
    <row r="756" ht="12.75" customHeight="1">
      <c r="A756" s="7"/>
      <c r="B756" s="7"/>
      <c r="C756" s="7"/>
      <c r="D756" s="7"/>
      <c r="E756" s="7"/>
      <c r="F756" s="7"/>
      <c r="J756" s="7"/>
    </row>
    <row r="757" ht="12.75" customHeight="1">
      <c r="A757" s="7"/>
      <c r="B757" s="7"/>
      <c r="C757" s="7"/>
      <c r="D757" s="7"/>
      <c r="E757" s="7"/>
      <c r="F757" s="7"/>
      <c r="J757" s="7"/>
    </row>
    <row r="758" ht="12.75" customHeight="1">
      <c r="A758" s="7"/>
      <c r="B758" s="7"/>
      <c r="C758" s="7"/>
      <c r="D758" s="7"/>
      <c r="E758" s="7"/>
      <c r="F758" s="7"/>
      <c r="J758" s="7"/>
    </row>
    <row r="759" ht="12.75" customHeight="1">
      <c r="A759" s="7"/>
      <c r="B759" s="7"/>
      <c r="C759" s="7"/>
      <c r="D759" s="7"/>
      <c r="E759" s="7"/>
      <c r="F759" s="7"/>
      <c r="J759" s="7"/>
    </row>
    <row r="760" ht="12.75" customHeight="1">
      <c r="A760" s="7"/>
      <c r="B760" s="7"/>
      <c r="C760" s="7"/>
      <c r="D760" s="7"/>
      <c r="E760" s="7"/>
      <c r="F760" s="7"/>
      <c r="J760" s="7"/>
    </row>
    <row r="761" ht="12.75" customHeight="1">
      <c r="A761" s="7"/>
      <c r="B761" s="7"/>
      <c r="C761" s="7"/>
      <c r="D761" s="7"/>
      <c r="E761" s="7"/>
      <c r="F761" s="7"/>
      <c r="J761" s="7"/>
    </row>
    <row r="762" ht="12.75" customHeight="1">
      <c r="A762" s="7"/>
      <c r="B762" s="7"/>
      <c r="C762" s="7"/>
      <c r="D762" s="7"/>
      <c r="E762" s="7"/>
      <c r="F762" s="7"/>
      <c r="J762" s="7"/>
    </row>
    <row r="763" ht="12.75" customHeight="1">
      <c r="A763" s="7"/>
      <c r="B763" s="7"/>
      <c r="C763" s="7"/>
      <c r="D763" s="7"/>
      <c r="E763" s="7"/>
      <c r="F763" s="7"/>
      <c r="J763" s="7"/>
    </row>
    <row r="764" ht="12.75" customHeight="1">
      <c r="A764" s="7"/>
      <c r="B764" s="7"/>
      <c r="C764" s="7"/>
      <c r="D764" s="7"/>
      <c r="E764" s="7"/>
      <c r="F764" s="7"/>
      <c r="J764" s="7"/>
    </row>
    <row r="765" ht="12.75" customHeight="1">
      <c r="A765" s="7"/>
      <c r="B765" s="7"/>
      <c r="C765" s="7"/>
      <c r="D765" s="7"/>
      <c r="E765" s="7"/>
      <c r="F765" s="7"/>
      <c r="J765" s="7"/>
    </row>
    <row r="766" ht="12.75" customHeight="1">
      <c r="A766" s="7"/>
      <c r="B766" s="7"/>
      <c r="C766" s="7"/>
      <c r="D766" s="7"/>
      <c r="E766" s="7"/>
      <c r="F766" s="7"/>
      <c r="J766" s="7"/>
    </row>
    <row r="767" ht="12.75" customHeight="1">
      <c r="A767" s="7"/>
      <c r="B767" s="7"/>
      <c r="C767" s="7"/>
      <c r="D767" s="7"/>
      <c r="E767" s="7"/>
      <c r="F767" s="7"/>
      <c r="J767" s="7"/>
    </row>
    <row r="768" ht="12.75" customHeight="1">
      <c r="A768" s="7"/>
      <c r="B768" s="7"/>
      <c r="C768" s="7"/>
      <c r="D768" s="7"/>
      <c r="E768" s="7"/>
      <c r="F768" s="7"/>
      <c r="J768" s="7"/>
    </row>
    <row r="769" ht="12.75" customHeight="1">
      <c r="A769" s="7"/>
      <c r="B769" s="7"/>
      <c r="C769" s="7"/>
      <c r="D769" s="7"/>
      <c r="E769" s="7"/>
      <c r="F769" s="7"/>
      <c r="J769" s="7"/>
    </row>
    <row r="770" ht="12.75" customHeight="1">
      <c r="A770" s="7"/>
      <c r="B770" s="7"/>
      <c r="C770" s="7"/>
      <c r="D770" s="7"/>
      <c r="E770" s="7"/>
      <c r="F770" s="7"/>
      <c r="J770" s="7"/>
    </row>
    <row r="771" ht="12.75" customHeight="1">
      <c r="A771" s="7"/>
      <c r="B771" s="7"/>
      <c r="C771" s="7"/>
      <c r="D771" s="7"/>
      <c r="E771" s="7"/>
      <c r="F771" s="7"/>
      <c r="J771" s="7"/>
    </row>
    <row r="772" ht="12.75" customHeight="1">
      <c r="A772" s="7"/>
      <c r="B772" s="7"/>
      <c r="C772" s="7"/>
      <c r="D772" s="7"/>
      <c r="E772" s="7"/>
      <c r="F772" s="7"/>
      <c r="J772" s="7"/>
    </row>
    <row r="773" ht="12.75" customHeight="1">
      <c r="A773" s="7"/>
      <c r="B773" s="7"/>
      <c r="C773" s="7"/>
      <c r="D773" s="7"/>
      <c r="E773" s="7"/>
      <c r="F773" s="7"/>
      <c r="J773" s="7"/>
    </row>
    <row r="774" ht="12.75" customHeight="1">
      <c r="A774" s="7"/>
      <c r="B774" s="7"/>
      <c r="C774" s="7"/>
      <c r="D774" s="7"/>
      <c r="E774" s="7"/>
      <c r="F774" s="7"/>
      <c r="J774" s="7"/>
    </row>
    <row r="775" ht="12.75" customHeight="1">
      <c r="A775" s="7"/>
      <c r="B775" s="7"/>
      <c r="C775" s="7"/>
      <c r="D775" s="7"/>
      <c r="E775" s="7"/>
      <c r="F775" s="7"/>
      <c r="J775" s="7"/>
    </row>
    <row r="776" ht="12.75" customHeight="1">
      <c r="A776" s="7"/>
      <c r="B776" s="7"/>
      <c r="C776" s="7"/>
      <c r="D776" s="7"/>
      <c r="E776" s="7"/>
      <c r="F776" s="7"/>
      <c r="J776" s="7"/>
    </row>
    <row r="777" ht="12.75" customHeight="1">
      <c r="A777" s="7"/>
      <c r="B777" s="7"/>
      <c r="C777" s="7"/>
      <c r="D777" s="7"/>
      <c r="E777" s="7"/>
      <c r="F777" s="7"/>
      <c r="J777" s="7"/>
    </row>
    <row r="778" ht="12.75" customHeight="1">
      <c r="A778" s="7"/>
      <c r="B778" s="7"/>
      <c r="C778" s="7"/>
      <c r="D778" s="7"/>
      <c r="E778" s="7"/>
      <c r="F778" s="7"/>
      <c r="J778" s="7"/>
    </row>
    <row r="779" ht="12.75" customHeight="1">
      <c r="A779" s="7"/>
      <c r="B779" s="7"/>
      <c r="C779" s="7"/>
      <c r="D779" s="7"/>
      <c r="E779" s="7"/>
      <c r="F779" s="7"/>
      <c r="J779" s="7"/>
    </row>
    <row r="780" ht="12.75" customHeight="1">
      <c r="A780" s="7"/>
      <c r="B780" s="7"/>
      <c r="C780" s="7"/>
      <c r="D780" s="7"/>
      <c r="E780" s="7"/>
      <c r="F780" s="7"/>
      <c r="J780" s="7"/>
    </row>
    <row r="781" ht="12.75" customHeight="1">
      <c r="A781" s="7"/>
      <c r="B781" s="7"/>
      <c r="C781" s="7"/>
      <c r="D781" s="7"/>
      <c r="E781" s="7"/>
      <c r="F781" s="7"/>
      <c r="J781" s="7"/>
    </row>
    <row r="782" ht="12.75" customHeight="1">
      <c r="A782" s="7"/>
      <c r="B782" s="7"/>
      <c r="C782" s="7"/>
      <c r="D782" s="7"/>
      <c r="E782" s="7"/>
      <c r="F782" s="7"/>
      <c r="J782" s="7"/>
    </row>
    <row r="783" ht="12.75" customHeight="1">
      <c r="A783" s="7"/>
      <c r="B783" s="7"/>
      <c r="C783" s="7"/>
      <c r="D783" s="7"/>
      <c r="E783" s="7"/>
      <c r="F783" s="7"/>
      <c r="J783" s="7"/>
    </row>
    <row r="784" ht="12.75" customHeight="1">
      <c r="A784" s="7"/>
      <c r="B784" s="7"/>
      <c r="C784" s="7"/>
      <c r="D784" s="7"/>
      <c r="E784" s="7"/>
      <c r="F784" s="7"/>
      <c r="J784" s="7"/>
    </row>
    <row r="785" ht="12.75" customHeight="1">
      <c r="A785" s="7"/>
      <c r="B785" s="7"/>
      <c r="C785" s="7"/>
      <c r="D785" s="7"/>
      <c r="E785" s="7"/>
      <c r="F785" s="7"/>
      <c r="J785" s="7"/>
    </row>
    <row r="786" ht="12.75" customHeight="1">
      <c r="A786" s="7"/>
      <c r="B786" s="7"/>
      <c r="C786" s="7"/>
      <c r="D786" s="7"/>
      <c r="E786" s="7"/>
      <c r="F786" s="7"/>
      <c r="J786" s="7"/>
    </row>
    <row r="787" ht="12.75" customHeight="1">
      <c r="A787" s="7"/>
      <c r="B787" s="7"/>
      <c r="C787" s="7"/>
      <c r="D787" s="7"/>
      <c r="E787" s="7"/>
      <c r="F787" s="7"/>
      <c r="J787" s="7"/>
    </row>
    <row r="788" ht="12.75" customHeight="1">
      <c r="A788" s="7"/>
      <c r="B788" s="7"/>
      <c r="C788" s="7"/>
      <c r="D788" s="7"/>
      <c r="E788" s="7"/>
      <c r="F788" s="7"/>
      <c r="J788" s="7"/>
    </row>
    <row r="789" ht="12.75" customHeight="1">
      <c r="A789" s="7"/>
      <c r="B789" s="7"/>
      <c r="C789" s="7"/>
      <c r="D789" s="7"/>
      <c r="E789" s="7"/>
      <c r="F789" s="7"/>
      <c r="J789" s="7"/>
    </row>
    <row r="790" ht="12.75" customHeight="1">
      <c r="A790" s="7"/>
      <c r="B790" s="7"/>
      <c r="C790" s="7"/>
      <c r="D790" s="7"/>
      <c r="E790" s="7"/>
      <c r="F790" s="7"/>
      <c r="J790" s="7"/>
    </row>
    <row r="791" ht="12.75" customHeight="1">
      <c r="A791" s="7"/>
      <c r="B791" s="7"/>
      <c r="C791" s="7"/>
      <c r="D791" s="7"/>
      <c r="E791" s="7"/>
      <c r="F791" s="7"/>
      <c r="J791" s="7"/>
    </row>
    <row r="792" ht="12.75" customHeight="1">
      <c r="A792" s="7"/>
      <c r="B792" s="7"/>
      <c r="C792" s="7"/>
      <c r="D792" s="7"/>
      <c r="E792" s="7"/>
      <c r="F792" s="7"/>
      <c r="J792" s="7"/>
    </row>
    <row r="793" ht="12.75" customHeight="1">
      <c r="A793" s="7"/>
      <c r="B793" s="7"/>
      <c r="C793" s="7"/>
      <c r="D793" s="7"/>
      <c r="E793" s="7"/>
      <c r="F793" s="7"/>
      <c r="J793" s="7"/>
    </row>
    <row r="794" ht="12.75" customHeight="1">
      <c r="A794" s="7"/>
      <c r="B794" s="7"/>
      <c r="C794" s="7"/>
      <c r="D794" s="7"/>
      <c r="E794" s="7"/>
      <c r="F794" s="7"/>
      <c r="J794" s="7"/>
    </row>
    <row r="795" ht="12.75" customHeight="1">
      <c r="A795" s="7"/>
      <c r="B795" s="7"/>
      <c r="C795" s="7"/>
      <c r="D795" s="7"/>
      <c r="E795" s="7"/>
      <c r="F795" s="7"/>
      <c r="J795" s="7"/>
    </row>
    <row r="796" ht="12.75" customHeight="1">
      <c r="A796" s="7"/>
      <c r="B796" s="7"/>
      <c r="C796" s="7"/>
      <c r="D796" s="7"/>
      <c r="E796" s="7"/>
      <c r="F796" s="7"/>
      <c r="J796" s="7"/>
    </row>
    <row r="797" ht="12.75" customHeight="1">
      <c r="A797" s="7"/>
      <c r="B797" s="7"/>
      <c r="C797" s="7"/>
      <c r="D797" s="7"/>
      <c r="E797" s="7"/>
      <c r="F797" s="7"/>
      <c r="J797" s="7"/>
    </row>
    <row r="798" ht="12.75" customHeight="1">
      <c r="A798" s="7"/>
      <c r="B798" s="7"/>
      <c r="C798" s="7"/>
      <c r="D798" s="7"/>
      <c r="E798" s="7"/>
      <c r="F798" s="7"/>
      <c r="J798" s="7"/>
    </row>
    <row r="799" ht="12.75" customHeight="1">
      <c r="A799" s="7"/>
      <c r="B799" s="7"/>
      <c r="C799" s="7"/>
      <c r="D799" s="7"/>
      <c r="E799" s="7"/>
      <c r="F799" s="7"/>
      <c r="J799" s="7"/>
    </row>
    <row r="800" ht="12.75" customHeight="1">
      <c r="A800" s="7"/>
      <c r="B800" s="7"/>
      <c r="C800" s="7"/>
      <c r="D800" s="7"/>
      <c r="E800" s="7"/>
      <c r="F800" s="7"/>
      <c r="J800" s="7"/>
    </row>
    <row r="801" ht="12.75" customHeight="1">
      <c r="A801" s="7"/>
      <c r="B801" s="7"/>
      <c r="C801" s="7"/>
      <c r="D801" s="7"/>
      <c r="E801" s="7"/>
      <c r="F801" s="7"/>
      <c r="J801" s="7"/>
    </row>
    <row r="802" ht="12.75" customHeight="1">
      <c r="A802" s="7"/>
      <c r="B802" s="7"/>
      <c r="C802" s="7"/>
      <c r="D802" s="7"/>
      <c r="E802" s="7"/>
      <c r="F802" s="7"/>
      <c r="J802" s="7"/>
    </row>
    <row r="803" ht="12.75" customHeight="1">
      <c r="A803" s="7"/>
      <c r="B803" s="7"/>
      <c r="C803" s="7"/>
      <c r="D803" s="7"/>
      <c r="E803" s="7"/>
      <c r="F803" s="7"/>
      <c r="J803" s="7"/>
    </row>
    <row r="804" ht="12.75" customHeight="1">
      <c r="A804" s="7"/>
      <c r="B804" s="7"/>
      <c r="C804" s="7"/>
      <c r="D804" s="7"/>
      <c r="E804" s="7"/>
      <c r="F804" s="7"/>
      <c r="J804" s="7"/>
    </row>
    <row r="805" ht="12.75" customHeight="1">
      <c r="A805" s="7"/>
      <c r="B805" s="7"/>
      <c r="C805" s="7"/>
      <c r="D805" s="7"/>
      <c r="E805" s="7"/>
      <c r="F805" s="7"/>
      <c r="J805" s="7"/>
    </row>
    <row r="806" ht="12.75" customHeight="1">
      <c r="A806" s="7"/>
      <c r="B806" s="7"/>
      <c r="C806" s="7"/>
      <c r="D806" s="7"/>
      <c r="E806" s="7"/>
      <c r="F806" s="7"/>
      <c r="J806" s="7"/>
    </row>
    <row r="807" ht="12.75" customHeight="1">
      <c r="A807" s="7"/>
      <c r="B807" s="7"/>
      <c r="C807" s="7"/>
      <c r="D807" s="7"/>
      <c r="E807" s="7"/>
      <c r="F807" s="7"/>
      <c r="J807" s="7"/>
    </row>
    <row r="808" ht="12.75" customHeight="1">
      <c r="A808" s="7"/>
      <c r="B808" s="7"/>
      <c r="C808" s="7"/>
      <c r="D808" s="7"/>
      <c r="E808" s="7"/>
      <c r="F808" s="7"/>
      <c r="J808" s="7"/>
    </row>
    <row r="809" ht="12.75" customHeight="1">
      <c r="A809" s="7"/>
      <c r="B809" s="7"/>
      <c r="C809" s="7"/>
      <c r="D809" s="7"/>
      <c r="E809" s="7"/>
      <c r="F809" s="7"/>
      <c r="J809" s="7"/>
    </row>
    <row r="810" ht="12.75" customHeight="1">
      <c r="A810" s="7"/>
      <c r="B810" s="7"/>
      <c r="C810" s="7"/>
      <c r="D810" s="7"/>
      <c r="E810" s="7"/>
      <c r="F810" s="7"/>
      <c r="J810" s="7"/>
    </row>
    <row r="811" ht="12.75" customHeight="1">
      <c r="A811" s="7"/>
      <c r="B811" s="7"/>
      <c r="C811" s="7"/>
      <c r="D811" s="7"/>
      <c r="E811" s="7"/>
      <c r="F811" s="7"/>
      <c r="J811" s="7"/>
    </row>
    <row r="812" ht="12.75" customHeight="1">
      <c r="A812" s="7"/>
      <c r="B812" s="7"/>
      <c r="C812" s="7"/>
      <c r="D812" s="7"/>
      <c r="E812" s="7"/>
      <c r="F812" s="7"/>
      <c r="J812" s="7"/>
    </row>
    <row r="813" ht="12.75" customHeight="1">
      <c r="A813" s="7"/>
      <c r="B813" s="7"/>
      <c r="C813" s="7"/>
      <c r="D813" s="7"/>
      <c r="E813" s="7"/>
      <c r="F813" s="7"/>
      <c r="J813" s="7"/>
    </row>
    <row r="814" ht="12.75" customHeight="1">
      <c r="A814" s="7"/>
      <c r="B814" s="7"/>
      <c r="C814" s="7"/>
      <c r="D814" s="7"/>
      <c r="E814" s="7"/>
      <c r="F814" s="7"/>
      <c r="J814" s="7"/>
    </row>
    <row r="815" ht="12.75" customHeight="1">
      <c r="A815" s="7"/>
      <c r="B815" s="7"/>
      <c r="C815" s="7"/>
      <c r="D815" s="7"/>
      <c r="E815" s="7"/>
      <c r="F815" s="7"/>
      <c r="J815" s="7"/>
    </row>
    <row r="816" ht="12.75" customHeight="1">
      <c r="A816" s="7"/>
      <c r="B816" s="7"/>
      <c r="C816" s="7"/>
      <c r="D816" s="7"/>
      <c r="E816" s="7"/>
      <c r="F816" s="7"/>
      <c r="J816" s="7"/>
    </row>
    <row r="817" ht="12.75" customHeight="1">
      <c r="A817" s="7"/>
      <c r="B817" s="7"/>
      <c r="C817" s="7"/>
      <c r="D817" s="7"/>
      <c r="E817" s="7"/>
      <c r="F817" s="7"/>
      <c r="J817" s="7"/>
    </row>
    <row r="818" ht="12.75" customHeight="1">
      <c r="A818" s="7"/>
      <c r="B818" s="7"/>
      <c r="C818" s="7"/>
      <c r="D818" s="7"/>
      <c r="E818" s="7"/>
      <c r="F818" s="7"/>
      <c r="J818" s="7"/>
    </row>
    <row r="819" ht="12.75" customHeight="1">
      <c r="A819" s="7"/>
      <c r="B819" s="7"/>
      <c r="C819" s="7"/>
      <c r="D819" s="7"/>
      <c r="E819" s="7"/>
      <c r="F819" s="7"/>
      <c r="J819" s="7"/>
    </row>
    <row r="820" ht="12.75" customHeight="1">
      <c r="A820" s="7"/>
      <c r="B820" s="7"/>
      <c r="C820" s="7"/>
      <c r="D820" s="7"/>
      <c r="E820" s="7"/>
      <c r="F820" s="7"/>
      <c r="J820" s="7"/>
    </row>
    <row r="821" ht="12.75" customHeight="1">
      <c r="A821" s="7"/>
      <c r="B821" s="7"/>
      <c r="C821" s="7"/>
      <c r="D821" s="7"/>
      <c r="E821" s="7"/>
      <c r="F821" s="7"/>
      <c r="J821" s="7"/>
    </row>
    <row r="822" ht="12.75" customHeight="1">
      <c r="A822" s="7"/>
      <c r="B822" s="7"/>
      <c r="C822" s="7"/>
      <c r="D822" s="7"/>
      <c r="E822" s="7"/>
      <c r="F822" s="7"/>
      <c r="J822" s="7"/>
    </row>
    <row r="823" ht="12.75" customHeight="1">
      <c r="A823" s="7"/>
      <c r="B823" s="7"/>
      <c r="C823" s="7"/>
      <c r="D823" s="7"/>
      <c r="E823" s="7"/>
      <c r="F823" s="7"/>
      <c r="J823" s="7"/>
    </row>
    <row r="824" ht="12.75" customHeight="1">
      <c r="A824" s="7"/>
      <c r="B824" s="7"/>
      <c r="C824" s="7"/>
      <c r="D824" s="7"/>
      <c r="E824" s="7"/>
      <c r="F824" s="7"/>
      <c r="J824" s="7"/>
    </row>
    <row r="825" ht="12.75" customHeight="1">
      <c r="A825" s="7"/>
      <c r="B825" s="7"/>
      <c r="C825" s="7"/>
      <c r="D825" s="7"/>
      <c r="E825" s="7"/>
      <c r="F825" s="7"/>
      <c r="J825" s="7"/>
    </row>
    <row r="826" ht="12.75" customHeight="1">
      <c r="A826" s="7"/>
      <c r="B826" s="7"/>
      <c r="C826" s="7"/>
      <c r="D826" s="7"/>
      <c r="E826" s="7"/>
      <c r="F826" s="7"/>
      <c r="J826" s="7"/>
    </row>
    <row r="827" ht="12.75" customHeight="1">
      <c r="A827" s="7"/>
      <c r="B827" s="7"/>
      <c r="C827" s="7"/>
      <c r="D827" s="7"/>
      <c r="E827" s="7"/>
      <c r="F827" s="7"/>
      <c r="J827" s="7"/>
    </row>
    <row r="828" ht="12.75" customHeight="1">
      <c r="A828" s="7"/>
      <c r="B828" s="7"/>
      <c r="C828" s="7"/>
      <c r="D828" s="7"/>
      <c r="E828" s="7"/>
      <c r="F828" s="7"/>
      <c r="J828" s="7"/>
    </row>
    <row r="829" ht="12.75" customHeight="1">
      <c r="A829" s="7"/>
      <c r="B829" s="7"/>
      <c r="C829" s="7"/>
      <c r="D829" s="7"/>
      <c r="E829" s="7"/>
      <c r="F829" s="7"/>
      <c r="J829" s="7"/>
    </row>
    <row r="830" ht="12.75" customHeight="1">
      <c r="A830" s="7"/>
      <c r="B830" s="7"/>
      <c r="C830" s="7"/>
      <c r="D830" s="7"/>
      <c r="E830" s="7"/>
      <c r="F830" s="7"/>
      <c r="J830" s="7"/>
    </row>
    <row r="831" ht="12.75" customHeight="1">
      <c r="A831" s="7"/>
      <c r="B831" s="7"/>
      <c r="C831" s="7"/>
      <c r="D831" s="7"/>
      <c r="E831" s="7"/>
      <c r="F831" s="7"/>
      <c r="J831" s="7"/>
    </row>
    <row r="832" ht="12.75" customHeight="1">
      <c r="A832" s="7"/>
      <c r="B832" s="7"/>
      <c r="C832" s="7"/>
      <c r="D832" s="7"/>
      <c r="E832" s="7"/>
      <c r="F832" s="7"/>
      <c r="J832" s="7"/>
    </row>
    <row r="833" ht="12.75" customHeight="1">
      <c r="A833" s="7"/>
      <c r="B833" s="7"/>
      <c r="C833" s="7"/>
      <c r="D833" s="7"/>
      <c r="E833" s="7"/>
      <c r="F833" s="7"/>
      <c r="J833" s="7"/>
    </row>
    <row r="834" ht="12.75" customHeight="1">
      <c r="A834" s="7"/>
      <c r="B834" s="7"/>
      <c r="C834" s="7"/>
      <c r="D834" s="7"/>
      <c r="E834" s="7"/>
      <c r="F834" s="7"/>
      <c r="J834" s="7"/>
    </row>
    <row r="835" ht="12.75" customHeight="1">
      <c r="A835" s="7"/>
      <c r="B835" s="7"/>
      <c r="C835" s="7"/>
      <c r="D835" s="7"/>
      <c r="E835" s="7"/>
      <c r="F835" s="7"/>
      <c r="J835" s="7"/>
    </row>
    <row r="836" ht="12.75" customHeight="1">
      <c r="A836" s="7"/>
      <c r="B836" s="7"/>
      <c r="C836" s="7"/>
      <c r="D836" s="7"/>
      <c r="E836" s="7"/>
      <c r="F836" s="7"/>
      <c r="J836" s="7"/>
    </row>
    <row r="837" ht="12.75" customHeight="1">
      <c r="A837" s="7"/>
      <c r="B837" s="7"/>
      <c r="C837" s="7"/>
      <c r="D837" s="7"/>
      <c r="E837" s="7"/>
      <c r="F837" s="7"/>
      <c r="J837" s="7"/>
    </row>
    <row r="838" ht="12.75" customHeight="1">
      <c r="A838" s="7"/>
      <c r="B838" s="7"/>
      <c r="C838" s="7"/>
      <c r="D838" s="7"/>
      <c r="E838" s="7"/>
      <c r="F838" s="7"/>
      <c r="J838" s="7"/>
    </row>
    <row r="839" ht="12.75" customHeight="1">
      <c r="A839" s="7"/>
      <c r="B839" s="7"/>
      <c r="C839" s="7"/>
      <c r="D839" s="7"/>
      <c r="E839" s="7"/>
      <c r="F839" s="7"/>
      <c r="J839" s="7"/>
    </row>
    <row r="840" ht="12.75" customHeight="1">
      <c r="A840" s="7"/>
      <c r="B840" s="7"/>
      <c r="C840" s="7"/>
      <c r="D840" s="7"/>
      <c r="E840" s="7"/>
      <c r="F840" s="7"/>
      <c r="J840" s="7"/>
    </row>
    <row r="841" ht="12.75" customHeight="1">
      <c r="A841" s="7"/>
      <c r="B841" s="7"/>
      <c r="C841" s="7"/>
      <c r="D841" s="7"/>
      <c r="E841" s="7"/>
      <c r="F841" s="7"/>
      <c r="J841" s="7"/>
    </row>
    <row r="842" ht="12.75" customHeight="1">
      <c r="A842" s="7"/>
      <c r="B842" s="7"/>
      <c r="C842" s="7"/>
      <c r="D842" s="7"/>
      <c r="E842" s="7"/>
      <c r="F842" s="7"/>
      <c r="J842" s="7"/>
    </row>
    <row r="843" ht="12.75" customHeight="1">
      <c r="A843" s="7"/>
      <c r="B843" s="7"/>
      <c r="C843" s="7"/>
      <c r="D843" s="7"/>
      <c r="E843" s="7"/>
      <c r="F843" s="7"/>
      <c r="J843" s="7"/>
    </row>
    <row r="844" ht="12.75" customHeight="1">
      <c r="A844" s="7"/>
      <c r="B844" s="7"/>
      <c r="C844" s="7"/>
      <c r="D844" s="7"/>
      <c r="E844" s="7"/>
      <c r="F844" s="7"/>
      <c r="J844" s="7"/>
    </row>
    <row r="845" ht="12.75" customHeight="1">
      <c r="A845" s="7"/>
      <c r="B845" s="7"/>
      <c r="C845" s="7"/>
      <c r="D845" s="7"/>
      <c r="E845" s="7"/>
      <c r="F845" s="7"/>
      <c r="J845" s="7"/>
    </row>
    <row r="846" ht="12.75" customHeight="1">
      <c r="A846" s="7"/>
      <c r="B846" s="7"/>
      <c r="C846" s="7"/>
      <c r="D846" s="7"/>
      <c r="E846" s="7"/>
      <c r="F846" s="7"/>
      <c r="J846" s="7"/>
    </row>
    <row r="847" ht="12.75" customHeight="1">
      <c r="A847" s="7"/>
      <c r="B847" s="7"/>
      <c r="C847" s="7"/>
      <c r="D847" s="7"/>
      <c r="E847" s="7"/>
      <c r="F847" s="7"/>
      <c r="J847" s="7"/>
    </row>
    <row r="848" ht="12.75" customHeight="1">
      <c r="A848" s="7"/>
      <c r="B848" s="7"/>
      <c r="C848" s="7"/>
      <c r="D848" s="7"/>
      <c r="E848" s="7"/>
      <c r="F848" s="7"/>
      <c r="J848" s="7"/>
    </row>
    <row r="849" ht="12.75" customHeight="1">
      <c r="A849" s="7"/>
      <c r="B849" s="7"/>
      <c r="C849" s="7"/>
      <c r="D849" s="7"/>
      <c r="E849" s="7"/>
      <c r="F849" s="7"/>
      <c r="J849" s="7"/>
    </row>
    <row r="850" ht="12.75" customHeight="1">
      <c r="A850" s="7"/>
      <c r="B850" s="7"/>
      <c r="C850" s="7"/>
      <c r="D850" s="7"/>
      <c r="E850" s="7"/>
      <c r="F850" s="7"/>
      <c r="J850" s="7"/>
    </row>
    <row r="851" ht="12.75" customHeight="1">
      <c r="A851" s="7"/>
      <c r="B851" s="7"/>
      <c r="C851" s="7"/>
      <c r="D851" s="7"/>
      <c r="E851" s="7"/>
      <c r="F851" s="7"/>
      <c r="J851" s="7"/>
    </row>
    <row r="852" ht="12.75" customHeight="1">
      <c r="A852" s="7"/>
      <c r="B852" s="7"/>
      <c r="C852" s="7"/>
      <c r="D852" s="7"/>
      <c r="E852" s="7"/>
      <c r="F852" s="7"/>
      <c r="J852" s="7"/>
    </row>
    <row r="853" ht="12.75" customHeight="1">
      <c r="A853" s="7"/>
      <c r="B853" s="7"/>
      <c r="C853" s="7"/>
      <c r="D853" s="7"/>
      <c r="E853" s="7"/>
      <c r="F853" s="7"/>
      <c r="J853" s="7"/>
    </row>
    <row r="854" ht="12.75" customHeight="1">
      <c r="A854" s="7"/>
      <c r="B854" s="7"/>
      <c r="C854" s="7"/>
      <c r="D854" s="7"/>
      <c r="E854" s="7"/>
      <c r="F854" s="7"/>
      <c r="J854" s="7"/>
    </row>
    <row r="855" ht="12.75" customHeight="1">
      <c r="A855" s="7"/>
      <c r="B855" s="7"/>
      <c r="C855" s="7"/>
      <c r="D855" s="7"/>
      <c r="E855" s="7"/>
      <c r="F855" s="7"/>
      <c r="J855" s="7"/>
    </row>
    <row r="856" ht="12.75" customHeight="1">
      <c r="A856" s="7"/>
      <c r="B856" s="7"/>
      <c r="C856" s="7"/>
      <c r="D856" s="7"/>
      <c r="E856" s="7"/>
      <c r="F856" s="7"/>
      <c r="J856" s="7"/>
    </row>
    <row r="857" ht="12.75" customHeight="1">
      <c r="A857" s="7"/>
      <c r="B857" s="7"/>
      <c r="C857" s="7"/>
      <c r="D857" s="7"/>
      <c r="E857" s="7"/>
      <c r="F857" s="7"/>
      <c r="J857" s="7"/>
    </row>
    <row r="858" ht="12.75" customHeight="1">
      <c r="A858" s="7"/>
      <c r="B858" s="7"/>
      <c r="C858" s="7"/>
      <c r="D858" s="7"/>
      <c r="E858" s="7"/>
      <c r="F858" s="7"/>
      <c r="J858" s="7"/>
    </row>
    <row r="859" ht="12.75" customHeight="1">
      <c r="A859" s="7"/>
      <c r="B859" s="7"/>
      <c r="C859" s="7"/>
      <c r="D859" s="7"/>
      <c r="E859" s="7"/>
      <c r="F859" s="7"/>
      <c r="J859" s="7"/>
    </row>
    <row r="860" ht="12.75" customHeight="1">
      <c r="A860" s="7"/>
      <c r="B860" s="7"/>
      <c r="C860" s="7"/>
      <c r="D860" s="7"/>
      <c r="E860" s="7"/>
      <c r="F860" s="7"/>
      <c r="J860" s="7"/>
    </row>
    <row r="861" ht="12.75" customHeight="1">
      <c r="A861" s="7"/>
      <c r="B861" s="7"/>
      <c r="C861" s="7"/>
      <c r="D861" s="7"/>
      <c r="E861" s="7"/>
      <c r="F861" s="7"/>
      <c r="J861" s="7"/>
    </row>
    <row r="862" ht="12.75" customHeight="1">
      <c r="A862" s="7"/>
      <c r="B862" s="7"/>
      <c r="C862" s="7"/>
      <c r="D862" s="7"/>
      <c r="E862" s="7"/>
      <c r="F862" s="7"/>
      <c r="J862" s="7"/>
    </row>
    <row r="863" ht="12.75" customHeight="1">
      <c r="A863" s="7"/>
      <c r="B863" s="7"/>
      <c r="C863" s="7"/>
      <c r="D863" s="7"/>
      <c r="E863" s="7"/>
      <c r="F863" s="7"/>
      <c r="J863" s="7"/>
    </row>
    <row r="864" ht="12.75" customHeight="1">
      <c r="A864" s="7"/>
      <c r="B864" s="7"/>
      <c r="C864" s="7"/>
      <c r="D864" s="7"/>
      <c r="E864" s="7"/>
      <c r="F864" s="7"/>
      <c r="J864" s="7"/>
    </row>
    <row r="865" ht="12.75" customHeight="1">
      <c r="A865" s="7"/>
      <c r="B865" s="7"/>
      <c r="C865" s="7"/>
      <c r="D865" s="7"/>
      <c r="E865" s="7"/>
      <c r="F865" s="7"/>
      <c r="J865" s="7"/>
    </row>
    <row r="866" ht="12.75" customHeight="1">
      <c r="A866" s="7"/>
      <c r="B866" s="7"/>
      <c r="C866" s="7"/>
      <c r="D866" s="7"/>
      <c r="E866" s="7"/>
      <c r="F866" s="7"/>
      <c r="J866" s="7"/>
    </row>
    <row r="867" ht="12.75" customHeight="1">
      <c r="A867" s="7"/>
      <c r="B867" s="7"/>
      <c r="C867" s="7"/>
      <c r="D867" s="7"/>
      <c r="E867" s="7"/>
      <c r="F867" s="7"/>
      <c r="J867" s="7"/>
    </row>
    <row r="868" ht="12.75" customHeight="1">
      <c r="A868" s="7"/>
      <c r="B868" s="7"/>
      <c r="C868" s="7"/>
      <c r="D868" s="7"/>
      <c r="E868" s="7"/>
      <c r="F868" s="7"/>
      <c r="J868" s="7"/>
    </row>
    <row r="869" ht="12.75" customHeight="1">
      <c r="A869" s="7"/>
      <c r="B869" s="7"/>
      <c r="C869" s="7"/>
      <c r="D869" s="7"/>
      <c r="E869" s="7"/>
      <c r="F869" s="7"/>
      <c r="J869" s="7"/>
    </row>
    <row r="870" ht="12.75" customHeight="1">
      <c r="A870" s="7"/>
      <c r="B870" s="7"/>
      <c r="C870" s="7"/>
      <c r="D870" s="7"/>
      <c r="E870" s="7"/>
      <c r="F870" s="7"/>
      <c r="J870" s="7"/>
    </row>
    <row r="871" ht="12.75" customHeight="1">
      <c r="A871" s="7"/>
      <c r="B871" s="7"/>
      <c r="C871" s="7"/>
      <c r="D871" s="7"/>
      <c r="E871" s="7"/>
      <c r="F871" s="7"/>
      <c r="J871" s="7"/>
    </row>
    <row r="872" ht="12.75" customHeight="1">
      <c r="A872" s="7"/>
      <c r="B872" s="7"/>
      <c r="C872" s="7"/>
      <c r="D872" s="7"/>
      <c r="E872" s="7"/>
      <c r="F872" s="7"/>
      <c r="J872" s="7"/>
    </row>
    <row r="873" ht="12.75" customHeight="1">
      <c r="A873" s="7"/>
      <c r="B873" s="7"/>
      <c r="C873" s="7"/>
      <c r="D873" s="7"/>
      <c r="E873" s="7"/>
      <c r="F873" s="7"/>
      <c r="J873" s="7"/>
    </row>
    <row r="874" ht="12.75" customHeight="1">
      <c r="A874" s="7"/>
      <c r="B874" s="7"/>
      <c r="C874" s="7"/>
      <c r="D874" s="7"/>
      <c r="E874" s="7"/>
      <c r="F874" s="7"/>
      <c r="J874" s="7"/>
    </row>
    <row r="875" ht="12.75" customHeight="1">
      <c r="A875" s="7"/>
      <c r="B875" s="7"/>
      <c r="C875" s="7"/>
      <c r="D875" s="7"/>
      <c r="E875" s="7"/>
      <c r="F875" s="7"/>
      <c r="J875" s="7"/>
    </row>
    <row r="876" ht="12.75" customHeight="1">
      <c r="A876" s="7"/>
      <c r="B876" s="7"/>
      <c r="C876" s="7"/>
      <c r="D876" s="7"/>
      <c r="E876" s="7"/>
      <c r="F876" s="7"/>
      <c r="J876" s="7"/>
    </row>
    <row r="877" ht="12.75" customHeight="1">
      <c r="A877" s="7"/>
      <c r="B877" s="7"/>
      <c r="C877" s="7"/>
      <c r="D877" s="7"/>
      <c r="E877" s="7"/>
      <c r="F877" s="7"/>
      <c r="J877" s="7"/>
    </row>
    <row r="878" ht="12.75" customHeight="1">
      <c r="A878" s="7"/>
      <c r="B878" s="7"/>
      <c r="C878" s="7"/>
      <c r="D878" s="7"/>
      <c r="E878" s="7"/>
      <c r="F878" s="7"/>
      <c r="J878" s="7"/>
    </row>
    <row r="879" ht="12.75" customHeight="1">
      <c r="A879" s="7"/>
      <c r="B879" s="7"/>
      <c r="C879" s="7"/>
      <c r="D879" s="7"/>
      <c r="E879" s="7"/>
      <c r="F879" s="7"/>
      <c r="J879" s="7"/>
    </row>
    <row r="880" ht="12.75" customHeight="1">
      <c r="A880" s="7"/>
      <c r="B880" s="7"/>
      <c r="C880" s="7"/>
      <c r="D880" s="7"/>
      <c r="E880" s="7"/>
      <c r="F880" s="7"/>
      <c r="J880" s="7"/>
    </row>
    <row r="881" ht="12.75" customHeight="1">
      <c r="A881" s="7"/>
      <c r="B881" s="7"/>
      <c r="C881" s="7"/>
      <c r="D881" s="7"/>
      <c r="E881" s="7"/>
      <c r="F881" s="7"/>
      <c r="J881" s="7"/>
    </row>
    <row r="882" ht="12.75" customHeight="1">
      <c r="A882" s="7"/>
      <c r="B882" s="7"/>
      <c r="C882" s="7"/>
      <c r="D882" s="7"/>
      <c r="E882" s="7"/>
      <c r="F882" s="7"/>
      <c r="J882" s="7"/>
    </row>
    <row r="883" ht="12.75" customHeight="1">
      <c r="A883" s="7"/>
      <c r="B883" s="7"/>
      <c r="C883" s="7"/>
      <c r="D883" s="7"/>
      <c r="E883" s="7"/>
      <c r="F883" s="7"/>
      <c r="J883" s="7"/>
    </row>
    <row r="884" ht="12.75" customHeight="1">
      <c r="A884" s="7"/>
      <c r="B884" s="7"/>
      <c r="C884" s="7"/>
      <c r="D884" s="7"/>
      <c r="E884" s="7"/>
      <c r="F884" s="7"/>
      <c r="J884" s="7"/>
    </row>
    <row r="885" ht="12.75" customHeight="1">
      <c r="A885" s="7"/>
      <c r="B885" s="7"/>
      <c r="C885" s="7"/>
      <c r="D885" s="7"/>
      <c r="E885" s="7"/>
      <c r="F885" s="7"/>
      <c r="J885" s="7"/>
    </row>
    <row r="886" ht="12.75" customHeight="1">
      <c r="A886" s="7"/>
      <c r="B886" s="7"/>
      <c r="C886" s="7"/>
      <c r="D886" s="7"/>
      <c r="E886" s="7"/>
      <c r="F886" s="7"/>
      <c r="J886" s="7"/>
    </row>
    <row r="887" ht="12.75" customHeight="1">
      <c r="A887" s="7"/>
      <c r="B887" s="7"/>
      <c r="C887" s="7"/>
      <c r="D887" s="7"/>
      <c r="E887" s="7"/>
      <c r="F887" s="7"/>
      <c r="J887" s="7"/>
    </row>
    <row r="888" ht="12.75" customHeight="1">
      <c r="A888" s="7"/>
      <c r="B888" s="7"/>
      <c r="C888" s="7"/>
      <c r="D888" s="7"/>
      <c r="E888" s="7"/>
      <c r="F888" s="7"/>
      <c r="J888" s="7"/>
    </row>
    <row r="889" ht="12.75" customHeight="1">
      <c r="A889" s="7"/>
      <c r="B889" s="7"/>
      <c r="C889" s="7"/>
      <c r="D889" s="7"/>
      <c r="E889" s="7"/>
      <c r="F889" s="7"/>
      <c r="J889" s="7"/>
    </row>
    <row r="890" ht="12.75" customHeight="1">
      <c r="A890" s="7"/>
      <c r="B890" s="7"/>
      <c r="C890" s="7"/>
      <c r="D890" s="7"/>
      <c r="E890" s="7"/>
      <c r="F890" s="7"/>
      <c r="J890" s="7"/>
    </row>
    <row r="891" ht="12.75" customHeight="1">
      <c r="A891" s="7"/>
      <c r="B891" s="7"/>
      <c r="C891" s="7"/>
      <c r="D891" s="7"/>
      <c r="E891" s="7"/>
      <c r="F891" s="7"/>
      <c r="J891" s="7"/>
    </row>
    <row r="892" ht="12.75" customHeight="1">
      <c r="A892" s="7"/>
      <c r="B892" s="7"/>
      <c r="C892" s="7"/>
      <c r="D892" s="7"/>
      <c r="E892" s="7"/>
      <c r="F892" s="7"/>
      <c r="J892" s="7"/>
    </row>
    <row r="893" ht="12.75" customHeight="1">
      <c r="A893" s="7"/>
      <c r="B893" s="7"/>
      <c r="C893" s="7"/>
      <c r="D893" s="7"/>
      <c r="E893" s="7"/>
      <c r="F893" s="7"/>
      <c r="J893" s="7"/>
    </row>
    <row r="894" ht="12.75" customHeight="1">
      <c r="A894" s="7"/>
      <c r="B894" s="7"/>
      <c r="C894" s="7"/>
      <c r="D894" s="7"/>
      <c r="E894" s="7"/>
      <c r="F894" s="7"/>
      <c r="J894" s="7"/>
    </row>
    <row r="895" ht="12.75" customHeight="1">
      <c r="A895" s="7"/>
      <c r="B895" s="7"/>
      <c r="C895" s="7"/>
      <c r="D895" s="7"/>
      <c r="E895" s="7"/>
      <c r="F895" s="7"/>
      <c r="J895" s="7"/>
    </row>
    <row r="896" ht="12.75" customHeight="1">
      <c r="A896" s="7"/>
      <c r="B896" s="7"/>
      <c r="C896" s="7"/>
      <c r="D896" s="7"/>
      <c r="E896" s="7"/>
      <c r="F896" s="7"/>
      <c r="J896" s="7"/>
    </row>
    <row r="897" ht="12.75" customHeight="1">
      <c r="A897" s="7"/>
      <c r="B897" s="7"/>
      <c r="C897" s="7"/>
      <c r="D897" s="7"/>
      <c r="E897" s="7"/>
      <c r="F897" s="7"/>
      <c r="J897" s="7"/>
    </row>
    <row r="898" ht="12.75" customHeight="1">
      <c r="A898" s="7"/>
      <c r="B898" s="7"/>
      <c r="C898" s="7"/>
      <c r="D898" s="7"/>
      <c r="E898" s="7"/>
      <c r="F898" s="7"/>
      <c r="J898" s="7"/>
    </row>
    <row r="899" ht="12.75" customHeight="1">
      <c r="A899" s="7"/>
      <c r="B899" s="7"/>
      <c r="C899" s="7"/>
      <c r="D899" s="7"/>
      <c r="E899" s="7"/>
      <c r="F899" s="7"/>
      <c r="J899" s="7"/>
    </row>
    <row r="900" ht="12.75" customHeight="1">
      <c r="A900" s="7"/>
      <c r="B900" s="7"/>
      <c r="C900" s="7"/>
      <c r="D900" s="7"/>
      <c r="E900" s="7"/>
      <c r="F900" s="7"/>
      <c r="J900" s="7"/>
    </row>
    <row r="901" ht="12.75" customHeight="1">
      <c r="A901" s="7"/>
      <c r="B901" s="7"/>
      <c r="C901" s="7"/>
      <c r="D901" s="7"/>
      <c r="E901" s="7"/>
      <c r="F901" s="7"/>
      <c r="J901" s="7"/>
    </row>
    <row r="902" ht="12.75" customHeight="1">
      <c r="A902" s="7"/>
      <c r="B902" s="7"/>
      <c r="C902" s="7"/>
      <c r="D902" s="7"/>
      <c r="E902" s="7"/>
      <c r="F902" s="7"/>
      <c r="J902" s="7"/>
    </row>
    <row r="903" ht="12.75" customHeight="1">
      <c r="A903" s="7"/>
      <c r="B903" s="7"/>
      <c r="C903" s="7"/>
      <c r="D903" s="7"/>
      <c r="E903" s="7"/>
      <c r="F903" s="7"/>
      <c r="J903" s="7"/>
    </row>
    <row r="904" ht="12.75" customHeight="1">
      <c r="A904" s="7"/>
      <c r="B904" s="7"/>
      <c r="C904" s="7"/>
      <c r="D904" s="7"/>
      <c r="E904" s="7"/>
      <c r="F904" s="7"/>
      <c r="J904" s="7"/>
    </row>
    <row r="905" ht="12.75" customHeight="1">
      <c r="A905" s="7"/>
      <c r="B905" s="7"/>
      <c r="C905" s="7"/>
      <c r="D905" s="7"/>
      <c r="E905" s="7"/>
      <c r="F905" s="7"/>
      <c r="J905" s="7"/>
    </row>
    <row r="906" ht="12.75" customHeight="1">
      <c r="A906" s="7"/>
      <c r="B906" s="7"/>
      <c r="C906" s="7"/>
      <c r="D906" s="7"/>
      <c r="E906" s="7"/>
      <c r="F906" s="7"/>
      <c r="J906" s="7"/>
    </row>
    <row r="907" ht="12.75" customHeight="1">
      <c r="A907" s="7"/>
      <c r="B907" s="7"/>
      <c r="C907" s="7"/>
      <c r="D907" s="7"/>
      <c r="E907" s="7"/>
      <c r="F907" s="7"/>
      <c r="J907" s="7"/>
    </row>
    <row r="908" ht="12.75" customHeight="1">
      <c r="A908" s="7"/>
      <c r="B908" s="7"/>
      <c r="C908" s="7"/>
      <c r="D908" s="7"/>
      <c r="E908" s="7"/>
      <c r="F908" s="7"/>
      <c r="J908" s="7"/>
    </row>
    <row r="909" ht="12.75" customHeight="1">
      <c r="A909" s="7"/>
      <c r="B909" s="7"/>
      <c r="C909" s="7"/>
      <c r="D909" s="7"/>
      <c r="E909" s="7"/>
      <c r="F909" s="7"/>
      <c r="J909" s="7"/>
    </row>
    <row r="910" ht="12.75" customHeight="1">
      <c r="A910" s="7"/>
      <c r="B910" s="7"/>
      <c r="C910" s="7"/>
      <c r="D910" s="7"/>
      <c r="E910" s="7"/>
      <c r="F910" s="7"/>
      <c r="J910" s="7"/>
    </row>
    <row r="911" ht="12.75" customHeight="1">
      <c r="A911" s="7"/>
      <c r="B911" s="7"/>
      <c r="C911" s="7"/>
      <c r="D911" s="7"/>
      <c r="E911" s="7"/>
      <c r="F911" s="7"/>
      <c r="J911" s="7"/>
    </row>
    <row r="912" ht="12.75" customHeight="1">
      <c r="A912" s="7"/>
      <c r="B912" s="7"/>
      <c r="C912" s="7"/>
      <c r="D912" s="7"/>
      <c r="E912" s="7"/>
      <c r="F912" s="7"/>
      <c r="J912" s="7"/>
    </row>
    <row r="913" ht="12.75" customHeight="1">
      <c r="A913" s="7"/>
      <c r="B913" s="7"/>
      <c r="C913" s="7"/>
      <c r="D913" s="7"/>
      <c r="E913" s="7"/>
      <c r="F913" s="7"/>
      <c r="J913" s="7"/>
    </row>
    <row r="914" ht="12.75" customHeight="1">
      <c r="A914" s="7"/>
      <c r="B914" s="7"/>
      <c r="C914" s="7"/>
      <c r="D914" s="7"/>
      <c r="E914" s="7"/>
      <c r="F914" s="7"/>
      <c r="J914" s="7"/>
    </row>
    <row r="915" ht="12.75" customHeight="1">
      <c r="A915" s="7"/>
      <c r="B915" s="7"/>
      <c r="C915" s="7"/>
      <c r="D915" s="7"/>
      <c r="E915" s="7"/>
      <c r="F915" s="7"/>
      <c r="J915" s="7"/>
    </row>
    <row r="916" ht="12.75" customHeight="1">
      <c r="A916" s="7"/>
      <c r="B916" s="7"/>
      <c r="C916" s="7"/>
      <c r="D916" s="7"/>
      <c r="E916" s="7"/>
      <c r="F916" s="7"/>
      <c r="J916" s="7"/>
    </row>
    <row r="917" ht="12.75" customHeight="1">
      <c r="A917" s="7"/>
      <c r="B917" s="7"/>
      <c r="C917" s="7"/>
      <c r="D917" s="7"/>
      <c r="E917" s="7"/>
      <c r="F917" s="7"/>
      <c r="J917" s="7"/>
    </row>
    <row r="918" ht="12.75" customHeight="1">
      <c r="A918" s="7"/>
      <c r="B918" s="7"/>
      <c r="C918" s="7"/>
      <c r="D918" s="7"/>
      <c r="E918" s="7"/>
      <c r="F918" s="7"/>
      <c r="J918" s="7"/>
    </row>
    <row r="919" ht="12.75" customHeight="1">
      <c r="A919" s="7"/>
      <c r="B919" s="7"/>
      <c r="C919" s="7"/>
      <c r="D919" s="7"/>
      <c r="E919" s="7"/>
      <c r="F919" s="7"/>
      <c r="J919" s="7"/>
    </row>
    <row r="920" ht="12.75" customHeight="1">
      <c r="A920" s="7"/>
      <c r="B920" s="7"/>
      <c r="C920" s="7"/>
      <c r="D920" s="7"/>
      <c r="E920" s="7"/>
      <c r="F920" s="7"/>
      <c r="J920" s="7"/>
    </row>
    <row r="921" ht="12.75" customHeight="1">
      <c r="A921" s="7"/>
      <c r="B921" s="7"/>
      <c r="C921" s="7"/>
      <c r="D921" s="7"/>
      <c r="E921" s="7"/>
      <c r="F921" s="7"/>
      <c r="J921" s="7"/>
    </row>
    <row r="922" ht="12.75" customHeight="1">
      <c r="A922" s="7"/>
      <c r="B922" s="7"/>
      <c r="C922" s="7"/>
      <c r="D922" s="7"/>
      <c r="E922" s="7"/>
      <c r="F922" s="7"/>
      <c r="J922" s="7"/>
    </row>
    <row r="923" ht="12.75" customHeight="1">
      <c r="A923" s="7"/>
      <c r="B923" s="7"/>
      <c r="C923" s="7"/>
      <c r="D923" s="7"/>
      <c r="E923" s="7"/>
      <c r="F923" s="7"/>
      <c r="J923" s="7"/>
    </row>
    <row r="924" ht="12.75" customHeight="1">
      <c r="A924" s="7"/>
      <c r="B924" s="7"/>
      <c r="C924" s="7"/>
      <c r="D924" s="7"/>
      <c r="E924" s="7"/>
      <c r="F924" s="7"/>
      <c r="J924" s="7"/>
    </row>
    <row r="925" ht="12.75" customHeight="1">
      <c r="A925" s="7"/>
      <c r="B925" s="7"/>
      <c r="C925" s="7"/>
      <c r="D925" s="7"/>
      <c r="E925" s="7"/>
      <c r="F925" s="7"/>
      <c r="J925" s="7"/>
    </row>
    <row r="926" ht="12.75" customHeight="1">
      <c r="A926" s="7"/>
      <c r="B926" s="7"/>
      <c r="C926" s="7"/>
      <c r="D926" s="7"/>
      <c r="E926" s="7"/>
      <c r="F926" s="7"/>
      <c r="J926" s="7"/>
    </row>
    <row r="927" ht="12.75" customHeight="1">
      <c r="A927" s="7"/>
      <c r="B927" s="7"/>
      <c r="C927" s="7"/>
      <c r="D927" s="7"/>
      <c r="E927" s="7"/>
      <c r="F927" s="7"/>
      <c r="J927" s="7"/>
    </row>
    <row r="928" ht="12.75" customHeight="1">
      <c r="A928" s="7"/>
      <c r="B928" s="7"/>
      <c r="C928" s="7"/>
      <c r="D928" s="7"/>
      <c r="E928" s="7"/>
      <c r="F928" s="7"/>
      <c r="J928" s="7"/>
    </row>
    <row r="929" ht="12.75" customHeight="1">
      <c r="A929" s="7"/>
      <c r="B929" s="7"/>
      <c r="C929" s="7"/>
      <c r="D929" s="7"/>
      <c r="E929" s="7"/>
      <c r="F929" s="7"/>
      <c r="J929" s="7"/>
    </row>
    <row r="930" ht="12.75" customHeight="1">
      <c r="A930" s="7"/>
      <c r="B930" s="7"/>
      <c r="C930" s="7"/>
      <c r="D930" s="7"/>
      <c r="E930" s="7"/>
      <c r="F930" s="7"/>
      <c r="J930" s="7"/>
    </row>
    <row r="931" ht="12.75" customHeight="1">
      <c r="A931" s="7"/>
      <c r="B931" s="7"/>
      <c r="C931" s="7"/>
      <c r="D931" s="7"/>
      <c r="E931" s="7"/>
      <c r="F931" s="7"/>
      <c r="J931" s="7"/>
    </row>
    <row r="932" ht="12.75" customHeight="1">
      <c r="A932" s="7"/>
      <c r="B932" s="7"/>
      <c r="C932" s="7"/>
      <c r="D932" s="7"/>
      <c r="E932" s="7"/>
      <c r="F932" s="7"/>
      <c r="J932" s="7"/>
    </row>
    <row r="933" ht="12.75" customHeight="1">
      <c r="A933" s="7"/>
      <c r="B933" s="7"/>
      <c r="C933" s="7"/>
      <c r="D933" s="7"/>
      <c r="E933" s="7"/>
      <c r="F933" s="7"/>
      <c r="J933" s="7"/>
    </row>
    <row r="934" ht="12.75" customHeight="1">
      <c r="A934" s="7"/>
      <c r="B934" s="7"/>
      <c r="C934" s="7"/>
      <c r="D934" s="7"/>
      <c r="E934" s="7"/>
      <c r="F934" s="7"/>
      <c r="J934" s="7"/>
    </row>
    <row r="935" ht="12.75" customHeight="1">
      <c r="A935" s="7"/>
      <c r="B935" s="7"/>
      <c r="C935" s="7"/>
      <c r="D935" s="7"/>
      <c r="E935" s="7"/>
      <c r="F935" s="7"/>
      <c r="J935" s="7"/>
    </row>
    <row r="936" ht="12.75" customHeight="1">
      <c r="A936" s="7"/>
      <c r="B936" s="7"/>
      <c r="C936" s="7"/>
      <c r="D936" s="7"/>
      <c r="E936" s="7"/>
      <c r="F936" s="7"/>
      <c r="J936" s="7"/>
    </row>
    <row r="937" ht="12.75" customHeight="1">
      <c r="A937" s="7"/>
      <c r="B937" s="7"/>
      <c r="C937" s="7"/>
      <c r="D937" s="7"/>
      <c r="E937" s="7"/>
      <c r="F937" s="7"/>
      <c r="J937" s="7"/>
    </row>
    <row r="938" ht="12.75" customHeight="1">
      <c r="A938" s="7"/>
      <c r="B938" s="7"/>
      <c r="C938" s="7"/>
      <c r="D938" s="7"/>
      <c r="E938" s="7"/>
      <c r="F938" s="7"/>
      <c r="J938" s="7"/>
    </row>
    <row r="939" ht="12.75" customHeight="1">
      <c r="A939" s="7"/>
      <c r="B939" s="7"/>
      <c r="C939" s="7"/>
      <c r="D939" s="7"/>
      <c r="E939" s="7"/>
      <c r="F939" s="7"/>
      <c r="J939" s="7"/>
    </row>
    <row r="940" ht="12.75" customHeight="1">
      <c r="A940" s="7"/>
      <c r="B940" s="7"/>
      <c r="C940" s="7"/>
      <c r="D940" s="7"/>
      <c r="E940" s="7"/>
      <c r="F940" s="7"/>
      <c r="J940" s="7"/>
    </row>
    <row r="941" ht="12.75" customHeight="1">
      <c r="A941" s="7"/>
      <c r="B941" s="7"/>
      <c r="C941" s="7"/>
      <c r="D941" s="7"/>
      <c r="E941" s="7"/>
      <c r="F941" s="7"/>
      <c r="J941" s="7"/>
    </row>
    <row r="942" ht="12.75" customHeight="1">
      <c r="A942" s="7"/>
      <c r="B942" s="7"/>
      <c r="C942" s="7"/>
      <c r="D942" s="7"/>
      <c r="E942" s="7"/>
      <c r="F942" s="7"/>
      <c r="J942" s="7"/>
    </row>
    <row r="943" ht="12.75" customHeight="1">
      <c r="A943" s="7"/>
      <c r="B943" s="7"/>
      <c r="C943" s="7"/>
      <c r="D943" s="7"/>
      <c r="E943" s="7"/>
      <c r="F943" s="7"/>
      <c r="J943" s="7"/>
    </row>
    <row r="944" ht="12.75" customHeight="1">
      <c r="A944" s="7"/>
      <c r="B944" s="7"/>
      <c r="C944" s="7"/>
      <c r="D944" s="7"/>
      <c r="E944" s="7"/>
      <c r="F944" s="7"/>
      <c r="J944" s="7"/>
    </row>
    <row r="945" ht="12.75" customHeight="1">
      <c r="A945" s="7"/>
      <c r="B945" s="7"/>
      <c r="C945" s="7"/>
      <c r="D945" s="7"/>
      <c r="E945" s="7"/>
      <c r="F945" s="7"/>
      <c r="J945" s="7"/>
    </row>
    <row r="946" ht="12.75" customHeight="1">
      <c r="A946" s="7"/>
      <c r="B946" s="7"/>
      <c r="C946" s="7"/>
      <c r="D946" s="7"/>
      <c r="E946" s="7"/>
      <c r="F946" s="7"/>
      <c r="J946" s="7"/>
    </row>
    <row r="947" ht="12.75" customHeight="1">
      <c r="A947" s="7"/>
      <c r="B947" s="7"/>
      <c r="C947" s="7"/>
      <c r="D947" s="7"/>
      <c r="E947" s="7"/>
      <c r="F947" s="7"/>
      <c r="J947" s="7"/>
    </row>
    <row r="948" ht="12.75" customHeight="1">
      <c r="A948" s="7"/>
      <c r="B948" s="7"/>
      <c r="C948" s="7"/>
      <c r="D948" s="7"/>
      <c r="E948" s="7"/>
      <c r="F948" s="7"/>
      <c r="J948" s="7"/>
    </row>
    <row r="949" ht="12.75" customHeight="1">
      <c r="A949" s="7"/>
      <c r="B949" s="7"/>
      <c r="C949" s="7"/>
      <c r="D949" s="7"/>
      <c r="E949" s="7"/>
      <c r="F949" s="7"/>
      <c r="J949" s="7"/>
    </row>
    <row r="950" ht="12.75" customHeight="1">
      <c r="A950" s="7"/>
      <c r="B950" s="7"/>
      <c r="C950" s="7"/>
      <c r="D950" s="7"/>
      <c r="E950" s="7"/>
      <c r="F950" s="7"/>
      <c r="J950" s="7"/>
    </row>
    <row r="951" ht="12.75" customHeight="1">
      <c r="A951" s="7"/>
      <c r="B951" s="7"/>
      <c r="C951" s="7"/>
      <c r="D951" s="7"/>
      <c r="E951" s="7"/>
      <c r="F951" s="7"/>
      <c r="J951" s="7"/>
    </row>
    <row r="952" ht="12.75" customHeight="1">
      <c r="A952" s="7"/>
      <c r="B952" s="7"/>
      <c r="C952" s="7"/>
      <c r="D952" s="7"/>
      <c r="E952" s="7"/>
      <c r="F952" s="7"/>
      <c r="J952" s="7"/>
    </row>
    <row r="953" ht="12.75" customHeight="1">
      <c r="A953" s="7"/>
      <c r="B953" s="7"/>
      <c r="C953" s="7"/>
      <c r="D953" s="7"/>
      <c r="E953" s="7"/>
      <c r="F953" s="7"/>
      <c r="J953" s="7"/>
    </row>
    <row r="954" ht="12.75" customHeight="1">
      <c r="A954" s="7"/>
      <c r="B954" s="7"/>
      <c r="C954" s="7"/>
      <c r="D954" s="7"/>
      <c r="E954" s="7"/>
      <c r="F954" s="7"/>
      <c r="J954" s="7"/>
    </row>
    <row r="955" ht="12.75" customHeight="1">
      <c r="A955" s="7"/>
      <c r="B955" s="7"/>
      <c r="C955" s="7"/>
      <c r="D955" s="7"/>
      <c r="E955" s="7"/>
      <c r="F955" s="7"/>
      <c r="J955" s="7"/>
    </row>
    <row r="956" ht="12.75" customHeight="1">
      <c r="A956" s="7"/>
      <c r="B956" s="7"/>
      <c r="C956" s="7"/>
      <c r="D956" s="7"/>
      <c r="E956" s="7"/>
      <c r="F956" s="7"/>
      <c r="J956" s="7"/>
    </row>
    <row r="957" ht="12.75" customHeight="1">
      <c r="A957" s="7"/>
      <c r="B957" s="7"/>
      <c r="C957" s="7"/>
      <c r="D957" s="7"/>
      <c r="E957" s="7"/>
      <c r="F957" s="7"/>
      <c r="J957" s="7"/>
    </row>
    <row r="958" ht="12.75" customHeight="1">
      <c r="A958" s="7"/>
      <c r="B958" s="7"/>
      <c r="C958" s="7"/>
      <c r="D958" s="7"/>
      <c r="E958" s="7"/>
      <c r="F958" s="7"/>
      <c r="J958" s="7"/>
    </row>
    <row r="959" ht="12.75" customHeight="1">
      <c r="A959" s="7"/>
      <c r="B959" s="7"/>
      <c r="C959" s="7"/>
      <c r="D959" s="7"/>
      <c r="E959" s="7"/>
      <c r="F959" s="7"/>
      <c r="J959" s="7"/>
    </row>
    <row r="960" ht="12.75" customHeight="1">
      <c r="A960" s="7"/>
      <c r="B960" s="7"/>
      <c r="C960" s="7"/>
      <c r="D960" s="7"/>
      <c r="E960" s="7"/>
      <c r="F960" s="7"/>
      <c r="J960" s="7"/>
    </row>
    <row r="961" ht="12.75" customHeight="1">
      <c r="A961" s="7"/>
      <c r="B961" s="7"/>
      <c r="C961" s="7"/>
      <c r="D961" s="7"/>
      <c r="E961" s="7"/>
      <c r="F961" s="7"/>
      <c r="J961" s="7"/>
    </row>
    <row r="962" ht="12.75" customHeight="1">
      <c r="A962" s="7"/>
      <c r="B962" s="7"/>
      <c r="C962" s="7"/>
      <c r="D962" s="7"/>
      <c r="E962" s="7"/>
      <c r="F962" s="7"/>
      <c r="J962" s="7"/>
    </row>
    <row r="963" ht="12.75" customHeight="1">
      <c r="A963" s="7"/>
      <c r="B963" s="7"/>
      <c r="C963" s="7"/>
      <c r="D963" s="7"/>
      <c r="E963" s="7"/>
      <c r="F963" s="7"/>
      <c r="J963" s="7"/>
    </row>
    <row r="964" ht="12.75" customHeight="1">
      <c r="A964" s="7"/>
      <c r="B964" s="7"/>
      <c r="C964" s="7"/>
      <c r="D964" s="7"/>
      <c r="E964" s="7"/>
      <c r="F964" s="7"/>
      <c r="J964" s="7"/>
    </row>
    <row r="965" ht="12.75" customHeight="1">
      <c r="A965" s="7"/>
      <c r="B965" s="7"/>
      <c r="C965" s="7"/>
      <c r="D965" s="7"/>
      <c r="E965" s="7"/>
      <c r="F965" s="7"/>
      <c r="J965" s="7"/>
    </row>
    <row r="966" ht="12.75" customHeight="1">
      <c r="A966" s="7"/>
      <c r="B966" s="7"/>
      <c r="C966" s="7"/>
      <c r="D966" s="7"/>
      <c r="E966" s="7"/>
      <c r="F966" s="7"/>
      <c r="J966" s="7"/>
    </row>
    <row r="967" ht="12.75" customHeight="1">
      <c r="A967" s="7"/>
      <c r="B967" s="7"/>
      <c r="C967" s="7"/>
      <c r="D967" s="7"/>
      <c r="E967" s="7"/>
      <c r="F967" s="7"/>
      <c r="J967" s="7"/>
    </row>
    <row r="968" ht="12.75" customHeight="1">
      <c r="A968" s="7"/>
      <c r="B968" s="7"/>
      <c r="C968" s="7"/>
      <c r="D968" s="7"/>
      <c r="E968" s="7"/>
      <c r="F968" s="7"/>
      <c r="J968" s="7"/>
    </row>
    <row r="969" ht="12.75" customHeight="1">
      <c r="A969" s="7"/>
      <c r="B969" s="7"/>
      <c r="C969" s="7"/>
      <c r="D969" s="7"/>
      <c r="E969" s="7"/>
      <c r="F969" s="7"/>
      <c r="J969" s="7"/>
    </row>
    <row r="970" ht="12.75" customHeight="1">
      <c r="A970" s="7"/>
      <c r="B970" s="7"/>
      <c r="C970" s="7"/>
      <c r="D970" s="7"/>
      <c r="E970" s="7"/>
      <c r="F970" s="7"/>
      <c r="J970" s="7"/>
    </row>
    <row r="971" ht="12.75" customHeight="1">
      <c r="A971" s="7"/>
      <c r="B971" s="7"/>
      <c r="C971" s="7"/>
      <c r="D971" s="7"/>
      <c r="E971" s="7"/>
      <c r="F971" s="7"/>
      <c r="J971" s="7"/>
    </row>
    <row r="972" ht="12.75" customHeight="1">
      <c r="A972" s="7"/>
      <c r="B972" s="7"/>
      <c r="C972" s="7"/>
      <c r="D972" s="7"/>
      <c r="E972" s="7"/>
      <c r="F972" s="7"/>
      <c r="J972" s="7"/>
    </row>
    <row r="973" ht="12.75" customHeight="1">
      <c r="A973" s="7"/>
      <c r="B973" s="7"/>
      <c r="C973" s="7"/>
      <c r="D973" s="7"/>
      <c r="E973" s="7"/>
      <c r="F973" s="7"/>
      <c r="J973" s="7"/>
    </row>
    <row r="974" ht="12.75" customHeight="1">
      <c r="A974" s="7"/>
      <c r="B974" s="7"/>
      <c r="C974" s="7"/>
      <c r="D974" s="7"/>
      <c r="E974" s="7"/>
      <c r="F974" s="7"/>
      <c r="J974" s="7"/>
    </row>
    <row r="975" ht="12.75" customHeight="1">
      <c r="A975" s="7"/>
      <c r="B975" s="7"/>
      <c r="C975" s="7"/>
      <c r="D975" s="7"/>
      <c r="E975" s="7"/>
      <c r="F975" s="7"/>
      <c r="J975" s="7"/>
    </row>
    <row r="976" ht="12.75" customHeight="1">
      <c r="A976" s="7"/>
      <c r="B976" s="7"/>
      <c r="C976" s="7"/>
      <c r="D976" s="7"/>
      <c r="E976" s="7"/>
      <c r="F976" s="7"/>
      <c r="J976" s="7"/>
    </row>
    <row r="977" ht="12.75" customHeight="1">
      <c r="A977" s="7"/>
      <c r="B977" s="7"/>
      <c r="C977" s="7"/>
      <c r="D977" s="7"/>
      <c r="E977" s="7"/>
      <c r="F977" s="7"/>
      <c r="J977" s="7"/>
    </row>
    <row r="978" ht="12.75" customHeight="1">
      <c r="A978" s="7"/>
      <c r="B978" s="7"/>
      <c r="C978" s="7"/>
      <c r="D978" s="7"/>
      <c r="E978" s="7"/>
      <c r="F978" s="7"/>
      <c r="J978" s="7"/>
    </row>
    <row r="979" ht="12.75" customHeight="1">
      <c r="A979" s="7"/>
      <c r="B979" s="7"/>
      <c r="C979" s="7"/>
      <c r="D979" s="7"/>
      <c r="E979" s="7"/>
      <c r="F979" s="7"/>
      <c r="J979" s="7"/>
    </row>
    <row r="980" ht="12.75" customHeight="1">
      <c r="A980" s="7"/>
      <c r="B980" s="7"/>
      <c r="C980" s="7"/>
      <c r="D980" s="7"/>
      <c r="E980" s="7"/>
      <c r="F980" s="7"/>
      <c r="J980" s="7"/>
    </row>
    <row r="981" ht="12.75" customHeight="1">
      <c r="A981" s="7"/>
      <c r="B981" s="7"/>
      <c r="C981" s="7"/>
      <c r="D981" s="7"/>
      <c r="E981" s="7"/>
      <c r="F981" s="7"/>
      <c r="J981" s="7"/>
    </row>
    <row r="982" ht="12.75" customHeight="1">
      <c r="A982" s="7"/>
      <c r="B982" s="7"/>
      <c r="C982" s="7"/>
      <c r="D982" s="7"/>
      <c r="E982" s="7"/>
      <c r="F982" s="7"/>
      <c r="J982" s="7"/>
    </row>
    <row r="983" ht="12.75" customHeight="1">
      <c r="A983" s="7"/>
      <c r="B983" s="7"/>
      <c r="C983" s="7"/>
      <c r="D983" s="7"/>
      <c r="E983" s="7"/>
      <c r="F983" s="7"/>
      <c r="J983" s="7"/>
    </row>
    <row r="984" ht="12.75" customHeight="1">
      <c r="A984" s="7"/>
      <c r="B984" s="7"/>
      <c r="C984" s="7"/>
      <c r="D984" s="7"/>
      <c r="E984" s="7"/>
      <c r="F984" s="7"/>
      <c r="J984" s="7"/>
    </row>
    <row r="985" ht="12.75" customHeight="1">
      <c r="A985" s="7"/>
      <c r="B985" s="7"/>
      <c r="C985" s="7"/>
      <c r="D985" s="7"/>
      <c r="E985" s="7"/>
      <c r="F985" s="7"/>
      <c r="J985" s="7"/>
    </row>
    <row r="986" ht="12.75" customHeight="1">
      <c r="A986" s="7"/>
      <c r="B986" s="7"/>
      <c r="C986" s="7"/>
      <c r="D986" s="7"/>
      <c r="E986" s="7"/>
      <c r="F986" s="7"/>
      <c r="J986" s="7"/>
    </row>
    <row r="987" ht="12.75" customHeight="1">
      <c r="A987" s="7"/>
      <c r="B987" s="7"/>
      <c r="C987" s="7"/>
      <c r="D987" s="7"/>
      <c r="E987" s="7"/>
      <c r="F987" s="7"/>
      <c r="J987" s="7"/>
    </row>
    <row r="988" ht="12.75" customHeight="1">
      <c r="A988" s="7"/>
      <c r="B988" s="7"/>
      <c r="C988" s="7"/>
      <c r="D988" s="7"/>
      <c r="E988" s="7"/>
      <c r="F988" s="7"/>
      <c r="J988" s="7"/>
    </row>
    <row r="989" ht="12.75" customHeight="1">
      <c r="A989" s="7"/>
      <c r="B989" s="7"/>
      <c r="C989" s="7"/>
      <c r="D989" s="7"/>
      <c r="E989" s="7"/>
      <c r="F989" s="7"/>
      <c r="J989" s="7"/>
    </row>
    <row r="990" ht="12.75" customHeight="1">
      <c r="A990" s="7"/>
      <c r="B990" s="7"/>
      <c r="C990" s="7"/>
      <c r="D990" s="7"/>
      <c r="E990" s="7"/>
      <c r="F990" s="7"/>
      <c r="J990" s="7"/>
    </row>
    <row r="991" ht="12.75" customHeight="1">
      <c r="A991" s="7"/>
      <c r="B991" s="7"/>
      <c r="C991" s="7"/>
      <c r="D991" s="7"/>
      <c r="E991" s="7"/>
      <c r="F991" s="7"/>
      <c r="J991" s="7"/>
    </row>
    <row r="992" ht="12.75" customHeight="1">
      <c r="A992" s="7"/>
      <c r="B992" s="7"/>
      <c r="C992" s="7"/>
      <c r="D992" s="7"/>
      <c r="E992" s="7"/>
      <c r="F992" s="7"/>
      <c r="J992" s="7"/>
    </row>
    <row r="993" ht="12.75" customHeight="1">
      <c r="A993" s="7"/>
      <c r="B993" s="7"/>
      <c r="C993" s="7"/>
      <c r="D993" s="7"/>
      <c r="E993" s="7"/>
      <c r="F993" s="7"/>
      <c r="J993" s="7"/>
    </row>
    <row r="994" ht="12.75" customHeight="1">
      <c r="A994" s="7"/>
      <c r="B994" s="7"/>
      <c r="C994" s="7"/>
      <c r="D994" s="7"/>
      <c r="E994" s="7"/>
      <c r="F994" s="7"/>
      <c r="J994" s="7"/>
    </row>
    <row r="995" ht="12.75" customHeight="1">
      <c r="A995" s="7"/>
      <c r="B995" s="7"/>
      <c r="C995" s="7"/>
      <c r="D995" s="7"/>
      <c r="E995" s="7"/>
      <c r="F995" s="7"/>
      <c r="J995" s="7"/>
    </row>
    <row r="996" ht="12.75" customHeight="1">
      <c r="A996" s="7"/>
      <c r="B996" s="7"/>
      <c r="C996" s="7"/>
      <c r="D996" s="7"/>
      <c r="E996" s="7"/>
      <c r="F996" s="7"/>
      <c r="J996" s="7"/>
    </row>
    <row r="997" ht="12.75" customHeight="1">
      <c r="A997" s="7"/>
      <c r="B997" s="7"/>
      <c r="C997" s="7"/>
      <c r="D997" s="7"/>
      <c r="E997" s="7"/>
      <c r="F997" s="7"/>
      <c r="J997" s="7"/>
    </row>
    <row r="998" ht="12.75" customHeight="1">
      <c r="A998" s="7"/>
      <c r="B998" s="7"/>
      <c r="C998" s="7"/>
      <c r="D998" s="7"/>
      <c r="E998" s="7"/>
      <c r="F998" s="7"/>
      <c r="J998" s="7"/>
    </row>
    <row r="999" ht="12.75" customHeight="1">
      <c r="A999" s="7"/>
      <c r="B999" s="7"/>
      <c r="C999" s="7"/>
      <c r="D999" s="7"/>
      <c r="E999" s="7"/>
      <c r="F999" s="7"/>
      <c r="J999" s="7"/>
    </row>
    <row r="1000" ht="12.75" customHeight="1">
      <c r="A1000" s="7"/>
      <c r="B1000" s="7"/>
      <c r="C1000" s="7"/>
      <c r="D1000" s="7"/>
      <c r="E1000" s="7"/>
      <c r="F1000" s="7"/>
      <c r="J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0"/>
    <col customWidth="1" min="2" max="2" width="12.0"/>
    <col customWidth="1" min="3" max="3" width="8.14"/>
    <col customWidth="1" min="4" max="4" width="5.29"/>
    <col customWidth="1" min="5" max="5" width="14.43"/>
    <col customWidth="1" min="6" max="6" width="22.0"/>
    <col customWidth="1" min="7" max="26" width="8.71"/>
  </cols>
  <sheetData>
    <row r="1" ht="12.75" customHeight="1">
      <c r="A1" s="1" t="s">
        <v>0</v>
      </c>
      <c r="B1" s="1" t="s">
        <v>1</v>
      </c>
      <c r="C1" s="1" t="s">
        <v>2</v>
      </c>
      <c r="D1" s="1" t="s">
        <v>3</v>
      </c>
      <c r="E1" s="1" t="s">
        <v>4</v>
      </c>
      <c r="F1" s="1" t="s">
        <v>5</v>
      </c>
      <c r="G1" s="2" t="s">
        <v>6</v>
      </c>
      <c r="H1" s="2" t="s">
        <v>7</v>
      </c>
      <c r="I1" s="2" t="s">
        <v>8</v>
      </c>
      <c r="J1" s="2" t="s">
        <v>9</v>
      </c>
    </row>
    <row r="2" ht="12.75" customHeight="1">
      <c r="A2" s="14">
        <v>1.0</v>
      </c>
      <c r="B2" s="4">
        <v>0.0</v>
      </c>
      <c r="C2" s="5">
        <v>1.0</v>
      </c>
      <c r="D2" s="5">
        <v>2.0</v>
      </c>
      <c r="E2" s="16" t="str">
        <f t="shared" ref="E2:E69" si="1">C2+D2</f>
        <v>3</v>
      </c>
      <c r="F2" s="6">
        <v>225.0</v>
      </c>
      <c r="G2" s="17" t="str">
        <f>VLOOKUP(A2,'Ad Assignments'!G2:H101,2,FALSE)</f>
        <v>Kyle</v>
      </c>
      <c r="H2" s="8">
        <v>1.0</v>
      </c>
      <c r="I2" s="17" t="str">
        <f>VLOOKUP(H2,Population!$B$2:$C$6,2,FALSE)</f>
        <v>2.1</v>
      </c>
      <c r="J2" s="5">
        <v>4.0</v>
      </c>
    </row>
    <row r="3" ht="12.75" customHeight="1">
      <c r="A3" s="13" t="str">
        <f>A2</f>
        <v>  1 </v>
      </c>
      <c r="B3" s="4">
        <v>1.0</v>
      </c>
      <c r="C3" s="5">
        <v>4.0</v>
      </c>
      <c r="D3" s="5">
        <v>1.0</v>
      </c>
      <c r="E3" s="16" t="str">
        <f t="shared" si="1"/>
        <v>5</v>
      </c>
      <c r="F3" s="6">
        <v>250.0</v>
      </c>
      <c r="G3" s="17" t="str">
        <f>VLOOKUP(A3,'Ad Assignments'!G3:H102,2,FALSE)</f>
        <v>Kyle</v>
      </c>
      <c r="H3" s="5">
        <v>4.0</v>
      </c>
      <c r="I3" s="17" t="str">
        <f>VLOOKUP(H3,Population!$B$2:$C$6,2,FALSE)</f>
        <v>8.4</v>
      </c>
      <c r="J3" s="5">
        <v>4.0</v>
      </c>
    </row>
    <row r="4" ht="12.75" customHeight="1">
      <c r="A4" s="14">
        <v>2.0</v>
      </c>
      <c r="B4" s="4">
        <v>0.0</v>
      </c>
      <c r="C4" s="5">
        <v>12.0</v>
      </c>
      <c r="D4" s="5">
        <v>6.0</v>
      </c>
      <c r="E4" s="16" t="str">
        <f t="shared" si="1"/>
        <v>18</v>
      </c>
      <c r="F4" s="6">
        <v>168.33333333333334</v>
      </c>
      <c r="G4" s="17" t="str">
        <f>VLOOKUP(A4,'Ad Assignments'!G4:H103,2,FALSE)</f>
        <v>Kyle</v>
      </c>
      <c r="H4" s="5">
        <v>2.0</v>
      </c>
      <c r="I4" s="17" t="str">
        <f>VLOOKUP(H4,Population!$B$2:$C$6,2,FALSE)</f>
        <v>7</v>
      </c>
      <c r="J4" s="5">
        <v>2.0</v>
      </c>
    </row>
    <row r="5" ht="12.75" customHeight="1">
      <c r="A5" s="13" t="str">
        <f>A4</f>
        <v>  2 </v>
      </c>
      <c r="B5" s="4">
        <v>1.0</v>
      </c>
      <c r="C5" s="5">
        <v>20.0</v>
      </c>
      <c r="D5" s="5">
        <v>0.0</v>
      </c>
      <c r="E5" s="16" t="str">
        <f t="shared" si="1"/>
        <v>20</v>
      </c>
      <c r="F5" s="6">
        <v>0.0</v>
      </c>
      <c r="G5" s="17" t="str">
        <f>VLOOKUP(A5,'Ad Assignments'!G5:H104,2,FALSE)</f>
        <v>Kyle</v>
      </c>
      <c r="H5" s="5">
        <v>1.0</v>
      </c>
      <c r="I5" s="17" t="str">
        <f>VLOOKUP(H5,Population!$B$2:$C$6,2,FALSE)</f>
        <v>2.1</v>
      </c>
      <c r="J5" s="5">
        <v>2.0</v>
      </c>
    </row>
    <row r="6" ht="12.75" customHeight="1">
      <c r="A6" s="14">
        <v>3.0</v>
      </c>
      <c r="B6" s="4">
        <v>0.0</v>
      </c>
      <c r="C6" s="5">
        <v>2.0</v>
      </c>
      <c r="D6" s="5">
        <v>2.0</v>
      </c>
      <c r="E6" s="16" t="str">
        <f t="shared" si="1"/>
        <v>4</v>
      </c>
      <c r="F6" s="6">
        <v>425.0</v>
      </c>
      <c r="G6" s="17" t="str">
        <f>VLOOKUP(A6,'Ad Assignments'!G6:H105,2,FALSE)</f>
        <v>Kyle</v>
      </c>
      <c r="H6" s="5">
        <v>2.0</v>
      </c>
      <c r="I6" s="17" t="str">
        <f>VLOOKUP(H6,Population!$B$2:$C$6,2,FALSE)</f>
        <v>7</v>
      </c>
      <c r="J6" s="5">
        <v>1.0</v>
      </c>
    </row>
    <row r="7" ht="12.75" customHeight="1">
      <c r="A7" s="13" t="str">
        <f>A6</f>
        <v>  3 </v>
      </c>
      <c r="B7" s="4">
        <v>1.0</v>
      </c>
      <c r="C7" s="5">
        <v>2.0</v>
      </c>
      <c r="D7" s="5">
        <v>5.0</v>
      </c>
      <c r="E7" s="16" t="str">
        <f t="shared" si="1"/>
        <v>7</v>
      </c>
      <c r="F7" s="6">
        <v>386.0</v>
      </c>
      <c r="G7" s="17" t="str">
        <f>VLOOKUP(A7,'Ad Assignments'!G7:H106,2,FALSE)</f>
        <v>Kyle</v>
      </c>
      <c r="H7" s="5">
        <v>1.0</v>
      </c>
      <c r="I7" s="17" t="str">
        <f>VLOOKUP(H7,Population!$B$2:$C$6,2,FALSE)</f>
        <v>2.1</v>
      </c>
      <c r="J7" s="5">
        <v>1.0</v>
      </c>
    </row>
    <row r="8" ht="12.75" customHeight="1">
      <c r="A8" s="14">
        <v>4.0</v>
      </c>
      <c r="B8" s="4">
        <v>0.0</v>
      </c>
      <c r="C8" s="5">
        <v>2.0</v>
      </c>
      <c r="D8" s="5">
        <v>0.0</v>
      </c>
      <c r="E8" s="16" t="str">
        <f t="shared" si="1"/>
        <v>2</v>
      </c>
      <c r="F8" s="6">
        <v>0.0</v>
      </c>
      <c r="G8" s="17" t="str">
        <f>VLOOKUP(A8,'Ad Assignments'!G8:H107,2,FALSE)</f>
        <v>Kyle</v>
      </c>
      <c r="H8" s="5">
        <v>2.0</v>
      </c>
      <c r="I8" s="17" t="str">
        <f>VLOOKUP(H8,Population!$B$2:$C$6,2,FALSE)</f>
        <v>7</v>
      </c>
      <c r="J8" s="5">
        <v>3.0</v>
      </c>
    </row>
    <row r="9" ht="12.75" customHeight="1">
      <c r="A9" s="13" t="str">
        <f>A8</f>
        <v>  4 </v>
      </c>
      <c r="B9" s="4">
        <v>1.0</v>
      </c>
      <c r="C9" s="5">
        <v>4.0</v>
      </c>
      <c r="D9" s="5">
        <v>1.0</v>
      </c>
      <c r="E9" s="16" t="str">
        <f t="shared" si="1"/>
        <v>5</v>
      </c>
      <c r="F9" s="6">
        <v>250.0</v>
      </c>
      <c r="G9" s="17" t="str">
        <f>VLOOKUP(A9,'Ad Assignments'!G9:H108,2,FALSE)</f>
        <v>Kyle</v>
      </c>
      <c r="H9" s="5">
        <v>5.0</v>
      </c>
      <c r="I9" s="17" t="str">
        <f>VLOOKUP(H9,Population!$B$2:$C$6,2,FALSE)</f>
        <v>18.55</v>
      </c>
      <c r="J9" s="5">
        <v>1.0</v>
      </c>
    </row>
    <row r="10" ht="12.75" customHeight="1">
      <c r="A10" s="9">
        <v>5.0</v>
      </c>
      <c r="B10" s="4">
        <v>1.0</v>
      </c>
      <c r="C10" s="5">
        <v>2.0</v>
      </c>
      <c r="D10" s="5">
        <v>0.0</v>
      </c>
      <c r="E10" s="16" t="str">
        <f t="shared" si="1"/>
        <v>2</v>
      </c>
      <c r="F10" s="6">
        <v>0.0</v>
      </c>
      <c r="G10" s="17" t="str">
        <f>VLOOKUP(A10,'Ad Assignments'!G10:H109,2,FALSE)</f>
        <v>Kyle</v>
      </c>
      <c r="H10" s="5">
        <v>5.0</v>
      </c>
      <c r="I10" s="17" t="str">
        <f>VLOOKUP(H10,Population!$B$2:$C$6,2,FALSE)</f>
        <v>18.55</v>
      </c>
      <c r="J10" s="5">
        <v>1.0</v>
      </c>
    </row>
    <row r="11" ht="12.75" customHeight="1">
      <c r="A11" s="14">
        <v>6.0</v>
      </c>
      <c r="B11" s="4">
        <v>0.0</v>
      </c>
      <c r="C11" s="5">
        <v>2.0</v>
      </c>
      <c r="D11" s="5">
        <v>0.0</v>
      </c>
      <c r="E11" s="16" t="str">
        <f t="shared" si="1"/>
        <v>2</v>
      </c>
      <c r="F11" s="6">
        <v>0.0</v>
      </c>
      <c r="G11" s="17" t="str">
        <f>VLOOKUP(A11,'Ad Assignments'!G11:H110,2,FALSE)</f>
        <v>Kyle</v>
      </c>
      <c r="H11" s="5">
        <v>3.0</v>
      </c>
      <c r="I11" s="17" t="str">
        <f>VLOOKUP(H11,Population!$B$2:$C$6,2,FALSE)</f>
        <v>3.25</v>
      </c>
      <c r="J11" s="5">
        <v>4.0</v>
      </c>
    </row>
    <row r="12" ht="12.75" customHeight="1">
      <c r="A12" s="13" t="str">
        <f>A11</f>
        <v>  6 </v>
      </c>
      <c r="B12" s="4">
        <v>1.0</v>
      </c>
      <c r="C12" s="5">
        <v>3.0</v>
      </c>
      <c r="D12" s="5">
        <v>1.0</v>
      </c>
      <c r="E12" s="16" t="str">
        <f t="shared" si="1"/>
        <v>4</v>
      </c>
      <c r="F12" s="6">
        <v>150.0</v>
      </c>
      <c r="G12" s="17" t="str">
        <f>VLOOKUP(A12,'Ad Assignments'!G12:H111,2,FALSE)</f>
        <v>Kyle</v>
      </c>
      <c r="H12" s="5">
        <v>1.0</v>
      </c>
      <c r="I12" s="17" t="str">
        <f>VLOOKUP(H12,Population!$B$2:$C$6,2,FALSE)</f>
        <v>2.1</v>
      </c>
      <c r="J12" s="5">
        <v>2.0</v>
      </c>
    </row>
    <row r="13" ht="12.75" customHeight="1">
      <c r="A13" s="14">
        <v>7.0</v>
      </c>
      <c r="B13" s="4">
        <v>0.0</v>
      </c>
      <c r="C13" s="5">
        <v>1.0</v>
      </c>
      <c r="D13" s="5">
        <v>1.0</v>
      </c>
      <c r="E13" s="16" t="str">
        <f t="shared" si="1"/>
        <v>2</v>
      </c>
      <c r="F13" s="6">
        <v>150.0</v>
      </c>
      <c r="G13" s="17" t="str">
        <f>VLOOKUP(A13,'Ad Assignments'!G13:H112,2,FALSE)</f>
        <v>Kyle</v>
      </c>
      <c r="H13" s="5">
        <v>5.0</v>
      </c>
      <c r="I13" s="17" t="str">
        <f>VLOOKUP(H13,Population!$B$2:$C$6,2,FALSE)</f>
        <v>18.55</v>
      </c>
      <c r="J13" s="5">
        <v>4.0</v>
      </c>
    </row>
    <row r="14" ht="12.75" customHeight="1">
      <c r="A14" s="13" t="str">
        <f>A13</f>
        <v>  7 </v>
      </c>
      <c r="B14" s="4">
        <v>1.0</v>
      </c>
      <c r="C14" s="5">
        <v>4.0</v>
      </c>
      <c r="D14" s="5">
        <v>2.0</v>
      </c>
      <c r="E14" s="16" t="str">
        <f t="shared" si="1"/>
        <v>6</v>
      </c>
      <c r="F14" s="6">
        <v>160.0</v>
      </c>
      <c r="G14" s="17" t="str">
        <f>VLOOKUP(A14,'Ad Assignments'!G14:H113,2,FALSE)</f>
        <v>Kyle</v>
      </c>
      <c r="H14" s="5">
        <v>2.0</v>
      </c>
      <c r="I14" s="17" t="str">
        <f>VLOOKUP(H14,Population!$B$2:$C$6,2,FALSE)</f>
        <v>7</v>
      </c>
      <c r="J14" s="5">
        <v>1.0</v>
      </c>
    </row>
    <row r="15" ht="12.75" customHeight="1">
      <c r="A15" s="14">
        <v>8.0</v>
      </c>
      <c r="B15" s="4">
        <v>0.0</v>
      </c>
      <c r="C15" s="5">
        <v>1.0</v>
      </c>
      <c r="D15" s="5">
        <v>1.0</v>
      </c>
      <c r="E15" s="16" t="str">
        <f t="shared" si="1"/>
        <v>2</v>
      </c>
      <c r="F15" s="6">
        <v>40.0</v>
      </c>
      <c r="G15" s="17" t="str">
        <f>VLOOKUP(A15,'Ad Assignments'!G15:H114,2,FALSE)</f>
        <v>Kyle</v>
      </c>
      <c r="H15" s="5">
        <v>4.0</v>
      </c>
      <c r="I15" s="17" t="str">
        <f>VLOOKUP(H15,Population!$B$2:$C$6,2,FALSE)</f>
        <v>8.4</v>
      </c>
      <c r="J15" s="5">
        <v>2.0</v>
      </c>
    </row>
    <row r="16" ht="12.75" customHeight="1">
      <c r="A16" s="13" t="str">
        <f>A15</f>
        <v>  8 </v>
      </c>
      <c r="B16" s="4">
        <v>1.0</v>
      </c>
      <c r="C16" s="5">
        <v>2.0</v>
      </c>
      <c r="D16" s="5">
        <v>0.0</v>
      </c>
      <c r="E16" s="16" t="str">
        <f t="shared" si="1"/>
        <v>2</v>
      </c>
      <c r="F16" s="6">
        <v>0.0</v>
      </c>
      <c r="G16" s="17" t="str">
        <f>VLOOKUP(A16,'Ad Assignments'!G16:H115,2,FALSE)</f>
        <v>Kyle</v>
      </c>
      <c r="H16" s="5">
        <v>1.0</v>
      </c>
      <c r="I16" s="17" t="str">
        <f>VLOOKUP(H16,Population!$B$2:$C$6,2,FALSE)</f>
        <v>2.1</v>
      </c>
      <c r="J16" s="5">
        <v>1.0</v>
      </c>
    </row>
    <row r="17" ht="12.75" customHeight="1">
      <c r="A17" s="14">
        <v>9.0</v>
      </c>
      <c r="B17" s="4">
        <v>0.0</v>
      </c>
      <c r="C17" s="5">
        <v>4.0</v>
      </c>
      <c r="D17" s="5">
        <v>1.0</v>
      </c>
      <c r="E17" s="16" t="str">
        <f t="shared" si="1"/>
        <v>5</v>
      </c>
      <c r="F17" s="6">
        <v>50.0</v>
      </c>
      <c r="G17" s="17" t="str">
        <f>VLOOKUP(A17,'Ad Assignments'!G17:H116,2,FALSE)</f>
        <v>Kyle</v>
      </c>
      <c r="H17" s="5">
        <v>1.0</v>
      </c>
      <c r="I17" s="17" t="str">
        <f>VLOOKUP(H17,Population!$B$2:$C$6,2,FALSE)</f>
        <v>2.1</v>
      </c>
      <c r="J17" s="5">
        <v>2.0</v>
      </c>
    </row>
    <row r="18" ht="12.75" customHeight="1">
      <c r="A18" s="13" t="str">
        <f>A17</f>
        <v>  9 </v>
      </c>
      <c r="B18" s="4">
        <v>1.0</v>
      </c>
      <c r="C18" s="5">
        <v>6.0</v>
      </c>
      <c r="D18" s="5">
        <v>0.0</v>
      </c>
      <c r="E18" s="16" t="str">
        <f t="shared" si="1"/>
        <v>6</v>
      </c>
      <c r="F18" s="6">
        <v>0.0</v>
      </c>
      <c r="G18" s="17" t="str">
        <f>VLOOKUP(A18,'Ad Assignments'!G18:H117,2,FALSE)</f>
        <v>Kyle</v>
      </c>
      <c r="H18" s="5">
        <v>3.0</v>
      </c>
      <c r="I18" s="17" t="str">
        <f>VLOOKUP(H18,Population!$B$2:$C$6,2,FALSE)</f>
        <v>3.25</v>
      </c>
      <c r="J18" s="5">
        <v>3.0</v>
      </c>
    </row>
    <row r="19" ht="12.75" customHeight="1">
      <c r="A19" s="14">
        <v>10.0</v>
      </c>
      <c r="B19" s="4">
        <v>0.0</v>
      </c>
      <c r="C19" s="5">
        <v>4.0</v>
      </c>
      <c r="D19" s="5">
        <v>4.0</v>
      </c>
      <c r="E19" s="16" t="str">
        <f t="shared" si="1"/>
        <v>8</v>
      </c>
      <c r="F19" s="6">
        <v>328.75</v>
      </c>
      <c r="G19" s="17" t="str">
        <f>VLOOKUP(A19,'Ad Assignments'!G19:H118,2,FALSE)</f>
        <v>Kyle</v>
      </c>
      <c r="H19" s="5">
        <v>2.0</v>
      </c>
      <c r="I19" s="17" t="str">
        <f>VLOOKUP(H19,Population!$B$2:$C$6,2,FALSE)</f>
        <v>7</v>
      </c>
      <c r="J19" s="5">
        <v>1.0</v>
      </c>
    </row>
    <row r="20" ht="12.75" customHeight="1">
      <c r="A20" s="13" t="str">
        <f>A19</f>
        <v>  10 </v>
      </c>
      <c r="B20" s="4">
        <v>1.0</v>
      </c>
      <c r="C20" s="5">
        <v>4.0</v>
      </c>
      <c r="D20" s="5">
        <v>1.0</v>
      </c>
      <c r="E20" s="16" t="str">
        <f t="shared" si="1"/>
        <v>5</v>
      </c>
      <c r="F20" s="6">
        <v>380.0</v>
      </c>
      <c r="G20" s="17" t="str">
        <f>VLOOKUP(A20,'Ad Assignments'!G20:H119,2,FALSE)</f>
        <v>Kyle</v>
      </c>
      <c r="H20" s="5">
        <v>1.0</v>
      </c>
      <c r="I20" s="17" t="str">
        <f>VLOOKUP(H20,Population!$B$2:$C$6,2,FALSE)</f>
        <v>2.1</v>
      </c>
      <c r="J20" s="5">
        <v>1.0</v>
      </c>
    </row>
    <row r="21" ht="12.75" customHeight="1">
      <c r="A21" s="14">
        <v>11.0</v>
      </c>
      <c r="B21" s="4">
        <v>0.0</v>
      </c>
      <c r="C21" s="5">
        <v>5.0</v>
      </c>
      <c r="D21" s="5">
        <v>3.0</v>
      </c>
      <c r="E21" s="16" t="str">
        <f t="shared" si="1"/>
        <v>8</v>
      </c>
      <c r="F21" s="6">
        <v>83.0</v>
      </c>
      <c r="G21" s="17" t="str">
        <f>VLOOKUP(A21,'Ad Assignments'!G21:H120,2,FALSE)</f>
        <v>Raja</v>
      </c>
      <c r="H21" s="5">
        <v>2.0</v>
      </c>
      <c r="I21" s="17" t="str">
        <f>VLOOKUP(H21,Population!$B$2:$C$6,2,FALSE)</f>
        <v>7</v>
      </c>
      <c r="J21" s="5">
        <v>2.0</v>
      </c>
    </row>
    <row r="22" ht="12.75" customHeight="1">
      <c r="A22" s="13" t="str">
        <f>A21</f>
        <v>  11 </v>
      </c>
      <c r="B22" s="4">
        <v>1.0</v>
      </c>
      <c r="C22" s="5">
        <v>3.0</v>
      </c>
      <c r="D22" s="5">
        <v>1.0</v>
      </c>
      <c r="E22" s="16" t="str">
        <f t="shared" si="1"/>
        <v>4</v>
      </c>
      <c r="F22" s="6">
        <v>100.0</v>
      </c>
      <c r="G22" s="17" t="str">
        <f>VLOOKUP(A22,'Ad Assignments'!G22:H121,2,FALSE)</f>
        <v>Raja</v>
      </c>
      <c r="H22" s="5">
        <v>3.0</v>
      </c>
      <c r="I22" s="17" t="str">
        <f>VLOOKUP(H22,Population!$B$2:$C$6,2,FALSE)</f>
        <v>3.25</v>
      </c>
      <c r="J22" s="5">
        <v>3.0</v>
      </c>
    </row>
    <row r="23" ht="12.75" customHeight="1">
      <c r="A23" s="9">
        <v>12.0</v>
      </c>
      <c r="B23" s="4">
        <v>0.0</v>
      </c>
      <c r="C23" s="5">
        <v>1.0</v>
      </c>
      <c r="D23" s="5">
        <v>1.0</v>
      </c>
      <c r="E23" s="16" t="str">
        <f t="shared" si="1"/>
        <v>2</v>
      </c>
      <c r="F23" s="6">
        <v>300.0</v>
      </c>
      <c r="G23" s="17" t="str">
        <f>VLOOKUP(A23,'Ad Assignments'!G23:H122,2,FALSE)</f>
        <v>Raja</v>
      </c>
      <c r="H23" s="5">
        <v>4.0</v>
      </c>
      <c r="I23" s="17" t="str">
        <f>VLOOKUP(H23,Population!$B$2:$C$6,2,FALSE)</f>
        <v>8.4</v>
      </c>
      <c r="J23" s="5">
        <v>2.0</v>
      </c>
    </row>
    <row r="24" ht="12.75" customHeight="1">
      <c r="A24" s="14">
        <v>13.0</v>
      </c>
      <c r="B24" s="4">
        <v>0.0</v>
      </c>
      <c r="C24" s="5">
        <v>3.0</v>
      </c>
      <c r="D24" s="5">
        <v>0.0</v>
      </c>
      <c r="E24" s="16" t="str">
        <f t="shared" si="1"/>
        <v>3</v>
      </c>
      <c r="F24" s="6">
        <v>0.0</v>
      </c>
      <c r="G24" s="17" t="str">
        <f>VLOOKUP(A24,'Ad Assignments'!G24:H123,2,FALSE)</f>
        <v>Raja</v>
      </c>
      <c r="H24" s="5">
        <v>5.0</v>
      </c>
      <c r="I24" s="17" t="str">
        <f>VLOOKUP(H24,Population!$B$2:$C$6,2,FALSE)</f>
        <v>18.55</v>
      </c>
      <c r="J24" s="5">
        <v>3.0</v>
      </c>
    </row>
    <row r="25" ht="12.75" customHeight="1">
      <c r="A25" s="13" t="str">
        <f>A24</f>
        <v>  13 </v>
      </c>
      <c r="B25" s="4">
        <v>1.0</v>
      </c>
      <c r="C25" s="5">
        <v>5.0</v>
      </c>
      <c r="D25" s="5">
        <v>3.0</v>
      </c>
      <c r="E25" s="16" t="str">
        <f t="shared" si="1"/>
        <v>8</v>
      </c>
      <c r="F25" s="6">
        <v>146.66666666666666</v>
      </c>
      <c r="G25" s="17" t="str">
        <f>VLOOKUP(A25,'Ad Assignments'!G25:H124,2,FALSE)</f>
        <v>Raja</v>
      </c>
      <c r="H25" s="5">
        <v>3.0</v>
      </c>
      <c r="I25" s="17" t="str">
        <f>VLOOKUP(H25,Population!$B$2:$C$6,2,FALSE)</f>
        <v>3.25</v>
      </c>
      <c r="J25" s="5">
        <v>1.0</v>
      </c>
    </row>
    <row r="26" ht="12.75" customHeight="1">
      <c r="A26" s="9">
        <v>14.0</v>
      </c>
      <c r="B26" s="4">
        <v>1.0</v>
      </c>
      <c r="C26" s="5">
        <v>1.0</v>
      </c>
      <c r="D26" s="5">
        <v>0.0</v>
      </c>
      <c r="E26" s="16" t="str">
        <f t="shared" si="1"/>
        <v>1</v>
      </c>
      <c r="F26" s="6">
        <v>0.0</v>
      </c>
      <c r="G26" s="17" t="str">
        <f>VLOOKUP(A26,'Ad Assignments'!G26:H125,2,FALSE)</f>
        <v>Raja</v>
      </c>
      <c r="H26" s="5">
        <v>3.0</v>
      </c>
      <c r="I26" s="17" t="str">
        <f>VLOOKUP(H26,Population!$B$2:$C$6,2,FALSE)</f>
        <v>3.25</v>
      </c>
      <c r="J26" s="5">
        <v>4.0</v>
      </c>
    </row>
    <row r="27" ht="12.75" customHeight="1">
      <c r="A27" s="14">
        <v>15.0</v>
      </c>
      <c r="B27" s="4">
        <v>0.0</v>
      </c>
      <c r="C27" s="5">
        <v>10.0</v>
      </c>
      <c r="D27" s="5">
        <v>2.0</v>
      </c>
      <c r="E27" s="16" t="str">
        <f t="shared" si="1"/>
        <v>12</v>
      </c>
      <c r="F27" s="6">
        <v>175.0</v>
      </c>
      <c r="G27" s="17" t="str">
        <f>VLOOKUP(A27,'Ad Assignments'!G27:H126,2,FALSE)</f>
        <v>Raja</v>
      </c>
      <c r="H27" s="5">
        <v>1.0</v>
      </c>
      <c r="I27" s="17" t="str">
        <f>VLOOKUP(H27,Population!$B$2:$C$6,2,FALSE)</f>
        <v>2.1</v>
      </c>
      <c r="J27" s="5">
        <v>3.0</v>
      </c>
    </row>
    <row r="28" ht="12.75" customHeight="1">
      <c r="A28" s="13" t="str">
        <f>A27</f>
        <v>  15 </v>
      </c>
      <c r="B28" s="4">
        <v>1.0</v>
      </c>
      <c r="C28" s="5">
        <v>18.0</v>
      </c>
      <c r="D28" s="5">
        <v>6.0</v>
      </c>
      <c r="E28" s="16" t="str">
        <f t="shared" si="1"/>
        <v>24</v>
      </c>
      <c r="F28" s="6">
        <v>193.33333333333334</v>
      </c>
      <c r="G28" s="17" t="str">
        <f>VLOOKUP(A28,'Ad Assignments'!G28:H127,2,FALSE)</f>
        <v>Raja</v>
      </c>
      <c r="H28" s="5">
        <v>3.0</v>
      </c>
      <c r="I28" s="17" t="str">
        <f>VLOOKUP(H28,Population!$B$2:$C$6,2,FALSE)</f>
        <v>3.25</v>
      </c>
      <c r="J28" s="5">
        <v>1.0</v>
      </c>
    </row>
    <row r="29" ht="12.75" customHeight="1">
      <c r="A29" s="9">
        <v>16.0</v>
      </c>
      <c r="B29" s="4">
        <v>0.0</v>
      </c>
      <c r="C29" s="5">
        <v>0.0</v>
      </c>
      <c r="D29" s="5">
        <v>1.0</v>
      </c>
      <c r="E29" s="16" t="str">
        <f t="shared" si="1"/>
        <v>1</v>
      </c>
      <c r="F29" s="6">
        <v>150.0</v>
      </c>
      <c r="G29" s="17" t="str">
        <f>VLOOKUP(A29,'Ad Assignments'!G29:H128,2,FALSE)</f>
        <v>Raja</v>
      </c>
      <c r="H29" s="5">
        <v>3.0</v>
      </c>
      <c r="I29" s="17" t="str">
        <f>VLOOKUP(H29,Population!$B$2:$C$6,2,FALSE)</f>
        <v>3.25</v>
      </c>
      <c r="J29" s="5">
        <v>3.0</v>
      </c>
    </row>
    <row r="30" ht="12.75" customHeight="1">
      <c r="A30" s="9">
        <v>18.0</v>
      </c>
      <c r="B30" s="4">
        <v>1.0</v>
      </c>
      <c r="C30" s="5">
        <v>1.0</v>
      </c>
      <c r="D30" s="5">
        <v>0.0</v>
      </c>
      <c r="E30" s="16" t="str">
        <f t="shared" si="1"/>
        <v>1</v>
      </c>
      <c r="F30" s="6">
        <v>0.0</v>
      </c>
      <c r="G30" s="17" t="str">
        <f>VLOOKUP(A30,'Ad Assignments'!G30:H129,2,FALSE)</f>
        <v>Raja</v>
      </c>
      <c r="H30" s="5">
        <v>2.0</v>
      </c>
      <c r="I30" s="17" t="str">
        <f>VLOOKUP(H30,Population!$B$2:$C$6,2,FALSE)</f>
        <v>7</v>
      </c>
      <c r="J30" s="5">
        <v>3.0</v>
      </c>
    </row>
    <row r="31" ht="12.75" customHeight="1">
      <c r="A31" s="14">
        <v>20.0</v>
      </c>
      <c r="B31" s="4">
        <v>0.0</v>
      </c>
      <c r="C31" s="5">
        <v>2.0</v>
      </c>
      <c r="D31" s="5">
        <v>0.0</v>
      </c>
      <c r="E31" s="16" t="str">
        <f t="shared" si="1"/>
        <v>2</v>
      </c>
      <c r="F31" s="6">
        <v>0.0</v>
      </c>
      <c r="G31" s="17" t="str">
        <f>VLOOKUP(A31,'Ad Assignments'!G31:H130,2,FALSE)</f>
        <v>Raja</v>
      </c>
      <c r="H31" s="5">
        <v>3.0</v>
      </c>
      <c r="I31" s="17" t="str">
        <f>VLOOKUP(H31,Population!$B$2:$C$6,2,FALSE)</f>
        <v>3.25</v>
      </c>
      <c r="J31" s="5">
        <v>1.0</v>
      </c>
    </row>
    <row r="32" ht="12.75" customHeight="1">
      <c r="A32" s="13" t="str">
        <f>A31</f>
        <v>  20 </v>
      </c>
      <c r="B32" s="4">
        <v>1.0</v>
      </c>
      <c r="C32" s="5">
        <v>2.0</v>
      </c>
      <c r="D32" s="5">
        <v>0.0</v>
      </c>
      <c r="E32" s="16" t="str">
        <f t="shared" si="1"/>
        <v>2</v>
      </c>
      <c r="F32" s="6">
        <v>0.0</v>
      </c>
      <c r="G32" s="17" t="str">
        <f>VLOOKUP(A32,'Ad Assignments'!G32:H131,2,FALSE)</f>
        <v>Raja</v>
      </c>
      <c r="H32" s="5">
        <v>5.0</v>
      </c>
      <c r="I32" s="17" t="str">
        <f>VLOOKUP(H32,Population!$B$2:$C$6,2,FALSE)</f>
        <v>18.55</v>
      </c>
      <c r="J32" s="5">
        <v>3.0</v>
      </c>
    </row>
    <row r="33" ht="12.75" customHeight="1">
      <c r="A33" s="14">
        <v>21.0</v>
      </c>
      <c r="B33" s="4">
        <v>0.0</v>
      </c>
      <c r="C33" s="5">
        <v>4.0</v>
      </c>
      <c r="D33" s="5">
        <v>0.0</v>
      </c>
      <c r="E33" s="16" t="str">
        <f t="shared" si="1"/>
        <v>4</v>
      </c>
      <c r="F33" s="6">
        <v>0.0</v>
      </c>
      <c r="G33" s="17" t="str">
        <f>VLOOKUP(A33,'Ad Assignments'!G33:H132,2,FALSE)</f>
        <v>Daniel</v>
      </c>
      <c r="H33" s="5">
        <v>1.0</v>
      </c>
      <c r="I33" s="17" t="str">
        <f>VLOOKUP(H33,Population!$B$2:$C$6,2,FALSE)</f>
        <v>2.1</v>
      </c>
      <c r="J33" s="5">
        <v>3.0</v>
      </c>
    </row>
    <row r="34" ht="12.75" customHeight="1">
      <c r="A34" s="13" t="str">
        <f>A33</f>
        <v>  21 </v>
      </c>
      <c r="B34" s="4">
        <v>1.0</v>
      </c>
      <c r="C34" s="5">
        <v>4.0</v>
      </c>
      <c r="D34" s="5">
        <v>2.0</v>
      </c>
      <c r="E34" s="16" t="str">
        <f t="shared" si="1"/>
        <v>6</v>
      </c>
      <c r="F34" s="6">
        <v>30.0</v>
      </c>
      <c r="G34" s="17" t="str">
        <f>VLOOKUP(A34,'Ad Assignments'!G34:H133,2,FALSE)</f>
        <v>Daniel</v>
      </c>
      <c r="H34" s="5">
        <v>4.0</v>
      </c>
      <c r="I34" s="17" t="str">
        <f>VLOOKUP(H34,Population!$B$2:$C$6,2,FALSE)</f>
        <v>8.4</v>
      </c>
      <c r="J34" s="5">
        <v>4.0</v>
      </c>
    </row>
    <row r="35" ht="12.75" customHeight="1">
      <c r="A35" s="14">
        <v>22.0</v>
      </c>
      <c r="B35" s="4">
        <v>0.0</v>
      </c>
      <c r="C35" s="5">
        <v>1.0</v>
      </c>
      <c r="D35" s="5">
        <v>0.0</v>
      </c>
      <c r="E35" s="16" t="str">
        <f t="shared" si="1"/>
        <v>1</v>
      </c>
      <c r="F35" s="6">
        <v>0.0</v>
      </c>
      <c r="G35" s="17" t="str">
        <f>VLOOKUP(A35,'Ad Assignments'!G35:H134,2,FALSE)</f>
        <v>Daniel</v>
      </c>
      <c r="H35" s="5">
        <v>3.0</v>
      </c>
      <c r="I35" s="17" t="str">
        <f>VLOOKUP(H35,Population!$B$2:$C$6,2,FALSE)</f>
        <v>3.25</v>
      </c>
      <c r="J35" s="5">
        <v>4.0</v>
      </c>
    </row>
    <row r="36" ht="12.75" customHeight="1">
      <c r="A36" s="13" t="str">
        <f>A35</f>
        <v>  22 </v>
      </c>
      <c r="B36" s="4">
        <v>1.0</v>
      </c>
      <c r="C36" s="5">
        <v>3.0</v>
      </c>
      <c r="D36" s="5">
        <v>1.0</v>
      </c>
      <c r="E36" s="16" t="str">
        <f t="shared" si="1"/>
        <v>4</v>
      </c>
      <c r="F36" s="6">
        <v>70.0</v>
      </c>
      <c r="G36" s="17" t="str">
        <f>VLOOKUP(A36,'Ad Assignments'!G36:H135,2,FALSE)</f>
        <v>Daniel</v>
      </c>
      <c r="H36" s="5">
        <v>4.0</v>
      </c>
      <c r="I36" s="17" t="str">
        <f>VLOOKUP(H36,Population!$B$2:$C$6,2,FALSE)</f>
        <v>8.4</v>
      </c>
      <c r="J36" s="5">
        <v>4.0</v>
      </c>
    </row>
    <row r="37" ht="12.75" customHeight="1">
      <c r="A37" s="14">
        <v>23.0</v>
      </c>
      <c r="B37" s="4">
        <v>0.0</v>
      </c>
      <c r="C37" s="5">
        <v>0.0</v>
      </c>
      <c r="D37" s="5">
        <v>1.0</v>
      </c>
      <c r="E37" s="16" t="str">
        <f t="shared" si="1"/>
        <v>1</v>
      </c>
      <c r="F37" s="6">
        <v>25.0</v>
      </c>
      <c r="G37" s="17" t="str">
        <f>VLOOKUP(A37,'Ad Assignments'!G37:H136,2,FALSE)</f>
        <v>Daniel</v>
      </c>
      <c r="H37" s="5">
        <v>3.0</v>
      </c>
      <c r="I37" s="17" t="str">
        <f>VLOOKUP(H37,Population!$B$2:$C$6,2,FALSE)</f>
        <v>3.25</v>
      </c>
      <c r="J37" s="5">
        <v>1.0</v>
      </c>
    </row>
    <row r="38" ht="12.75" customHeight="1">
      <c r="A38" s="13" t="str">
        <f>A37</f>
        <v>  23 </v>
      </c>
      <c r="B38" s="4">
        <v>1.0</v>
      </c>
      <c r="C38" s="5">
        <v>3.0</v>
      </c>
      <c r="D38" s="5">
        <v>0.0</v>
      </c>
      <c r="E38" s="16" t="str">
        <f t="shared" si="1"/>
        <v>3</v>
      </c>
      <c r="F38" s="6">
        <v>0.0</v>
      </c>
      <c r="G38" s="17" t="str">
        <f>VLOOKUP(A38,'Ad Assignments'!G38:H137,2,FALSE)</f>
        <v>Daniel</v>
      </c>
      <c r="H38" s="5">
        <v>1.0</v>
      </c>
      <c r="I38" s="17" t="str">
        <f>VLOOKUP(H38,Population!$B$2:$C$6,2,FALSE)</f>
        <v>2.1</v>
      </c>
      <c r="J38" s="5">
        <v>3.0</v>
      </c>
    </row>
    <row r="39" ht="12.75" customHeight="1">
      <c r="A39" s="9">
        <v>25.0</v>
      </c>
      <c r="B39" s="4">
        <v>0.0</v>
      </c>
      <c r="C39" s="5">
        <v>3.0</v>
      </c>
      <c r="D39" s="5">
        <v>0.0</v>
      </c>
      <c r="E39" s="16" t="str">
        <f t="shared" si="1"/>
        <v>3</v>
      </c>
      <c r="F39" s="6">
        <v>0.0</v>
      </c>
      <c r="G39" s="17" t="str">
        <f>VLOOKUP(A39,'Ad Assignments'!G39:H138,2,FALSE)</f>
        <v>Daniel</v>
      </c>
      <c r="H39" s="5">
        <v>4.0</v>
      </c>
      <c r="I39" s="17" t="str">
        <f>VLOOKUP(H39,Population!$B$2:$C$6,2,FALSE)</f>
        <v>8.4</v>
      </c>
      <c r="J39" s="5">
        <v>1.0</v>
      </c>
    </row>
    <row r="40" ht="12.75" customHeight="1">
      <c r="A40" s="14">
        <v>26.0</v>
      </c>
      <c r="B40" s="4">
        <v>0.0</v>
      </c>
      <c r="C40" s="5">
        <v>0.0</v>
      </c>
      <c r="D40" s="5">
        <v>1.0</v>
      </c>
      <c r="E40" s="16" t="str">
        <f t="shared" si="1"/>
        <v>1</v>
      </c>
      <c r="F40" s="6">
        <v>100.0</v>
      </c>
      <c r="G40" s="17" t="str">
        <f>VLOOKUP(A40,'Ad Assignments'!G40:H139,2,FALSE)</f>
        <v>Daniel</v>
      </c>
      <c r="H40" s="5">
        <v>5.0</v>
      </c>
      <c r="I40" s="17" t="str">
        <f>VLOOKUP(H40,Population!$B$2:$C$6,2,FALSE)</f>
        <v>18.55</v>
      </c>
      <c r="J40" s="5">
        <v>2.0</v>
      </c>
    </row>
    <row r="41" ht="12.75" customHeight="1">
      <c r="A41" s="13" t="str">
        <f>A40</f>
        <v>  26 </v>
      </c>
      <c r="B41" s="4">
        <v>1.0</v>
      </c>
      <c r="C41" s="5">
        <v>1.0</v>
      </c>
      <c r="D41" s="5">
        <v>0.0</v>
      </c>
      <c r="E41" s="16" t="str">
        <f t="shared" si="1"/>
        <v>1</v>
      </c>
      <c r="F41" s="6">
        <v>0.0</v>
      </c>
      <c r="G41" s="17" t="str">
        <f>VLOOKUP(A41,'Ad Assignments'!G41:H140,2,FALSE)</f>
        <v>Daniel</v>
      </c>
      <c r="H41" s="5">
        <v>4.0</v>
      </c>
      <c r="I41" s="17" t="str">
        <f>VLOOKUP(H41,Population!$B$2:$C$6,2,FALSE)</f>
        <v>8.4</v>
      </c>
      <c r="J41" s="5">
        <v>1.0</v>
      </c>
    </row>
    <row r="42" ht="12.75" customHeight="1">
      <c r="A42" s="9">
        <v>29.0</v>
      </c>
      <c r="B42" s="4">
        <v>0.0</v>
      </c>
      <c r="C42" s="5">
        <v>1.0</v>
      </c>
      <c r="D42" s="5">
        <v>1.0</v>
      </c>
      <c r="E42" s="16" t="str">
        <f t="shared" si="1"/>
        <v>2</v>
      </c>
      <c r="F42" s="6">
        <v>20.0</v>
      </c>
      <c r="G42" s="17" t="str">
        <f>VLOOKUP(A42,'Ad Assignments'!G42:H141,2,FALSE)</f>
        <v>Daniel</v>
      </c>
      <c r="H42" s="5">
        <v>1.0</v>
      </c>
      <c r="I42" s="17" t="str">
        <f>VLOOKUP(H42,Population!$B$2:$C$6,2,FALSE)</f>
        <v>2.1</v>
      </c>
      <c r="J42" s="5">
        <v>2.0</v>
      </c>
    </row>
    <row r="43" ht="12.75" customHeight="1">
      <c r="A43" s="9">
        <v>30.0</v>
      </c>
      <c r="B43" s="4">
        <v>0.0</v>
      </c>
      <c r="C43" s="5">
        <v>5.0</v>
      </c>
      <c r="D43" s="5">
        <v>3.0</v>
      </c>
      <c r="E43" s="16" t="str">
        <f t="shared" si="1"/>
        <v>8</v>
      </c>
      <c r="F43" s="6">
        <v>381.6666666666667</v>
      </c>
      <c r="G43" s="17" t="str">
        <f>VLOOKUP(A43,'Ad Assignments'!G43:H142,2,FALSE)</f>
        <v>Daniel</v>
      </c>
      <c r="H43" s="5">
        <v>5.0</v>
      </c>
      <c r="I43" s="17" t="str">
        <f>VLOOKUP(H43,Population!$B$2:$C$6,2,FALSE)</f>
        <v>18.55</v>
      </c>
      <c r="J43" s="5">
        <v>2.0</v>
      </c>
    </row>
    <row r="44" ht="12.75" customHeight="1">
      <c r="A44" s="14">
        <v>31.0</v>
      </c>
      <c r="B44" s="4">
        <v>0.0</v>
      </c>
      <c r="C44" s="5">
        <v>2.0</v>
      </c>
      <c r="D44" s="5">
        <v>0.0</v>
      </c>
      <c r="E44" s="16" t="str">
        <f t="shared" si="1"/>
        <v>2</v>
      </c>
      <c r="F44" s="6">
        <v>0.0</v>
      </c>
      <c r="G44" s="17" t="str">
        <f>VLOOKUP(A44,'Ad Assignments'!G44:H143,2,FALSE)</f>
        <v>Jonathan</v>
      </c>
      <c r="H44" s="5">
        <v>4.0</v>
      </c>
      <c r="I44" s="17" t="str">
        <f>VLOOKUP(H44,Population!$B$2:$C$6,2,FALSE)</f>
        <v>8.4</v>
      </c>
      <c r="J44" s="5">
        <v>3.0</v>
      </c>
    </row>
    <row r="45" ht="12.75" customHeight="1">
      <c r="A45" s="13" t="str">
        <f>A44</f>
        <v>  31 </v>
      </c>
      <c r="B45" s="4">
        <v>1.0</v>
      </c>
      <c r="C45" s="5">
        <v>2.0</v>
      </c>
      <c r="D45" s="5">
        <v>0.0</v>
      </c>
      <c r="E45" s="16" t="str">
        <f t="shared" si="1"/>
        <v>2</v>
      </c>
      <c r="F45" s="6">
        <v>0.0</v>
      </c>
      <c r="G45" s="17" t="str">
        <f>VLOOKUP(A45,'Ad Assignments'!G45:H144,2,FALSE)</f>
        <v>Jonathan</v>
      </c>
      <c r="H45" s="5">
        <v>1.0</v>
      </c>
      <c r="I45" s="17" t="str">
        <f>VLOOKUP(H45,Population!$B$2:$C$6,2,FALSE)</f>
        <v>2.1</v>
      </c>
      <c r="J45" s="5">
        <v>4.0</v>
      </c>
    </row>
    <row r="46" ht="12.75" customHeight="1">
      <c r="A46" s="14">
        <v>32.0</v>
      </c>
      <c r="B46" s="4">
        <v>0.0</v>
      </c>
      <c r="C46" s="5">
        <v>11.0</v>
      </c>
      <c r="D46" s="5">
        <v>6.0</v>
      </c>
      <c r="E46" s="16" t="str">
        <f t="shared" si="1"/>
        <v>17</v>
      </c>
      <c r="F46" s="6">
        <v>54.166666666666664</v>
      </c>
      <c r="G46" s="17" t="str">
        <f>VLOOKUP(A46,'Ad Assignments'!G46:H145,2,FALSE)</f>
        <v>Jonathan</v>
      </c>
      <c r="H46" s="5">
        <v>2.0</v>
      </c>
      <c r="I46" s="17" t="str">
        <f>VLOOKUP(H46,Population!$B$2:$C$6,2,FALSE)</f>
        <v>7</v>
      </c>
      <c r="J46" s="5">
        <v>2.0</v>
      </c>
    </row>
    <row r="47" ht="12.75" customHeight="1">
      <c r="A47" s="13" t="str">
        <f>A46</f>
        <v>  32 </v>
      </c>
      <c r="B47" s="4">
        <v>1.0</v>
      </c>
      <c r="C47" s="5">
        <v>3.0</v>
      </c>
      <c r="D47" s="5">
        <v>0.0</v>
      </c>
      <c r="E47" s="16" t="str">
        <f t="shared" si="1"/>
        <v>3</v>
      </c>
      <c r="F47" s="6">
        <v>0.0</v>
      </c>
      <c r="G47" s="17" t="str">
        <f>VLOOKUP(A47,'Ad Assignments'!G47:H146,2,FALSE)</f>
        <v>Jonathan</v>
      </c>
      <c r="H47" s="5">
        <v>1.0</v>
      </c>
      <c r="I47" s="17" t="str">
        <f>VLOOKUP(H47,Population!$B$2:$C$6,2,FALSE)</f>
        <v>2.1</v>
      </c>
      <c r="J47" s="5">
        <v>4.0</v>
      </c>
    </row>
    <row r="48" ht="12.75" customHeight="1">
      <c r="A48" s="9">
        <v>33.0</v>
      </c>
      <c r="B48" s="4">
        <v>0.0</v>
      </c>
      <c r="C48" s="5">
        <v>1.0</v>
      </c>
      <c r="D48" s="5">
        <v>1.0</v>
      </c>
      <c r="E48" s="16" t="str">
        <f t="shared" si="1"/>
        <v>2</v>
      </c>
      <c r="F48" s="6">
        <v>180.0</v>
      </c>
      <c r="G48" s="17" t="str">
        <f>VLOOKUP(A48,'Ad Assignments'!G48:H147,2,FALSE)</f>
        <v>Jonathan</v>
      </c>
      <c r="H48" s="5">
        <v>3.0</v>
      </c>
      <c r="I48" s="17" t="str">
        <f>VLOOKUP(H48,Population!$B$2:$C$6,2,FALSE)</f>
        <v>3.25</v>
      </c>
      <c r="J48" s="5">
        <v>3.0</v>
      </c>
    </row>
    <row r="49" ht="12.75" customHeight="1">
      <c r="A49" s="14">
        <v>34.0</v>
      </c>
      <c r="B49" s="4">
        <v>0.0</v>
      </c>
      <c r="C49" s="5">
        <v>3.0</v>
      </c>
      <c r="D49" s="5">
        <v>0.0</v>
      </c>
      <c r="E49" s="16" t="str">
        <f t="shared" si="1"/>
        <v>3</v>
      </c>
      <c r="F49" s="6">
        <v>0.0</v>
      </c>
      <c r="G49" s="17" t="str">
        <f>VLOOKUP(A49,'Ad Assignments'!G49:H148,2,FALSE)</f>
        <v>Jonathan</v>
      </c>
      <c r="H49" s="5">
        <v>5.0</v>
      </c>
      <c r="I49" s="17" t="str">
        <f>VLOOKUP(H49,Population!$B$2:$C$6,2,FALSE)</f>
        <v>18.55</v>
      </c>
      <c r="J49" s="5">
        <v>3.0</v>
      </c>
    </row>
    <row r="50" ht="12.75" customHeight="1">
      <c r="A50" s="13" t="str">
        <f>A49</f>
        <v>  34 </v>
      </c>
      <c r="B50" s="4">
        <v>1.0</v>
      </c>
      <c r="C50" s="5">
        <v>4.0</v>
      </c>
      <c r="D50" s="5">
        <v>5.0</v>
      </c>
      <c r="E50" s="16" t="str">
        <f t="shared" si="1"/>
        <v>9</v>
      </c>
      <c r="F50" s="6">
        <v>101.0</v>
      </c>
      <c r="G50" s="17" t="str">
        <f>VLOOKUP(A50,'Ad Assignments'!G50:H149,2,FALSE)</f>
        <v>Jonathan</v>
      </c>
      <c r="H50" s="5">
        <v>2.0</v>
      </c>
      <c r="I50" s="17" t="str">
        <f>VLOOKUP(H50,Population!$B$2:$C$6,2,FALSE)</f>
        <v>7</v>
      </c>
      <c r="J50" s="5">
        <v>2.0</v>
      </c>
    </row>
    <row r="51" ht="12.75" customHeight="1">
      <c r="A51" s="14">
        <v>36.0</v>
      </c>
      <c r="B51" s="4">
        <v>0.0</v>
      </c>
      <c r="C51" s="5">
        <v>1.0</v>
      </c>
      <c r="D51" s="5">
        <v>0.0</v>
      </c>
      <c r="E51" s="16" t="str">
        <f t="shared" si="1"/>
        <v>1</v>
      </c>
      <c r="F51" s="6">
        <v>0.0</v>
      </c>
      <c r="G51" s="17" t="str">
        <f>VLOOKUP(A51,'Ad Assignments'!G51:H150,2,FALSE)</f>
        <v>Jonathan</v>
      </c>
      <c r="H51" s="5">
        <v>1.0</v>
      </c>
      <c r="I51" s="17" t="str">
        <f>VLOOKUP(H51,Population!$B$2:$C$6,2,FALSE)</f>
        <v>2.1</v>
      </c>
      <c r="J51" s="5">
        <v>4.0</v>
      </c>
    </row>
    <row r="52" ht="12.75" customHeight="1">
      <c r="A52" s="13" t="str">
        <f>A51</f>
        <v>  36 </v>
      </c>
      <c r="B52" s="4">
        <v>1.0</v>
      </c>
      <c r="C52" s="5">
        <v>1.0</v>
      </c>
      <c r="D52" s="5">
        <v>1.0</v>
      </c>
      <c r="E52" s="16" t="str">
        <f t="shared" si="1"/>
        <v>2</v>
      </c>
      <c r="F52" s="6">
        <v>180.0</v>
      </c>
      <c r="G52" s="17" t="str">
        <f>VLOOKUP(A52,'Ad Assignments'!G52:H151,2,FALSE)</f>
        <v>Jonathan</v>
      </c>
      <c r="H52" s="5">
        <v>2.0</v>
      </c>
      <c r="I52" s="17" t="str">
        <f>VLOOKUP(H52,Population!$B$2:$C$6,2,FALSE)</f>
        <v>7</v>
      </c>
      <c r="J52" s="5">
        <v>1.0</v>
      </c>
    </row>
    <row r="53" ht="12.75" customHeight="1">
      <c r="A53" s="14">
        <v>37.0</v>
      </c>
      <c r="B53" s="4">
        <v>0.0</v>
      </c>
      <c r="C53" s="5">
        <v>3.0</v>
      </c>
      <c r="D53" s="5">
        <v>1.0</v>
      </c>
      <c r="E53" s="16" t="str">
        <f t="shared" si="1"/>
        <v>4</v>
      </c>
      <c r="F53" s="6">
        <v>580.0</v>
      </c>
      <c r="G53" s="17" t="str">
        <f>VLOOKUP(A53,'Ad Assignments'!G53:H152,2,FALSE)</f>
        <v>Jonathan</v>
      </c>
      <c r="H53" s="5">
        <v>3.0</v>
      </c>
      <c r="I53" s="17" t="str">
        <f>VLOOKUP(H53,Population!$B$2:$C$6,2,FALSE)</f>
        <v>3.25</v>
      </c>
      <c r="J53" s="5">
        <v>2.0</v>
      </c>
    </row>
    <row r="54" ht="12.75" customHeight="1">
      <c r="A54" s="13" t="str">
        <f>A53</f>
        <v>  37 </v>
      </c>
      <c r="B54" s="4">
        <v>1.0</v>
      </c>
      <c r="C54" s="5">
        <v>3.0</v>
      </c>
      <c r="D54" s="5">
        <v>1.0</v>
      </c>
      <c r="E54" s="16" t="str">
        <f t="shared" si="1"/>
        <v>4</v>
      </c>
      <c r="F54" s="6">
        <v>480.0</v>
      </c>
      <c r="G54" s="17" t="str">
        <f>VLOOKUP(A54,'Ad Assignments'!G54:H153,2,FALSE)</f>
        <v>Jonathan</v>
      </c>
      <c r="H54" s="5">
        <v>2.0</v>
      </c>
      <c r="I54" s="17" t="str">
        <f>VLOOKUP(H54,Population!$B$2:$C$6,2,FALSE)</f>
        <v>7</v>
      </c>
      <c r="J54" s="5">
        <v>4.0</v>
      </c>
    </row>
    <row r="55" ht="12.75" customHeight="1">
      <c r="A55" s="14">
        <v>38.0</v>
      </c>
      <c r="B55" s="4">
        <v>0.0</v>
      </c>
      <c r="C55" s="5">
        <v>13.0</v>
      </c>
      <c r="D55" s="5">
        <v>5.0</v>
      </c>
      <c r="E55" s="16" t="str">
        <f t="shared" si="1"/>
        <v>18</v>
      </c>
      <c r="F55" s="6">
        <v>207.0</v>
      </c>
      <c r="G55" s="17" t="str">
        <f>VLOOKUP(A55,'Ad Assignments'!G55:H154,2,FALSE)</f>
        <v>Jonathan</v>
      </c>
      <c r="H55" s="5">
        <v>4.0</v>
      </c>
      <c r="I55" s="17" t="str">
        <f>VLOOKUP(H55,Population!$B$2:$C$6,2,FALSE)</f>
        <v>8.4</v>
      </c>
      <c r="J55" s="5">
        <v>1.0</v>
      </c>
    </row>
    <row r="56" ht="12.75" customHeight="1">
      <c r="A56" s="13" t="str">
        <f>A55</f>
        <v>  38 </v>
      </c>
      <c r="B56" s="4">
        <v>1.0</v>
      </c>
      <c r="C56" s="5">
        <v>20.0</v>
      </c>
      <c r="D56" s="5">
        <v>6.0</v>
      </c>
      <c r="E56" s="16" t="str">
        <f t="shared" si="1"/>
        <v>26</v>
      </c>
      <c r="F56" s="6">
        <v>187.5</v>
      </c>
      <c r="G56" s="17" t="str">
        <f>VLOOKUP(A56,'Ad Assignments'!G56:H155,2,FALSE)</f>
        <v>Jonathan</v>
      </c>
      <c r="H56" s="5">
        <v>3.0</v>
      </c>
      <c r="I56" s="17" t="str">
        <f>VLOOKUP(H56,Population!$B$2:$C$6,2,FALSE)</f>
        <v>3.25</v>
      </c>
      <c r="J56" s="5">
        <v>2.0</v>
      </c>
    </row>
    <row r="57" ht="12.75" customHeight="1">
      <c r="A57" s="14">
        <v>39.0</v>
      </c>
      <c r="B57" s="4">
        <v>0.0</v>
      </c>
      <c r="C57" s="5">
        <v>5.0</v>
      </c>
      <c r="D57" s="5">
        <v>1.0</v>
      </c>
      <c r="E57" s="16" t="str">
        <f t="shared" si="1"/>
        <v>6</v>
      </c>
      <c r="F57" s="6">
        <v>50.0</v>
      </c>
      <c r="G57" s="17" t="str">
        <f>VLOOKUP(A57,'Ad Assignments'!G57:H156,2,FALSE)</f>
        <v>Jonathan</v>
      </c>
      <c r="H57" s="5">
        <v>1.0</v>
      </c>
      <c r="I57" s="17" t="str">
        <f>VLOOKUP(H57,Population!$B$2:$C$6,2,FALSE)</f>
        <v>2.1</v>
      </c>
      <c r="J57" s="5">
        <v>4.0</v>
      </c>
    </row>
    <row r="58" ht="12.75" customHeight="1">
      <c r="A58" s="13" t="str">
        <f>A57</f>
        <v>  39 </v>
      </c>
      <c r="B58" s="4">
        <v>1.0</v>
      </c>
      <c r="C58" s="5">
        <v>9.0</v>
      </c>
      <c r="D58" s="5">
        <v>0.0</v>
      </c>
      <c r="E58" s="16" t="str">
        <f t="shared" si="1"/>
        <v>9</v>
      </c>
      <c r="F58" s="6">
        <v>0.0</v>
      </c>
      <c r="G58" s="17" t="str">
        <f>VLOOKUP(A58,'Ad Assignments'!G58:H157,2,FALSE)</f>
        <v>Jonathan</v>
      </c>
      <c r="H58" s="5">
        <v>2.0</v>
      </c>
      <c r="I58" s="17" t="str">
        <f>VLOOKUP(H58,Population!$B$2:$C$6,2,FALSE)</f>
        <v>7</v>
      </c>
      <c r="J58" s="5">
        <v>4.0</v>
      </c>
    </row>
    <row r="59" ht="12.75" customHeight="1">
      <c r="A59" s="14">
        <v>40.0</v>
      </c>
      <c r="B59" s="4">
        <v>0.0</v>
      </c>
      <c r="C59" s="5">
        <v>25.0</v>
      </c>
      <c r="D59" s="5">
        <v>3.0</v>
      </c>
      <c r="E59" s="16" t="str">
        <f t="shared" si="1"/>
        <v>28</v>
      </c>
      <c r="F59" s="6">
        <v>300.0</v>
      </c>
      <c r="G59" s="17" t="str">
        <f>VLOOKUP(A59,'Ad Assignments'!G59:H158,2,FALSE)</f>
        <v>Jonathan</v>
      </c>
      <c r="H59" s="5">
        <v>4.0</v>
      </c>
      <c r="I59" s="17" t="str">
        <f>VLOOKUP(H59,Population!$B$2:$C$6,2,FALSE)</f>
        <v>8.4</v>
      </c>
      <c r="J59" s="5">
        <v>4.0</v>
      </c>
    </row>
    <row r="60" ht="12.75" customHeight="1">
      <c r="A60" s="13" t="str">
        <f>A59</f>
        <v>  40 </v>
      </c>
      <c r="B60" s="4">
        <v>1.0</v>
      </c>
      <c r="C60" s="5">
        <v>14.0</v>
      </c>
      <c r="D60" s="5">
        <v>4.0</v>
      </c>
      <c r="E60" s="16" t="str">
        <f t="shared" si="1"/>
        <v>18</v>
      </c>
      <c r="F60" s="6">
        <v>225.0</v>
      </c>
      <c r="G60" s="17" t="str">
        <f>VLOOKUP(A60,'Ad Assignments'!G60:H159,2,FALSE)</f>
        <v>Jonathan</v>
      </c>
      <c r="H60" s="5">
        <v>2.0</v>
      </c>
      <c r="I60" s="17" t="str">
        <f>VLOOKUP(H60,Population!$B$2:$C$6,2,FALSE)</f>
        <v>7</v>
      </c>
      <c r="J60" s="5">
        <v>4.0</v>
      </c>
    </row>
    <row r="61" ht="12.75" customHeight="1">
      <c r="A61" s="14">
        <v>41.0</v>
      </c>
      <c r="B61" s="4">
        <v>0.0</v>
      </c>
      <c r="C61" s="5">
        <v>2.0</v>
      </c>
      <c r="D61" s="5">
        <v>2.0</v>
      </c>
      <c r="E61" s="16" t="str">
        <f t="shared" si="1"/>
        <v>4</v>
      </c>
      <c r="F61" s="6">
        <v>285.0</v>
      </c>
      <c r="G61" s="17" t="str">
        <f>VLOOKUP(A61,'Ad Assignments'!G61:H160,2,FALSE)</f>
        <v>Umber</v>
      </c>
      <c r="H61" s="5">
        <v>2.0</v>
      </c>
      <c r="I61" s="17" t="str">
        <f>VLOOKUP(H61,Population!$B$2:$C$6,2,FALSE)</f>
        <v>7</v>
      </c>
      <c r="J61" s="5">
        <v>3.0</v>
      </c>
    </row>
    <row r="62" ht="12.75" customHeight="1">
      <c r="A62" s="13" t="str">
        <f>A61</f>
        <v>  41 </v>
      </c>
      <c r="B62" s="4">
        <v>1.0</v>
      </c>
      <c r="C62" s="5">
        <v>9.0</v>
      </c>
      <c r="D62" s="5">
        <v>3.0</v>
      </c>
      <c r="E62" s="16" t="str">
        <f t="shared" si="1"/>
        <v>12</v>
      </c>
      <c r="F62" s="6">
        <v>256.6666666666667</v>
      </c>
      <c r="G62" s="17" t="str">
        <f>VLOOKUP(A62,'Ad Assignments'!G62:H161,2,FALSE)</f>
        <v>Umber</v>
      </c>
      <c r="H62" s="5">
        <v>3.0</v>
      </c>
      <c r="I62" s="17" t="str">
        <f>VLOOKUP(H62,Population!$B$2:$C$6,2,FALSE)</f>
        <v>3.25</v>
      </c>
      <c r="J62" s="5">
        <v>4.0</v>
      </c>
    </row>
    <row r="63" ht="12.75" customHeight="1">
      <c r="A63" s="14">
        <v>42.0</v>
      </c>
      <c r="B63" s="4">
        <v>0.0</v>
      </c>
      <c r="C63" s="5">
        <v>4.0</v>
      </c>
      <c r="D63" s="5">
        <v>1.0</v>
      </c>
      <c r="E63" s="16" t="str">
        <f t="shared" si="1"/>
        <v>5</v>
      </c>
      <c r="F63" s="6">
        <v>600.0</v>
      </c>
      <c r="G63" s="17" t="str">
        <f>VLOOKUP(A63,'Ad Assignments'!G63:H162,2,FALSE)</f>
        <v>Umber</v>
      </c>
      <c r="H63" s="5">
        <v>3.0</v>
      </c>
      <c r="I63" s="17" t="str">
        <f>VLOOKUP(H63,Population!$B$2:$C$6,2,FALSE)</f>
        <v>3.25</v>
      </c>
      <c r="J63" s="5">
        <v>4.0</v>
      </c>
    </row>
    <row r="64" ht="12.75" customHeight="1">
      <c r="A64" s="13" t="str">
        <f>A63</f>
        <v>  42 </v>
      </c>
      <c r="B64" s="4">
        <v>1.0</v>
      </c>
      <c r="C64" s="5">
        <v>2.0</v>
      </c>
      <c r="D64" s="5">
        <v>4.0</v>
      </c>
      <c r="E64" s="16" t="str">
        <f t="shared" si="1"/>
        <v>6</v>
      </c>
      <c r="F64" s="6">
        <v>750.0</v>
      </c>
      <c r="G64" s="17" t="str">
        <f>VLOOKUP(A64,'Ad Assignments'!G64:H163,2,FALSE)</f>
        <v>Umber</v>
      </c>
      <c r="H64" s="5">
        <v>4.0</v>
      </c>
      <c r="I64" s="17" t="str">
        <f>VLOOKUP(H64,Population!$B$2:$C$6,2,FALSE)</f>
        <v>8.4</v>
      </c>
      <c r="J64" s="5">
        <v>1.0</v>
      </c>
    </row>
    <row r="65" ht="12.75" customHeight="1">
      <c r="A65" s="9">
        <v>43.0</v>
      </c>
      <c r="B65" s="4">
        <v>1.0</v>
      </c>
      <c r="C65" s="5">
        <v>3.0</v>
      </c>
      <c r="D65" s="5">
        <v>2.0</v>
      </c>
      <c r="E65" s="16" t="str">
        <f t="shared" si="1"/>
        <v>5</v>
      </c>
      <c r="F65" s="6">
        <v>87.5</v>
      </c>
      <c r="G65" s="17" t="str">
        <f>VLOOKUP(A65,'Ad Assignments'!G65:H164,2,FALSE)</f>
        <v>Umber</v>
      </c>
      <c r="H65" s="5">
        <v>4.0</v>
      </c>
      <c r="I65" s="17" t="str">
        <f>VLOOKUP(H65,Population!$B$2:$C$6,2,FALSE)</f>
        <v>8.4</v>
      </c>
      <c r="J65" s="5">
        <v>3.0</v>
      </c>
    </row>
    <row r="66" ht="12.75" customHeight="1">
      <c r="A66" s="9">
        <v>44.0</v>
      </c>
      <c r="B66" s="4">
        <v>1.0</v>
      </c>
      <c r="C66" s="5">
        <v>2.0</v>
      </c>
      <c r="D66" s="5">
        <v>1.0</v>
      </c>
      <c r="E66" s="16" t="str">
        <f t="shared" si="1"/>
        <v>3</v>
      </c>
      <c r="F66" s="6">
        <v>60.0</v>
      </c>
      <c r="G66" s="17" t="str">
        <f>VLOOKUP(A66,'Ad Assignments'!G66:H165,2,FALSE)</f>
        <v>Umber</v>
      </c>
      <c r="H66" s="5">
        <v>3.0</v>
      </c>
      <c r="I66" s="17" t="str">
        <f>VLOOKUP(H66,Population!$B$2:$C$6,2,FALSE)</f>
        <v>3.25</v>
      </c>
      <c r="J66" s="5">
        <v>2.0</v>
      </c>
    </row>
    <row r="67" ht="12.75" customHeight="1">
      <c r="A67" s="9">
        <v>47.0</v>
      </c>
      <c r="B67" s="4">
        <v>0.0</v>
      </c>
      <c r="C67" s="5">
        <v>0.0</v>
      </c>
      <c r="D67" s="5">
        <v>1.0</v>
      </c>
      <c r="E67" s="16" t="str">
        <f t="shared" si="1"/>
        <v>1</v>
      </c>
      <c r="F67" s="6">
        <v>80.0</v>
      </c>
      <c r="G67" s="17" t="str">
        <f>VLOOKUP(A67,'Ad Assignments'!G67:H166,2,FALSE)</f>
        <v>Umber</v>
      </c>
      <c r="H67" s="5">
        <v>3.0</v>
      </c>
      <c r="I67" s="17" t="str">
        <f>VLOOKUP(H67,Population!$B$2:$C$6,2,FALSE)</f>
        <v>3.25</v>
      </c>
      <c r="J67" s="5">
        <v>3.0</v>
      </c>
    </row>
    <row r="68" ht="12.75" customHeight="1">
      <c r="A68" s="14">
        <v>48.0</v>
      </c>
      <c r="B68" s="4">
        <v>0.0</v>
      </c>
      <c r="C68" s="5">
        <v>4.0</v>
      </c>
      <c r="D68" s="5">
        <v>1.0</v>
      </c>
      <c r="E68" s="16" t="str">
        <f t="shared" si="1"/>
        <v>5</v>
      </c>
      <c r="F68" s="6">
        <v>2400.0</v>
      </c>
      <c r="G68" s="17" t="str">
        <f>VLOOKUP(A68,'Ad Assignments'!G68:H167,2,FALSE)</f>
        <v>Umber</v>
      </c>
      <c r="H68" s="5">
        <v>4.0</v>
      </c>
      <c r="I68" s="17" t="str">
        <f>VLOOKUP(H68,Population!$B$2:$C$6,2,FALSE)</f>
        <v>8.4</v>
      </c>
      <c r="J68" s="5">
        <v>3.0</v>
      </c>
    </row>
    <row r="69" ht="12.75" customHeight="1">
      <c r="A69" s="13" t="str">
        <f>A68</f>
        <v>  48 </v>
      </c>
      <c r="B69" s="4">
        <v>1.0</v>
      </c>
      <c r="C69" s="5">
        <v>4.0</v>
      </c>
      <c r="D69" s="5">
        <v>2.0</v>
      </c>
      <c r="E69" s="16" t="str">
        <f t="shared" si="1"/>
        <v>6</v>
      </c>
      <c r="F69" s="6">
        <v>2200.0</v>
      </c>
      <c r="G69" s="17" t="str">
        <f>VLOOKUP(A69,'Ad Assignments'!G69:H168,2,FALSE)</f>
        <v>Umber</v>
      </c>
      <c r="H69" s="5">
        <v>1.0</v>
      </c>
      <c r="I69" s="17" t="str">
        <f>VLOOKUP(H69,Population!$B$2:$C$6,2,FALSE)</f>
        <v>2.1</v>
      </c>
      <c r="J69" s="5">
        <v>2.0</v>
      </c>
    </row>
    <row r="70" ht="12.75" customHeight="1">
      <c r="A70" s="7"/>
      <c r="B70" s="7"/>
      <c r="C70" s="7"/>
      <c r="D70" s="7"/>
      <c r="E70" s="7"/>
      <c r="F70" s="7"/>
    </row>
    <row r="71" ht="12.75" customHeight="1">
      <c r="A71" s="18" t="s">
        <v>15</v>
      </c>
      <c r="B71" s="7"/>
      <c r="C71" s="7"/>
      <c r="D71" s="7"/>
      <c r="E71" s="7"/>
      <c r="F71" s="7"/>
    </row>
    <row r="72" ht="12.75" customHeight="1">
      <c r="A72" s="18">
        <v>5.0</v>
      </c>
      <c r="B72" s="7">
        <v>0.0</v>
      </c>
      <c r="C72" s="7">
        <v>0.0</v>
      </c>
      <c r="D72" s="7">
        <v>0.0</v>
      </c>
      <c r="E72" s="7">
        <v>0.0</v>
      </c>
      <c r="F72" s="6">
        <v>0.0</v>
      </c>
      <c r="G72" s="7" t="s">
        <v>10</v>
      </c>
      <c r="H72" s="7">
        <v>4.0</v>
      </c>
      <c r="I72" s="17" t="str">
        <f>VLOOKUP(H72,Population!$B$2:$C$6,2,FALSE)</f>
        <v>8.4</v>
      </c>
      <c r="J72" s="7">
        <v>2.0</v>
      </c>
    </row>
    <row r="73" ht="12.75" customHeight="1">
      <c r="A73" s="18">
        <v>12.0</v>
      </c>
      <c r="B73" s="7">
        <v>1.0</v>
      </c>
      <c r="C73" s="7">
        <v>0.0</v>
      </c>
      <c r="D73" s="7">
        <v>0.0</v>
      </c>
      <c r="E73" s="7">
        <v>0.0</v>
      </c>
      <c r="F73" s="6">
        <v>0.0</v>
      </c>
      <c r="G73" s="7" t="s">
        <v>11</v>
      </c>
      <c r="H73" s="7">
        <v>5.0</v>
      </c>
      <c r="I73" s="17" t="str">
        <f>VLOOKUP(H73,Population!$B$2:$C$6,2,FALSE)</f>
        <v>18.55</v>
      </c>
      <c r="J73" s="7">
        <v>3.0</v>
      </c>
    </row>
    <row r="74" ht="12.75" customHeight="1">
      <c r="A74" s="18">
        <v>14.0</v>
      </c>
      <c r="B74" s="7">
        <v>0.0</v>
      </c>
      <c r="C74" s="7">
        <v>0.0</v>
      </c>
      <c r="D74" s="7">
        <v>0.0</v>
      </c>
      <c r="E74" s="7">
        <v>0.0</v>
      </c>
      <c r="F74" s="6">
        <v>0.0</v>
      </c>
      <c r="G74" s="7" t="s">
        <v>11</v>
      </c>
      <c r="H74" s="7">
        <v>5.0</v>
      </c>
      <c r="I74" s="17" t="str">
        <f>VLOOKUP(H74,Population!$B$2:$C$6,2,FALSE)</f>
        <v>18.55</v>
      </c>
      <c r="J74" s="7">
        <v>2.0</v>
      </c>
    </row>
    <row r="75" ht="12.75" customHeight="1">
      <c r="A75" s="18">
        <v>16.0</v>
      </c>
      <c r="B75" s="7">
        <v>1.0</v>
      </c>
      <c r="C75" s="7">
        <v>0.0</v>
      </c>
      <c r="D75" s="7">
        <v>0.0</v>
      </c>
      <c r="E75" s="7">
        <v>0.0</v>
      </c>
      <c r="F75" s="6">
        <v>0.0</v>
      </c>
      <c r="G75" s="7" t="s">
        <v>11</v>
      </c>
      <c r="H75" s="7">
        <v>5.0</v>
      </c>
      <c r="I75" s="17" t="str">
        <f>VLOOKUP(H75,Population!$B$2:$C$6,2,FALSE)</f>
        <v>18.55</v>
      </c>
      <c r="J75" s="7">
        <v>4.0</v>
      </c>
    </row>
    <row r="76" ht="12.75" customHeight="1">
      <c r="A76" s="18">
        <v>17.0</v>
      </c>
      <c r="B76" s="7">
        <v>1.0</v>
      </c>
      <c r="C76" s="7">
        <v>0.0</v>
      </c>
      <c r="D76" s="7">
        <v>0.0</v>
      </c>
      <c r="E76" s="7">
        <v>0.0</v>
      </c>
      <c r="F76" s="6">
        <v>0.0</v>
      </c>
      <c r="G76" s="7" t="s">
        <v>11</v>
      </c>
      <c r="H76" s="7">
        <v>1.0</v>
      </c>
      <c r="I76" s="17" t="str">
        <f>VLOOKUP(H76,Population!$B$2:$C$6,2,FALSE)</f>
        <v>2.1</v>
      </c>
      <c r="J76" s="7">
        <v>1.0</v>
      </c>
    </row>
    <row r="77" ht="12.75" customHeight="1">
      <c r="A77" s="18">
        <v>17.0</v>
      </c>
      <c r="B77" s="7">
        <v>0.0</v>
      </c>
      <c r="C77" s="7">
        <v>0.0</v>
      </c>
      <c r="D77" s="7">
        <v>0.0</v>
      </c>
      <c r="E77" s="7">
        <v>0.0</v>
      </c>
      <c r="F77" s="6">
        <v>0.0</v>
      </c>
      <c r="G77" s="7" t="s">
        <v>11</v>
      </c>
      <c r="H77" s="7">
        <v>5.0</v>
      </c>
      <c r="I77" s="17" t="str">
        <f>VLOOKUP(H77,Population!$B$2:$C$6,2,FALSE)</f>
        <v>18.55</v>
      </c>
      <c r="J77" s="7">
        <v>1.0</v>
      </c>
    </row>
    <row r="78" ht="12.75" customHeight="1">
      <c r="A78" s="18">
        <v>18.0</v>
      </c>
      <c r="B78" s="7">
        <v>0.0</v>
      </c>
      <c r="C78" s="7">
        <v>0.0</v>
      </c>
      <c r="D78" s="7">
        <v>0.0</v>
      </c>
      <c r="E78" s="7">
        <v>0.0</v>
      </c>
      <c r="F78" s="6">
        <v>0.0</v>
      </c>
      <c r="G78" s="7" t="s">
        <v>11</v>
      </c>
      <c r="H78" s="7">
        <v>5.0</v>
      </c>
      <c r="I78" s="17" t="str">
        <f>VLOOKUP(H78,Population!$B$2:$C$6,2,FALSE)</f>
        <v>18.55</v>
      </c>
      <c r="J78" s="7">
        <v>2.0</v>
      </c>
    </row>
    <row r="79" ht="12.75" customHeight="1">
      <c r="A79" s="18">
        <v>19.0</v>
      </c>
      <c r="B79" s="7">
        <v>1.0</v>
      </c>
      <c r="C79" s="7">
        <v>0.0</v>
      </c>
      <c r="D79" s="7">
        <v>0.0</v>
      </c>
      <c r="E79" s="7">
        <v>0.0</v>
      </c>
      <c r="F79" s="6">
        <v>0.0</v>
      </c>
      <c r="G79" s="7" t="s">
        <v>11</v>
      </c>
      <c r="H79" s="7">
        <v>2.0</v>
      </c>
      <c r="I79" s="17" t="str">
        <f>VLOOKUP(H79,Population!$B$2:$C$6,2,FALSE)</f>
        <v>7</v>
      </c>
      <c r="J79" s="7">
        <v>4.0</v>
      </c>
    </row>
    <row r="80" ht="12.75" customHeight="1">
      <c r="A80" s="18">
        <v>19.0</v>
      </c>
      <c r="B80" s="7">
        <v>0.0</v>
      </c>
      <c r="C80" s="7">
        <v>0.0</v>
      </c>
      <c r="D80" s="7">
        <v>0.0</v>
      </c>
      <c r="E80" s="7">
        <v>0.0</v>
      </c>
      <c r="F80" s="6">
        <v>0.0</v>
      </c>
      <c r="G80" s="7" t="s">
        <v>11</v>
      </c>
      <c r="H80" s="7">
        <v>3.0</v>
      </c>
      <c r="I80" s="17" t="str">
        <f>VLOOKUP(H80,Population!$B$2:$C$6,2,FALSE)</f>
        <v>3.25</v>
      </c>
      <c r="J80" s="7">
        <v>1.0</v>
      </c>
    </row>
    <row r="81" ht="12.75" customHeight="1">
      <c r="A81" s="18">
        <v>24.0</v>
      </c>
      <c r="B81" s="7">
        <v>1.0</v>
      </c>
      <c r="C81" s="7">
        <v>0.0</v>
      </c>
      <c r="D81" s="7">
        <v>0.0</v>
      </c>
      <c r="E81" s="7">
        <v>0.0</v>
      </c>
      <c r="F81" s="6">
        <v>0.0</v>
      </c>
      <c r="G81" s="7" t="s">
        <v>12</v>
      </c>
      <c r="H81" s="7">
        <v>3.0</v>
      </c>
      <c r="I81" s="17" t="str">
        <f>VLOOKUP(H81,Population!$B$2:$C$6,2,FALSE)</f>
        <v>3.25</v>
      </c>
      <c r="J81" s="7">
        <v>2.0</v>
      </c>
    </row>
    <row r="82" ht="12.75" customHeight="1">
      <c r="A82" s="18">
        <v>24.0</v>
      </c>
      <c r="B82" s="7">
        <v>0.0</v>
      </c>
      <c r="C82" s="7">
        <v>0.0</v>
      </c>
      <c r="D82" s="7">
        <v>0.0</v>
      </c>
      <c r="E82" s="7">
        <v>0.0</v>
      </c>
      <c r="F82" s="6">
        <v>0.0</v>
      </c>
      <c r="G82" s="7" t="s">
        <v>12</v>
      </c>
      <c r="H82" s="7">
        <v>2.0</v>
      </c>
      <c r="I82" s="17" t="str">
        <f>VLOOKUP(H82,Population!$B$2:$C$6,2,FALSE)</f>
        <v>7</v>
      </c>
      <c r="J82" s="7">
        <v>3.0</v>
      </c>
    </row>
    <row r="83" ht="12.75" customHeight="1">
      <c r="A83" s="18">
        <v>25.0</v>
      </c>
      <c r="B83" s="7">
        <v>1.0</v>
      </c>
      <c r="C83" s="7">
        <v>0.0</v>
      </c>
      <c r="D83" s="7">
        <v>0.0</v>
      </c>
      <c r="E83" s="7">
        <v>0.0</v>
      </c>
      <c r="F83" s="6">
        <v>0.0</v>
      </c>
      <c r="G83" s="7" t="s">
        <v>12</v>
      </c>
      <c r="H83" s="7">
        <v>5.0</v>
      </c>
      <c r="I83" s="17" t="str">
        <f>VLOOKUP(H83,Population!$B$2:$C$6,2,FALSE)</f>
        <v>18.55</v>
      </c>
      <c r="J83" s="7">
        <v>4.0</v>
      </c>
    </row>
    <row r="84" ht="12.75" customHeight="1">
      <c r="A84" s="18">
        <v>27.0</v>
      </c>
      <c r="B84" s="7">
        <v>1.0</v>
      </c>
      <c r="C84" s="7">
        <v>0.0</v>
      </c>
      <c r="D84" s="7">
        <v>0.0</v>
      </c>
      <c r="E84" s="7">
        <v>0.0</v>
      </c>
      <c r="F84" s="6">
        <v>0.0</v>
      </c>
      <c r="G84" s="7" t="s">
        <v>12</v>
      </c>
      <c r="H84" s="7">
        <v>5.0</v>
      </c>
      <c r="I84" s="17" t="str">
        <f>VLOOKUP(H84,Population!$B$2:$C$6,2,FALSE)</f>
        <v>18.55</v>
      </c>
      <c r="J84" s="7">
        <v>1.0</v>
      </c>
    </row>
    <row r="85" ht="12.75" customHeight="1">
      <c r="A85" s="18">
        <v>27.0</v>
      </c>
      <c r="B85" s="7">
        <v>0.0</v>
      </c>
      <c r="C85" s="7">
        <v>0.0</v>
      </c>
      <c r="D85" s="7">
        <v>0.0</v>
      </c>
      <c r="E85" s="7">
        <v>0.0</v>
      </c>
      <c r="F85" s="6">
        <v>0.0</v>
      </c>
      <c r="G85" s="7" t="s">
        <v>12</v>
      </c>
      <c r="H85" s="7">
        <v>4.0</v>
      </c>
      <c r="I85" s="17" t="str">
        <f>VLOOKUP(H85,Population!$B$2:$C$6,2,FALSE)</f>
        <v>8.4</v>
      </c>
      <c r="J85" s="7">
        <v>1.0</v>
      </c>
    </row>
    <row r="86" ht="12.75" customHeight="1">
      <c r="A86" s="18">
        <v>28.0</v>
      </c>
      <c r="B86" s="7">
        <v>1.0</v>
      </c>
      <c r="C86" s="7">
        <v>0.0</v>
      </c>
      <c r="D86" s="7">
        <v>0.0</v>
      </c>
      <c r="E86" s="7">
        <v>0.0</v>
      </c>
      <c r="F86" s="6">
        <v>0.0</v>
      </c>
      <c r="G86" s="7" t="s">
        <v>12</v>
      </c>
      <c r="H86" s="7">
        <v>4.0</v>
      </c>
      <c r="I86" s="17" t="str">
        <f>VLOOKUP(H86,Population!$B$2:$C$6,2,FALSE)</f>
        <v>8.4</v>
      </c>
      <c r="J86" s="7">
        <v>2.0</v>
      </c>
    </row>
    <row r="87" ht="12.75" customHeight="1">
      <c r="A87" s="18">
        <v>28.0</v>
      </c>
      <c r="B87" s="7">
        <v>0.0</v>
      </c>
      <c r="C87" s="7">
        <v>0.0</v>
      </c>
      <c r="D87" s="7">
        <v>0.0</v>
      </c>
      <c r="E87" s="7">
        <v>0.0</v>
      </c>
      <c r="F87" s="6">
        <v>0.0</v>
      </c>
      <c r="G87" s="7" t="s">
        <v>12</v>
      </c>
      <c r="H87" s="7">
        <v>2.0</v>
      </c>
      <c r="I87" s="17" t="str">
        <f>VLOOKUP(H87,Population!$B$2:$C$6,2,FALSE)</f>
        <v>7</v>
      </c>
      <c r="J87" s="7">
        <v>2.0</v>
      </c>
    </row>
    <row r="88" ht="12.75" customHeight="1">
      <c r="A88" s="18">
        <v>29.0</v>
      </c>
      <c r="B88" s="7">
        <v>1.0</v>
      </c>
      <c r="C88" s="7">
        <v>0.0</v>
      </c>
      <c r="D88" s="7">
        <v>0.0</v>
      </c>
      <c r="E88" s="7">
        <v>0.0</v>
      </c>
      <c r="F88" s="6">
        <v>0.0</v>
      </c>
      <c r="G88" s="7" t="s">
        <v>12</v>
      </c>
      <c r="H88" s="7">
        <v>5.0</v>
      </c>
      <c r="I88" s="17" t="str">
        <f>VLOOKUP(H88,Population!$B$2:$C$6,2,FALSE)</f>
        <v>18.55</v>
      </c>
      <c r="J88" s="7">
        <v>2.0</v>
      </c>
    </row>
    <row r="89" ht="12.75" customHeight="1">
      <c r="A89" s="18">
        <v>30.0</v>
      </c>
      <c r="B89" s="7">
        <v>1.0</v>
      </c>
      <c r="C89" s="7">
        <v>0.0</v>
      </c>
      <c r="D89" s="7">
        <v>0.0</v>
      </c>
      <c r="E89" s="7">
        <v>0.0</v>
      </c>
      <c r="F89" s="6">
        <v>0.0</v>
      </c>
      <c r="G89" s="7" t="s">
        <v>12</v>
      </c>
      <c r="H89" s="7">
        <v>4.0</v>
      </c>
      <c r="I89" s="17" t="str">
        <f>VLOOKUP(H89,Population!$B$2:$C$6,2,FALSE)</f>
        <v>8.4</v>
      </c>
      <c r="J89" s="7">
        <v>2.0</v>
      </c>
    </row>
    <row r="90" ht="12.75" customHeight="1">
      <c r="A90" s="18">
        <v>33.0</v>
      </c>
      <c r="B90" s="7">
        <v>1.0</v>
      </c>
      <c r="C90" s="7">
        <v>0.0</v>
      </c>
      <c r="D90" s="7">
        <v>0.0</v>
      </c>
      <c r="E90" s="7">
        <v>0.0</v>
      </c>
      <c r="F90" s="6">
        <v>0.0</v>
      </c>
      <c r="G90" s="7" t="s">
        <v>13</v>
      </c>
      <c r="H90" s="7">
        <v>5.0</v>
      </c>
      <c r="I90" s="17" t="str">
        <f>VLOOKUP(H90,Population!$B$2:$C$6,2,FALSE)</f>
        <v>18.55</v>
      </c>
      <c r="J90" s="7">
        <v>4.0</v>
      </c>
    </row>
    <row r="91" ht="12.75" customHeight="1">
      <c r="A91" s="18">
        <v>35.0</v>
      </c>
      <c r="B91" s="7">
        <v>1.0</v>
      </c>
      <c r="C91" s="7">
        <v>0.0</v>
      </c>
      <c r="D91" s="7">
        <v>0.0</v>
      </c>
      <c r="E91" s="7">
        <v>0.0</v>
      </c>
      <c r="F91" s="6">
        <v>0.0</v>
      </c>
      <c r="G91" s="7" t="s">
        <v>13</v>
      </c>
      <c r="H91" s="7">
        <v>2.0</v>
      </c>
      <c r="I91" s="17" t="str">
        <f>VLOOKUP(H91,Population!$B$2:$C$6,2,FALSE)</f>
        <v>7</v>
      </c>
      <c r="J91" s="7">
        <v>1.0</v>
      </c>
    </row>
    <row r="92" ht="12.75" customHeight="1">
      <c r="A92" s="18">
        <v>35.0</v>
      </c>
      <c r="B92" s="7">
        <v>0.0</v>
      </c>
      <c r="C92" s="7">
        <v>0.0</v>
      </c>
      <c r="D92" s="7">
        <v>0.0</v>
      </c>
      <c r="E92" s="7">
        <v>0.0</v>
      </c>
      <c r="F92" s="6">
        <v>0.0</v>
      </c>
      <c r="G92" s="7" t="s">
        <v>13</v>
      </c>
      <c r="H92" s="7">
        <v>1.0</v>
      </c>
      <c r="I92" s="17" t="str">
        <f>VLOOKUP(H92,Population!$B$2:$C$6,2,FALSE)</f>
        <v>2.1</v>
      </c>
      <c r="J92" s="7">
        <v>3.0</v>
      </c>
    </row>
    <row r="93" ht="12.75" customHeight="1">
      <c r="A93" s="18">
        <v>43.0</v>
      </c>
      <c r="B93" s="7">
        <v>0.0</v>
      </c>
      <c r="C93" s="7">
        <v>0.0</v>
      </c>
      <c r="D93" s="7">
        <v>0.0</v>
      </c>
      <c r="E93" s="7">
        <v>0.0</v>
      </c>
      <c r="F93" s="6">
        <v>0.0</v>
      </c>
      <c r="G93" s="7" t="s">
        <v>14</v>
      </c>
      <c r="H93" s="7">
        <v>1.0</v>
      </c>
      <c r="I93" s="17" t="str">
        <f>VLOOKUP(H93,Population!$B$2:$C$6,2,FALSE)</f>
        <v>2.1</v>
      </c>
      <c r="J93" s="7">
        <v>1.0</v>
      </c>
    </row>
    <row r="94" ht="12.75" customHeight="1">
      <c r="A94" s="18">
        <v>44.0</v>
      </c>
      <c r="B94" s="7">
        <v>0.0</v>
      </c>
      <c r="C94" s="7">
        <v>0.0</v>
      </c>
      <c r="D94" s="7">
        <v>0.0</v>
      </c>
      <c r="E94" s="7">
        <v>0.0</v>
      </c>
      <c r="F94" s="6">
        <v>0.0</v>
      </c>
      <c r="G94" s="7" t="s">
        <v>14</v>
      </c>
      <c r="H94" s="7">
        <v>2.0</v>
      </c>
      <c r="I94" s="17" t="str">
        <f>VLOOKUP(H94,Population!$B$2:$C$6,2,FALSE)</f>
        <v>7</v>
      </c>
      <c r="J94" s="7">
        <v>4.0</v>
      </c>
    </row>
    <row r="95" ht="12.75" customHeight="1">
      <c r="A95" s="18">
        <v>45.0</v>
      </c>
      <c r="B95" s="7">
        <v>1.0</v>
      </c>
      <c r="C95" s="7">
        <v>0.0</v>
      </c>
      <c r="D95" s="7">
        <v>0.0</v>
      </c>
      <c r="E95" s="7">
        <v>0.0</v>
      </c>
      <c r="F95" s="6">
        <v>0.0</v>
      </c>
      <c r="G95" s="7" t="s">
        <v>14</v>
      </c>
      <c r="H95" s="7">
        <v>2.0</v>
      </c>
      <c r="I95" s="17" t="str">
        <f>VLOOKUP(H95,Population!$B$2:$C$6,2,FALSE)</f>
        <v>7</v>
      </c>
      <c r="J95" s="7">
        <v>3.0</v>
      </c>
    </row>
    <row r="96" ht="12.75" customHeight="1">
      <c r="A96" s="18">
        <v>45.0</v>
      </c>
      <c r="B96" s="7">
        <v>0.0</v>
      </c>
      <c r="C96" s="7">
        <v>0.0</v>
      </c>
      <c r="D96" s="7">
        <v>0.0</v>
      </c>
      <c r="E96" s="7">
        <v>0.0</v>
      </c>
      <c r="F96" s="6">
        <v>0.0</v>
      </c>
      <c r="G96" s="7" t="s">
        <v>14</v>
      </c>
      <c r="H96" s="7">
        <v>1.0</v>
      </c>
      <c r="I96" s="17" t="str">
        <f>VLOOKUP(H96,Population!$B$2:$C$6,2,FALSE)</f>
        <v>2.1</v>
      </c>
      <c r="J96" s="7">
        <v>3.0</v>
      </c>
    </row>
    <row r="97" ht="12.75" customHeight="1">
      <c r="A97" s="18">
        <v>46.0</v>
      </c>
      <c r="B97" s="7">
        <v>1.0</v>
      </c>
      <c r="C97" s="7">
        <v>0.0</v>
      </c>
      <c r="D97" s="7">
        <v>0.0</v>
      </c>
      <c r="E97" s="7">
        <v>0.0</v>
      </c>
      <c r="F97" s="6">
        <v>0.0</v>
      </c>
      <c r="G97" s="7" t="s">
        <v>14</v>
      </c>
      <c r="H97" s="7">
        <v>5.0</v>
      </c>
      <c r="I97" s="17" t="str">
        <f>VLOOKUP(H97,Population!$B$2:$C$6,2,FALSE)</f>
        <v>18.55</v>
      </c>
      <c r="J97" s="7">
        <v>1.0</v>
      </c>
    </row>
    <row r="98" ht="12.75" customHeight="1">
      <c r="A98" s="18">
        <v>46.0</v>
      </c>
      <c r="B98" s="7">
        <v>0.0</v>
      </c>
      <c r="C98" s="7">
        <v>0.0</v>
      </c>
      <c r="D98" s="7">
        <v>0.0</v>
      </c>
      <c r="E98" s="7">
        <v>0.0</v>
      </c>
      <c r="F98" s="6">
        <v>0.0</v>
      </c>
      <c r="G98" s="7" t="s">
        <v>14</v>
      </c>
      <c r="H98" s="7">
        <v>4.0</v>
      </c>
      <c r="I98" s="17" t="str">
        <f>VLOOKUP(H98,Population!$B$2:$C$6,2,FALSE)</f>
        <v>8.4</v>
      </c>
      <c r="J98" s="7">
        <v>3.0</v>
      </c>
    </row>
    <row r="99" ht="12.75" customHeight="1">
      <c r="A99" s="18">
        <v>47.0</v>
      </c>
      <c r="B99" s="7">
        <v>1.0</v>
      </c>
      <c r="C99" s="7">
        <v>0.0</v>
      </c>
      <c r="D99" s="7">
        <v>0.0</v>
      </c>
      <c r="E99" s="7">
        <v>0.0</v>
      </c>
      <c r="F99" s="6">
        <v>0.0</v>
      </c>
      <c r="G99" s="7" t="s">
        <v>14</v>
      </c>
      <c r="H99" s="7">
        <v>4.0</v>
      </c>
      <c r="I99" s="17" t="str">
        <f>VLOOKUP(H99,Population!$B$2:$C$6,2,FALSE)</f>
        <v>8.4</v>
      </c>
      <c r="J99" s="7">
        <v>4.0</v>
      </c>
    </row>
    <row r="100" ht="12.75" customHeight="1">
      <c r="A100" s="18">
        <v>49.0</v>
      </c>
      <c r="B100" s="7">
        <v>1.0</v>
      </c>
      <c r="C100" s="7">
        <v>0.0</v>
      </c>
      <c r="D100" s="7">
        <v>0.0</v>
      </c>
      <c r="E100" s="7">
        <v>0.0</v>
      </c>
      <c r="F100" s="6">
        <v>0.0</v>
      </c>
      <c r="G100" s="7" t="s">
        <v>14</v>
      </c>
      <c r="H100" s="7">
        <v>3.0</v>
      </c>
      <c r="I100" s="17" t="str">
        <f>VLOOKUP(H100,Population!$B$2:$C$6,2,FALSE)</f>
        <v>3.25</v>
      </c>
      <c r="J100" s="7">
        <v>2.0</v>
      </c>
    </row>
    <row r="101" ht="12.75" customHeight="1">
      <c r="A101" s="18">
        <v>49.0</v>
      </c>
      <c r="B101" s="7">
        <v>0.0</v>
      </c>
      <c r="C101" s="7">
        <v>0.0</v>
      </c>
      <c r="D101" s="7">
        <v>0.0</v>
      </c>
      <c r="E101" s="7">
        <v>0.0</v>
      </c>
      <c r="F101" s="6">
        <v>0.0</v>
      </c>
      <c r="G101" s="7" t="s">
        <v>14</v>
      </c>
      <c r="H101" s="7">
        <v>5.0</v>
      </c>
      <c r="I101" s="17" t="str">
        <f>VLOOKUP(H101,Population!$B$2:$C$6,2,FALSE)</f>
        <v>18.55</v>
      </c>
      <c r="J101" s="7">
        <v>4.0</v>
      </c>
    </row>
    <row r="102" ht="12.75" customHeight="1">
      <c r="A102" s="18">
        <v>50.0</v>
      </c>
      <c r="B102" s="7">
        <v>1.0</v>
      </c>
      <c r="C102" s="7">
        <v>0.0</v>
      </c>
      <c r="D102" s="7">
        <v>0.0</v>
      </c>
      <c r="E102" s="7">
        <v>0.0</v>
      </c>
      <c r="F102" s="6">
        <v>0.0</v>
      </c>
      <c r="G102" s="7" t="s">
        <v>14</v>
      </c>
      <c r="H102" s="7">
        <v>4.0</v>
      </c>
      <c r="I102" s="17" t="str">
        <f>VLOOKUP(H102,Population!$B$2:$C$6,2,FALSE)</f>
        <v>8.4</v>
      </c>
      <c r="J102" s="7">
        <v>3.0</v>
      </c>
    </row>
    <row r="103" ht="12.75" customHeight="1">
      <c r="A103" s="18">
        <v>50.0</v>
      </c>
      <c r="B103" s="7">
        <v>0.0</v>
      </c>
      <c r="C103" s="7">
        <v>0.0</v>
      </c>
      <c r="D103" s="7">
        <v>0.0</v>
      </c>
      <c r="E103" s="7">
        <v>0.0</v>
      </c>
      <c r="F103" s="6">
        <v>0.0</v>
      </c>
      <c r="G103" s="7" t="s">
        <v>14</v>
      </c>
      <c r="H103" s="7">
        <v>5.0</v>
      </c>
      <c r="I103" s="17" t="str">
        <f>VLOOKUP(H103,Population!$B$2:$C$6,2,FALSE)</f>
        <v>18.55</v>
      </c>
      <c r="J103" s="7">
        <v>3.0</v>
      </c>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D7D31"/>
  </sheetPr>
  <sheetViews>
    <sheetView workbookViewId="0"/>
  </sheetViews>
  <sheetFormatPr customHeight="1" defaultColWidth="17.29" defaultRowHeight="15.0"/>
  <cols>
    <col customWidth="1" min="1" max="1" width="13.0"/>
    <col customWidth="1" min="2" max="2" width="14.29"/>
    <col customWidth="1" min="3" max="3" width="18.71"/>
    <col customWidth="1" min="4" max="4" width="22.0"/>
    <col customWidth="1" min="5" max="5" width="15.71"/>
    <col customWidth="1" min="6" max="6" width="22.0"/>
    <col customWidth="1" min="7" max="7" width="15.71"/>
    <col customWidth="1" min="8" max="8" width="14.43"/>
    <col customWidth="1" min="9" max="9" width="22.0"/>
    <col customWidth="1" min="10" max="10" width="27.0"/>
    <col customWidth="1" min="11" max="11" width="19.71"/>
    <col customWidth="1" min="12" max="13" width="2.86"/>
    <col customWidth="1" min="14" max="16" width="3.86"/>
    <col customWidth="1" min="17" max="26" width="8.71"/>
  </cols>
  <sheetData>
    <row r="1" ht="12.75" customHeight="1">
      <c r="A1" s="7"/>
      <c r="B1" s="7"/>
      <c r="C1" s="7"/>
      <c r="D1" s="7"/>
      <c r="E1" s="7"/>
      <c r="F1" s="7"/>
      <c r="G1" s="7"/>
      <c r="H1" s="7"/>
      <c r="I1" s="7"/>
      <c r="J1" s="7"/>
      <c r="K1" s="7"/>
      <c r="L1" s="7"/>
      <c r="M1" s="7"/>
      <c r="N1" s="7"/>
      <c r="O1" s="7"/>
      <c r="P1" s="7"/>
      <c r="Q1" s="7"/>
      <c r="R1" s="7"/>
      <c r="S1" s="7"/>
      <c r="T1" s="7"/>
      <c r="U1" s="7"/>
      <c r="V1" s="7"/>
      <c r="W1" s="7"/>
      <c r="X1" s="7"/>
      <c r="Y1" s="7"/>
      <c r="Z1" s="7"/>
    </row>
    <row r="2" ht="12.75" customHeight="1">
      <c r="A2" s="7"/>
      <c r="B2" s="7"/>
      <c r="C2" s="7"/>
      <c r="D2" s="7"/>
      <c r="E2" s="7"/>
      <c r="F2" s="7"/>
      <c r="G2" s="7"/>
      <c r="H2" s="7"/>
      <c r="I2" s="7"/>
      <c r="J2" s="7"/>
      <c r="K2" s="7"/>
      <c r="L2" s="7"/>
      <c r="M2" s="7"/>
      <c r="N2" s="7"/>
      <c r="O2" s="7"/>
      <c r="P2" s="7"/>
      <c r="Q2" s="7"/>
      <c r="R2" s="7"/>
      <c r="S2" s="7"/>
      <c r="T2" s="7"/>
      <c r="U2" s="7"/>
      <c r="V2" s="7"/>
      <c r="W2" s="7"/>
      <c r="X2" s="7"/>
      <c r="Y2" s="7"/>
      <c r="Z2" s="7"/>
    </row>
    <row r="3" ht="12.75" customHeight="1">
      <c r="A3" s="7"/>
      <c r="B3" s="7"/>
      <c r="C3" s="5"/>
      <c r="D3" s="7"/>
      <c r="E3" s="7"/>
      <c r="F3" s="7"/>
      <c r="G3" s="7"/>
      <c r="H3" s="7"/>
      <c r="I3" s="7"/>
      <c r="J3" s="7"/>
      <c r="K3" s="7"/>
      <c r="L3" s="7"/>
      <c r="M3" s="7"/>
      <c r="N3" s="7"/>
      <c r="O3" s="7"/>
      <c r="P3" s="7"/>
      <c r="Q3" s="7"/>
      <c r="R3" s="7"/>
      <c r="S3" s="7"/>
      <c r="T3" s="7"/>
      <c r="U3" s="7"/>
      <c r="V3" s="7"/>
      <c r="W3" s="7"/>
      <c r="X3" s="7"/>
      <c r="Y3" s="7"/>
      <c r="Z3" s="7"/>
    </row>
    <row r="4" ht="12.75" customHeight="1">
      <c r="G4" s="7"/>
      <c r="H4" s="7"/>
      <c r="I4" s="7"/>
      <c r="J4" s="7"/>
      <c r="K4" s="7"/>
      <c r="L4" s="7"/>
      <c r="M4" s="7"/>
      <c r="N4" s="7"/>
      <c r="O4" s="7"/>
      <c r="P4" s="7"/>
      <c r="Q4" s="7"/>
      <c r="R4" s="7"/>
      <c r="S4" s="7"/>
      <c r="T4" s="7"/>
      <c r="U4" s="7"/>
      <c r="V4" s="7"/>
      <c r="W4" s="7"/>
      <c r="X4" s="7"/>
      <c r="Y4" s="7"/>
      <c r="Z4" s="7"/>
    </row>
    <row r="5" ht="12.75" customHeight="1">
      <c r="G5" s="7"/>
      <c r="H5" s="7"/>
      <c r="I5" s="7"/>
      <c r="J5" s="7"/>
      <c r="K5" s="7"/>
      <c r="L5" s="7"/>
      <c r="M5" s="7"/>
      <c r="N5" s="7"/>
      <c r="O5" s="7"/>
      <c r="P5" s="7"/>
      <c r="Q5" s="7"/>
      <c r="R5" s="7"/>
      <c r="S5" s="7"/>
      <c r="T5" s="7"/>
      <c r="U5" s="7"/>
      <c r="V5" s="7"/>
      <c r="W5" s="7"/>
      <c r="X5" s="7"/>
      <c r="Y5" s="7"/>
      <c r="Z5" s="7"/>
    </row>
    <row r="6" ht="12.75" customHeight="1">
      <c r="G6" s="7"/>
      <c r="H6" s="7"/>
      <c r="I6" s="7"/>
      <c r="J6" s="7"/>
      <c r="K6" s="7"/>
      <c r="L6" s="7"/>
      <c r="M6" s="7"/>
      <c r="N6" s="7"/>
      <c r="O6" s="7"/>
      <c r="P6" s="7"/>
      <c r="Q6" s="7"/>
      <c r="R6" s="7"/>
      <c r="S6" s="7"/>
      <c r="T6" s="7"/>
      <c r="U6" s="7"/>
      <c r="V6" s="7"/>
      <c r="W6" s="7"/>
      <c r="X6" s="7"/>
      <c r="Y6" s="7"/>
      <c r="Z6" s="7"/>
    </row>
    <row r="7" ht="12.75" customHeight="1">
      <c r="G7" s="7"/>
      <c r="H7" s="7"/>
      <c r="I7" s="7"/>
      <c r="J7" s="7"/>
      <c r="K7" s="7"/>
      <c r="L7" s="7"/>
      <c r="M7" s="7"/>
      <c r="N7" s="7"/>
      <c r="O7" s="7"/>
      <c r="P7" s="7"/>
      <c r="Q7" s="7"/>
      <c r="R7" s="7"/>
      <c r="S7" s="7"/>
      <c r="T7" s="7"/>
      <c r="U7" s="7"/>
      <c r="V7" s="7"/>
      <c r="W7" s="7"/>
      <c r="X7" s="7"/>
      <c r="Y7" s="7"/>
      <c r="Z7" s="7"/>
    </row>
    <row r="8" ht="12.75" customHeight="1">
      <c r="G8" s="7"/>
      <c r="H8" s="7"/>
      <c r="I8" s="7"/>
      <c r="J8" s="7"/>
      <c r="K8" s="7"/>
      <c r="L8" s="7"/>
      <c r="M8" s="7"/>
      <c r="N8" s="7"/>
      <c r="O8" s="7"/>
      <c r="P8" s="7"/>
      <c r="Q8" s="7"/>
      <c r="R8" s="7"/>
      <c r="S8" s="7"/>
      <c r="T8" s="7"/>
      <c r="U8" s="7"/>
      <c r="V8" s="7"/>
      <c r="W8" s="7"/>
      <c r="X8" s="7"/>
      <c r="Y8" s="7"/>
      <c r="Z8" s="7"/>
    </row>
    <row r="9" ht="12.75" customHeight="1">
      <c r="G9" s="7"/>
      <c r="H9" s="7"/>
      <c r="I9" s="7"/>
      <c r="J9" s="7"/>
      <c r="K9" s="7"/>
      <c r="L9" s="7"/>
      <c r="M9" s="7"/>
      <c r="N9" s="7"/>
      <c r="O9" s="7"/>
      <c r="P9" s="7"/>
      <c r="Q9" s="7"/>
      <c r="R9" s="7"/>
      <c r="S9" s="7"/>
      <c r="T9" s="7"/>
      <c r="U9" s="7"/>
      <c r="V9" s="7"/>
      <c r="W9" s="7"/>
      <c r="X9" s="7"/>
      <c r="Y9" s="7"/>
      <c r="Z9" s="7"/>
    </row>
    <row r="10" ht="12.75" customHeight="1">
      <c r="G10" s="7"/>
      <c r="H10" s="7"/>
      <c r="I10" s="7"/>
      <c r="J10" s="7"/>
      <c r="K10" s="7"/>
      <c r="L10" s="7"/>
      <c r="M10" s="7"/>
      <c r="N10" s="7"/>
      <c r="O10" s="7"/>
      <c r="P10" s="7"/>
      <c r="Q10" s="7"/>
      <c r="R10" s="7"/>
      <c r="S10" s="7"/>
      <c r="T10" s="7"/>
      <c r="U10" s="7"/>
      <c r="V10" s="7"/>
      <c r="W10" s="7"/>
      <c r="X10" s="7"/>
      <c r="Y10" s="7"/>
      <c r="Z10" s="7"/>
    </row>
    <row r="11" ht="12.75" customHeight="1">
      <c r="G11" s="7"/>
      <c r="H11" s="7"/>
      <c r="I11" s="7"/>
      <c r="J11" s="7"/>
      <c r="K11" s="7"/>
      <c r="L11" s="7"/>
      <c r="M11" s="7"/>
      <c r="N11" s="7"/>
      <c r="O11" s="7"/>
      <c r="P11" s="7"/>
      <c r="Q11" s="7"/>
      <c r="R11" s="7"/>
      <c r="S11" s="7"/>
      <c r="T11" s="7"/>
      <c r="U11" s="7"/>
      <c r="V11" s="7"/>
      <c r="W11" s="7"/>
      <c r="X11" s="7"/>
      <c r="Y11" s="7"/>
      <c r="Z11" s="7"/>
    </row>
    <row r="12" ht="12.75" customHeight="1">
      <c r="G12" s="7"/>
      <c r="H12" s="7"/>
      <c r="I12" s="7"/>
      <c r="J12" s="7"/>
      <c r="K12" s="7"/>
      <c r="L12" s="7"/>
      <c r="M12" s="7"/>
      <c r="N12" s="7"/>
      <c r="O12" s="7"/>
      <c r="P12" s="7"/>
      <c r="Q12" s="7"/>
      <c r="R12" s="7"/>
      <c r="S12" s="7"/>
      <c r="T12" s="7"/>
      <c r="U12" s="7"/>
      <c r="V12" s="7"/>
      <c r="W12" s="7"/>
      <c r="X12" s="7"/>
      <c r="Y12" s="7"/>
      <c r="Z12" s="7"/>
    </row>
    <row r="13" ht="12.75" customHeight="1">
      <c r="G13" s="7"/>
      <c r="H13" s="7"/>
      <c r="I13" s="7"/>
      <c r="J13" s="7"/>
      <c r="K13" s="7"/>
      <c r="L13" s="7"/>
      <c r="M13" s="7"/>
      <c r="N13" s="7"/>
      <c r="O13" s="7"/>
      <c r="P13" s="7"/>
      <c r="Q13" s="7"/>
      <c r="R13" s="7"/>
      <c r="S13" s="7"/>
      <c r="T13" s="7"/>
      <c r="U13" s="7"/>
      <c r="V13" s="7"/>
      <c r="W13" s="7"/>
      <c r="X13" s="7"/>
      <c r="Y13" s="7"/>
      <c r="Z13" s="7"/>
    </row>
    <row r="14" ht="12.75" customHeight="1">
      <c r="G14" s="7"/>
      <c r="H14" s="7"/>
      <c r="I14" s="7"/>
      <c r="J14" s="7"/>
      <c r="K14" s="7"/>
      <c r="L14" s="7"/>
      <c r="M14" s="7"/>
      <c r="N14" s="7"/>
      <c r="O14" s="7"/>
      <c r="P14" s="7"/>
      <c r="Q14" s="7"/>
      <c r="R14" s="7"/>
      <c r="S14" s="7"/>
      <c r="T14" s="7"/>
      <c r="U14" s="7"/>
      <c r="V14" s="7"/>
      <c r="W14" s="7"/>
      <c r="X14" s="7"/>
      <c r="Y14" s="7"/>
      <c r="Z14" s="7"/>
    </row>
    <row r="15" ht="12.75" customHeight="1">
      <c r="G15" s="7"/>
      <c r="H15" s="7"/>
      <c r="I15" s="7"/>
      <c r="J15" s="7"/>
      <c r="K15" s="7"/>
      <c r="L15" s="7"/>
      <c r="M15" s="7"/>
      <c r="N15" s="7"/>
      <c r="O15" s="7"/>
      <c r="P15" s="7"/>
      <c r="Q15" s="7"/>
      <c r="R15" s="7"/>
      <c r="S15" s="7"/>
      <c r="T15" s="7"/>
      <c r="U15" s="7"/>
      <c r="V15" s="7"/>
      <c r="W15" s="7"/>
      <c r="X15" s="7"/>
      <c r="Y15" s="7"/>
      <c r="Z15" s="7"/>
    </row>
    <row r="16" ht="12.75" customHeight="1">
      <c r="G16" s="7"/>
      <c r="H16" s="7"/>
      <c r="I16" s="7"/>
      <c r="J16" s="7"/>
      <c r="K16" s="7"/>
      <c r="L16" s="7"/>
      <c r="M16" s="7"/>
      <c r="N16" s="7"/>
      <c r="O16" s="7"/>
      <c r="P16" s="7"/>
      <c r="Q16" s="7"/>
      <c r="R16" s="7"/>
      <c r="S16" s="7"/>
      <c r="T16" s="7"/>
      <c r="U16" s="7"/>
      <c r="V16" s="7"/>
      <c r="W16" s="7"/>
      <c r="X16" s="7"/>
      <c r="Y16" s="7"/>
      <c r="Z16" s="7"/>
    </row>
    <row r="17" ht="12.75" customHeight="1">
      <c r="G17" s="7"/>
      <c r="H17" s="7"/>
      <c r="I17" s="7"/>
      <c r="J17" s="7"/>
      <c r="K17" s="7"/>
      <c r="L17" s="7"/>
      <c r="M17" s="7"/>
      <c r="N17" s="7"/>
      <c r="O17" s="7"/>
      <c r="P17" s="7"/>
      <c r="Q17" s="7"/>
      <c r="R17" s="7"/>
      <c r="S17" s="7"/>
      <c r="T17" s="7"/>
      <c r="U17" s="7"/>
      <c r="V17" s="7"/>
      <c r="W17" s="7"/>
      <c r="X17" s="7"/>
      <c r="Y17" s="7"/>
      <c r="Z17" s="7"/>
    </row>
    <row r="18" ht="12.75" customHeight="1">
      <c r="G18" s="7"/>
      <c r="H18" s="7"/>
      <c r="I18" s="7"/>
      <c r="J18" s="7"/>
      <c r="K18" s="7"/>
      <c r="L18" s="7"/>
      <c r="M18" s="7"/>
      <c r="N18" s="7"/>
      <c r="O18" s="7"/>
      <c r="P18" s="7"/>
      <c r="Q18" s="7"/>
      <c r="R18" s="7"/>
      <c r="S18" s="7"/>
      <c r="T18" s="7"/>
      <c r="U18" s="7"/>
      <c r="V18" s="7"/>
      <c r="W18" s="7"/>
      <c r="X18" s="7"/>
      <c r="Y18" s="7"/>
      <c r="Z18" s="7"/>
    </row>
    <row r="19" ht="12.75" customHeight="1">
      <c r="G19" s="7"/>
      <c r="H19" s="7"/>
      <c r="I19" s="7"/>
      <c r="J19" s="7"/>
      <c r="K19" s="7"/>
      <c r="L19" s="7"/>
      <c r="M19" s="7"/>
      <c r="N19" s="7"/>
      <c r="O19" s="7"/>
      <c r="P19" s="7"/>
      <c r="Q19" s="7"/>
      <c r="R19" s="7"/>
      <c r="S19" s="7"/>
      <c r="T19" s="7"/>
      <c r="U19" s="7"/>
      <c r="V19" s="7"/>
      <c r="W19" s="7"/>
      <c r="X19" s="7"/>
      <c r="Y19" s="7"/>
      <c r="Z19" s="7"/>
    </row>
    <row r="20" ht="12.75" customHeight="1">
      <c r="G20" s="7"/>
      <c r="H20" s="7"/>
      <c r="I20" s="7"/>
      <c r="J20" s="7"/>
      <c r="K20" s="7"/>
      <c r="L20" s="7"/>
      <c r="M20" s="7"/>
      <c r="N20" s="7"/>
      <c r="O20" s="7"/>
      <c r="P20" s="7"/>
      <c r="Q20" s="7"/>
      <c r="R20" s="7"/>
      <c r="S20" s="7"/>
      <c r="T20" s="7"/>
      <c r="U20" s="7"/>
      <c r="V20" s="7"/>
      <c r="W20" s="7"/>
      <c r="X20" s="7"/>
      <c r="Y20" s="7"/>
      <c r="Z20" s="7"/>
    </row>
    <row r="21" ht="12.75" customHeight="1">
      <c r="G21" s="7"/>
      <c r="H21" s="7"/>
      <c r="I21" s="7"/>
      <c r="J21" s="7"/>
      <c r="K21" s="7"/>
      <c r="L21" s="7"/>
      <c r="M21" s="7"/>
      <c r="N21" s="7"/>
      <c r="O21" s="7"/>
      <c r="P21" s="7"/>
      <c r="Q21" s="7"/>
      <c r="R21" s="7"/>
      <c r="S21" s="7"/>
      <c r="T21" s="7"/>
      <c r="U21" s="7"/>
      <c r="V21" s="7"/>
      <c r="W21" s="7"/>
      <c r="X21" s="7"/>
      <c r="Y21" s="7"/>
      <c r="Z21" s="7"/>
    </row>
    <row r="22" ht="12.75" customHeight="1">
      <c r="G22" s="7"/>
      <c r="H22" s="7"/>
      <c r="I22" s="7"/>
      <c r="J22" s="7"/>
      <c r="K22" s="7"/>
      <c r="L22" s="7"/>
      <c r="M22" s="7"/>
      <c r="N22" s="7"/>
      <c r="O22" s="7"/>
      <c r="P22" s="7"/>
      <c r="Q22" s="7"/>
      <c r="R22" s="7"/>
      <c r="S22" s="7"/>
      <c r="T22" s="7"/>
      <c r="U22" s="7"/>
      <c r="V22" s="7"/>
      <c r="W22" s="7"/>
      <c r="X22" s="7"/>
      <c r="Y22" s="7"/>
      <c r="Z22" s="7"/>
    </row>
    <row r="23" ht="12.75" customHeight="1">
      <c r="G23" s="7"/>
      <c r="H23" s="7"/>
      <c r="I23" s="7"/>
      <c r="J23" s="7"/>
      <c r="K23" s="7"/>
      <c r="L23" s="7"/>
      <c r="M23" s="7"/>
      <c r="N23" s="7"/>
      <c r="O23" s="7"/>
      <c r="P23" s="7"/>
      <c r="Q23" s="7"/>
      <c r="R23" s="7"/>
      <c r="S23" s="7"/>
      <c r="T23" s="7"/>
      <c r="U23" s="7"/>
      <c r="V23" s="7"/>
      <c r="W23" s="7"/>
      <c r="X23" s="7"/>
      <c r="Y23" s="7"/>
      <c r="Z23" s="7"/>
    </row>
    <row r="24" ht="12.75" customHeight="1">
      <c r="G24" s="7"/>
      <c r="H24" s="7"/>
      <c r="I24" s="7"/>
      <c r="J24" s="7"/>
      <c r="K24" s="7"/>
      <c r="L24" s="7"/>
      <c r="M24" s="7"/>
      <c r="N24" s="7"/>
      <c r="O24" s="7"/>
      <c r="P24" s="7"/>
      <c r="Q24" s="7"/>
      <c r="R24" s="7"/>
      <c r="S24" s="7"/>
      <c r="T24" s="7"/>
      <c r="U24" s="7"/>
      <c r="V24" s="7"/>
      <c r="W24" s="7"/>
      <c r="X24" s="7"/>
      <c r="Y24" s="7"/>
      <c r="Z24" s="7"/>
    </row>
    <row r="25" ht="12.75" customHeight="1">
      <c r="G25" s="7"/>
      <c r="H25" s="7"/>
      <c r="I25" s="7"/>
      <c r="J25" s="7"/>
      <c r="K25" s="7"/>
      <c r="L25" s="7"/>
      <c r="M25" s="7"/>
      <c r="N25" s="7"/>
      <c r="O25" s="7"/>
      <c r="P25" s="7"/>
      <c r="Q25" s="7"/>
      <c r="R25" s="7"/>
      <c r="S25" s="7"/>
      <c r="T25" s="7"/>
      <c r="U25" s="7"/>
      <c r="V25" s="7"/>
      <c r="W25" s="7"/>
      <c r="X25" s="7"/>
      <c r="Y25" s="7"/>
      <c r="Z25" s="7"/>
    </row>
    <row r="26" ht="12.75" customHeight="1">
      <c r="G26" s="7"/>
      <c r="H26" s="7"/>
      <c r="I26" s="7"/>
      <c r="J26" s="7"/>
      <c r="K26" s="7"/>
      <c r="L26" s="7"/>
      <c r="M26" s="7"/>
      <c r="N26" s="7"/>
      <c r="O26" s="7"/>
      <c r="P26" s="7"/>
      <c r="Q26" s="7"/>
      <c r="R26" s="7"/>
      <c r="S26" s="7"/>
      <c r="T26" s="7"/>
      <c r="U26" s="7"/>
      <c r="V26" s="7"/>
      <c r="W26" s="7"/>
      <c r="X26" s="7"/>
      <c r="Y26" s="7"/>
      <c r="Z26" s="7"/>
    </row>
    <row r="27" ht="12.75" customHeight="1">
      <c r="G27" s="7"/>
      <c r="H27" s="7"/>
      <c r="I27" s="7"/>
      <c r="J27" s="7"/>
      <c r="K27" s="7"/>
      <c r="L27" s="7"/>
      <c r="M27" s="7"/>
      <c r="N27" s="7"/>
      <c r="O27" s="7"/>
      <c r="P27" s="7"/>
      <c r="Q27" s="7"/>
      <c r="R27" s="7"/>
      <c r="S27" s="7"/>
      <c r="T27" s="7"/>
      <c r="U27" s="7"/>
      <c r="V27" s="7"/>
      <c r="W27" s="7"/>
      <c r="X27" s="7"/>
      <c r="Y27" s="7"/>
      <c r="Z27" s="7"/>
    </row>
    <row r="28" ht="12.75" customHeight="1">
      <c r="G28" s="7"/>
      <c r="H28" s="7"/>
      <c r="I28" s="7"/>
      <c r="J28" s="7"/>
      <c r="K28" s="7"/>
      <c r="L28" s="7"/>
      <c r="M28" s="7"/>
      <c r="N28" s="7"/>
      <c r="O28" s="7"/>
      <c r="P28" s="7"/>
      <c r="Q28" s="7"/>
      <c r="R28" s="7"/>
      <c r="S28" s="7"/>
      <c r="T28" s="7"/>
      <c r="U28" s="7"/>
      <c r="V28" s="7"/>
      <c r="W28" s="7"/>
      <c r="X28" s="7"/>
      <c r="Y28" s="7"/>
      <c r="Z28" s="7"/>
    </row>
    <row r="29" ht="12.75" customHeight="1">
      <c r="G29" s="7"/>
      <c r="H29" s="7"/>
      <c r="I29" s="7"/>
      <c r="J29" s="7"/>
      <c r="K29" s="7"/>
      <c r="L29" s="7"/>
      <c r="M29" s="7"/>
      <c r="N29" s="7"/>
      <c r="O29" s="7"/>
      <c r="P29" s="7"/>
      <c r="Q29" s="7"/>
      <c r="R29" s="7"/>
      <c r="S29" s="7"/>
      <c r="T29" s="7"/>
      <c r="U29" s="7"/>
      <c r="V29" s="7"/>
      <c r="W29" s="7"/>
      <c r="X29" s="7"/>
      <c r="Y29" s="7"/>
      <c r="Z29" s="7"/>
    </row>
    <row r="30" ht="12.75" customHeight="1">
      <c r="G30" s="7"/>
      <c r="H30" s="7"/>
      <c r="I30" s="7"/>
      <c r="J30" s="7"/>
      <c r="K30" s="7"/>
      <c r="L30" s="7"/>
      <c r="M30" s="7"/>
      <c r="N30" s="7"/>
      <c r="O30" s="7"/>
      <c r="P30" s="7"/>
      <c r="Q30" s="7"/>
      <c r="R30" s="7"/>
      <c r="S30" s="7"/>
      <c r="T30" s="7"/>
      <c r="U30" s="7"/>
      <c r="V30" s="7"/>
      <c r="W30" s="7"/>
      <c r="X30" s="7"/>
      <c r="Y30" s="7"/>
      <c r="Z30" s="7"/>
    </row>
    <row r="31" ht="12.75" customHeight="1">
      <c r="G31" s="7"/>
      <c r="H31" s="7"/>
      <c r="I31" s="7"/>
      <c r="J31" s="7"/>
      <c r="K31" s="7"/>
      <c r="L31" s="7"/>
      <c r="M31" s="7"/>
      <c r="N31" s="7"/>
      <c r="O31" s="7"/>
      <c r="P31" s="7"/>
      <c r="Q31" s="7"/>
      <c r="R31" s="7"/>
      <c r="S31" s="7"/>
      <c r="T31" s="7"/>
      <c r="U31" s="7"/>
      <c r="V31" s="7"/>
      <c r="W31" s="7"/>
      <c r="X31" s="7"/>
      <c r="Y31" s="7"/>
      <c r="Z31" s="7"/>
    </row>
    <row r="32" ht="12.75" customHeight="1">
      <c r="G32" s="7"/>
      <c r="H32" s="7"/>
      <c r="I32" s="7"/>
      <c r="J32" s="7"/>
      <c r="K32" s="7"/>
      <c r="L32" s="7"/>
      <c r="M32" s="7"/>
      <c r="N32" s="7"/>
      <c r="O32" s="7"/>
      <c r="P32" s="7"/>
      <c r="Q32" s="7"/>
      <c r="R32" s="7"/>
      <c r="S32" s="7"/>
      <c r="T32" s="7"/>
      <c r="U32" s="7"/>
      <c r="V32" s="7"/>
      <c r="W32" s="7"/>
      <c r="X32" s="7"/>
      <c r="Y32" s="7"/>
      <c r="Z32" s="7"/>
    </row>
    <row r="33" ht="12.75" customHeight="1">
      <c r="G33" s="7"/>
      <c r="H33" s="7"/>
      <c r="I33" s="7"/>
      <c r="J33" s="7"/>
      <c r="K33" s="7"/>
      <c r="L33" s="7"/>
      <c r="M33" s="7"/>
      <c r="N33" s="7"/>
      <c r="O33" s="7"/>
      <c r="P33" s="7"/>
      <c r="Q33" s="7"/>
      <c r="R33" s="7"/>
      <c r="S33" s="7"/>
      <c r="T33" s="7"/>
      <c r="U33" s="7"/>
      <c r="V33" s="7"/>
      <c r="W33" s="7"/>
      <c r="X33" s="7"/>
      <c r="Y33" s="7"/>
      <c r="Z33" s="7"/>
    </row>
    <row r="34" ht="12.75" customHeight="1">
      <c r="G34" s="7"/>
      <c r="H34" s="7"/>
      <c r="I34" s="7"/>
      <c r="J34" s="7"/>
      <c r="K34" s="7"/>
      <c r="L34" s="7"/>
      <c r="M34" s="7"/>
      <c r="N34" s="7"/>
      <c r="O34" s="7"/>
      <c r="P34" s="7"/>
      <c r="Q34" s="7"/>
      <c r="R34" s="7"/>
      <c r="S34" s="7"/>
      <c r="T34" s="7"/>
      <c r="U34" s="7"/>
      <c r="V34" s="7"/>
      <c r="W34" s="7"/>
      <c r="X34" s="7"/>
      <c r="Y34" s="7"/>
      <c r="Z34" s="7"/>
    </row>
    <row r="35" ht="12.75" customHeight="1">
      <c r="G35" s="7"/>
      <c r="H35" s="7"/>
      <c r="I35" s="7"/>
      <c r="J35" s="7"/>
      <c r="K35" s="7"/>
      <c r="L35" s="7"/>
      <c r="M35" s="7"/>
      <c r="N35" s="7"/>
      <c r="O35" s="7"/>
      <c r="P35" s="7"/>
      <c r="Q35" s="7"/>
      <c r="R35" s="7"/>
      <c r="S35" s="7"/>
      <c r="T35" s="7"/>
      <c r="U35" s="7"/>
      <c r="V35" s="7"/>
      <c r="W35" s="7"/>
      <c r="X35" s="7"/>
      <c r="Y35" s="7"/>
      <c r="Z35" s="7"/>
    </row>
    <row r="36" ht="12.75" customHeight="1">
      <c r="G36" s="7"/>
      <c r="H36" s="7"/>
      <c r="I36" s="7"/>
      <c r="J36" s="7"/>
      <c r="K36" s="7"/>
      <c r="L36" s="7"/>
      <c r="M36" s="7"/>
      <c r="N36" s="7"/>
      <c r="O36" s="7"/>
      <c r="P36" s="7"/>
      <c r="Q36" s="7"/>
      <c r="R36" s="7"/>
      <c r="S36" s="7"/>
      <c r="T36" s="7"/>
      <c r="U36" s="7"/>
      <c r="V36" s="7"/>
      <c r="W36" s="7"/>
      <c r="X36" s="7"/>
      <c r="Y36" s="7"/>
      <c r="Z36" s="7"/>
    </row>
    <row r="37" ht="12.75" customHeight="1">
      <c r="G37" s="7"/>
      <c r="H37" s="7"/>
      <c r="I37" s="7"/>
      <c r="J37" s="7"/>
      <c r="K37" s="7"/>
      <c r="L37" s="7"/>
      <c r="M37" s="7"/>
      <c r="N37" s="7"/>
      <c r="O37" s="7"/>
      <c r="P37" s="7"/>
      <c r="Q37" s="7"/>
      <c r="R37" s="7"/>
      <c r="S37" s="7"/>
      <c r="T37" s="7"/>
      <c r="U37" s="7"/>
      <c r="V37" s="7"/>
      <c r="W37" s="7"/>
      <c r="X37" s="7"/>
      <c r="Y37" s="7"/>
      <c r="Z37" s="7"/>
    </row>
    <row r="38" ht="12.75" customHeight="1">
      <c r="G38" s="7"/>
      <c r="H38" s="7"/>
      <c r="I38" s="7"/>
      <c r="J38" s="7"/>
      <c r="K38" s="7"/>
      <c r="L38" s="7"/>
      <c r="M38" s="7"/>
      <c r="N38" s="7"/>
      <c r="O38" s="7"/>
      <c r="P38" s="7"/>
      <c r="Q38" s="7"/>
      <c r="R38" s="7"/>
      <c r="S38" s="7"/>
      <c r="T38" s="7"/>
      <c r="U38" s="7"/>
      <c r="V38" s="7"/>
      <c r="W38" s="7"/>
      <c r="X38" s="7"/>
      <c r="Y38" s="7"/>
      <c r="Z38" s="7"/>
    </row>
    <row r="39" ht="12.75" customHeight="1">
      <c r="G39" s="7"/>
      <c r="H39" s="7"/>
      <c r="I39" s="7"/>
      <c r="J39" s="7"/>
      <c r="K39" s="7"/>
      <c r="L39" s="7"/>
      <c r="M39" s="7"/>
      <c r="N39" s="7"/>
      <c r="O39" s="7"/>
      <c r="P39" s="7"/>
      <c r="Q39" s="7"/>
      <c r="R39" s="7"/>
      <c r="S39" s="7"/>
      <c r="T39" s="7"/>
      <c r="U39" s="7"/>
      <c r="V39" s="7"/>
      <c r="W39" s="7"/>
      <c r="X39" s="7"/>
      <c r="Y39" s="7"/>
      <c r="Z39" s="7"/>
    </row>
    <row r="40" ht="12.75" customHeight="1">
      <c r="G40" s="7"/>
      <c r="H40" s="7"/>
      <c r="I40" s="7"/>
      <c r="J40" s="7"/>
      <c r="K40" s="7"/>
      <c r="L40" s="7"/>
      <c r="M40" s="7"/>
      <c r="N40" s="7"/>
      <c r="O40" s="7"/>
      <c r="P40" s="7"/>
      <c r="Q40" s="7"/>
      <c r="R40" s="7"/>
      <c r="S40" s="7"/>
      <c r="T40" s="7"/>
      <c r="U40" s="7"/>
      <c r="V40" s="7"/>
      <c r="W40" s="7"/>
      <c r="X40" s="7"/>
      <c r="Y40" s="7"/>
      <c r="Z40" s="7"/>
    </row>
    <row r="41" ht="12.75" customHeight="1">
      <c r="G41" s="7"/>
      <c r="H41" s="7"/>
      <c r="I41" s="7"/>
      <c r="J41" s="7"/>
      <c r="K41" s="7"/>
      <c r="L41" s="7"/>
      <c r="M41" s="7"/>
      <c r="N41" s="7"/>
      <c r="O41" s="7"/>
      <c r="P41" s="7"/>
      <c r="Q41" s="7"/>
      <c r="R41" s="7"/>
      <c r="S41" s="7"/>
      <c r="T41" s="7"/>
      <c r="U41" s="7"/>
      <c r="V41" s="7"/>
      <c r="W41" s="7"/>
      <c r="X41" s="7"/>
      <c r="Y41" s="7"/>
      <c r="Z41" s="7"/>
    </row>
    <row r="42" ht="12.75" customHeight="1">
      <c r="G42" s="7"/>
      <c r="H42" s="7"/>
      <c r="I42" s="7"/>
      <c r="J42" s="7"/>
      <c r="K42" s="7"/>
      <c r="L42" s="7"/>
      <c r="M42" s="7"/>
      <c r="N42" s="7"/>
      <c r="O42" s="7"/>
      <c r="P42" s="7"/>
      <c r="Q42" s="7"/>
      <c r="R42" s="7"/>
      <c r="S42" s="7"/>
      <c r="T42" s="7"/>
      <c r="U42" s="7"/>
      <c r="V42" s="7"/>
      <c r="W42" s="7"/>
      <c r="X42" s="7"/>
      <c r="Y42" s="7"/>
      <c r="Z42" s="7"/>
    </row>
    <row r="43" ht="12.75" customHeight="1">
      <c r="G43" s="7"/>
      <c r="H43" s="7"/>
      <c r="I43" s="7"/>
      <c r="J43" s="7"/>
      <c r="K43" s="7"/>
      <c r="L43" s="7"/>
      <c r="M43" s="7"/>
      <c r="N43" s="7"/>
      <c r="O43" s="7"/>
      <c r="P43" s="7"/>
      <c r="Q43" s="7"/>
      <c r="R43" s="7"/>
      <c r="S43" s="7"/>
      <c r="T43" s="7"/>
      <c r="U43" s="7"/>
      <c r="V43" s="7"/>
      <c r="W43" s="7"/>
      <c r="X43" s="7"/>
      <c r="Y43" s="7"/>
      <c r="Z43" s="7"/>
    </row>
    <row r="44" ht="12.75" customHeight="1">
      <c r="G44" s="7"/>
      <c r="H44" s="7"/>
      <c r="I44" s="7"/>
      <c r="J44" s="7"/>
      <c r="K44" s="7"/>
      <c r="L44" s="7"/>
      <c r="M44" s="7"/>
      <c r="N44" s="7"/>
      <c r="O44" s="7"/>
      <c r="P44" s="7"/>
      <c r="Q44" s="7"/>
      <c r="R44" s="7"/>
      <c r="S44" s="7"/>
      <c r="T44" s="7"/>
      <c r="U44" s="7"/>
      <c r="V44" s="7"/>
      <c r="W44" s="7"/>
      <c r="X44" s="7"/>
      <c r="Y44" s="7"/>
      <c r="Z44" s="7"/>
    </row>
    <row r="45" ht="12.75" customHeight="1">
      <c r="G45" s="7"/>
      <c r="H45" s="7"/>
      <c r="I45" s="7"/>
      <c r="J45" s="7"/>
      <c r="K45" s="7"/>
      <c r="L45" s="7"/>
      <c r="M45" s="7"/>
      <c r="N45" s="7"/>
      <c r="O45" s="7"/>
      <c r="P45" s="7"/>
      <c r="Q45" s="7"/>
      <c r="R45" s="7"/>
      <c r="S45" s="7"/>
      <c r="T45" s="7"/>
      <c r="U45" s="7"/>
      <c r="V45" s="7"/>
      <c r="W45" s="7"/>
      <c r="X45" s="7"/>
      <c r="Y45" s="7"/>
      <c r="Z45" s="7"/>
    </row>
    <row r="46" ht="12.75" customHeight="1">
      <c r="G46" s="7"/>
      <c r="H46" s="7"/>
      <c r="I46" s="7"/>
      <c r="J46" s="7"/>
      <c r="K46" s="7"/>
      <c r="L46" s="7"/>
      <c r="M46" s="7"/>
      <c r="N46" s="7"/>
      <c r="O46" s="7"/>
      <c r="P46" s="7"/>
      <c r="Q46" s="7"/>
      <c r="R46" s="7"/>
      <c r="S46" s="7"/>
      <c r="T46" s="7"/>
      <c r="U46" s="7"/>
      <c r="V46" s="7"/>
      <c r="W46" s="7"/>
      <c r="X46" s="7"/>
      <c r="Y46" s="7"/>
      <c r="Z46" s="7"/>
    </row>
    <row r="47" ht="12.75" customHeight="1">
      <c r="G47" s="7"/>
      <c r="H47" s="7"/>
      <c r="I47" s="7"/>
      <c r="J47" s="7"/>
      <c r="K47" s="7"/>
      <c r="L47" s="7"/>
      <c r="M47" s="7"/>
      <c r="N47" s="7"/>
      <c r="O47" s="7"/>
      <c r="P47" s="7"/>
      <c r="Q47" s="7"/>
      <c r="R47" s="7"/>
      <c r="S47" s="7"/>
      <c r="T47" s="7"/>
      <c r="U47" s="7"/>
      <c r="V47" s="7"/>
      <c r="W47" s="7"/>
      <c r="X47" s="7"/>
      <c r="Y47" s="7"/>
      <c r="Z47" s="7"/>
    </row>
    <row r="48" ht="12.75" customHeight="1">
      <c r="G48" s="7"/>
      <c r="H48" s="7"/>
      <c r="I48" s="7"/>
      <c r="J48" s="7"/>
      <c r="K48" s="7"/>
      <c r="L48" s="7"/>
      <c r="M48" s="7"/>
      <c r="N48" s="7"/>
      <c r="O48" s="7"/>
      <c r="P48" s="7"/>
      <c r="Q48" s="7"/>
      <c r="R48" s="7"/>
      <c r="S48" s="7"/>
      <c r="T48" s="7"/>
      <c r="U48" s="7"/>
      <c r="V48" s="7"/>
      <c r="W48" s="7"/>
      <c r="X48" s="7"/>
      <c r="Y48" s="7"/>
      <c r="Z48" s="7"/>
    </row>
    <row r="49" ht="12.75" customHeight="1">
      <c r="G49" s="7"/>
      <c r="H49" s="7"/>
      <c r="I49" s="7"/>
      <c r="J49" s="7"/>
      <c r="K49" s="7"/>
      <c r="L49" s="7"/>
      <c r="M49" s="7"/>
      <c r="N49" s="7"/>
      <c r="O49" s="7"/>
      <c r="P49" s="7"/>
      <c r="Q49" s="7"/>
      <c r="R49" s="7"/>
      <c r="S49" s="7"/>
      <c r="T49" s="7"/>
      <c r="U49" s="7"/>
      <c r="V49" s="7"/>
      <c r="W49" s="7"/>
      <c r="X49" s="7"/>
      <c r="Y49" s="7"/>
      <c r="Z49" s="7"/>
    </row>
    <row r="50" ht="12.75" customHeight="1">
      <c r="G50" s="7"/>
      <c r="H50" s="7"/>
      <c r="I50" s="7"/>
      <c r="J50" s="7"/>
      <c r="K50" s="7"/>
      <c r="L50" s="7"/>
      <c r="M50" s="7"/>
      <c r="N50" s="7"/>
      <c r="O50" s="7"/>
      <c r="P50" s="7"/>
      <c r="Q50" s="7"/>
      <c r="R50" s="7"/>
      <c r="S50" s="7"/>
      <c r="T50" s="7"/>
      <c r="U50" s="7"/>
      <c r="V50" s="7"/>
      <c r="W50" s="7"/>
      <c r="X50" s="7"/>
      <c r="Y50" s="7"/>
      <c r="Z50" s="7"/>
    </row>
    <row r="51" ht="12.75" customHeight="1">
      <c r="G51" s="7"/>
      <c r="H51" s="7"/>
      <c r="I51" s="7"/>
      <c r="J51" s="7"/>
      <c r="K51" s="7"/>
      <c r="L51" s="7"/>
      <c r="M51" s="7"/>
      <c r="N51" s="7"/>
      <c r="O51" s="7"/>
      <c r="P51" s="7"/>
      <c r="Q51" s="7"/>
      <c r="R51" s="7"/>
      <c r="S51" s="7"/>
      <c r="T51" s="7"/>
      <c r="U51" s="7"/>
      <c r="V51" s="7"/>
      <c r="W51" s="7"/>
      <c r="X51" s="7"/>
      <c r="Y51" s="7"/>
      <c r="Z51" s="7"/>
    </row>
    <row r="52" ht="12.75" customHeight="1">
      <c r="G52" s="7"/>
      <c r="H52" s="7"/>
      <c r="I52" s="7"/>
      <c r="J52" s="7"/>
      <c r="K52" s="7"/>
      <c r="L52" s="7"/>
      <c r="M52" s="7"/>
      <c r="N52" s="7"/>
      <c r="O52" s="7"/>
      <c r="P52" s="7"/>
      <c r="Q52" s="7"/>
      <c r="R52" s="7"/>
      <c r="S52" s="7"/>
      <c r="T52" s="7"/>
      <c r="U52" s="7"/>
      <c r="V52" s="7"/>
      <c r="W52" s="7"/>
      <c r="X52" s="7"/>
      <c r="Y52" s="7"/>
      <c r="Z52" s="7"/>
    </row>
    <row r="53" ht="12.75" customHeight="1">
      <c r="G53" s="7"/>
      <c r="H53" s="7"/>
      <c r="I53" s="7"/>
      <c r="J53" s="7"/>
      <c r="K53" s="7"/>
      <c r="L53" s="7"/>
      <c r="M53" s="7"/>
      <c r="N53" s="7"/>
      <c r="O53" s="7"/>
      <c r="P53" s="7"/>
      <c r="Q53" s="7"/>
      <c r="R53" s="7"/>
      <c r="S53" s="7"/>
      <c r="T53" s="7"/>
      <c r="U53" s="7"/>
      <c r="V53" s="7"/>
      <c r="W53" s="7"/>
      <c r="X53" s="7"/>
      <c r="Y53" s="7"/>
      <c r="Z53" s="7"/>
    </row>
    <row r="54" ht="12.75" customHeight="1">
      <c r="G54" s="7"/>
      <c r="H54" s="7"/>
      <c r="I54" s="7"/>
      <c r="J54" s="7"/>
      <c r="K54" s="7"/>
      <c r="L54" s="7"/>
      <c r="M54" s="7"/>
      <c r="N54" s="7"/>
      <c r="O54" s="7"/>
      <c r="P54" s="7"/>
      <c r="Q54" s="7"/>
      <c r="R54" s="7"/>
      <c r="S54" s="7"/>
      <c r="T54" s="7"/>
      <c r="U54" s="7"/>
      <c r="V54" s="7"/>
      <c r="W54" s="7"/>
      <c r="X54" s="7"/>
      <c r="Y54" s="7"/>
      <c r="Z54" s="7"/>
    </row>
    <row r="55" ht="12.75" customHeight="1">
      <c r="G55" s="7"/>
      <c r="H55" s="7"/>
      <c r="I55" s="7"/>
      <c r="J55" s="7"/>
      <c r="K55" s="7"/>
      <c r="L55" s="7"/>
      <c r="M55" s="7"/>
      <c r="N55" s="7"/>
      <c r="O55" s="7"/>
      <c r="P55" s="7"/>
      <c r="Q55" s="7"/>
      <c r="R55" s="7"/>
      <c r="S55" s="7"/>
      <c r="T55" s="7"/>
      <c r="U55" s="7"/>
      <c r="V55" s="7"/>
      <c r="W55" s="7"/>
      <c r="X55" s="7"/>
      <c r="Y55" s="7"/>
      <c r="Z55" s="7"/>
    </row>
    <row r="56" ht="12.75" customHeight="1">
      <c r="G56" s="7"/>
      <c r="H56" s="7"/>
      <c r="I56" s="7"/>
      <c r="J56" s="7"/>
      <c r="K56" s="7"/>
      <c r="L56" s="7"/>
      <c r="M56" s="7"/>
      <c r="N56" s="7"/>
      <c r="O56" s="7"/>
      <c r="P56" s="7"/>
      <c r="Q56" s="7"/>
      <c r="R56" s="7"/>
      <c r="S56" s="7"/>
      <c r="T56" s="7"/>
      <c r="U56" s="7"/>
      <c r="V56" s="7"/>
      <c r="W56" s="7"/>
      <c r="X56" s="7"/>
      <c r="Y56" s="7"/>
      <c r="Z56" s="7"/>
    </row>
    <row r="57" ht="12.75" customHeight="1">
      <c r="G57" s="7"/>
      <c r="H57" s="7"/>
      <c r="I57" s="7"/>
      <c r="J57" s="7"/>
      <c r="K57" s="7"/>
      <c r="L57" s="7"/>
      <c r="M57" s="7"/>
      <c r="N57" s="7"/>
      <c r="O57" s="7"/>
      <c r="P57" s="7"/>
      <c r="Q57" s="7"/>
      <c r="R57" s="7"/>
      <c r="S57" s="7"/>
      <c r="T57" s="7"/>
      <c r="U57" s="7"/>
      <c r="V57" s="7"/>
      <c r="W57" s="7"/>
      <c r="X57" s="7"/>
      <c r="Y57" s="7"/>
      <c r="Z57" s="7"/>
    </row>
    <row r="58" ht="12.75" customHeight="1">
      <c r="G58" s="7"/>
      <c r="H58" s="7"/>
      <c r="I58" s="7"/>
      <c r="J58" s="7"/>
      <c r="K58" s="7"/>
      <c r="L58" s="7"/>
      <c r="M58" s="7"/>
      <c r="N58" s="7"/>
      <c r="O58" s="7"/>
      <c r="P58" s="7"/>
      <c r="Q58" s="7"/>
      <c r="R58" s="7"/>
      <c r="S58" s="7"/>
      <c r="T58" s="7"/>
      <c r="U58" s="7"/>
      <c r="V58" s="7"/>
      <c r="W58" s="7"/>
      <c r="X58" s="7"/>
      <c r="Y58" s="7"/>
      <c r="Z58" s="7"/>
    </row>
    <row r="59" ht="12.75" customHeight="1">
      <c r="G59" s="7"/>
      <c r="H59" s="7"/>
      <c r="I59" s="7"/>
      <c r="J59" s="7"/>
      <c r="K59" s="7"/>
      <c r="L59" s="7"/>
      <c r="M59" s="7"/>
      <c r="N59" s="7"/>
      <c r="O59" s="7"/>
      <c r="P59" s="7"/>
      <c r="Q59" s="7"/>
      <c r="R59" s="7"/>
      <c r="S59" s="7"/>
      <c r="T59" s="7"/>
      <c r="U59" s="7"/>
      <c r="V59" s="7"/>
      <c r="W59" s="7"/>
      <c r="X59" s="7"/>
      <c r="Y59" s="7"/>
      <c r="Z59" s="7"/>
    </row>
    <row r="60" ht="12.75" customHeight="1">
      <c r="G60" s="7"/>
      <c r="H60" s="7"/>
      <c r="I60" s="7"/>
      <c r="J60" s="7"/>
      <c r="K60" s="7"/>
      <c r="L60" s="7"/>
      <c r="M60" s="7"/>
      <c r="N60" s="7"/>
      <c r="O60" s="7"/>
      <c r="P60" s="7"/>
      <c r="Q60" s="7"/>
      <c r="R60" s="7"/>
      <c r="S60" s="7"/>
      <c r="T60" s="7"/>
      <c r="U60" s="7"/>
      <c r="V60" s="7"/>
      <c r="W60" s="7"/>
      <c r="X60" s="7"/>
      <c r="Y60" s="7"/>
      <c r="Z60" s="7"/>
    </row>
    <row r="61" ht="12.75" customHeight="1">
      <c r="G61" s="7"/>
      <c r="H61" s="7"/>
      <c r="I61" s="7"/>
      <c r="J61" s="7"/>
      <c r="K61" s="7"/>
      <c r="L61" s="7"/>
      <c r="M61" s="7"/>
      <c r="N61" s="7"/>
      <c r="O61" s="7"/>
      <c r="P61" s="7"/>
      <c r="Q61" s="7"/>
      <c r="R61" s="7"/>
      <c r="S61" s="7"/>
      <c r="T61" s="7"/>
      <c r="U61" s="7"/>
      <c r="V61" s="7"/>
      <c r="W61" s="7"/>
      <c r="X61" s="7"/>
      <c r="Y61" s="7"/>
      <c r="Z61" s="7"/>
    </row>
    <row r="62" ht="12.75" customHeight="1">
      <c r="G62" s="7"/>
      <c r="H62" s="7"/>
      <c r="I62" s="7"/>
      <c r="J62" s="7"/>
      <c r="K62" s="7"/>
      <c r="L62" s="7"/>
      <c r="M62" s="7"/>
      <c r="N62" s="7"/>
      <c r="O62" s="7"/>
      <c r="P62" s="7"/>
      <c r="Q62" s="7"/>
      <c r="R62" s="7"/>
      <c r="S62" s="7"/>
      <c r="T62" s="7"/>
      <c r="U62" s="7"/>
      <c r="V62" s="7"/>
      <c r="W62" s="7"/>
      <c r="X62" s="7"/>
      <c r="Y62" s="7"/>
      <c r="Z62" s="7"/>
    </row>
    <row r="63" ht="12.75" customHeight="1">
      <c r="G63" s="7"/>
      <c r="H63" s="7"/>
      <c r="I63" s="7"/>
      <c r="J63" s="7"/>
      <c r="K63" s="7"/>
      <c r="L63" s="7"/>
      <c r="M63" s="7"/>
      <c r="N63" s="7"/>
      <c r="O63" s="7"/>
      <c r="P63" s="7"/>
      <c r="Q63" s="7"/>
      <c r="R63" s="7"/>
      <c r="S63" s="7"/>
      <c r="T63" s="7"/>
      <c r="U63" s="7"/>
      <c r="V63" s="7"/>
      <c r="W63" s="7"/>
      <c r="X63" s="7"/>
      <c r="Y63" s="7"/>
      <c r="Z63" s="7"/>
    </row>
    <row r="64" ht="12.75" customHeight="1">
      <c r="G64" s="7"/>
      <c r="H64" s="7"/>
      <c r="I64" s="7"/>
      <c r="J64" s="7"/>
      <c r="K64" s="7"/>
      <c r="L64" s="7"/>
      <c r="M64" s="7"/>
      <c r="N64" s="7"/>
      <c r="O64" s="7"/>
      <c r="P64" s="7"/>
      <c r="Q64" s="7"/>
      <c r="R64" s="7"/>
      <c r="S64" s="7"/>
      <c r="T64" s="7"/>
      <c r="U64" s="7"/>
      <c r="V64" s="7"/>
      <c r="W64" s="7"/>
      <c r="X64" s="7"/>
      <c r="Y64" s="7"/>
      <c r="Z64" s="7"/>
    </row>
    <row r="65" ht="12.75" customHeight="1">
      <c r="G65" s="7"/>
      <c r="H65" s="7"/>
      <c r="I65" s="7"/>
      <c r="J65" s="7"/>
      <c r="K65" s="7"/>
      <c r="L65" s="7"/>
      <c r="M65" s="7"/>
      <c r="N65" s="7"/>
      <c r="O65" s="7"/>
      <c r="P65" s="7"/>
      <c r="Q65" s="7"/>
      <c r="R65" s="7"/>
      <c r="S65" s="7"/>
      <c r="T65" s="7"/>
      <c r="U65" s="7"/>
      <c r="V65" s="7"/>
      <c r="W65" s="7"/>
      <c r="X65" s="7"/>
      <c r="Y65" s="7"/>
      <c r="Z65" s="7"/>
    </row>
    <row r="66" ht="12.75" customHeight="1">
      <c r="G66" s="7"/>
      <c r="H66" s="7"/>
      <c r="I66" s="7"/>
      <c r="J66" s="7"/>
      <c r="K66" s="7"/>
      <c r="L66" s="7"/>
      <c r="M66" s="7"/>
      <c r="N66" s="7"/>
      <c r="O66" s="7"/>
      <c r="P66" s="7"/>
      <c r="Q66" s="7"/>
      <c r="R66" s="7"/>
      <c r="S66" s="7"/>
      <c r="T66" s="7"/>
      <c r="U66" s="7"/>
      <c r="V66" s="7"/>
      <c r="W66" s="7"/>
      <c r="X66" s="7"/>
      <c r="Y66" s="7"/>
      <c r="Z66" s="7"/>
    </row>
    <row r="67" ht="12.75" customHeight="1">
      <c r="G67" s="7"/>
      <c r="H67" s="7"/>
      <c r="I67" s="7"/>
      <c r="J67" s="7"/>
      <c r="K67" s="7"/>
      <c r="L67" s="7"/>
      <c r="M67" s="7"/>
      <c r="N67" s="7"/>
      <c r="O67" s="7"/>
      <c r="P67" s="7"/>
      <c r="Q67" s="7"/>
      <c r="R67" s="7"/>
      <c r="S67" s="7"/>
      <c r="T67" s="7"/>
      <c r="U67" s="7"/>
      <c r="V67" s="7"/>
      <c r="W67" s="7"/>
      <c r="X67" s="7"/>
      <c r="Y67" s="7"/>
      <c r="Z67" s="7"/>
    </row>
    <row r="68" ht="12.75" customHeight="1">
      <c r="G68" s="7"/>
      <c r="H68" s="7"/>
      <c r="I68" s="7"/>
      <c r="J68" s="7"/>
      <c r="K68" s="7"/>
      <c r="L68" s="7"/>
      <c r="M68" s="7"/>
      <c r="N68" s="7"/>
      <c r="O68" s="7"/>
      <c r="P68" s="7"/>
      <c r="Q68" s="7"/>
      <c r="R68" s="7"/>
      <c r="S68" s="7"/>
      <c r="T68" s="7"/>
      <c r="U68" s="7"/>
      <c r="V68" s="7"/>
      <c r="W68" s="7"/>
      <c r="X68" s="7"/>
      <c r="Y68" s="7"/>
      <c r="Z68" s="7"/>
    </row>
    <row r="69" ht="12.75" customHeight="1">
      <c r="G69" s="7"/>
      <c r="H69" s="7"/>
      <c r="I69" s="7"/>
      <c r="J69" s="7"/>
      <c r="K69" s="7"/>
      <c r="L69" s="7"/>
      <c r="M69" s="7"/>
      <c r="N69" s="7"/>
      <c r="O69" s="7"/>
      <c r="P69" s="7"/>
      <c r="Q69" s="7"/>
      <c r="R69" s="7"/>
      <c r="S69" s="7"/>
      <c r="T69" s="7"/>
      <c r="U69" s="7"/>
      <c r="V69" s="7"/>
      <c r="W69" s="7"/>
      <c r="X69" s="7"/>
      <c r="Y69" s="7"/>
      <c r="Z69" s="7"/>
    </row>
    <row r="70" ht="12.75" customHeight="1">
      <c r="G70" s="7"/>
      <c r="H70" s="7"/>
      <c r="I70" s="7"/>
      <c r="J70" s="7"/>
      <c r="K70" s="7"/>
      <c r="L70" s="7"/>
      <c r="M70" s="7"/>
      <c r="N70" s="7"/>
      <c r="O70" s="7"/>
      <c r="P70" s="7"/>
      <c r="Q70" s="7"/>
      <c r="R70" s="7"/>
      <c r="S70" s="7"/>
      <c r="T70" s="7"/>
      <c r="U70" s="7"/>
      <c r="V70" s="7"/>
      <c r="W70" s="7"/>
      <c r="X70" s="7"/>
      <c r="Y70" s="7"/>
      <c r="Z70" s="7"/>
    </row>
    <row r="71" ht="12.75" customHeight="1">
      <c r="G71" s="7"/>
      <c r="H71" s="7"/>
      <c r="I71" s="7"/>
      <c r="J71" s="7"/>
      <c r="K71" s="7"/>
      <c r="L71" s="7"/>
      <c r="M71" s="7"/>
      <c r="N71" s="7"/>
      <c r="O71" s="7"/>
      <c r="P71" s="7"/>
      <c r="Q71" s="7"/>
      <c r="R71" s="7"/>
      <c r="S71" s="7"/>
      <c r="T71" s="7"/>
      <c r="U71" s="7"/>
      <c r="V71" s="7"/>
      <c r="W71" s="7"/>
      <c r="X71" s="7"/>
      <c r="Y71" s="7"/>
      <c r="Z71" s="7"/>
    </row>
    <row r="72" ht="12.75" customHeight="1">
      <c r="G72" s="7"/>
      <c r="H72" s="7"/>
      <c r="I72" s="7"/>
      <c r="J72" s="7"/>
      <c r="K72" s="7"/>
      <c r="L72" s="7"/>
      <c r="M72" s="7"/>
      <c r="N72" s="7"/>
      <c r="O72" s="7"/>
      <c r="P72" s="7"/>
      <c r="Q72" s="7"/>
      <c r="R72" s="7"/>
      <c r="S72" s="7"/>
      <c r="T72" s="7"/>
      <c r="U72" s="7"/>
      <c r="V72" s="7"/>
      <c r="W72" s="7"/>
      <c r="X72" s="7"/>
      <c r="Y72" s="7"/>
      <c r="Z72" s="7"/>
    </row>
    <row r="73" ht="12.75" customHeight="1">
      <c r="G73" s="7"/>
      <c r="H73" s="7"/>
      <c r="I73" s="7"/>
      <c r="J73" s="7"/>
      <c r="K73" s="7"/>
      <c r="L73" s="7"/>
      <c r="M73" s="7"/>
      <c r="N73" s="7"/>
      <c r="O73" s="7"/>
      <c r="P73" s="7"/>
      <c r="Q73" s="7"/>
      <c r="R73" s="7"/>
      <c r="S73" s="7"/>
      <c r="T73" s="7"/>
      <c r="U73" s="7"/>
      <c r="V73" s="7"/>
      <c r="W73" s="7"/>
      <c r="X73" s="7"/>
      <c r="Y73" s="7"/>
      <c r="Z73" s="7"/>
    </row>
    <row r="74" ht="12.75" customHeight="1">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D7D31"/>
  </sheetPr>
  <sheetViews>
    <sheetView workbookViewId="0"/>
  </sheetViews>
  <sheetFormatPr customHeight="1" defaultColWidth="17.29" defaultRowHeight="15.0"/>
  <cols>
    <col customWidth="1" min="1" max="1" width="13.0"/>
    <col customWidth="1" min="2" max="2" width="8.71"/>
    <col customWidth="1" min="3" max="3" width="14.29"/>
    <col customWidth="1" min="4" max="4" width="10.43"/>
    <col customWidth="1" min="5" max="5" width="14.43"/>
    <col customWidth="1" min="6" max="6" width="22.0"/>
    <col customWidth="1" min="7" max="7" width="15.71"/>
    <col customWidth="1" min="8" max="8" width="14.43"/>
    <col customWidth="1" min="9" max="9" width="22.0"/>
    <col customWidth="1" min="10" max="10" width="27.0"/>
    <col customWidth="1" min="11" max="11" width="19.71"/>
    <col customWidth="1" min="12" max="13" width="2.86"/>
    <col customWidth="1" min="14" max="18" width="3.86"/>
    <col customWidth="1" min="19" max="26" width="8.71"/>
  </cols>
  <sheetData>
    <row r="1" ht="12.75" customHeight="1">
      <c r="A1" s="7"/>
      <c r="B1" s="7"/>
      <c r="C1" s="7"/>
      <c r="D1" s="7"/>
      <c r="E1" s="7"/>
      <c r="F1" s="7"/>
      <c r="G1" s="7"/>
      <c r="H1" s="7"/>
      <c r="I1" s="7"/>
      <c r="J1" s="7"/>
      <c r="K1" s="7"/>
      <c r="L1" s="7"/>
      <c r="M1" s="7"/>
      <c r="N1" s="7"/>
      <c r="O1" s="7"/>
      <c r="P1" s="7"/>
      <c r="Q1" s="7"/>
      <c r="R1" s="7"/>
      <c r="S1" s="7"/>
      <c r="T1" s="7"/>
      <c r="U1" s="7"/>
      <c r="V1" s="7"/>
      <c r="W1" s="7"/>
      <c r="X1" s="7"/>
      <c r="Y1" s="7"/>
      <c r="Z1" s="7"/>
    </row>
    <row r="2" ht="12.75" customHeight="1">
      <c r="A2" s="7"/>
      <c r="B2" s="7"/>
      <c r="C2" s="7"/>
      <c r="D2" s="7"/>
      <c r="E2" s="7"/>
      <c r="F2" s="7"/>
      <c r="G2" s="7"/>
      <c r="H2" s="7"/>
      <c r="I2" s="7"/>
      <c r="J2" s="7"/>
      <c r="K2" s="7"/>
      <c r="L2" s="7"/>
      <c r="M2" s="7"/>
      <c r="N2" s="7"/>
      <c r="O2" s="7"/>
      <c r="P2" s="7"/>
      <c r="Q2" s="7"/>
      <c r="R2" s="7"/>
      <c r="S2" s="7"/>
      <c r="T2" s="7"/>
      <c r="U2" s="7"/>
      <c r="V2" s="7"/>
      <c r="W2" s="7"/>
      <c r="X2" s="7"/>
      <c r="Y2" s="7"/>
      <c r="Z2" s="7"/>
    </row>
    <row r="3" ht="12.75" customHeight="1">
      <c r="A3" s="5"/>
      <c r="B3" s="5"/>
      <c r="C3" s="5"/>
      <c r="D3" s="7"/>
      <c r="E3" s="7"/>
      <c r="F3" s="1" t="s">
        <v>21</v>
      </c>
      <c r="G3" s="1" t="s">
        <v>1</v>
      </c>
      <c r="H3" s="1" t="s">
        <v>22</v>
      </c>
      <c r="I3" s="7"/>
      <c r="J3" s="7"/>
      <c r="K3" s="7"/>
      <c r="L3" s="7"/>
      <c r="M3" s="7"/>
      <c r="N3" s="7"/>
      <c r="O3" s="7"/>
      <c r="P3" s="7"/>
      <c r="Q3" s="7"/>
      <c r="R3" s="7"/>
      <c r="S3" s="7"/>
      <c r="T3" s="7"/>
      <c r="U3" s="7"/>
      <c r="V3" s="7"/>
      <c r="W3" s="7"/>
      <c r="X3" s="7"/>
      <c r="Y3" s="7"/>
      <c r="Z3" s="7"/>
    </row>
    <row r="4" ht="12.75" customHeight="1">
      <c r="E4" s="7"/>
      <c r="F4" s="19">
        <v>1.0</v>
      </c>
      <c r="G4" s="4">
        <v>0.0</v>
      </c>
      <c r="H4" s="5">
        <v>4.0</v>
      </c>
      <c r="I4" s="7"/>
      <c r="J4" s="7"/>
      <c r="K4" s="7"/>
      <c r="L4" s="7"/>
      <c r="M4" s="7"/>
      <c r="N4" s="7"/>
      <c r="O4" s="7"/>
      <c r="P4" s="7"/>
      <c r="Q4" s="7"/>
      <c r="R4" s="7"/>
      <c r="S4" s="7"/>
      <c r="T4" s="7"/>
      <c r="U4" s="7"/>
      <c r="V4" s="7"/>
      <c r="W4" s="7"/>
      <c r="X4" s="7"/>
      <c r="Y4" s="7"/>
      <c r="Z4" s="7"/>
    </row>
    <row r="5" ht="12.75" customHeight="1">
      <c r="E5" s="7"/>
      <c r="F5" s="19">
        <v>1.0</v>
      </c>
      <c r="G5" s="4">
        <v>1.0</v>
      </c>
      <c r="H5" s="5">
        <v>4.0</v>
      </c>
      <c r="I5" s="7"/>
      <c r="J5" s="7"/>
      <c r="K5" s="7"/>
      <c r="L5" s="7"/>
      <c r="M5" s="7"/>
      <c r="N5" s="7"/>
      <c r="O5" s="7"/>
      <c r="P5" s="7"/>
      <c r="Q5" s="7"/>
      <c r="R5" s="7"/>
      <c r="S5" s="7"/>
      <c r="T5" s="7"/>
      <c r="U5" s="7"/>
      <c r="V5" s="7"/>
      <c r="W5" s="7"/>
      <c r="X5" s="7"/>
      <c r="Y5" s="7"/>
      <c r="Z5" s="7"/>
    </row>
    <row r="6" ht="12.75" customHeight="1">
      <c r="E6" s="7"/>
      <c r="F6" s="19">
        <v>2.0</v>
      </c>
      <c r="G6" s="4">
        <v>0.0</v>
      </c>
      <c r="H6" s="5">
        <v>2.0</v>
      </c>
      <c r="I6" s="7"/>
      <c r="J6" s="7"/>
      <c r="K6" s="7"/>
      <c r="L6" s="7"/>
      <c r="M6" s="7"/>
      <c r="N6" s="7"/>
      <c r="O6" s="7"/>
      <c r="P6" s="7"/>
      <c r="Q6" s="7"/>
      <c r="R6" s="7"/>
      <c r="S6" s="7"/>
      <c r="T6" s="7"/>
      <c r="U6" s="7"/>
      <c r="V6" s="7"/>
      <c r="W6" s="7"/>
      <c r="X6" s="7"/>
      <c r="Y6" s="7"/>
      <c r="Z6" s="7"/>
    </row>
    <row r="7" ht="12.75" customHeight="1">
      <c r="E7" s="7"/>
      <c r="F7" s="19">
        <v>2.0</v>
      </c>
      <c r="G7" s="4">
        <v>1.0</v>
      </c>
      <c r="H7" s="5">
        <v>2.0</v>
      </c>
      <c r="I7" s="7"/>
      <c r="J7" s="7"/>
      <c r="K7" s="7"/>
      <c r="L7" s="7"/>
      <c r="M7" s="7"/>
      <c r="N7" s="7"/>
      <c r="O7" s="7"/>
      <c r="P7" s="7"/>
      <c r="Q7" s="7"/>
      <c r="R7" s="7"/>
      <c r="S7" s="7"/>
      <c r="T7" s="7"/>
      <c r="U7" s="7"/>
      <c r="V7" s="7"/>
      <c r="W7" s="7"/>
      <c r="X7" s="7"/>
      <c r="Y7" s="7"/>
      <c r="Z7" s="7"/>
    </row>
    <row r="8" ht="12.75" customHeight="1">
      <c r="E8" s="7"/>
      <c r="F8" s="19">
        <v>3.0</v>
      </c>
      <c r="G8" s="4">
        <v>0.0</v>
      </c>
      <c r="H8" s="5">
        <v>1.0</v>
      </c>
      <c r="I8" s="7"/>
      <c r="J8" s="7"/>
      <c r="K8" s="7"/>
      <c r="L8" s="7"/>
      <c r="M8" s="7"/>
      <c r="N8" s="7"/>
      <c r="O8" s="7"/>
      <c r="P8" s="7"/>
      <c r="Q8" s="7"/>
      <c r="R8" s="7"/>
      <c r="S8" s="7"/>
      <c r="T8" s="7"/>
      <c r="U8" s="7"/>
      <c r="V8" s="7"/>
      <c r="W8" s="7"/>
      <c r="X8" s="7"/>
      <c r="Y8" s="7"/>
      <c r="Z8" s="7"/>
    </row>
    <row r="9" ht="12.75" customHeight="1">
      <c r="E9" s="7"/>
      <c r="F9" s="19">
        <v>3.0</v>
      </c>
      <c r="G9" s="4">
        <v>1.0</v>
      </c>
      <c r="H9" s="5">
        <v>1.0</v>
      </c>
      <c r="I9" s="7"/>
      <c r="J9" s="7"/>
      <c r="K9" s="7"/>
      <c r="L9" s="7"/>
      <c r="M9" s="7"/>
      <c r="N9" s="7"/>
      <c r="O9" s="7"/>
      <c r="P9" s="7"/>
      <c r="Q9" s="7"/>
      <c r="R9" s="7"/>
      <c r="S9" s="7"/>
      <c r="T9" s="7"/>
      <c r="U9" s="7"/>
      <c r="V9" s="7"/>
      <c r="W9" s="7"/>
      <c r="X9" s="7"/>
      <c r="Y9" s="7"/>
      <c r="Z9" s="7"/>
    </row>
    <row r="10" ht="12.75" customHeight="1">
      <c r="E10" s="7"/>
      <c r="F10" s="19">
        <v>4.0</v>
      </c>
      <c r="G10" s="4">
        <v>0.0</v>
      </c>
      <c r="H10" s="5">
        <v>3.0</v>
      </c>
      <c r="I10" s="7"/>
      <c r="J10" s="7"/>
      <c r="K10" s="7"/>
      <c r="L10" s="7"/>
      <c r="M10" s="7"/>
      <c r="N10" s="7"/>
      <c r="O10" s="7"/>
      <c r="P10" s="7"/>
      <c r="Q10" s="7"/>
      <c r="R10" s="7"/>
      <c r="S10" s="7"/>
      <c r="T10" s="7"/>
      <c r="U10" s="7"/>
      <c r="V10" s="7"/>
      <c r="W10" s="7"/>
      <c r="X10" s="7"/>
      <c r="Y10" s="7"/>
      <c r="Z10" s="7"/>
    </row>
    <row r="11" ht="12.75" customHeight="1">
      <c r="E11" s="7"/>
      <c r="F11" s="19">
        <v>4.0</v>
      </c>
      <c r="G11" s="4">
        <v>1.0</v>
      </c>
      <c r="H11" s="5">
        <v>1.0</v>
      </c>
      <c r="I11" s="7"/>
      <c r="J11" s="7"/>
      <c r="K11" s="7"/>
      <c r="L11" s="7"/>
      <c r="M11" s="7"/>
      <c r="N11" s="7"/>
      <c r="O11" s="7"/>
      <c r="P11" s="7"/>
      <c r="Q11" s="7"/>
      <c r="R11" s="7"/>
      <c r="S11" s="7"/>
      <c r="T11" s="7"/>
      <c r="U11" s="7"/>
      <c r="V11" s="7"/>
      <c r="W11" s="7"/>
      <c r="X11" s="7"/>
      <c r="Y11" s="7"/>
      <c r="Z11" s="7"/>
    </row>
    <row r="12" ht="12.75" customHeight="1">
      <c r="E12" s="7"/>
      <c r="F12" s="19">
        <v>5.0</v>
      </c>
      <c r="G12" s="4">
        <v>1.0</v>
      </c>
      <c r="H12" s="5">
        <v>1.0</v>
      </c>
      <c r="I12" s="7"/>
      <c r="J12" s="7"/>
      <c r="K12" s="7"/>
      <c r="L12" s="7"/>
      <c r="M12" s="7"/>
      <c r="N12" s="7"/>
      <c r="O12" s="7"/>
      <c r="P12" s="7"/>
      <c r="Q12" s="7"/>
      <c r="R12" s="7"/>
      <c r="S12" s="7"/>
      <c r="T12" s="7"/>
      <c r="U12" s="7"/>
      <c r="V12" s="7"/>
      <c r="W12" s="7"/>
      <c r="X12" s="7"/>
      <c r="Y12" s="7"/>
      <c r="Z12" s="7"/>
    </row>
    <row r="13" ht="12.75" customHeight="1">
      <c r="E13" s="7"/>
      <c r="F13" s="19">
        <v>6.0</v>
      </c>
      <c r="G13" s="4">
        <v>0.0</v>
      </c>
      <c r="H13" s="5">
        <v>4.0</v>
      </c>
      <c r="I13" s="7"/>
      <c r="J13" s="7"/>
      <c r="K13" s="7"/>
      <c r="L13" s="7"/>
      <c r="M13" s="7"/>
      <c r="N13" s="7"/>
      <c r="O13" s="7"/>
      <c r="P13" s="7"/>
      <c r="Q13" s="7"/>
      <c r="R13" s="7"/>
      <c r="S13" s="7"/>
      <c r="T13" s="7"/>
      <c r="U13" s="7"/>
      <c r="V13" s="7"/>
      <c r="W13" s="7"/>
      <c r="X13" s="7"/>
      <c r="Y13" s="7"/>
      <c r="Z13" s="7"/>
    </row>
    <row r="14" ht="12.75" customHeight="1">
      <c r="E14" s="7"/>
      <c r="F14" s="19">
        <v>6.0</v>
      </c>
      <c r="G14" s="4">
        <v>1.0</v>
      </c>
      <c r="H14" s="5">
        <v>2.0</v>
      </c>
      <c r="I14" s="7"/>
      <c r="J14" s="7"/>
      <c r="K14" s="7"/>
      <c r="L14" s="7"/>
      <c r="M14" s="7"/>
      <c r="N14" s="7"/>
      <c r="O14" s="7"/>
      <c r="P14" s="7"/>
      <c r="Q14" s="7"/>
      <c r="R14" s="7"/>
      <c r="S14" s="7"/>
      <c r="T14" s="7"/>
      <c r="U14" s="7"/>
      <c r="V14" s="7"/>
      <c r="W14" s="7"/>
      <c r="X14" s="7"/>
      <c r="Y14" s="7"/>
      <c r="Z14" s="7"/>
    </row>
    <row r="15" ht="12.75" customHeight="1">
      <c r="E15" s="7"/>
      <c r="F15" s="19">
        <v>7.0</v>
      </c>
      <c r="G15" s="4">
        <v>0.0</v>
      </c>
      <c r="H15" s="5">
        <v>4.0</v>
      </c>
      <c r="I15" s="7"/>
      <c r="J15" s="7"/>
      <c r="K15" s="7"/>
      <c r="L15" s="7"/>
      <c r="M15" s="7"/>
      <c r="N15" s="7"/>
      <c r="O15" s="7"/>
      <c r="P15" s="7"/>
      <c r="Q15" s="7"/>
      <c r="R15" s="7"/>
      <c r="S15" s="7"/>
      <c r="T15" s="7"/>
      <c r="U15" s="7"/>
      <c r="V15" s="7"/>
      <c r="W15" s="7"/>
      <c r="X15" s="7"/>
      <c r="Y15" s="7"/>
      <c r="Z15" s="7"/>
    </row>
    <row r="16" ht="12.75" customHeight="1">
      <c r="E16" s="7"/>
      <c r="F16" s="19">
        <v>7.0</v>
      </c>
      <c r="G16" s="4">
        <v>1.0</v>
      </c>
      <c r="H16" s="5">
        <v>1.0</v>
      </c>
      <c r="I16" s="7"/>
      <c r="J16" s="7"/>
      <c r="K16" s="7"/>
      <c r="L16" s="7"/>
      <c r="M16" s="7"/>
      <c r="N16" s="7"/>
      <c r="O16" s="7"/>
      <c r="P16" s="7"/>
      <c r="Q16" s="7"/>
      <c r="R16" s="7"/>
      <c r="S16" s="7"/>
      <c r="T16" s="7"/>
      <c r="U16" s="7"/>
      <c r="V16" s="7"/>
      <c r="W16" s="7"/>
      <c r="X16" s="7"/>
      <c r="Y16" s="7"/>
      <c r="Z16" s="7"/>
    </row>
    <row r="17" ht="12.75" customHeight="1">
      <c r="E17" s="7"/>
      <c r="F17" s="19">
        <v>8.0</v>
      </c>
      <c r="G17" s="4">
        <v>0.0</v>
      </c>
      <c r="H17" s="5">
        <v>2.0</v>
      </c>
      <c r="I17" s="7"/>
      <c r="J17" s="7"/>
      <c r="K17" s="7"/>
      <c r="L17" s="7"/>
      <c r="M17" s="7"/>
      <c r="N17" s="7"/>
      <c r="O17" s="7"/>
      <c r="P17" s="7"/>
      <c r="Q17" s="7"/>
      <c r="R17" s="7"/>
      <c r="S17" s="7"/>
      <c r="T17" s="7"/>
      <c r="U17" s="7"/>
      <c r="V17" s="7"/>
      <c r="W17" s="7"/>
      <c r="X17" s="7"/>
      <c r="Y17" s="7"/>
      <c r="Z17" s="7"/>
    </row>
    <row r="18" ht="12.75" customHeight="1">
      <c r="E18" s="7"/>
      <c r="F18" s="19">
        <v>8.0</v>
      </c>
      <c r="G18" s="4">
        <v>1.0</v>
      </c>
      <c r="H18" s="5">
        <v>1.0</v>
      </c>
      <c r="I18" s="7"/>
      <c r="J18" s="7"/>
      <c r="K18" s="7"/>
      <c r="L18" s="7"/>
      <c r="M18" s="7"/>
      <c r="N18" s="7"/>
      <c r="O18" s="7"/>
      <c r="P18" s="7"/>
      <c r="Q18" s="7"/>
      <c r="R18" s="7"/>
      <c r="S18" s="7"/>
      <c r="T18" s="7"/>
      <c r="U18" s="7"/>
      <c r="V18" s="7"/>
      <c r="W18" s="7"/>
      <c r="X18" s="7"/>
      <c r="Y18" s="7"/>
      <c r="Z18" s="7"/>
    </row>
    <row r="19" ht="12.75" customHeight="1">
      <c r="E19" s="7"/>
      <c r="F19" s="19">
        <v>9.0</v>
      </c>
      <c r="G19" s="4">
        <v>0.0</v>
      </c>
      <c r="H19" s="5">
        <v>2.0</v>
      </c>
      <c r="I19" s="7"/>
      <c r="J19" s="7"/>
      <c r="K19" s="7"/>
      <c r="L19" s="7"/>
      <c r="M19" s="7"/>
      <c r="N19" s="7"/>
      <c r="O19" s="7"/>
      <c r="P19" s="7"/>
      <c r="Q19" s="7"/>
      <c r="R19" s="7"/>
      <c r="S19" s="7"/>
      <c r="T19" s="7"/>
      <c r="U19" s="7"/>
      <c r="V19" s="7"/>
      <c r="W19" s="7"/>
      <c r="X19" s="7"/>
      <c r="Y19" s="7"/>
      <c r="Z19" s="7"/>
    </row>
    <row r="20" ht="12.75" customHeight="1">
      <c r="E20" s="7"/>
      <c r="F20" s="19">
        <v>9.0</v>
      </c>
      <c r="G20" s="4">
        <v>1.0</v>
      </c>
      <c r="H20" s="5">
        <v>3.0</v>
      </c>
      <c r="I20" s="7"/>
      <c r="J20" s="7"/>
      <c r="K20" s="7"/>
      <c r="L20" s="7"/>
      <c r="M20" s="7"/>
      <c r="N20" s="7"/>
      <c r="O20" s="7"/>
      <c r="P20" s="7"/>
      <c r="Q20" s="7"/>
      <c r="R20" s="7"/>
      <c r="S20" s="7"/>
      <c r="T20" s="7"/>
      <c r="U20" s="7"/>
      <c r="V20" s="7"/>
      <c r="W20" s="7"/>
      <c r="X20" s="7"/>
      <c r="Y20" s="7"/>
      <c r="Z20" s="7"/>
    </row>
    <row r="21" ht="12.75" customHeight="1">
      <c r="E21" s="7"/>
      <c r="F21" s="19">
        <v>10.0</v>
      </c>
      <c r="G21" s="4">
        <v>0.0</v>
      </c>
      <c r="H21" s="5">
        <v>1.0</v>
      </c>
      <c r="I21" s="7"/>
      <c r="J21" s="7"/>
      <c r="K21" s="7"/>
      <c r="L21" s="7"/>
      <c r="M21" s="7"/>
      <c r="N21" s="7"/>
      <c r="O21" s="7"/>
      <c r="P21" s="7"/>
      <c r="Q21" s="7"/>
      <c r="R21" s="7"/>
      <c r="S21" s="7"/>
      <c r="T21" s="7"/>
      <c r="U21" s="7"/>
      <c r="V21" s="7"/>
      <c r="W21" s="7"/>
      <c r="X21" s="7"/>
      <c r="Y21" s="7"/>
      <c r="Z21" s="7"/>
    </row>
    <row r="22" ht="12.75" customHeight="1">
      <c r="E22" s="7"/>
      <c r="F22" s="19">
        <v>10.0</v>
      </c>
      <c r="G22" s="4">
        <v>1.0</v>
      </c>
      <c r="H22" s="5">
        <v>1.0</v>
      </c>
      <c r="I22" s="7"/>
      <c r="J22" s="7"/>
      <c r="K22" s="7"/>
      <c r="L22" s="7"/>
      <c r="M22" s="7"/>
      <c r="N22" s="7"/>
      <c r="O22" s="7"/>
      <c r="P22" s="7"/>
      <c r="Q22" s="7"/>
      <c r="R22" s="7"/>
      <c r="S22" s="7"/>
      <c r="T22" s="7"/>
      <c r="U22" s="7"/>
      <c r="V22" s="7"/>
      <c r="W22" s="7"/>
      <c r="X22" s="7"/>
      <c r="Y22" s="7"/>
      <c r="Z22" s="7"/>
    </row>
    <row r="23" ht="12.75" customHeight="1">
      <c r="E23" s="7"/>
      <c r="F23" s="19">
        <v>11.0</v>
      </c>
      <c r="G23" s="4">
        <v>0.0</v>
      </c>
      <c r="H23" s="5">
        <v>2.0</v>
      </c>
      <c r="I23" s="7"/>
      <c r="J23" s="7"/>
      <c r="K23" s="7"/>
      <c r="L23" s="7"/>
      <c r="M23" s="7"/>
      <c r="N23" s="7"/>
      <c r="O23" s="7"/>
      <c r="P23" s="7"/>
      <c r="Q23" s="7"/>
      <c r="R23" s="7"/>
      <c r="S23" s="7"/>
      <c r="T23" s="7"/>
      <c r="U23" s="7"/>
      <c r="V23" s="7"/>
      <c r="W23" s="7"/>
      <c r="X23" s="7"/>
      <c r="Y23" s="7"/>
      <c r="Z23" s="7"/>
    </row>
    <row r="24" ht="12.75" customHeight="1">
      <c r="E24" s="7"/>
      <c r="F24" s="19">
        <v>11.0</v>
      </c>
      <c r="G24" s="4">
        <v>1.0</v>
      </c>
      <c r="H24" s="5">
        <v>3.0</v>
      </c>
      <c r="I24" s="7"/>
      <c r="J24" s="7"/>
      <c r="K24" s="7"/>
      <c r="L24" s="7"/>
      <c r="M24" s="7"/>
      <c r="N24" s="7"/>
      <c r="O24" s="7"/>
      <c r="P24" s="7"/>
      <c r="Q24" s="7"/>
      <c r="R24" s="7"/>
      <c r="S24" s="7"/>
      <c r="T24" s="7"/>
      <c r="U24" s="7"/>
      <c r="V24" s="7"/>
      <c r="W24" s="7"/>
      <c r="X24" s="7"/>
      <c r="Y24" s="7"/>
      <c r="Z24" s="7"/>
    </row>
    <row r="25" ht="12.75" customHeight="1">
      <c r="E25" s="7"/>
      <c r="F25" s="19">
        <v>12.0</v>
      </c>
      <c r="G25" s="4">
        <v>0.0</v>
      </c>
      <c r="H25" s="5">
        <v>2.0</v>
      </c>
      <c r="I25" s="7"/>
      <c r="J25" s="7"/>
      <c r="K25" s="7"/>
      <c r="L25" s="7"/>
      <c r="M25" s="7"/>
      <c r="N25" s="7"/>
      <c r="O25" s="7"/>
      <c r="P25" s="7"/>
      <c r="Q25" s="7"/>
      <c r="R25" s="7"/>
      <c r="S25" s="7"/>
      <c r="T25" s="7"/>
      <c r="U25" s="7"/>
      <c r="V25" s="7"/>
      <c r="W25" s="7"/>
      <c r="X25" s="7"/>
      <c r="Y25" s="7"/>
      <c r="Z25" s="7"/>
    </row>
    <row r="26" ht="12.75" customHeight="1">
      <c r="E26" s="7"/>
      <c r="F26" s="19">
        <v>13.0</v>
      </c>
      <c r="G26" s="4">
        <v>0.0</v>
      </c>
      <c r="H26" s="5">
        <v>3.0</v>
      </c>
      <c r="I26" s="7"/>
      <c r="J26" s="7"/>
      <c r="K26" s="7"/>
      <c r="L26" s="7"/>
      <c r="M26" s="7"/>
      <c r="N26" s="7"/>
      <c r="O26" s="7"/>
      <c r="P26" s="7"/>
      <c r="Q26" s="7"/>
      <c r="R26" s="7"/>
      <c r="S26" s="7"/>
      <c r="T26" s="7"/>
      <c r="U26" s="7"/>
      <c r="V26" s="7"/>
      <c r="W26" s="7"/>
      <c r="X26" s="7"/>
      <c r="Y26" s="7"/>
      <c r="Z26" s="7"/>
    </row>
    <row r="27" ht="12.75" customHeight="1">
      <c r="E27" s="7"/>
      <c r="F27" s="19">
        <v>13.0</v>
      </c>
      <c r="G27" s="4">
        <v>1.0</v>
      </c>
      <c r="H27" s="5">
        <v>1.0</v>
      </c>
      <c r="I27" s="7"/>
      <c r="J27" s="7"/>
      <c r="K27" s="7"/>
      <c r="L27" s="7"/>
      <c r="M27" s="7"/>
      <c r="N27" s="7"/>
      <c r="O27" s="7"/>
      <c r="P27" s="7"/>
      <c r="Q27" s="7"/>
      <c r="R27" s="7"/>
      <c r="S27" s="7"/>
      <c r="T27" s="7"/>
      <c r="U27" s="7"/>
      <c r="V27" s="7"/>
      <c r="W27" s="7"/>
      <c r="X27" s="7"/>
      <c r="Y27" s="7"/>
      <c r="Z27" s="7"/>
    </row>
    <row r="28" ht="12.75" customHeight="1">
      <c r="E28" s="7"/>
      <c r="F28" s="19">
        <v>14.0</v>
      </c>
      <c r="G28" s="4">
        <v>1.0</v>
      </c>
      <c r="H28" s="5">
        <v>4.0</v>
      </c>
      <c r="I28" s="7"/>
      <c r="J28" s="7"/>
      <c r="K28" s="7"/>
      <c r="L28" s="7"/>
      <c r="M28" s="7"/>
      <c r="N28" s="7"/>
      <c r="O28" s="7"/>
      <c r="P28" s="7"/>
      <c r="Q28" s="7"/>
      <c r="R28" s="7"/>
      <c r="S28" s="7"/>
      <c r="T28" s="7"/>
      <c r="U28" s="7"/>
      <c r="V28" s="7"/>
      <c r="W28" s="7"/>
      <c r="X28" s="7"/>
      <c r="Y28" s="7"/>
      <c r="Z28" s="7"/>
    </row>
    <row r="29" ht="12.75" customHeight="1">
      <c r="E29" s="7"/>
      <c r="F29" s="19">
        <v>15.0</v>
      </c>
      <c r="G29" s="4">
        <v>0.0</v>
      </c>
      <c r="H29" s="5">
        <v>3.0</v>
      </c>
      <c r="I29" s="7"/>
      <c r="J29" s="7"/>
      <c r="K29" s="7"/>
      <c r="L29" s="7"/>
      <c r="M29" s="7"/>
      <c r="N29" s="7"/>
      <c r="O29" s="7"/>
      <c r="P29" s="7"/>
      <c r="Q29" s="7"/>
      <c r="R29" s="7"/>
      <c r="S29" s="7"/>
      <c r="T29" s="7"/>
      <c r="U29" s="7"/>
      <c r="V29" s="7"/>
      <c r="W29" s="7"/>
      <c r="X29" s="7"/>
      <c r="Y29" s="7"/>
      <c r="Z29" s="7"/>
    </row>
    <row r="30" ht="12.75" customHeight="1">
      <c r="E30" s="7"/>
      <c r="F30" s="19">
        <v>15.0</v>
      </c>
      <c r="G30" s="4">
        <v>1.0</v>
      </c>
      <c r="H30" s="5">
        <v>1.0</v>
      </c>
      <c r="I30" s="7"/>
      <c r="J30" s="7"/>
      <c r="K30" s="7"/>
      <c r="L30" s="7"/>
      <c r="M30" s="7"/>
      <c r="N30" s="7"/>
      <c r="O30" s="7"/>
      <c r="P30" s="7"/>
      <c r="Q30" s="7"/>
      <c r="R30" s="7"/>
      <c r="S30" s="7"/>
      <c r="T30" s="7"/>
      <c r="U30" s="7"/>
      <c r="V30" s="7"/>
      <c r="W30" s="7"/>
      <c r="X30" s="7"/>
      <c r="Y30" s="7"/>
      <c r="Z30" s="7"/>
    </row>
    <row r="31" ht="12.75" customHeight="1">
      <c r="E31" s="7"/>
      <c r="F31" s="19">
        <v>16.0</v>
      </c>
      <c r="G31" s="4">
        <v>0.0</v>
      </c>
      <c r="H31" s="5">
        <v>3.0</v>
      </c>
      <c r="I31" s="7"/>
      <c r="J31" s="7"/>
      <c r="K31" s="7"/>
      <c r="L31" s="7"/>
      <c r="M31" s="7"/>
      <c r="N31" s="7"/>
      <c r="O31" s="7"/>
      <c r="P31" s="7"/>
      <c r="Q31" s="7"/>
      <c r="R31" s="7"/>
      <c r="S31" s="7"/>
      <c r="T31" s="7"/>
      <c r="U31" s="7"/>
      <c r="V31" s="7"/>
      <c r="W31" s="7"/>
      <c r="X31" s="7"/>
      <c r="Y31" s="7"/>
      <c r="Z31" s="7"/>
    </row>
    <row r="32" ht="12.75" customHeight="1">
      <c r="E32" s="7"/>
      <c r="F32" s="19">
        <v>18.0</v>
      </c>
      <c r="G32" s="4">
        <v>1.0</v>
      </c>
      <c r="H32" s="5">
        <v>3.0</v>
      </c>
      <c r="I32" s="7"/>
      <c r="J32" s="7"/>
      <c r="K32" s="7"/>
      <c r="L32" s="7"/>
      <c r="M32" s="7"/>
      <c r="N32" s="7"/>
      <c r="O32" s="7"/>
      <c r="P32" s="7"/>
      <c r="Q32" s="7"/>
      <c r="R32" s="7"/>
      <c r="S32" s="7"/>
      <c r="T32" s="7"/>
      <c r="U32" s="7"/>
      <c r="V32" s="7"/>
      <c r="W32" s="7"/>
      <c r="X32" s="7"/>
      <c r="Y32" s="7"/>
      <c r="Z32" s="7"/>
    </row>
    <row r="33" ht="12.75" customHeight="1">
      <c r="E33" s="7"/>
      <c r="F33" s="19">
        <v>20.0</v>
      </c>
      <c r="G33" s="4">
        <v>0.0</v>
      </c>
      <c r="H33" s="5">
        <v>1.0</v>
      </c>
      <c r="I33" s="7"/>
      <c r="J33" s="7"/>
      <c r="K33" s="7"/>
      <c r="L33" s="7"/>
      <c r="M33" s="7"/>
      <c r="N33" s="7"/>
      <c r="O33" s="7"/>
      <c r="P33" s="7"/>
      <c r="Q33" s="7"/>
      <c r="R33" s="7"/>
      <c r="S33" s="7"/>
      <c r="T33" s="7"/>
      <c r="U33" s="7"/>
      <c r="V33" s="7"/>
      <c r="W33" s="7"/>
      <c r="X33" s="7"/>
      <c r="Y33" s="7"/>
      <c r="Z33" s="7"/>
    </row>
    <row r="34" ht="12.75" customHeight="1">
      <c r="E34" s="7"/>
      <c r="F34" s="19">
        <v>20.0</v>
      </c>
      <c r="G34" s="4">
        <v>1.0</v>
      </c>
      <c r="H34" s="5">
        <v>3.0</v>
      </c>
      <c r="I34" s="7"/>
      <c r="J34" s="7"/>
      <c r="K34" s="7"/>
      <c r="L34" s="7"/>
      <c r="M34" s="7"/>
      <c r="N34" s="7"/>
      <c r="O34" s="7"/>
      <c r="P34" s="7"/>
      <c r="Q34" s="7"/>
      <c r="R34" s="7"/>
      <c r="S34" s="7"/>
      <c r="T34" s="7"/>
      <c r="U34" s="7"/>
      <c r="V34" s="7"/>
      <c r="W34" s="7"/>
      <c r="X34" s="7"/>
      <c r="Y34" s="7"/>
      <c r="Z34" s="7"/>
    </row>
    <row r="35" ht="12.75" customHeight="1">
      <c r="E35" s="7"/>
      <c r="F35" s="19">
        <v>21.0</v>
      </c>
      <c r="G35" s="4">
        <v>0.0</v>
      </c>
      <c r="H35" s="5">
        <v>3.0</v>
      </c>
      <c r="I35" s="7"/>
      <c r="J35" s="7"/>
      <c r="K35" s="7"/>
      <c r="L35" s="7"/>
      <c r="M35" s="7"/>
      <c r="N35" s="7"/>
      <c r="O35" s="7"/>
      <c r="P35" s="7"/>
      <c r="Q35" s="7"/>
      <c r="R35" s="7"/>
      <c r="S35" s="7"/>
      <c r="T35" s="7"/>
      <c r="U35" s="7"/>
      <c r="V35" s="7"/>
      <c r="W35" s="7"/>
      <c r="X35" s="7"/>
      <c r="Y35" s="7"/>
      <c r="Z35" s="7"/>
    </row>
    <row r="36" ht="12.75" customHeight="1">
      <c r="E36" s="7"/>
      <c r="F36" s="19">
        <v>21.0</v>
      </c>
      <c r="G36" s="4">
        <v>1.0</v>
      </c>
      <c r="H36" s="5">
        <v>4.0</v>
      </c>
      <c r="I36" s="7"/>
      <c r="J36" s="7"/>
      <c r="K36" s="7"/>
      <c r="L36" s="7"/>
      <c r="M36" s="7"/>
      <c r="N36" s="7"/>
      <c r="O36" s="7"/>
      <c r="P36" s="7"/>
      <c r="Q36" s="7"/>
      <c r="R36" s="7"/>
      <c r="S36" s="7"/>
      <c r="T36" s="7"/>
      <c r="U36" s="7"/>
      <c r="V36" s="7"/>
      <c r="W36" s="7"/>
      <c r="X36" s="7"/>
      <c r="Y36" s="7"/>
      <c r="Z36" s="7"/>
    </row>
    <row r="37" ht="12.75" customHeight="1">
      <c r="E37" s="7"/>
      <c r="F37" s="19">
        <v>22.0</v>
      </c>
      <c r="G37" s="4">
        <v>0.0</v>
      </c>
      <c r="H37" s="5">
        <v>4.0</v>
      </c>
      <c r="I37" s="7"/>
      <c r="J37" s="7"/>
      <c r="K37" s="7"/>
      <c r="L37" s="7"/>
      <c r="M37" s="7"/>
      <c r="N37" s="7"/>
      <c r="O37" s="7"/>
      <c r="P37" s="7"/>
      <c r="Q37" s="7"/>
      <c r="R37" s="7"/>
      <c r="S37" s="7"/>
      <c r="T37" s="7"/>
      <c r="U37" s="7"/>
      <c r="V37" s="7"/>
      <c r="W37" s="7"/>
      <c r="X37" s="7"/>
      <c r="Y37" s="7"/>
      <c r="Z37" s="7"/>
    </row>
    <row r="38" ht="12.75" customHeight="1">
      <c r="E38" s="7"/>
      <c r="F38" s="19">
        <v>22.0</v>
      </c>
      <c r="G38" s="4">
        <v>1.0</v>
      </c>
      <c r="H38" s="5">
        <v>4.0</v>
      </c>
      <c r="I38" s="7"/>
      <c r="J38" s="7"/>
      <c r="K38" s="7"/>
      <c r="L38" s="7"/>
      <c r="M38" s="7"/>
      <c r="N38" s="7"/>
      <c r="O38" s="7"/>
      <c r="P38" s="7"/>
      <c r="Q38" s="7"/>
      <c r="R38" s="7"/>
      <c r="S38" s="7"/>
      <c r="T38" s="7"/>
      <c r="U38" s="7"/>
      <c r="V38" s="7"/>
      <c r="W38" s="7"/>
      <c r="X38" s="7"/>
      <c r="Y38" s="7"/>
      <c r="Z38" s="7"/>
    </row>
    <row r="39" ht="12.75" customHeight="1">
      <c r="E39" s="7"/>
      <c r="F39" s="19">
        <v>23.0</v>
      </c>
      <c r="G39" s="4">
        <v>0.0</v>
      </c>
      <c r="H39" s="5">
        <v>1.0</v>
      </c>
      <c r="I39" s="7"/>
      <c r="J39" s="7"/>
      <c r="K39" s="7"/>
      <c r="L39" s="7"/>
      <c r="M39" s="7"/>
      <c r="N39" s="7"/>
      <c r="O39" s="7"/>
      <c r="P39" s="7"/>
      <c r="Q39" s="7"/>
      <c r="R39" s="7"/>
      <c r="S39" s="7"/>
      <c r="T39" s="7"/>
      <c r="U39" s="7"/>
      <c r="V39" s="7"/>
      <c r="W39" s="7"/>
      <c r="X39" s="7"/>
      <c r="Y39" s="7"/>
      <c r="Z39" s="7"/>
    </row>
    <row r="40" ht="12.75" customHeight="1">
      <c r="E40" s="7"/>
      <c r="F40" s="19">
        <v>23.0</v>
      </c>
      <c r="G40" s="4">
        <v>1.0</v>
      </c>
      <c r="H40" s="5">
        <v>3.0</v>
      </c>
      <c r="I40" s="7"/>
      <c r="J40" s="7"/>
      <c r="K40" s="7"/>
      <c r="L40" s="7"/>
      <c r="M40" s="7"/>
      <c r="N40" s="7"/>
      <c r="O40" s="7"/>
      <c r="P40" s="7"/>
      <c r="Q40" s="7"/>
      <c r="R40" s="7"/>
      <c r="S40" s="7"/>
      <c r="T40" s="7"/>
      <c r="U40" s="7"/>
      <c r="V40" s="7"/>
      <c r="W40" s="7"/>
      <c r="X40" s="7"/>
      <c r="Y40" s="7"/>
      <c r="Z40" s="7"/>
    </row>
    <row r="41" ht="12.75" customHeight="1">
      <c r="E41" s="7"/>
      <c r="F41" s="19">
        <v>25.0</v>
      </c>
      <c r="G41" s="4">
        <v>0.0</v>
      </c>
      <c r="H41" s="5">
        <v>1.0</v>
      </c>
      <c r="I41" s="7"/>
      <c r="J41" s="7"/>
      <c r="K41" s="7"/>
      <c r="L41" s="7"/>
      <c r="M41" s="7"/>
      <c r="N41" s="7"/>
      <c r="O41" s="7"/>
      <c r="P41" s="7"/>
      <c r="Q41" s="7"/>
      <c r="R41" s="7"/>
      <c r="S41" s="7"/>
      <c r="T41" s="7"/>
      <c r="U41" s="7"/>
      <c r="V41" s="7"/>
      <c r="W41" s="7"/>
      <c r="X41" s="7"/>
      <c r="Y41" s="7"/>
      <c r="Z41" s="7"/>
    </row>
    <row r="42" ht="12.75" customHeight="1">
      <c r="E42" s="7"/>
      <c r="F42" s="19">
        <v>26.0</v>
      </c>
      <c r="G42" s="4">
        <v>0.0</v>
      </c>
      <c r="H42" s="5">
        <v>2.0</v>
      </c>
      <c r="I42" s="7"/>
      <c r="J42" s="7"/>
      <c r="K42" s="7"/>
      <c r="L42" s="7"/>
      <c r="M42" s="7"/>
      <c r="N42" s="7"/>
      <c r="O42" s="7"/>
      <c r="P42" s="7"/>
      <c r="Q42" s="7"/>
      <c r="R42" s="7"/>
      <c r="S42" s="7"/>
      <c r="T42" s="7"/>
      <c r="U42" s="7"/>
      <c r="V42" s="7"/>
      <c r="W42" s="7"/>
      <c r="X42" s="7"/>
      <c r="Y42" s="7"/>
      <c r="Z42" s="7"/>
    </row>
    <row r="43" ht="12.75" customHeight="1">
      <c r="E43" s="7"/>
      <c r="F43" s="19">
        <v>26.0</v>
      </c>
      <c r="G43" s="4">
        <v>1.0</v>
      </c>
      <c r="H43" s="5">
        <v>1.0</v>
      </c>
      <c r="I43" s="7"/>
      <c r="J43" s="7"/>
      <c r="K43" s="7"/>
      <c r="L43" s="7"/>
      <c r="M43" s="7"/>
      <c r="N43" s="7"/>
      <c r="O43" s="7"/>
      <c r="P43" s="7"/>
      <c r="Q43" s="7"/>
      <c r="R43" s="7"/>
      <c r="S43" s="7"/>
      <c r="T43" s="7"/>
      <c r="U43" s="7"/>
      <c r="V43" s="7"/>
      <c r="W43" s="7"/>
      <c r="X43" s="7"/>
      <c r="Y43" s="7"/>
      <c r="Z43" s="7"/>
    </row>
    <row r="44" ht="12.75" customHeight="1">
      <c r="E44" s="7"/>
      <c r="F44" s="19">
        <v>29.0</v>
      </c>
      <c r="G44" s="4">
        <v>0.0</v>
      </c>
      <c r="H44" s="5">
        <v>2.0</v>
      </c>
      <c r="I44" s="7"/>
      <c r="J44" s="7"/>
      <c r="K44" s="7"/>
      <c r="L44" s="7"/>
      <c r="M44" s="7"/>
      <c r="N44" s="7"/>
      <c r="O44" s="7"/>
      <c r="P44" s="7"/>
      <c r="Q44" s="7"/>
      <c r="R44" s="7"/>
      <c r="S44" s="7"/>
      <c r="T44" s="7"/>
      <c r="U44" s="7"/>
      <c r="V44" s="7"/>
      <c r="W44" s="7"/>
      <c r="X44" s="7"/>
      <c r="Y44" s="7"/>
      <c r="Z44" s="7"/>
    </row>
    <row r="45" ht="12.75" customHeight="1">
      <c r="E45" s="7"/>
      <c r="F45" s="19">
        <v>30.0</v>
      </c>
      <c r="G45" s="4">
        <v>0.0</v>
      </c>
      <c r="H45" s="5">
        <v>2.0</v>
      </c>
      <c r="I45" s="7"/>
      <c r="J45" s="7"/>
      <c r="K45" s="7"/>
      <c r="L45" s="7"/>
      <c r="M45" s="7"/>
      <c r="N45" s="7"/>
      <c r="O45" s="7"/>
      <c r="P45" s="7"/>
      <c r="Q45" s="7"/>
      <c r="R45" s="7"/>
      <c r="S45" s="7"/>
      <c r="T45" s="7"/>
      <c r="U45" s="7"/>
      <c r="V45" s="7"/>
      <c r="W45" s="7"/>
      <c r="X45" s="7"/>
      <c r="Y45" s="7"/>
      <c r="Z45" s="7"/>
    </row>
    <row r="46" ht="12.75" customHeight="1">
      <c r="E46" s="7"/>
      <c r="F46" s="19">
        <v>31.0</v>
      </c>
      <c r="G46" s="4">
        <v>0.0</v>
      </c>
      <c r="H46" s="5">
        <v>3.0</v>
      </c>
      <c r="I46" s="7"/>
      <c r="J46" s="7"/>
      <c r="K46" s="7"/>
      <c r="L46" s="7"/>
      <c r="M46" s="7"/>
      <c r="N46" s="7"/>
      <c r="O46" s="7"/>
      <c r="P46" s="7"/>
      <c r="Q46" s="7"/>
      <c r="R46" s="7"/>
      <c r="S46" s="7"/>
      <c r="T46" s="7"/>
      <c r="U46" s="7"/>
      <c r="V46" s="7"/>
      <c r="W46" s="7"/>
      <c r="X46" s="7"/>
      <c r="Y46" s="7"/>
      <c r="Z46" s="7"/>
    </row>
    <row r="47" ht="12.75" customHeight="1">
      <c r="E47" s="7"/>
      <c r="F47" s="19">
        <v>31.0</v>
      </c>
      <c r="G47" s="4">
        <v>1.0</v>
      </c>
      <c r="H47" s="5">
        <v>4.0</v>
      </c>
      <c r="I47" s="7"/>
      <c r="J47" s="7"/>
      <c r="K47" s="7"/>
      <c r="L47" s="7"/>
      <c r="M47" s="7"/>
      <c r="N47" s="7"/>
      <c r="O47" s="7"/>
      <c r="P47" s="7"/>
      <c r="Q47" s="7"/>
      <c r="R47" s="7"/>
      <c r="S47" s="7"/>
      <c r="T47" s="7"/>
      <c r="U47" s="7"/>
      <c r="V47" s="7"/>
      <c r="W47" s="7"/>
      <c r="X47" s="7"/>
      <c r="Y47" s="7"/>
      <c r="Z47" s="7"/>
    </row>
    <row r="48" ht="12.75" customHeight="1">
      <c r="E48" s="7"/>
      <c r="F48" s="19">
        <v>32.0</v>
      </c>
      <c r="G48" s="4">
        <v>0.0</v>
      </c>
      <c r="H48" s="5">
        <v>2.0</v>
      </c>
      <c r="I48" s="7"/>
      <c r="J48" s="7"/>
      <c r="K48" s="7"/>
      <c r="L48" s="7"/>
      <c r="M48" s="7"/>
      <c r="N48" s="7"/>
      <c r="O48" s="7"/>
      <c r="P48" s="7"/>
      <c r="Q48" s="7"/>
      <c r="R48" s="7"/>
      <c r="S48" s="7"/>
      <c r="T48" s="7"/>
      <c r="U48" s="7"/>
      <c r="V48" s="7"/>
      <c r="W48" s="7"/>
      <c r="X48" s="7"/>
      <c r="Y48" s="7"/>
      <c r="Z48" s="7"/>
    </row>
    <row r="49" ht="12.75" customHeight="1">
      <c r="E49" s="7"/>
      <c r="F49" s="19">
        <v>32.0</v>
      </c>
      <c r="G49" s="4">
        <v>1.0</v>
      </c>
      <c r="H49" s="5">
        <v>4.0</v>
      </c>
      <c r="I49" s="7"/>
      <c r="J49" s="7"/>
      <c r="K49" s="7"/>
      <c r="L49" s="7"/>
      <c r="M49" s="7"/>
      <c r="N49" s="7"/>
      <c r="O49" s="7"/>
      <c r="P49" s="7"/>
      <c r="Q49" s="7"/>
      <c r="R49" s="7"/>
      <c r="S49" s="7"/>
      <c r="T49" s="7"/>
      <c r="U49" s="7"/>
      <c r="V49" s="7"/>
      <c r="W49" s="7"/>
      <c r="X49" s="7"/>
      <c r="Y49" s="7"/>
      <c r="Z49" s="7"/>
    </row>
    <row r="50" ht="12.75" customHeight="1">
      <c r="E50" s="7"/>
      <c r="F50" s="19">
        <v>33.0</v>
      </c>
      <c r="G50" s="4">
        <v>0.0</v>
      </c>
      <c r="H50" s="5">
        <v>3.0</v>
      </c>
      <c r="I50" s="7"/>
      <c r="J50" s="7"/>
      <c r="K50" s="7"/>
      <c r="L50" s="7"/>
      <c r="M50" s="7"/>
      <c r="N50" s="7"/>
      <c r="O50" s="7"/>
      <c r="P50" s="7"/>
      <c r="Q50" s="7"/>
      <c r="R50" s="7"/>
      <c r="S50" s="7"/>
      <c r="T50" s="7"/>
      <c r="U50" s="7"/>
      <c r="V50" s="7"/>
      <c r="W50" s="7"/>
      <c r="X50" s="7"/>
      <c r="Y50" s="7"/>
      <c r="Z50" s="7"/>
    </row>
    <row r="51" ht="12.75" customHeight="1">
      <c r="E51" s="7"/>
      <c r="F51" s="19">
        <v>34.0</v>
      </c>
      <c r="G51" s="4">
        <v>0.0</v>
      </c>
      <c r="H51" s="5">
        <v>3.0</v>
      </c>
      <c r="I51" s="7"/>
      <c r="J51" s="7"/>
      <c r="K51" s="7"/>
      <c r="L51" s="7"/>
      <c r="M51" s="7"/>
      <c r="N51" s="7"/>
      <c r="O51" s="7"/>
      <c r="P51" s="7"/>
      <c r="Q51" s="7"/>
      <c r="R51" s="7"/>
      <c r="S51" s="7"/>
      <c r="T51" s="7"/>
      <c r="U51" s="7"/>
      <c r="V51" s="7"/>
      <c r="W51" s="7"/>
      <c r="X51" s="7"/>
      <c r="Y51" s="7"/>
      <c r="Z51" s="7"/>
    </row>
    <row r="52" ht="12.75" customHeight="1">
      <c r="E52" s="7"/>
      <c r="F52" s="19">
        <v>34.0</v>
      </c>
      <c r="G52" s="4">
        <v>1.0</v>
      </c>
      <c r="H52" s="5">
        <v>2.0</v>
      </c>
      <c r="I52" s="7"/>
      <c r="J52" s="7"/>
      <c r="K52" s="7"/>
      <c r="L52" s="7"/>
      <c r="M52" s="7"/>
      <c r="N52" s="7"/>
      <c r="O52" s="7"/>
      <c r="P52" s="7"/>
      <c r="Q52" s="7"/>
      <c r="R52" s="7"/>
      <c r="S52" s="7"/>
      <c r="T52" s="7"/>
      <c r="U52" s="7"/>
      <c r="V52" s="7"/>
      <c r="W52" s="7"/>
      <c r="X52" s="7"/>
      <c r="Y52" s="7"/>
      <c r="Z52" s="7"/>
    </row>
    <row r="53" ht="12.75" customHeight="1">
      <c r="E53" s="7"/>
      <c r="F53" s="19">
        <v>36.0</v>
      </c>
      <c r="G53" s="4">
        <v>0.0</v>
      </c>
      <c r="H53" s="5">
        <v>4.0</v>
      </c>
      <c r="I53" s="7"/>
      <c r="J53" s="7"/>
      <c r="K53" s="7"/>
      <c r="L53" s="7"/>
      <c r="M53" s="7"/>
      <c r="N53" s="7"/>
      <c r="O53" s="7"/>
      <c r="P53" s="7"/>
      <c r="Q53" s="7"/>
      <c r="R53" s="7"/>
      <c r="S53" s="7"/>
      <c r="T53" s="7"/>
      <c r="U53" s="7"/>
      <c r="V53" s="7"/>
      <c r="W53" s="7"/>
      <c r="X53" s="7"/>
      <c r="Y53" s="7"/>
      <c r="Z53" s="7"/>
    </row>
    <row r="54" ht="12.75" customHeight="1">
      <c r="E54" s="7"/>
      <c r="F54" s="19">
        <v>36.0</v>
      </c>
      <c r="G54" s="4">
        <v>1.0</v>
      </c>
      <c r="H54" s="5">
        <v>1.0</v>
      </c>
      <c r="I54" s="7"/>
      <c r="J54" s="7"/>
      <c r="K54" s="7"/>
      <c r="L54" s="7"/>
      <c r="M54" s="7"/>
      <c r="N54" s="7"/>
      <c r="O54" s="7"/>
      <c r="P54" s="7"/>
      <c r="Q54" s="7"/>
      <c r="R54" s="7"/>
      <c r="S54" s="7"/>
      <c r="T54" s="7"/>
      <c r="U54" s="7"/>
      <c r="V54" s="7"/>
      <c r="W54" s="7"/>
      <c r="X54" s="7"/>
      <c r="Y54" s="7"/>
      <c r="Z54" s="7"/>
    </row>
    <row r="55" ht="12.75" customHeight="1">
      <c r="E55" s="7"/>
      <c r="F55" s="19">
        <v>37.0</v>
      </c>
      <c r="G55" s="4">
        <v>0.0</v>
      </c>
      <c r="H55" s="5">
        <v>2.0</v>
      </c>
      <c r="I55" s="7"/>
      <c r="J55" s="7"/>
      <c r="K55" s="7"/>
      <c r="L55" s="7"/>
      <c r="M55" s="7"/>
      <c r="N55" s="7"/>
      <c r="O55" s="7"/>
      <c r="P55" s="7"/>
      <c r="Q55" s="7"/>
      <c r="R55" s="7"/>
      <c r="S55" s="7"/>
      <c r="T55" s="7"/>
      <c r="U55" s="7"/>
      <c r="V55" s="7"/>
      <c r="W55" s="7"/>
      <c r="X55" s="7"/>
      <c r="Y55" s="7"/>
      <c r="Z55" s="7"/>
    </row>
    <row r="56" ht="12.75" customHeight="1">
      <c r="E56" s="7"/>
      <c r="F56" s="19">
        <v>37.0</v>
      </c>
      <c r="G56" s="4">
        <v>1.0</v>
      </c>
      <c r="H56" s="5">
        <v>4.0</v>
      </c>
      <c r="I56" s="7"/>
      <c r="J56" s="7"/>
      <c r="K56" s="7"/>
      <c r="L56" s="7"/>
      <c r="M56" s="7"/>
      <c r="N56" s="7"/>
      <c r="O56" s="7"/>
      <c r="P56" s="7"/>
      <c r="Q56" s="7"/>
      <c r="R56" s="7"/>
      <c r="S56" s="7"/>
      <c r="T56" s="7"/>
      <c r="U56" s="7"/>
      <c r="V56" s="7"/>
      <c r="W56" s="7"/>
      <c r="X56" s="7"/>
      <c r="Y56" s="7"/>
      <c r="Z56" s="7"/>
    </row>
    <row r="57" ht="12.75" customHeight="1">
      <c r="E57" s="7"/>
      <c r="F57" s="19">
        <v>38.0</v>
      </c>
      <c r="G57" s="4">
        <v>0.0</v>
      </c>
      <c r="H57" s="5">
        <v>1.0</v>
      </c>
      <c r="I57" s="7"/>
      <c r="J57" s="7"/>
      <c r="K57" s="7"/>
      <c r="L57" s="7"/>
      <c r="M57" s="7"/>
      <c r="N57" s="7"/>
      <c r="O57" s="7"/>
      <c r="P57" s="7"/>
      <c r="Q57" s="7"/>
      <c r="R57" s="7"/>
      <c r="S57" s="7"/>
      <c r="T57" s="7"/>
      <c r="U57" s="7"/>
      <c r="V57" s="7"/>
      <c r="W57" s="7"/>
      <c r="X57" s="7"/>
      <c r="Y57" s="7"/>
      <c r="Z57" s="7"/>
    </row>
    <row r="58" ht="12.75" customHeight="1">
      <c r="E58" s="7"/>
      <c r="F58" s="19">
        <v>38.0</v>
      </c>
      <c r="G58" s="4">
        <v>1.0</v>
      </c>
      <c r="H58" s="5">
        <v>2.0</v>
      </c>
      <c r="I58" s="7"/>
      <c r="J58" s="7"/>
      <c r="K58" s="7"/>
      <c r="L58" s="7"/>
      <c r="M58" s="7"/>
      <c r="N58" s="7"/>
      <c r="O58" s="7"/>
      <c r="P58" s="7"/>
      <c r="Q58" s="7"/>
      <c r="R58" s="7"/>
      <c r="S58" s="7"/>
      <c r="T58" s="7"/>
      <c r="U58" s="7"/>
      <c r="V58" s="7"/>
      <c r="W58" s="7"/>
      <c r="X58" s="7"/>
      <c r="Y58" s="7"/>
      <c r="Z58" s="7"/>
    </row>
    <row r="59" ht="12.75" customHeight="1">
      <c r="E59" s="7"/>
      <c r="F59" s="19">
        <v>39.0</v>
      </c>
      <c r="G59" s="4">
        <v>0.0</v>
      </c>
      <c r="H59" s="5">
        <v>4.0</v>
      </c>
      <c r="I59" s="7"/>
      <c r="J59" s="7"/>
      <c r="K59" s="7"/>
      <c r="L59" s="7"/>
      <c r="M59" s="7"/>
      <c r="N59" s="7"/>
      <c r="O59" s="7"/>
      <c r="P59" s="7"/>
      <c r="Q59" s="7"/>
      <c r="R59" s="7"/>
      <c r="S59" s="7"/>
      <c r="T59" s="7"/>
      <c r="U59" s="7"/>
      <c r="V59" s="7"/>
      <c r="W59" s="7"/>
      <c r="X59" s="7"/>
      <c r="Y59" s="7"/>
      <c r="Z59" s="7"/>
    </row>
    <row r="60" ht="12.75" customHeight="1">
      <c r="E60" s="7"/>
      <c r="F60" s="19">
        <v>39.0</v>
      </c>
      <c r="G60" s="4">
        <v>1.0</v>
      </c>
      <c r="H60" s="5">
        <v>4.0</v>
      </c>
      <c r="I60" s="7"/>
      <c r="J60" s="7"/>
      <c r="K60" s="7"/>
      <c r="L60" s="7"/>
      <c r="M60" s="7"/>
      <c r="N60" s="7"/>
      <c r="O60" s="7"/>
      <c r="P60" s="7"/>
      <c r="Q60" s="7"/>
      <c r="R60" s="7"/>
      <c r="S60" s="7"/>
      <c r="T60" s="7"/>
      <c r="U60" s="7"/>
      <c r="V60" s="7"/>
      <c r="W60" s="7"/>
      <c r="X60" s="7"/>
      <c r="Y60" s="7"/>
      <c r="Z60" s="7"/>
    </row>
    <row r="61" ht="12.75" customHeight="1">
      <c r="E61" s="7"/>
      <c r="F61" s="19">
        <v>40.0</v>
      </c>
      <c r="G61" s="4">
        <v>0.0</v>
      </c>
      <c r="H61" s="5">
        <v>4.0</v>
      </c>
      <c r="I61" s="7"/>
      <c r="J61" s="7"/>
      <c r="K61" s="7"/>
      <c r="L61" s="7"/>
      <c r="M61" s="7"/>
      <c r="N61" s="7"/>
      <c r="O61" s="7"/>
      <c r="P61" s="7"/>
      <c r="Q61" s="7"/>
      <c r="R61" s="7"/>
      <c r="S61" s="7"/>
      <c r="T61" s="7"/>
      <c r="U61" s="7"/>
      <c r="V61" s="7"/>
      <c r="W61" s="7"/>
      <c r="X61" s="7"/>
      <c r="Y61" s="7"/>
      <c r="Z61" s="7"/>
    </row>
    <row r="62" ht="12.75" customHeight="1">
      <c r="E62" s="7"/>
      <c r="F62" s="19">
        <v>40.0</v>
      </c>
      <c r="G62" s="4">
        <v>1.0</v>
      </c>
      <c r="H62" s="5">
        <v>4.0</v>
      </c>
      <c r="I62" s="7"/>
      <c r="J62" s="7"/>
      <c r="K62" s="7"/>
      <c r="L62" s="7"/>
      <c r="M62" s="7"/>
      <c r="N62" s="7"/>
      <c r="O62" s="7"/>
      <c r="P62" s="7"/>
      <c r="Q62" s="7"/>
      <c r="R62" s="7"/>
      <c r="S62" s="7"/>
      <c r="T62" s="7"/>
      <c r="U62" s="7"/>
      <c r="V62" s="7"/>
      <c r="W62" s="7"/>
      <c r="X62" s="7"/>
      <c r="Y62" s="7"/>
      <c r="Z62" s="7"/>
    </row>
    <row r="63" ht="12.75" customHeight="1">
      <c r="E63" s="7"/>
      <c r="F63" s="19">
        <v>41.0</v>
      </c>
      <c r="G63" s="4">
        <v>0.0</v>
      </c>
      <c r="H63" s="5">
        <v>3.0</v>
      </c>
      <c r="I63" s="7"/>
      <c r="J63" s="7"/>
      <c r="K63" s="7"/>
      <c r="L63" s="7"/>
      <c r="M63" s="7"/>
      <c r="N63" s="7"/>
      <c r="O63" s="7"/>
      <c r="P63" s="7"/>
      <c r="Q63" s="7"/>
      <c r="R63" s="7"/>
      <c r="S63" s="7"/>
      <c r="T63" s="7"/>
      <c r="U63" s="7"/>
      <c r="V63" s="7"/>
      <c r="W63" s="7"/>
      <c r="X63" s="7"/>
      <c r="Y63" s="7"/>
      <c r="Z63" s="7"/>
    </row>
    <row r="64" ht="12.75" customHeight="1">
      <c r="E64" s="7"/>
      <c r="F64" s="19">
        <v>41.0</v>
      </c>
      <c r="G64" s="4">
        <v>1.0</v>
      </c>
      <c r="H64" s="5">
        <v>4.0</v>
      </c>
      <c r="I64" s="7"/>
      <c r="J64" s="7"/>
      <c r="K64" s="7"/>
      <c r="L64" s="7"/>
      <c r="M64" s="7"/>
      <c r="N64" s="7"/>
      <c r="O64" s="7"/>
      <c r="P64" s="7"/>
      <c r="Q64" s="7"/>
      <c r="R64" s="7"/>
      <c r="S64" s="7"/>
      <c r="T64" s="7"/>
      <c r="U64" s="7"/>
      <c r="V64" s="7"/>
      <c r="W64" s="7"/>
      <c r="X64" s="7"/>
      <c r="Y64" s="7"/>
      <c r="Z64" s="7"/>
    </row>
    <row r="65" ht="12.75" customHeight="1">
      <c r="E65" s="7"/>
      <c r="F65" s="19">
        <v>42.0</v>
      </c>
      <c r="G65" s="4">
        <v>0.0</v>
      </c>
      <c r="H65" s="5">
        <v>4.0</v>
      </c>
      <c r="I65" s="7"/>
      <c r="J65" s="7"/>
      <c r="K65" s="7"/>
      <c r="L65" s="7"/>
      <c r="M65" s="7"/>
      <c r="N65" s="7"/>
      <c r="O65" s="7"/>
      <c r="P65" s="7"/>
      <c r="Q65" s="7"/>
      <c r="R65" s="7"/>
      <c r="S65" s="7"/>
      <c r="T65" s="7"/>
      <c r="U65" s="7"/>
      <c r="V65" s="7"/>
      <c r="W65" s="7"/>
      <c r="X65" s="7"/>
      <c r="Y65" s="7"/>
      <c r="Z65" s="7"/>
    </row>
    <row r="66" ht="12.75" customHeight="1">
      <c r="E66" s="7"/>
      <c r="F66" s="19">
        <v>42.0</v>
      </c>
      <c r="G66" s="4">
        <v>1.0</v>
      </c>
      <c r="H66" s="5">
        <v>1.0</v>
      </c>
      <c r="I66" s="7"/>
      <c r="J66" s="7"/>
      <c r="K66" s="7"/>
      <c r="L66" s="7"/>
      <c r="M66" s="7"/>
      <c r="N66" s="7"/>
      <c r="O66" s="7"/>
      <c r="P66" s="7"/>
      <c r="Q66" s="7"/>
      <c r="R66" s="7"/>
      <c r="S66" s="7"/>
      <c r="T66" s="7"/>
      <c r="U66" s="7"/>
      <c r="V66" s="7"/>
      <c r="W66" s="7"/>
      <c r="X66" s="7"/>
      <c r="Y66" s="7"/>
      <c r="Z66" s="7"/>
    </row>
    <row r="67" ht="12.75" customHeight="1">
      <c r="E67" s="7"/>
      <c r="F67" s="19">
        <v>43.0</v>
      </c>
      <c r="G67" s="4">
        <v>1.0</v>
      </c>
      <c r="H67" s="5">
        <v>3.0</v>
      </c>
      <c r="I67" s="7"/>
      <c r="J67" s="7"/>
      <c r="K67" s="7"/>
      <c r="L67" s="7"/>
      <c r="M67" s="7"/>
      <c r="N67" s="7"/>
      <c r="O67" s="7"/>
      <c r="P67" s="7"/>
      <c r="Q67" s="7"/>
      <c r="R67" s="7"/>
      <c r="S67" s="7"/>
      <c r="T67" s="7"/>
      <c r="U67" s="7"/>
      <c r="V67" s="7"/>
      <c r="W67" s="7"/>
      <c r="X67" s="7"/>
      <c r="Y67" s="7"/>
      <c r="Z67" s="7"/>
    </row>
    <row r="68" ht="12.75" customHeight="1">
      <c r="E68" s="7"/>
      <c r="F68" s="19">
        <v>44.0</v>
      </c>
      <c r="G68" s="4">
        <v>1.0</v>
      </c>
      <c r="H68" s="5">
        <v>2.0</v>
      </c>
      <c r="I68" s="7"/>
      <c r="J68" s="7"/>
      <c r="K68" s="7"/>
      <c r="L68" s="7"/>
      <c r="M68" s="7"/>
      <c r="N68" s="7"/>
      <c r="O68" s="7"/>
      <c r="P68" s="7"/>
      <c r="Q68" s="7"/>
      <c r="R68" s="7"/>
      <c r="S68" s="7"/>
      <c r="T68" s="7"/>
      <c r="U68" s="7"/>
      <c r="V68" s="7"/>
      <c r="W68" s="7"/>
      <c r="X68" s="7"/>
      <c r="Y68" s="7"/>
      <c r="Z68" s="7"/>
    </row>
    <row r="69" ht="12.75" customHeight="1">
      <c r="E69" s="7"/>
      <c r="F69" s="19">
        <v>47.0</v>
      </c>
      <c r="G69" s="4">
        <v>0.0</v>
      </c>
      <c r="H69" s="5">
        <v>3.0</v>
      </c>
      <c r="I69" s="7"/>
      <c r="J69" s="7"/>
      <c r="K69" s="7"/>
      <c r="L69" s="7"/>
      <c r="M69" s="7"/>
      <c r="N69" s="7"/>
      <c r="O69" s="7"/>
      <c r="P69" s="7"/>
      <c r="Q69" s="7"/>
      <c r="R69" s="7"/>
      <c r="S69" s="7"/>
      <c r="T69" s="7"/>
      <c r="U69" s="7"/>
      <c r="V69" s="7"/>
      <c r="W69" s="7"/>
      <c r="X69" s="7"/>
      <c r="Y69" s="7"/>
      <c r="Z69" s="7"/>
    </row>
    <row r="70" ht="12.75" customHeight="1">
      <c r="E70" s="7"/>
      <c r="F70" s="19">
        <v>48.0</v>
      </c>
      <c r="G70" s="4">
        <v>0.0</v>
      </c>
      <c r="H70" s="5">
        <v>3.0</v>
      </c>
      <c r="I70" s="7"/>
      <c r="J70" s="7"/>
      <c r="K70" s="7"/>
      <c r="L70" s="7"/>
      <c r="M70" s="7"/>
      <c r="N70" s="7"/>
      <c r="O70" s="7"/>
      <c r="P70" s="7"/>
      <c r="Q70" s="7"/>
      <c r="R70" s="7"/>
      <c r="S70" s="7"/>
      <c r="T70" s="7"/>
      <c r="U70" s="7"/>
      <c r="V70" s="7"/>
      <c r="W70" s="7"/>
      <c r="X70" s="7"/>
      <c r="Y70" s="7"/>
      <c r="Z70" s="7"/>
    </row>
    <row r="71" ht="12.75" customHeight="1">
      <c r="E71" s="7"/>
      <c r="F71" s="19">
        <v>48.0</v>
      </c>
      <c r="G71" s="4">
        <v>1.0</v>
      </c>
      <c r="H71" s="5">
        <v>2.0</v>
      </c>
      <c r="I71" s="7"/>
      <c r="J71" s="7"/>
      <c r="K71" s="7"/>
      <c r="L71" s="7"/>
      <c r="M71" s="7"/>
      <c r="N71" s="7"/>
      <c r="O71" s="7"/>
      <c r="P71" s="7"/>
      <c r="Q71" s="7"/>
      <c r="R71" s="7"/>
      <c r="S71" s="7"/>
      <c r="T71" s="7"/>
      <c r="U71" s="7"/>
      <c r="V71" s="7"/>
      <c r="W71" s="7"/>
      <c r="X71" s="7"/>
      <c r="Y71" s="7"/>
      <c r="Z71" s="7"/>
    </row>
    <row r="72" ht="12.75" customHeight="1">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D7D31"/>
  </sheetPr>
  <sheetViews>
    <sheetView workbookViewId="0"/>
  </sheetViews>
  <sheetFormatPr customHeight="1" defaultColWidth="17.29" defaultRowHeight="15.0"/>
  <cols>
    <col customWidth="1" min="1" max="1" width="13.0"/>
    <col customWidth="1" min="2" max="2" width="8.71"/>
    <col customWidth="1" min="3" max="3" width="14.29"/>
    <col customWidth="1" min="4" max="4" width="10.57"/>
    <col customWidth="1" min="5" max="5" width="14.43"/>
    <col customWidth="1" min="6" max="6" width="22.0"/>
    <col customWidth="1" min="7" max="7" width="15.71"/>
    <col customWidth="1" min="8" max="8" width="14.43"/>
    <col customWidth="1" min="9" max="9" width="22.0"/>
    <col customWidth="1" min="10" max="10" width="27.0"/>
    <col customWidth="1" min="11" max="11" width="19.71"/>
    <col customWidth="1" min="12" max="13" width="2.86"/>
    <col customWidth="1" min="14" max="18" width="3.86"/>
    <col customWidth="1" min="19" max="26" width="8.71"/>
  </cols>
  <sheetData>
    <row r="1" ht="12.75" customHeight="1">
      <c r="A1" s="7"/>
      <c r="B1" s="7"/>
      <c r="C1" s="7"/>
      <c r="D1" s="7"/>
      <c r="E1" s="7"/>
      <c r="F1" s="7"/>
      <c r="G1" s="7"/>
      <c r="H1" s="7"/>
      <c r="I1" s="7"/>
      <c r="J1" s="7"/>
      <c r="K1" s="7"/>
      <c r="L1" s="7"/>
      <c r="M1" s="7"/>
      <c r="N1" s="7"/>
      <c r="O1" s="7"/>
      <c r="P1" s="7"/>
      <c r="Q1" s="7"/>
      <c r="R1" s="7"/>
      <c r="S1" s="7"/>
      <c r="T1" s="7"/>
      <c r="U1" s="7"/>
      <c r="V1" s="7"/>
      <c r="W1" s="7"/>
      <c r="X1" s="7"/>
      <c r="Y1" s="7"/>
      <c r="Z1" s="7"/>
    </row>
    <row r="2" ht="12.75" customHeight="1">
      <c r="A2" s="7"/>
      <c r="B2" s="7"/>
      <c r="C2" s="7"/>
      <c r="D2" s="7"/>
      <c r="E2" s="7"/>
      <c r="F2" s="1" t="s">
        <v>21</v>
      </c>
      <c r="G2" s="1" t="s">
        <v>1</v>
      </c>
      <c r="H2" s="1" t="s">
        <v>23</v>
      </c>
      <c r="I2" s="7"/>
      <c r="J2" s="7"/>
      <c r="K2" s="7"/>
      <c r="L2" s="7"/>
      <c r="M2" s="7"/>
      <c r="N2" s="7"/>
      <c r="O2" s="7"/>
      <c r="P2" s="7"/>
      <c r="Q2" s="7"/>
      <c r="R2" s="7"/>
      <c r="S2" s="7"/>
      <c r="T2" s="7"/>
      <c r="U2" s="7"/>
      <c r="V2" s="7"/>
      <c r="W2" s="7"/>
      <c r="X2" s="7"/>
      <c r="Y2" s="7"/>
      <c r="Z2" s="7"/>
    </row>
    <row r="3" ht="12.75" customHeight="1">
      <c r="A3" s="5"/>
      <c r="B3" s="5"/>
      <c r="C3" s="5"/>
      <c r="D3" s="7"/>
      <c r="E3" s="7"/>
      <c r="F3" s="20">
        <v>1.0</v>
      </c>
      <c r="G3" s="21">
        <v>0.0</v>
      </c>
      <c r="H3" s="8">
        <v>1.0</v>
      </c>
      <c r="I3" s="7"/>
      <c r="J3" s="7"/>
      <c r="K3" s="7"/>
      <c r="L3" s="7"/>
      <c r="M3" s="7"/>
      <c r="N3" s="7"/>
      <c r="O3" s="7"/>
      <c r="P3" s="7"/>
      <c r="Q3" s="7"/>
      <c r="R3" s="7"/>
      <c r="S3" s="7"/>
      <c r="T3" s="7"/>
      <c r="U3" s="7"/>
      <c r="V3" s="7"/>
      <c r="W3" s="7"/>
      <c r="X3" s="7"/>
      <c r="Y3" s="7"/>
      <c r="Z3" s="7"/>
    </row>
    <row r="4" ht="12.75" customHeight="1">
      <c r="E4" s="7"/>
      <c r="F4" s="19">
        <v>1.0</v>
      </c>
      <c r="G4" s="4">
        <v>1.0</v>
      </c>
      <c r="H4" s="5">
        <v>4.0</v>
      </c>
      <c r="I4" s="7"/>
      <c r="J4" s="7"/>
      <c r="K4" s="7"/>
      <c r="L4" s="7"/>
      <c r="M4" s="7"/>
      <c r="N4" s="7"/>
      <c r="O4" s="7"/>
      <c r="P4" s="7"/>
      <c r="Q4" s="7"/>
      <c r="R4" s="7"/>
      <c r="S4" s="7"/>
      <c r="T4" s="7"/>
      <c r="U4" s="7"/>
      <c r="V4" s="7"/>
      <c r="W4" s="7"/>
      <c r="X4" s="7"/>
      <c r="Y4" s="7"/>
      <c r="Z4" s="7"/>
    </row>
    <row r="5" ht="12.75" customHeight="1">
      <c r="E5" s="7"/>
      <c r="F5" s="19">
        <v>2.0</v>
      </c>
      <c r="G5" s="4">
        <v>0.0</v>
      </c>
      <c r="H5" s="5">
        <v>2.0</v>
      </c>
      <c r="I5" s="7"/>
      <c r="J5" s="7"/>
      <c r="K5" s="7"/>
      <c r="L5" s="7"/>
      <c r="M5" s="7"/>
      <c r="N5" s="7"/>
      <c r="O5" s="7"/>
      <c r="P5" s="7"/>
      <c r="Q5" s="7"/>
      <c r="R5" s="7"/>
      <c r="S5" s="7"/>
      <c r="T5" s="7"/>
      <c r="U5" s="7"/>
      <c r="V5" s="7"/>
      <c r="W5" s="7"/>
      <c r="X5" s="7"/>
      <c r="Y5" s="7"/>
      <c r="Z5" s="7"/>
    </row>
    <row r="6" ht="12.75" customHeight="1">
      <c r="E6" s="7"/>
      <c r="F6" s="19">
        <v>2.0</v>
      </c>
      <c r="G6" s="4">
        <v>1.0</v>
      </c>
      <c r="H6" s="5">
        <v>1.0</v>
      </c>
      <c r="I6" s="7"/>
      <c r="J6" s="7"/>
      <c r="K6" s="7"/>
      <c r="L6" s="7"/>
      <c r="M6" s="7"/>
      <c r="N6" s="7"/>
      <c r="O6" s="7"/>
      <c r="P6" s="7"/>
      <c r="Q6" s="7"/>
      <c r="R6" s="7"/>
      <c r="S6" s="7"/>
      <c r="T6" s="7"/>
      <c r="U6" s="7"/>
      <c r="V6" s="7"/>
      <c r="W6" s="7"/>
      <c r="X6" s="7"/>
      <c r="Y6" s="7"/>
      <c r="Z6" s="7"/>
    </row>
    <row r="7" ht="12.75" customHeight="1">
      <c r="E7" s="7"/>
      <c r="F7" s="19">
        <v>3.0</v>
      </c>
      <c r="G7" s="4">
        <v>0.0</v>
      </c>
      <c r="H7" s="5">
        <v>2.0</v>
      </c>
      <c r="I7" s="7"/>
      <c r="J7" s="7"/>
      <c r="K7" s="7"/>
      <c r="L7" s="7"/>
      <c r="M7" s="7"/>
      <c r="N7" s="7"/>
      <c r="O7" s="7"/>
      <c r="P7" s="7"/>
      <c r="Q7" s="7"/>
      <c r="R7" s="7"/>
      <c r="S7" s="7"/>
      <c r="T7" s="7"/>
      <c r="U7" s="7"/>
      <c r="V7" s="7"/>
      <c r="W7" s="7"/>
      <c r="X7" s="7"/>
      <c r="Y7" s="7"/>
      <c r="Z7" s="7"/>
    </row>
    <row r="8" ht="12.75" customHeight="1">
      <c r="E8" s="7"/>
      <c r="F8" s="19">
        <v>3.0</v>
      </c>
      <c r="G8" s="4">
        <v>1.0</v>
      </c>
      <c r="H8" s="5">
        <v>1.0</v>
      </c>
      <c r="I8" s="7"/>
      <c r="J8" s="7"/>
      <c r="K8" s="7"/>
      <c r="L8" s="7"/>
      <c r="M8" s="7"/>
      <c r="N8" s="7"/>
      <c r="O8" s="7"/>
      <c r="P8" s="7"/>
      <c r="Q8" s="7"/>
      <c r="R8" s="7"/>
      <c r="S8" s="7"/>
      <c r="T8" s="7"/>
      <c r="U8" s="7"/>
      <c r="V8" s="7"/>
      <c r="W8" s="7"/>
      <c r="X8" s="7"/>
      <c r="Y8" s="7"/>
      <c r="Z8" s="7"/>
    </row>
    <row r="9" ht="12.75" customHeight="1">
      <c r="E9" s="7"/>
      <c r="F9" s="19">
        <v>4.0</v>
      </c>
      <c r="G9" s="4">
        <v>0.0</v>
      </c>
      <c r="H9" s="5">
        <v>2.0</v>
      </c>
      <c r="I9" s="7"/>
      <c r="J9" s="7"/>
      <c r="K9" s="7"/>
      <c r="L9" s="7"/>
      <c r="M9" s="7"/>
      <c r="N9" s="7"/>
      <c r="O9" s="7"/>
      <c r="P9" s="7"/>
      <c r="Q9" s="7"/>
      <c r="R9" s="7"/>
      <c r="S9" s="7"/>
      <c r="T9" s="7"/>
      <c r="U9" s="7"/>
      <c r="V9" s="7"/>
      <c r="W9" s="7"/>
      <c r="X9" s="7"/>
      <c r="Y9" s="7"/>
      <c r="Z9" s="7"/>
    </row>
    <row r="10" ht="12.75" customHeight="1">
      <c r="E10" s="7"/>
      <c r="F10" s="19">
        <v>4.0</v>
      </c>
      <c r="G10" s="4">
        <v>1.0</v>
      </c>
      <c r="H10" s="5">
        <v>5.0</v>
      </c>
      <c r="I10" s="7"/>
      <c r="J10" s="7"/>
      <c r="K10" s="7"/>
      <c r="L10" s="7"/>
      <c r="M10" s="7"/>
      <c r="N10" s="7"/>
      <c r="O10" s="7"/>
      <c r="P10" s="7"/>
      <c r="Q10" s="7"/>
      <c r="R10" s="7"/>
      <c r="S10" s="7"/>
      <c r="T10" s="7"/>
      <c r="U10" s="7"/>
      <c r="V10" s="7"/>
      <c r="W10" s="7"/>
      <c r="X10" s="7"/>
      <c r="Y10" s="7"/>
      <c r="Z10" s="7"/>
    </row>
    <row r="11" ht="12.75" customHeight="1">
      <c r="E11" s="7"/>
      <c r="F11" s="19">
        <v>5.0</v>
      </c>
      <c r="G11" s="4">
        <v>1.0</v>
      </c>
      <c r="H11" s="5">
        <v>5.0</v>
      </c>
      <c r="I11" s="7"/>
      <c r="J11" s="7"/>
      <c r="K11" s="7"/>
      <c r="L11" s="7"/>
      <c r="M11" s="7"/>
      <c r="N11" s="7"/>
      <c r="O11" s="7"/>
      <c r="P11" s="7"/>
      <c r="Q11" s="7"/>
      <c r="R11" s="7"/>
      <c r="S11" s="7"/>
      <c r="T11" s="7"/>
      <c r="U11" s="7"/>
      <c r="V11" s="7"/>
      <c r="W11" s="7"/>
      <c r="X11" s="7"/>
      <c r="Y11" s="7"/>
      <c r="Z11" s="7"/>
    </row>
    <row r="12" ht="12.75" customHeight="1">
      <c r="E12" s="7"/>
      <c r="F12" s="19">
        <v>6.0</v>
      </c>
      <c r="G12" s="4">
        <v>0.0</v>
      </c>
      <c r="H12" s="5">
        <v>3.0</v>
      </c>
      <c r="I12" s="7"/>
      <c r="J12" s="7"/>
      <c r="K12" s="7"/>
      <c r="L12" s="7"/>
      <c r="M12" s="7"/>
      <c r="N12" s="7"/>
      <c r="O12" s="7"/>
      <c r="P12" s="7"/>
      <c r="Q12" s="7"/>
      <c r="R12" s="7"/>
      <c r="S12" s="7"/>
      <c r="T12" s="7"/>
      <c r="U12" s="7"/>
      <c r="V12" s="7"/>
      <c r="W12" s="7"/>
      <c r="X12" s="7"/>
      <c r="Y12" s="7"/>
      <c r="Z12" s="7"/>
    </row>
    <row r="13" ht="12.75" customHeight="1">
      <c r="E13" s="7"/>
      <c r="F13" s="19">
        <v>6.0</v>
      </c>
      <c r="G13" s="4">
        <v>1.0</v>
      </c>
      <c r="H13" s="5">
        <v>1.0</v>
      </c>
      <c r="I13" s="7"/>
      <c r="J13" s="7"/>
      <c r="K13" s="7"/>
      <c r="L13" s="7"/>
      <c r="M13" s="7"/>
      <c r="N13" s="7"/>
      <c r="O13" s="7"/>
      <c r="P13" s="7"/>
      <c r="Q13" s="7"/>
      <c r="R13" s="7"/>
      <c r="S13" s="7"/>
      <c r="T13" s="7"/>
      <c r="U13" s="7"/>
      <c r="V13" s="7"/>
      <c r="W13" s="7"/>
      <c r="X13" s="7"/>
      <c r="Y13" s="7"/>
      <c r="Z13" s="7"/>
    </row>
    <row r="14" ht="12.75" customHeight="1">
      <c r="E14" s="7"/>
      <c r="F14" s="19">
        <v>7.0</v>
      </c>
      <c r="G14" s="4">
        <v>0.0</v>
      </c>
      <c r="H14" s="5">
        <v>5.0</v>
      </c>
      <c r="I14" s="7"/>
      <c r="J14" s="7"/>
      <c r="K14" s="7"/>
      <c r="L14" s="7"/>
      <c r="M14" s="7"/>
      <c r="N14" s="7"/>
      <c r="O14" s="7"/>
      <c r="P14" s="7"/>
      <c r="Q14" s="7"/>
      <c r="R14" s="7"/>
      <c r="S14" s="7"/>
      <c r="T14" s="7"/>
      <c r="U14" s="7"/>
      <c r="V14" s="7"/>
      <c r="W14" s="7"/>
      <c r="X14" s="7"/>
      <c r="Y14" s="7"/>
      <c r="Z14" s="7"/>
    </row>
    <row r="15" ht="12.75" customHeight="1">
      <c r="E15" s="7"/>
      <c r="F15" s="19">
        <v>7.0</v>
      </c>
      <c r="G15" s="4">
        <v>1.0</v>
      </c>
      <c r="H15" s="5">
        <v>2.0</v>
      </c>
      <c r="I15" s="7"/>
      <c r="J15" s="7"/>
      <c r="K15" s="7"/>
      <c r="L15" s="7"/>
      <c r="M15" s="7"/>
      <c r="N15" s="7"/>
      <c r="O15" s="7"/>
      <c r="P15" s="7"/>
      <c r="Q15" s="7"/>
      <c r="R15" s="7"/>
      <c r="S15" s="7"/>
      <c r="T15" s="7"/>
      <c r="U15" s="7"/>
      <c r="V15" s="7"/>
      <c r="W15" s="7"/>
      <c r="X15" s="7"/>
      <c r="Y15" s="7"/>
      <c r="Z15" s="7"/>
    </row>
    <row r="16" ht="12.75" customHeight="1">
      <c r="E16" s="7"/>
      <c r="F16" s="19">
        <v>8.0</v>
      </c>
      <c r="G16" s="4">
        <v>0.0</v>
      </c>
      <c r="H16" s="5">
        <v>4.0</v>
      </c>
      <c r="I16" s="7"/>
      <c r="J16" s="7"/>
      <c r="K16" s="7"/>
      <c r="L16" s="7"/>
      <c r="M16" s="7"/>
      <c r="N16" s="7"/>
      <c r="O16" s="7"/>
      <c r="P16" s="7"/>
      <c r="Q16" s="7"/>
      <c r="R16" s="7"/>
      <c r="S16" s="7"/>
      <c r="T16" s="7"/>
      <c r="U16" s="7"/>
      <c r="V16" s="7"/>
      <c r="W16" s="7"/>
      <c r="X16" s="7"/>
      <c r="Y16" s="7"/>
      <c r="Z16" s="7"/>
    </row>
    <row r="17" ht="12.75" customHeight="1">
      <c r="E17" s="7"/>
      <c r="F17" s="19">
        <v>8.0</v>
      </c>
      <c r="G17" s="4">
        <v>1.0</v>
      </c>
      <c r="H17" s="5">
        <v>1.0</v>
      </c>
      <c r="I17" s="7"/>
      <c r="J17" s="7"/>
      <c r="K17" s="7"/>
      <c r="L17" s="7"/>
      <c r="M17" s="7"/>
      <c r="N17" s="7"/>
      <c r="O17" s="7"/>
      <c r="P17" s="7"/>
      <c r="Q17" s="7"/>
      <c r="R17" s="7"/>
      <c r="S17" s="7"/>
      <c r="T17" s="7"/>
      <c r="U17" s="7"/>
      <c r="V17" s="7"/>
      <c r="W17" s="7"/>
      <c r="X17" s="7"/>
      <c r="Y17" s="7"/>
      <c r="Z17" s="7"/>
    </row>
    <row r="18" ht="12.75" customHeight="1">
      <c r="E18" s="7"/>
      <c r="F18" s="19">
        <v>9.0</v>
      </c>
      <c r="G18" s="4">
        <v>0.0</v>
      </c>
      <c r="H18" s="5">
        <v>1.0</v>
      </c>
      <c r="I18" s="7"/>
      <c r="J18" s="7"/>
      <c r="K18" s="7"/>
      <c r="L18" s="7"/>
      <c r="M18" s="7"/>
      <c r="N18" s="7"/>
      <c r="O18" s="7"/>
      <c r="P18" s="7"/>
      <c r="Q18" s="7"/>
      <c r="R18" s="7"/>
      <c r="S18" s="7"/>
      <c r="T18" s="7"/>
      <c r="U18" s="7"/>
      <c r="V18" s="7"/>
      <c r="W18" s="7"/>
      <c r="X18" s="7"/>
      <c r="Y18" s="7"/>
      <c r="Z18" s="7"/>
    </row>
    <row r="19" ht="12.75" customHeight="1">
      <c r="E19" s="7"/>
      <c r="F19" s="19">
        <v>9.0</v>
      </c>
      <c r="G19" s="4">
        <v>1.0</v>
      </c>
      <c r="H19" s="5">
        <v>3.0</v>
      </c>
      <c r="I19" s="7"/>
      <c r="J19" s="7"/>
      <c r="K19" s="7"/>
      <c r="L19" s="7"/>
      <c r="M19" s="7"/>
      <c r="N19" s="7"/>
      <c r="O19" s="7"/>
      <c r="P19" s="7"/>
      <c r="Q19" s="7"/>
      <c r="R19" s="7"/>
      <c r="S19" s="7"/>
      <c r="T19" s="7"/>
      <c r="U19" s="7"/>
      <c r="V19" s="7"/>
      <c r="W19" s="7"/>
      <c r="X19" s="7"/>
      <c r="Y19" s="7"/>
      <c r="Z19" s="7"/>
    </row>
    <row r="20" ht="12.75" customHeight="1">
      <c r="E20" s="7"/>
      <c r="F20" s="19">
        <v>10.0</v>
      </c>
      <c r="G20" s="4">
        <v>0.0</v>
      </c>
      <c r="H20" s="5">
        <v>2.0</v>
      </c>
      <c r="I20" s="7"/>
      <c r="J20" s="7"/>
      <c r="K20" s="7"/>
      <c r="L20" s="7"/>
      <c r="M20" s="7"/>
      <c r="N20" s="7"/>
      <c r="O20" s="7"/>
      <c r="P20" s="7"/>
      <c r="Q20" s="7"/>
      <c r="R20" s="7"/>
      <c r="S20" s="7"/>
      <c r="T20" s="7"/>
      <c r="U20" s="7"/>
      <c r="V20" s="7"/>
      <c r="W20" s="7"/>
      <c r="X20" s="7"/>
      <c r="Y20" s="7"/>
      <c r="Z20" s="7"/>
    </row>
    <row r="21" ht="12.75" customHeight="1">
      <c r="E21" s="7"/>
      <c r="F21" s="19">
        <v>10.0</v>
      </c>
      <c r="G21" s="4">
        <v>1.0</v>
      </c>
      <c r="H21" s="5">
        <v>1.0</v>
      </c>
      <c r="I21" s="7"/>
      <c r="J21" s="7"/>
      <c r="K21" s="7"/>
      <c r="L21" s="7"/>
      <c r="M21" s="7"/>
      <c r="N21" s="7"/>
      <c r="O21" s="7"/>
      <c r="P21" s="7"/>
      <c r="Q21" s="7"/>
      <c r="R21" s="7"/>
      <c r="S21" s="7"/>
      <c r="T21" s="7"/>
      <c r="U21" s="7"/>
      <c r="V21" s="7"/>
      <c r="W21" s="7"/>
      <c r="X21" s="7"/>
      <c r="Y21" s="7"/>
      <c r="Z21" s="7"/>
    </row>
    <row r="22" ht="12.75" customHeight="1">
      <c r="E22" s="7"/>
      <c r="F22" s="19">
        <v>11.0</v>
      </c>
      <c r="G22" s="4">
        <v>0.0</v>
      </c>
      <c r="H22" s="5">
        <v>2.0</v>
      </c>
      <c r="I22" s="7"/>
      <c r="J22" s="7"/>
      <c r="K22" s="7"/>
      <c r="L22" s="7"/>
      <c r="M22" s="7"/>
      <c r="N22" s="7"/>
      <c r="O22" s="7"/>
      <c r="P22" s="7"/>
      <c r="Q22" s="7"/>
      <c r="R22" s="7"/>
      <c r="S22" s="7"/>
      <c r="T22" s="7"/>
      <c r="U22" s="7"/>
      <c r="V22" s="7"/>
      <c r="W22" s="7"/>
      <c r="X22" s="7"/>
      <c r="Y22" s="7"/>
      <c r="Z22" s="7"/>
    </row>
    <row r="23" ht="12.75" customHeight="1">
      <c r="E23" s="7"/>
      <c r="F23" s="19">
        <v>11.0</v>
      </c>
      <c r="G23" s="4">
        <v>1.0</v>
      </c>
      <c r="H23" s="5">
        <v>3.0</v>
      </c>
      <c r="I23" s="7"/>
      <c r="J23" s="7"/>
      <c r="K23" s="7"/>
      <c r="L23" s="7"/>
      <c r="M23" s="7"/>
      <c r="N23" s="7"/>
      <c r="O23" s="7"/>
      <c r="P23" s="7"/>
      <c r="Q23" s="7"/>
      <c r="R23" s="7"/>
      <c r="S23" s="7"/>
      <c r="T23" s="7"/>
      <c r="U23" s="7"/>
      <c r="V23" s="7"/>
      <c r="W23" s="7"/>
      <c r="X23" s="7"/>
      <c r="Y23" s="7"/>
      <c r="Z23" s="7"/>
    </row>
    <row r="24" ht="12.75" customHeight="1">
      <c r="E24" s="7"/>
      <c r="F24" s="19">
        <v>12.0</v>
      </c>
      <c r="G24" s="4">
        <v>0.0</v>
      </c>
      <c r="H24" s="5">
        <v>4.0</v>
      </c>
      <c r="I24" s="7"/>
      <c r="J24" s="7"/>
      <c r="K24" s="7"/>
      <c r="L24" s="7"/>
      <c r="M24" s="7"/>
      <c r="N24" s="7"/>
      <c r="O24" s="7"/>
      <c r="P24" s="7"/>
      <c r="Q24" s="7"/>
      <c r="R24" s="7"/>
      <c r="S24" s="7"/>
      <c r="T24" s="7"/>
      <c r="U24" s="7"/>
      <c r="V24" s="7"/>
      <c r="W24" s="7"/>
      <c r="X24" s="7"/>
      <c r="Y24" s="7"/>
      <c r="Z24" s="7"/>
    </row>
    <row r="25" ht="12.75" customHeight="1">
      <c r="E25" s="7"/>
      <c r="F25" s="19">
        <v>13.0</v>
      </c>
      <c r="G25" s="4">
        <v>0.0</v>
      </c>
      <c r="H25" s="5">
        <v>5.0</v>
      </c>
      <c r="I25" s="7"/>
      <c r="J25" s="7"/>
      <c r="K25" s="7"/>
      <c r="L25" s="7"/>
      <c r="M25" s="7"/>
      <c r="N25" s="7"/>
      <c r="O25" s="7"/>
      <c r="P25" s="7"/>
      <c r="Q25" s="7"/>
      <c r="R25" s="7"/>
      <c r="S25" s="7"/>
      <c r="T25" s="7"/>
      <c r="U25" s="7"/>
      <c r="V25" s="7"/>
      <c r="W25" s="7"/>
      <c r="X25" s="7"/>
      <c r="Y25" s="7"/>
      <c r="Z25" s="7"/>
    </row>
    <row r="26" ht="12.75" customHeight="1">
      <c r="E26" s="7"/>
      <c r="F26" s="19">
        <v>13.0</v>
      </c>
      <c r="G26" s="4">
        <v>1.0</v>
      </c>
      <c r="H26" s="5">
        <v>3.0</v>
      </c>
      <c r="I26" s="7"/>
      <c r="J26" s="7"/>
      <c r="K26" s="7"/>
      <c r="L26" s="7"/>
      <c r="M26" s="7"/>
      <c r="N26" s="7"/>
      <c r="O26" s="7"/>
      <c r="P26" s="7"/>
      <c r="Q26" s="7"/>
      <c r="R26" s="7"/>
      <c r="S26" s="7"/>
      <c r="T26" s="7"/>
      <c r="U26" s="7"/>
      <c r="V26" s="7"/>
      <c r="W26" s="7"/>
      <c r="X26" s="7"/>
      <c r="Y26" s="7"/>
      <c r="Z26" s="7"/>
    </row>
    <row r="27" ht="12.75" customHeight="1">
      <c r="E27" s="7"/>
      <c r="F27" s="19">
        <v>14.0</v>
      </c>
      <c r="G27" s="4">
        <v>1.0</v>
      </c>
      <c r="H27" s="5">
        <v>3.0</v>
      </c>
      <c r="I27" s="7"/>
      <c r="J27" s="7"/>
      <c r="K27" s="7"/>
      <c r="L27" s="7"/>
      <c r="M27" s="7"/>
      <c r="N27" s="7"/>
      <c r="O27" s="7"/>
      <c r="P27" s="7"/>
      <c r="Q27" s="7"/>
      <c r="R27" s="7"/>
      <c r="S27" s="7"/>
      <c r="T27" s="7"/>
      <c r="U27" s="7"/>
      <c r="V27" s="7"/>
      <c r="W27" s="7"/>
      <c r="X27" s="7"/>
      <c r="Y27" s="7"/>
      <c r="Z27" s="7"/>
    </row>
    <row r="28" ht="12.75" customHeight="1">
      <c r="E28" s="7"/>
      <c r="F28" s="19">
        <v>15.0</v>
      </c>
      <c r="G28" s="4">
        <v>0.0</v>
      </c>
      <c r="H28" s="5">
        <v>1.0</v>
      </c>
      <c r="I28" s="7"/>
      <c r="J28" s="7"/>
      <c r="K28" s="7"/>
      <c r="L28" s="7"/>
      <c r="M28" s="7"/>
      <c r="N28" s="7"/>
      <c r="O28" s="7"/>
      <c r="P28" s="7"/>
      <c r="Q28" s="7"/>
      <c r="R28" s="7"/>
      <c r="S28" s="7"/>
      <c r="T28" s="7"/>
      <c r="U28" s="7"/>
      <c r="V28" s="7"/>
      <c r="W28" s="7"/>
      <c r="X28" s="7"/>
      <c r="Y28" s="7"/>
      <c r="Z28" s="7"/>
    </row>
    <row r="29" ht="12.75" customHeight="1">
      <c r="E29" s="7"/>
      <c r="F29" s="19">
        <v>15.0</v>
      </c>
      <c r="G29" s="4">
        <v>1.0</v>
      </c>
      <c r="H29" s="5">
        <v>3.0</v>
      </c>
      <c r="I29" s="7"/>
      <c r="J29" s="7"/>
      <c r="K29" s="7"/>
      <c r="L29" s="7"/>
      <c r="M29" s="7"/>
      <c r="N29" s="7"/>
      <c r="O29" s="7"/>
      <c r="P29" s="7"/>
      <c r="Q29" s="7"/>
      <c r="R29" s="7"/>
      <c r="S29" s="7"/>
      <c r="T29" s="7"/>
      <c r="U29" s="7"/>
      <c r="V29" s="7"/>
      <c r="W29" s="7"/>
      <c r="X29" s="7"/>
      <c r="Y29" s="7"/>
      <c r="Z29" s="7"/>
    </row>
    <row r="30" ht="12.75" customHeight="1">
      <c r="E30" s="7"/>
      <c r="F30" s="19">
        <v>16.0</v>
      </c>
      <c r="G30" s="4">
        <v>0.0</v>
      </c>
      <c r="H30" s="5">
        <v>3.0</v>
      </c>
      <c r="I30" s="7"/>
      <c r="J30" s="7"/>
      <c r="K30" s="7"/>
      <c r="L30" s="7"/>
      <c r="M30" s="7"/>
      <c r="N30" s="7"/>
      <c r="O30" s="7"/>
      <c r="P30" s="7"/>
      <c r="Q30" s="7"/>
      <c r="R30" s="7"/>
      <c r="S30" s="7"/>
      <c r="T30" s="7"/>
      <c r="U30" s="7"/>
      <c r="V30" s="7"/>
      <c r="W30" s="7"/>
      <c r="X30" s="7"/>
      <c r="Y30" s="7"/>
      <c r="Z30" s="7"/>
    </row>
    <row r="31" ht="12.75" customHeight="1">
      <c r="E31" s="7"/>
      <c r="F31" s="19">
        <v>18.0</v>
      </c>
      <c r="G31" s="4">
        <v>1.0</v>
      </c>
      <c r="H31" s="5">
        <v>2.0</v>
      </c>
      <c r="I31" s="7"/>
      <c r="J31" s="7"/>
      <c r="K31" s="7"/>
      <c r="L31" s="7"/>
      <c r="M31" s="7"/>
      <c r="N31" s="7"/>
      <c r="O31" s="7"/>
      <c r="P31" s="7"/>
      <c r="Q31" s="7"/>
      <c r="R31" s="7"/>
      <c r="S31" s="7"/>
      <c r="T31" s="7"/>
      <c r="U31" s="7"/>
      <c r="V31" s="7"/>
      <c r="W31" s="7"/>
      <c r="X31" s="7"/>
      <c r="Y31" s="7"/>
      <c r="Z31" s="7"/>
    </row>
    <row r="32" ht="12.75" customHeight="1">
      <c r="E32" s="7"/>
      <c r="F32" s="19">
        <v>20.0</v>
      </c>
      <c r="G32" s="4">
        <v>0.0</v>
      </c>
      <c r="H32" s="5">
        <v>3.0</v>
      </c>
      <c r="I32" s="7"/>
      <c r="J32" s="7"/>
      <c r="K32" s="7"/>
      <c r="L32" s="7"/>
      <c r="M32" s="7"/>
      <c r="N32" s="7"/>
      <c r="O32" s="7"/>
      <c r="P32" s="7"/>
      <c r="Q32" s="7"/>
      <c r="R32" s="7"/>
      <c r="S32" s="7"/>
      <c r="T32" s="7"/>
      <c r="U32" s="7"/>
      <c r="V32" s="7"/>
      <c r="W32" s="7"/>
      <c r="X32" s="7"/>
      <c r="Y32" s="7"/>
      <c r="Z32" s="7"/>
    </row>
    <row r="33" ht="12.75" customHeight="1">
      <c r="E33" s="7"/>
      <c r="F33" s="19">
        <v>20.0</v>
      </c>
      <c r="G33" s="4">
        <v>1.0</v>
      </c>
      <c r="H33" s="5">
        <v>5.0</v>
      </c>
      <c r="I33" s="7"/>
      <c r="J33" s="7"/>
      <c r="K33" s="7"/>
      <c r="L33" s="7"/>
      <c r="M33" s="7"/>
      <c r="N33" s="7"/>
      <c r="O33" s="7"/>
      <c r="P33" s="7"/>
      <c r="Q33" s="7"/>
      <c r="R33" s="7"/>
      <c r="S33" s="7"/>
      <c r="T33" s="7"/>
      <c r="U33" s="7"/>
      <c r="V33" s="7"/>
      <c r="W33" s="7"/>
      <c r="X33" s="7"/>
      <c r="Y33" s="7"/>
      <c r="Z33" s="7"/>
    </row>
    <row r="34" ht="12.75" customHeight="1">
      <c r="E34" s="7"/>
      <c r="F34" s="19">
        <v>21.0</v>
      </c>
      <c r="G34" s="4">
        <v>0.0</v>
      </c>
      <c r="H34" s="5">
        <v>1.0</v>
      </c>
      <c r="I34" s="7"/>
      <c r="J34" s="7"/>
      <c r="K34" s="7"/>
      <c r="L34" s="7"/>
      <c r="M34" s="7"/>
      <c r="N34" s="7"/>
      <c r="O34" s="7"/>
      <c r="P34" s="7"/>
      <c r="Q34" s="7"/>
      <c r="R34" s="7"/>
      <c r="S34" s="7"/>
      <c r="T34" s="7"/>
      <c r="U34" s="7"/>
      <c r="V34" s="7"/>
      <c r="W34" s="7"/>
      <c r="X34" s="7"/>
      <c r="Y34" s="7"/>
      <c r="Z34" s="7"/>
    </row>
    <row r="35" ht="12.75" customHeight="1">
      <c r="E35" s="7"/>
      <c r="F35" s="19">
        <v>21.0</v>
      </c>
      <c r="G35" s="4">
        <v>1.0</v>
      </c>
      <c r="H35" s="5">
        <v>4.0</v>
      </c>
      <c r="I35" s="7"/>
      <c r="J35" s="7"/>
      <c r="K35" s="7"/>
      <c r="L35" s="7"/>
      <c r="M35" s="7"/>
      <c r="N35" s="7"/>
      <c r="O35" s="7"/>
      <c r="P35" s="7"/>
      <c r="Q35" s="7"/>
      <c r="R35" s="7"/>
      <c r="S35" s="7"/>
      <c r="T35" s="7"/>
      <c r="U35" s="7"/>
      <c r="V35" s="7"/>
      <c r="W35" s="7"/>
      <c r="X35" s="7"/>
      <c r="Y35" s="7"/>
      <c r="Z35" s="7"/>
    </row>
    <row r="36" ht="12.75" customHeight="1">
      <c r="E36" s="7"/>
      <c r="F36" s="19">
        <v>22.0</v>
      </c>
      <c r="G36" s="4">
        <v>0.0</v>
      </c>
      <c r="H36" s="5">
        <v>3.0</v>
      </c>
      <c r="I36" s="7"/>
      <c r="J36" s="7"/>
      <c r="K36" s="7"/>
      <c r="L36" s="7"/>
      <c r="M36" s="7"/>
      <c r="N36" s="7"/>
      <c r="O36" s="7"/>
      <c r="P36" s="7"/>
      <c r="Q36" s="7"/>
      <c r="R36" s="7"/>
      <c r="S36" s="7"/>
      <c r="T36" s="7"/>
      <c r="U36" s="7"/>
      <c r="V36" s="7"/>
      <c r="W36" s="7"/>
      <c r="X36" s="7"/>
      <c r="Y36" s="7"/>
      <c r="Z36" s="7"/>
    </row>
    <row r="37" ht="12.75" customHeight="1">
      <c r="E37" s="7"/>
      <c r="F37" s="19">
        <v>22.0</v>
      </c>
      <c r="G37" s="4">
        <v>1.0</v>
      </c>
      <c r="H37" s="5">
        <v>4.0</v>
      </c>
      <c r="I37" s="7"/>
      <c r="J37" s="7"/>
      <c r="K37" s="7"/>
      <c r="L37" s="7"/>
      <c r="M37" s="7"/>
      <c r="N37" s="7"/>
      <c r="O37" s="7"/>
      <c r="P37" s="7"/>
      <c r="Q37" s="7"/>
      <c r="R37" s="7"/>
      <c r="S37" s="7"/>
      <c r="T37" s="7"/>
      <c r="U37" s="7"/>
      <c r="V37" s="7"/>
      <c r="W37" s="7"/>
      <c r="X37" s="7"/>
      <c r="Y37" s="7"/>
      <c r="Z37" s="7"/>
    </row>
    <row r="38" ht="12.75" customHeight="1">
      <c r="E38" s="7"/>
      <c r="F38" s="19">
        <v>23.0</v>
      </c>
      <c r="G38" s="4">
        <v>0.0</v>
      </c>
      <c r="H38" s="5">
        <v>3.0</v>
      </c>
      <c r="I38" s="7"/>
      <c r="J38" s="7"/>
      <c r="K38" s="7"/>
      <c r="L38" s="7"/>
      <c r="M38" s="7"/>
      <c r="N38" s="7"/>
      <c r="O38" s="7"/>
      <c r="P38" s="7"/>
      <c r="Q38" s="7"/>
      <c r="R38" s="7"/>
      <c r="S38" s="7"/>
      <c r="T38" s="7"/>
      <c r="U38" s="7"/>
      <c r="V38" s="7"/>
      <c r="W38" s="7"/>
      <c r="X38" s="7"/>
      <c r="Y38" s="7"/>
      <c r="Z38" s="7"/>
    </row>
    <row r="39" ht="12.75" customHeight="1">
      <c r="E39" s="7"/>
      <c r="F39" s="19">
        <v>23.0</v>
      </c>
      <c r="G39" s="4">
        <v>1.0</v>
      </c>
      <c r="H39" s="5">
        <v>1.0</v>
      </c>
      <c r="I39" s="7"/>
      <c r="J39" s="7"/>
      <c r="K39" s="7"/>
      <c r="L39" s="7"/>
      <c r="M39" s="7"/>
      <c r="N39" s="7"/>
      <c r="O39" s="7"/>
      <c r="P39" s="7"/>
      <c r="Q39" s="7"/>
      <c r="R39" s="7"/>
      <c r="S39" s="7"/>
      <c r="T39" s="7"/>
      <c r="U39" s="7"/>
      <c r="V39" s="7"/>
      <c r="W39" s="7"/>
      <c r="X39" s="7"/>
      <c r="Y39" s="7"/>
      <c r="Z39" s="7"/>
    </row>
    <row r="40" ht="12.75" customHeight="1">
      <c r="E40" s="7"/>
      <c r="F40" s="19">
        <v>25.0</v>
      </c>
      <c r="G40" s="4">
        <v>0.0</v>
      </c>
      <c r="H40" s="5">
        <v>4.0</v>
      </c>
      <c r="I40" s="7"/>
      <c r="J40" s="7"/>
      <c r="K40" s="7"/>
      <c r="L40" s="7"/>
      <c r="M40" s="7"/>
      <c r="N40" s="7"/>
      <c r="O40" s="7"/>
      <c r="P40" s="7"/>
      <c r="Q40" s="7"/>
      <c r="R40" s="7"/>
      <c r="S40" s="7"/>
      <c r="T40" s="7"/>
      <c r="U40" s="7"/>
      <c r="V40" s="7"/>
      <c r="W40" s="7"/>
      <c r="X40" s="7"/>
      <c r="Y40" s="7"/>
      <c r="Z40" s="7"/>
    </row>
    <row r="41" ht="12.75" customHeight="1">
      <c r="E41" s="7"/>
      <c r="F41" s="19">
        <v>26.0</v>
      </c>
      <c r="G41" s="4">
        <v>0.0</v>
      </c>
      <c r="H41" s="5">
        <v>5.0</v>
      </c>
      <c r="I41" s="7"/>
      <c r="J41" s="7"/>
      <c r="K41" s="7"/>
      <c r="L41" s="7"/>
      <c r="M41" s="7"/>
      <c r="N41" s="7"/>
      <c r="O41" s="7"/>
      <c r="P41" s="7"/>
      <c r="Q41" s="7"/>
      <c r="R41" s="7"/>
      <c r="S41" s="7"/>
      <c r="T41" s="7"/>
      <c r="U41" s="7"/>
      <c r="V41" s="7"/>
      <c r="W41" s="7"/>
      <c r="X41" s="7"/>
      <c r="Y41" s="7"/>
      <c r="Z41" s="7"/>
    </row>
    <row r="42" ht="12.75" customHeight="1">
      <c r="E42" s="7"/>
      <c r="F42" s="19">
        <v>26.0</v>
      </c>
      <c r="G42" s="4">
        <v>1.0</v>
      </c>
      <c r="H42" s="5">
        <v>4.0</v>
      </c>
      <c r="I42" s="7"/>
      <c r="J42" s="7"/>
      <c r="K42" s="7"/>
      <c r="L42" s="7"/>
      <c r="M42" s="7"/>
      <c r="N42" s="7"/>
      <c r="O42" s="7"/>
      <c r="P42" s="7"/>
      <c r="Q42" s="7"/>
      <c r="R42" s="7"/>
      <c r="S42" s="7"/>
      <c r="T42" s="7"/>
      <c r="U42" s="7"/>
      <c r="V42" s="7"/>
      <c r="W42" s="7"/>
      <c r="X42" s="7"/>
      <c r="Y42" s="7"/>
      <c r="Z42" s="7"/>
    </row>
    <row r="43" ht="12.75" customHeight="1">
      <c r="E43" s="7"/>
      <c r="F43" s="19">
        <v>29.0</v>
      </c>
      <c r="G43" s="4">
        <v>0.0</v>
      </c>
      <c r="H43" s="5">
        <v>1.0</v>
      </c>
      <c r="I43" s="7"/>
      <c r="J43" s="7"/>
      <c r="K43" s="7"/>
      <c r="L43" s="7"/>
      <c r="M43" s="7"/>
      <c r="N43" s="7"/>
      <c r="O43" s="7"/>
      <c r="P43" s="7"/>
      <c r="Q43" s="7"/>
      <c r="R43" s="7"/>
      <c r="S43" s="7"/>
      <c r="T43" s="7"/>
      <c r="U43" s="7"/>
      <c r="V43" s="7"/>
      <c r="W43" s="7"/>
      <c r="X43" s="7"/>
      <c r="Y43" s="7"/>
      <c r="Z43" s="7"/>
    </row>
    <row r="44" ht="12.75" customHeight="1">
      <c r="E44" s="7"/>
      <c r="F44" s="19">
        <v>30.0</v>
      </c>
      <c r="G44" s="4">
        <v>0.0</v>
      </c>
      <c r="H44" s="5">
        <v>5.0</v>
      </c>
      <c r="I44" s="7"/>
      <c r="J44" s="7"/>
      <c r="K44" s="7"/>
      <c r="L44" s="7"/>
      <c r="M44" s="7"/>
      <c r="N44" s="7"/>
      <c r="O44" s="7"/>
      <c r="P44" s="7"/>
      <c r="Q44" s="7"/>
      <c r="R44" s="7"/>
      <c r="S44" s="7"/>
      <c r="T44" s="7"/>
      <c r="U44" s="7"/>
      <c r="V44" s="7"/>
      <c r="W44" s="7"/>
      <c r="X44" s="7"/>
      <c r="Y44" s="7"/>
      <c r="Z44" s="7"/>
    </row>
    <row r="45" ht="12.75" customHeight="1">
      <c r="E45" s="7"/>
      <c r="F45" s="19">
        <v>31.0</v>
      </c>
      <c r="G45" s="4">
        <v>0.0</v>
      </c>
      <c r="H45" s="5">
        <v>4.0</v>
      </c>
      <c r="I45" s="7"/>
      <c r="J45" s="7"/>
      <c r="K45" s="7"/>
      <c r="L45" s="7"/>
      <c r="M45" s="7"/>
      <c r="N45" s="7"/>
      <c r="O45" s="7"/>
      <c r="P45" s="7"/>
      <c r="Q45" s="7"/>
      <c r="R45" s="7"/>
      <c r="S45" s="7"/>
      <c r="T45" s="7"/>
      <c r="U45" s="7"/>
      <c r="V45" s="7"/>
      <c r="W45" s="7"/>
      <c r="X45" s="7"/>
      <c r="Y45" s="7"/>
      <c r="Z45" s="7"/>
    </row>
    <row r="46" ht="12.75" customHeight="1">
      <c r="E46" s="7"/>
      <c r="F46" s="19">
        <v>31.0</v>
      </c>
      <c r="G46" s="4">
        <v>1.0</v>
      </c>
      <c r="H46" s="5">
        <v>1.0</v>
      </c>
      <c r="I46" s="7"/>
      <c r="J46" s="7"/>
      <c r="K46" s="7"/>
      <c r="L46" s="7"/>
      <c r="M46" s="7"/>
      <c r="N46" s="7"/>
      <c r="O46" s="7"/>
      <c r="P46" s="7"/>
      <c r="Q46" s="7"/>
      <c r="R46" s="7"/>
      <c r="S46" s="7"/>
      <c r="T46" s="7"/>
      <c r="U46" s="7"/>
      <c r="V46" s="7"/>
      <c r="W46" s="7"/>
      <c r="X46" s="7"/>
      <c r="Y46" s="7"/>
      <c r="Z46" s="7"/>
    </row>
    <row r="47" ht="12.75" customHeight="1">
      <c r="E47" s="7"/>
      <c r="F47" s="19">
        <v>32.0</v>
      </c>
      <c r="G47" s="4">
        <v>0.0</v>
      </c>
      <c r="H47" s="5">
        <v>2.0</v>
      </c>
      <c r="I47" s="7"/>
      <c r="J47" s="7"/>
      <c r="K47" s="7"/>
      <c r="L47" s="7"/>
      <c r="M47" s="7"/>
      <c r="N47" s="7"/>
      <c r="O47" s="7"/>
      <c r="P47" s="7"/>
      <c r="Q47" s="7"/>
      <c r="R47" s="7"/>
      <c r="S47" s="7"/>
      <c r="T47" s="7"/>
      <c r="U47" s="7"/>
      <c r="V47" s="7"/>
      <c r="W47" s="7"/>
      <c r="X47" s="7"/>
      <c r="Y47" s="7"/>
      <c r="Z47" s="7"/>
    </row>
    <row r="48" ht="12.75" customHeight="1">
      <c r="E48" s="7"/>
      <c r="F48" s="19">
        <v>32.0</v>
      </c>
      <c r="G48" s="4">
        <v>1.0</v>
      </c>
      <c r="H48" s="5">
        <v>1.0</v>
      </c>
      <c r="I48" s="7"/>
      <c r="J48" s="7"/>
      <c r="K48" s="7"/>
      <c r="L48" s="7"/>
      <c r="M48" s="7"/>
      <c r="N48" s="7"/>
      <c r="O48" s="7"/>
      <c r="P48" s="7"/>
      <c r="Q48" s="7"/>
      <c r="R48" s="7"/>
      <c r="S48" s="7"/>
      <c r="T48" s="7"/>
      <c r="U48" s="7"/>
      <c r="V48" s="7"/>
      <c r="W48" s="7"/>
      <c r="X48" s="7"/>
      <c r="Y48" s="7"/>
      <c r="Z48" s="7"/>
    </row>
    <row r="49" ht="12.75" customHeight="1">
      <c r="E49" s="7"/>
      <c r="F49" s="19">
        <v>33.0</v>
      </c>
      <c r="G49" s="4">
        <v>0.0</v>
      </c>
      <c r="H49" s="5">
        <v>3.0</v>
      </c>
      <c r="I49" s="7"/>
      <c r="J49" s="7"/>
      <c r="K49" s="7"/>
      <c r="L49" s="7"/>
      <c r="M49" s="7"/>
      <c r="N49" s="7"/>
      <c r="O49" s="7"/>
      <c r="P49" s="7"/>
      <c r="Q49" s="7"/>
      <c r="R49" s="7"/>
      <c r="S49" s="7"/>
      <c r="T49" s="7"/>
      <c r="U49" s="7"/>
      <c r="V49" s="7"/>
      <c r="W49" s="7"/>
      <c r="X49" s="7"/>
      <c r="Y49" s="7"/>
      <c r="Z49" s="7"/>
    </row>
    <row r="50" ht="12.75" customHeight="1">
      <c r="E50" s="7"/>
      <c r="F50" s="19">
        <v>34.0</v>
      </c>
      <c r="G50" s="4">
        <v>0.0</v>
      </c>
      <c r="H50" s="5">
        <v>5.0</v>
      </c>
      <c r="I50" s="7"/>
      <c r="J50" s="7"/>
      <c r="K50" s="7"/>
      <c r="L50" s="7"/>
      <c r="M50" s="7"/>
      <c r="N50" s="7"/>
      <c r="O50" s="7"/>
      <c r="P50" s="7"/>
      <c r="Q50" s="7"/>
      <c r="R50" s="7"/>
      <c r="S50" s="7"/>
      <c r="T50" s="7"/>
      <c r="U50" s="7"/>
      <c r="V50" s="7"/>
      <c r="W50" s="7"/>
      <c r="X50" s="7"/>
      <c r="Y50" s="7"/>
      <c r="Z50" s="7"/>
    </row>
    <row r="51" ht="12.75" customHeight="1">
      <c r="E51" s="7"/>
      <c r="F51" s="19">
        <v>34.0</v>
      </c>
      <c r="G51" s="4">
        <v>1.0</v>
      </c>
      <c r="H51" s="5">
        <v>2.0</v>
      </c>
      <c r="I51" s="7"/>
      <c r="J51" s="7"/>
      <c r="K51" s="7"/>
      <c r="L51" s="7"/>
      <c r="M51" s="7"/>
      <c r="N51" s="7"/>
      <c r="O51" s="7"/>
      <c r="P51" s="7"/>
      <c r="Q51" s="7"/>
      <c r="R51" s="7"/>
      <c r="S51" s="7"/>
      <c r="T51" s="7"/>
      <c r="U51" s="7"/>
      <c r="V51" s="7"/>
      <c r="W51" s="7"/>
      <c r="X51" s="7"/>
      <c r="Y51" s="7"/>
      <c r="Z51" s="7"/>
    </row>
    <row r="52" ht="12.75" customHeight="1">
      <c r="E52" s="7"/>
      <c r="F52" s="19">
        <v>36.0</v>
      </c>
      <c r="G52" s="4">
        <v>0.0</v>
      </c>
      <c r="H52" s="5">
        <v>1.0</v>
      </c>
      <c r="I52" s="7"/>
      <c r="J52" s="7"/>
      <c r="K52" s="7"/>
      <c r="L52" s="7"/>
      <c r="M52" s="7"/>
      <c r="N52" s="7"/>
      <c r="O52" s="7"/>
      <c r="P52" s="7"/>
      <c r="Q52" s="7"/>
      <c r="R52" s="7"/>
      <c r="S52" s="7"/>
      <c r="T52" s="7"/>
      <c r="U52" s="7"/>
      <c r="V52" s="7"/>
      <c r="W52" s="7"/>
      <c r="X52" s="7"/>
      <c r="Y52" s="7"/>
      <c r="Z52" s="7"/>
    </row>
    <row r="53" ht="12.75" customHeight="1">
      <c r="E53" s="7"/>
      <c r="F53" s="19">
        <v>36.0</v>
      </c>
      <c r="G53" s="4">
        <v>1.0</v>
      </c>
      <c r="H53" s="5">
        <v>2.0</v>
      </c>
      <c r="I53" s="7"/>
      <c r="J53" s="7"/>
      <c r="K53" s="7"/>
      <c r="L53" s="7"/>
      <c r="M53" s="7"/>
      <c r="N53" s="7"/>
      <c r="O53" s="7"/>
      <c r="P53" s="7"/>
      <c r="Q53" s="7"/>
      <c r="R53" s="7"/>
      <c r="S53" s="7"/>
      <c r="T53" s="7"/>
      <c r="U53" s="7"/>
      <c r="V53" s="7"/>
      <c r="W53" s="7"/>
      <c r="X53" s="7"/>
      <c r="Y53" s="7"/>
      <c r="Z53" s="7"/>
    </row>
    <row r="54" ht="12.75" customHeight="1">
      <c r="E54" s="7"/>
      <c r="F54" s="19">
        <v>37.0</v>
      </c>
      <c r="G54" s="4">
        <v>0.0</v>
      </c>
      <c r="H54" s="5">
        <v>3.0</v>
      </c>
      <c r="I54" s="7"/>
      <c r="J54" s="7"/>
      <c r="K54" s="7"/>
      <c r="L54" s="7"/>
      <c r="M54" s="7"/>
      <c r="N54" s="7"/>
      <c r="O54" s="7"/>
      <c r="P54" s="7"/>
      <c r="Q54" s="7"/>
      <c r="R54" s="7"/>
      <c r="S54" s="7"/>
      <c r="T54" s="7"/>
      <c r="U54" s="7"/>
      <c r="V54" s="7"/>
      <c r="W54" s="7"/>
      <c r="X54" s="7"/>
      <c r="Y54" s="7"/>
      <c r="Z54" s="7"/>
    </row>
    <row r="55" ht="12.75" customHeight="1">
      <c r="E55" s="7"/>
      <c r="F55" s="19">
        <v>37.0</v>
      </c>
      <c r="G55" s="4">
        <v>1.0</v>
      </c>
      <c r="H55" s="5">
        <v>2.0</v>
      </c>
      <c r="I55" s="7"/>
      <c r="J55" s="7"/>
      <c r="K55" s="7"/>
      <c r="L55" s="7"/>
      <c r="M55" s="7"/>
      <c r="N55" s="7"/>
      <c r="O55" s="7"/>
      <c r="P55" s="7"/>
      <c r="Q55" s="7"/>
      <c r="R55" s="7"/>
      <c r="S55" s="7"/>
      <c r="T55" s="7"/>
      <c r="U55" s="7"/>
      <c r="V55" s="7"/>
      <c r="W55" s="7"/>
      <c r="X55" s="7"/>
      <c r="Y55" s="7"/>
      <c r="Z55" s="7"/>
    </row>
    <row r="56" ht="12.75" customHeight="1">
      <c r="E56" s="7"/>
      <c r="F56" s="19">
        <v>38.0</v>
      </c>
      <c r="G56" s="4">
        <v>0.0</v>
      </c>
      <c r="H56" s="5">
        <v>4.0</v>
      </c>
      <c r="I56" s="7"/>
      <c r="J56" s="7"/>
      <c r="K56" s="7"/>
      <c r="L56" s="7"/>
      <c r="M56" s="7"/>
      <c r="N56" s="7"/>
      <c r="O56" s="7"/>
      <c r="P56" s="7"/>
      <c r="Q56" s="7"/>
      <c r="R56" s="7"/>
      <c r="S56" s="7"/>
      <c r="T56" s="7"/>
      <c r="U56" s="7"/>
      <c r="V56" s="7"/>
      <c r="W56" s="7"/>
      <c r="X56" s="7"/>
      <c r="Y56" s="7"/>
      <c r="Z56" s="7"/>
    </row>
    <row r="57" ht="12.75" customHeight="1">
      <c r="E57" s="7"/>
      <c r="F57" s="19">
        <v>38.0</v>
      </c>
      <c r="G57" s="4">
        <v>1.0</v>
      </c>
      <c r="H57" s="5">
        <v>3.0</v>
      </c>
      <c r="I57" s="7"/>
      <c r="J57" s="7"/>
      <c r="K57" s="7"/>
      <c r="L57" s="7"/>
      <c r="M57" s="7"/>
      <c r="N57" s="7"/>
      <c r="O57" s="7"/>
      <c r="P57" s="7"/>
      <c r="Q57" s="7"/>
      <c r="R57" s="7"/>
      <c r="S57" s="7"/>
      <c r="T57" s="7"/>
      <c r="U57" s="7"/>
      <c r="V57" s="7"/>
      <c r="W57" s="7"/>
      <c r="X57" s="7"/>
      <c r="Y57" s="7"/>
      <c r="Z57" s="7"/>
    </row>
    <row r="58" ht="12.75" customHeight="1">
      <c r="E58" s="7"/>
      <c r="F58" s="19">
        <v>39.0</v>
      </c>
      <c r="G58" s="4">
        <v>0.0</v>
      </c>
      <c r="H58" s="5">
        <v>1.0</v>
      </c>
      <c r="I58" s="7"/>
      <c r="J58" s="7"/>
      <c r="K58" s="7"/>
      <c r="L58" s="7"/>
      <c r="M58" s="7"/>
      <c r="N58" s="7"/>
      <c r="O58" s="7"/>
      <c r="P58" s="7"/>
      <c r="Q58" s="7"/>
      <c r="R58" s="7"/>
      <c r="S58" s="7"/>
      <c r="T58" s="7"/>
      <c r="U58" s="7"/>
      <c r="V58" s="7"/>
      <c r="W58" s="7"/>
      <c r="X58" s="7"/>
      <c r="Y58" s="7"/>
      <c r="Z58" s="7"/>
    </row>
    <row r="59" ht="12.75" customHeight="1">
      <c r="E59" s="7"/>
      <c r="F59" s="19">
        <v>39.0</v>
      </c>
      <c r="G59" s="4">
        <v>1.0</v>
      </c>
      <c r="H59" s="5">
        <v>2.0</v>
      </c>
      <c r="I59" s="7"/>
      <c r="J59" s="7"/>
      <c r="K59" s="7"/>
      <c r="L59" s="7"/>
      <c r="M59" s="7"/>
      <c r="N59" s="7"/>
      <c r="O59" s="7"/>
      <c r="P59" s="7"/>
      <c r="Q59" s="7"/>
      <c r="R59" s="7"/>
      <c r="S59" s="7"/>
      <c r="T59" s="7"/>
      <c r="U59" s="7"/>
      <c r="V59" s="7"/>
      <c r="W59" s="7"/>
      <c r="X59" s="7"/>
      <c r="Y59" s="7"/>
      <c r="Z59" s="7"/>
    </row>
    <row r="60" ht="12.75" customHeight="1">
      <c r="E60" s="7"/>
      <c r="F60" s="19">
        <v>40.0</v>
      </c>
      <c r="G60" s="4">
        <v>0.0</v>
      </c>
      <c r="H60" s="5">
        <v>4.0</v>
      </c>
      <c r="I60" s="7"/>
      <c r="J60" s="7"/>
      <c r="K60" s="7"/>
      <c r="L60" s="7"/>
      <c r="M60" s="7"/>
      <c r="N60" s="7"/>
      <c r="O60" s="7"/>
      <c r="P60" s="7"/>
      <c r="Q60" s="7"/>
      <c r="R60" s="7"/>
      <c r="S60" s="7"/>
      <c r="T60" s="7"/>
      <c r="U60" s="7"/>
      <c r="V60" s="7"/>
      <c r="W60" s="7"/>
      <c r="X60" s="7"/>
      <c r="Y60" s="7"/>
      <c r="Z60" s="7"/>
    </row>
    <row r="61" ht="12.75" customHeight="1">
      <c r="E61" s="7"/>
      <c r="F61" s="19">
        <v>40.0</v>
      </c>
      <c r="G61" s="4">
        <v>1.0</v>
      </c>
      <c r="H61" s="5">
        <v>2.0</v>
      </c>
      <c r="I61" s="7"/>
      <c r="J61" s="7"/>
      <c r="K61" s="7"/>
      <c r="L61" s="7"/>
      <c r="M61" s="7"/>
      <c r="N61" s="7"/>
      <c r="O61" s="7"/>
      <c r="P61" s="7"/>
      <c r="Q61" s="7"/>
      <c r="R61" s="7"/>
      <c r="S61" s="7"/>
      <c r="T61" s="7"/>
      <c r="U61" s="7"/>
      <c r="V61" s="7"/>
      <c r="W61" s="7"/>
      <c r="X61" s="7"/>
      <c r="Y61" s="7"/>
      <c r="Z61" s="7"/>
    </row>
    <row r="62" ht="12.75" customHeight="1">
      <c r="E62" s="7"/>
      <c r="F62" s="19">
        <v>41.0</v>
      </c>
      <c r="G62" s="4">
        <v>0.0</v>
      </c>
      <c r="H62" s="5">
        <v>2.0</v>
      </c>
      <c r="I62" s="7"/>
      <c r="J62" s="7"/>
      <c r="K62" s="7"/>
      <c r="L62" s="7"/>
      <c r="M62" s="7"/>
      <c r="N62" s="7"/>
      <c r="O62" s="7"/>
      <c r="P62" s="7"/>
      <c r="Q62" s="7"/>
      <c r="R62" s="7"/>
      <c r="S62" s="7"/>
      <c r="T62" s="7"/>
      <c r="U62" s="7"/>
      <c r="V62" s="7"/>
      <c r="W62" s="7"/>
      <c r="X62" s="7"/>
      <c r="Y62" s="7"/>
      <c r="Z62" s="7"/>
    </row>
    <row r="63" ht="12.75" customHeight="1">
      <c r="E63" s="7"/>
      <c r="F63" s="19">
        <v>41.0</v>
      </c>
      <c r="G63" s="4">
        <v>1.0</v>
      </c>
      <c r="H63" s="5">
        <v>3.0</v>
      </c>
      <c r="I63" s="7"/>
      <c r="J63" s="7"/>
      <c r="K63" s="7"/>
      <c r="L63" s="7"/>
      <c r="M63" s="7"/>
      <c r="N63" s="7"/>
      <c r="O63" s="7"/>
      <c r="P63" s="7"/>
      <c r="Q63" s="7"/>
      <c r="R63" s="7"/>
      <c r="S63" s="7"/>
      <c r="T63" s="7"/>
      <c r="U63" s="7"/>
      <c r="V63" s="7"/>
      <c r="W63" s="7"/>
      <c r="X63" s="7"/>
      <c r="Y63" s="7"/>
      <c r="Z63" s="7"/>
    </row>
    <row r="64" ht="12.75" customHeight="1">
      <c r="E64" s="7"/>
      <c r="F64" s="19">
        <v>42.0</v>
      </c>
      <c r="G64" s="4">
        <v>0.0</v>
      </c>
      <c r="H64" s="5">
        <v>3.0</v>
      </c>
      <c r="I64" s="7"/>
      <c r="J64" s="7"/>
      <c r="K64" s="7"/>
      <c r="L64" s="7"/>
      <c r="M64" s="7"/>
      <c r="N64" s="7"/>
      <c r="O64" s="7"/>
      <c r="P64" s="7"/>
      <c r="Q64" s="7"/>
      <c r="R64" s="7"/>
      <c r="S64" s="7"/>
      <c r="T64" s="7"/>
      <c r="U64" s="7"/>
      <c r="V64" s="7"/>
      <c r="W64" s="7"/>
      <c r="X64" s="7"/>
      <c r="Y64" s="7"/>
      <c r="Z64" s="7"/>
    </row>
    <row r="65" ht="12.75" customHeight="1">
      <c r="E65" s="7"/>
      <c r="F65" s="19">
        <v>42.0</v>
      </c>
      <c r="G65" s="4">
        <v>1.0</v>
      </c>
      <c r="H65" s="5">
        <v>4.0</v>
      </c>
      <c r="I65" s="7"/>
      <c r="J65" s="7"/>
      <c r="K65" s="7"/>
      <c r="L65" s="7"/>
      <c r="M65" s="7"/>
      <c r="N65" s="7"/>
      <c r="O65" s="7"/>
      <c r="P65" s="7"/>
      <c r="Q65" s="7"/>
      <c r="R65" s="7"/>
      <c r="S65" s="7"/>
      <c r="T65" s="7"/>
      <c r="U65" s="7"/>
      <c r="V65" s="7"/>
      <c r="W65" s="7"/>
      <c r="X65" s="7"/>
      <c r="Y65" s="7"/>
      <c r="Z65" s="7"/>
    </row>
    <row r="66" ht="12.75" customHeight="1">
      <c r="E66" s="7"/>
      <c r="F66" s="19">
        <v>43.0</v>
      </c>
      <c r="G66" s="4">
        <v>1.0</v>
      </c>
      <c r="H66" s="5">
        <v>4.0</v>
      </c>
      <c r="I66" s="7"/>
      <c r="J66" s="7"/>
      <c r="K66" s="7"/>
      <c r="L66" s="7"/>
      <c r="M66" s="7"/>
      <c r="N66" s="7"/>
      <c r="O66" s="7"/>
      <c r="P66" s="7"/>
      <c r="Q66" s="7"/>
      <c r="R66" s="7"/>
      <c r="S66" s="7"/>
      <c r="T66" s="7"/>
      <c r="U66" s="7"/>
      <c r="V66" s="7"/>
      <c r="W66" s="7"/>
      <c r="X66" s="7"/>
      <c r="Y66" s="7"/>
      <c r="Z66" s="7"/>
    </row>
    <row r="67" ht="12.75" customHeight="1">
      <c r="E67" s="7"/>
      <c r="F67" s="19">
        <v>44.0</v>
      </c>
      <c r="G67" s="4">
        <v>1.0</v>
      </c>
      <c r="H67" s="5">
        <v>3.0</v>
      </c>
      <c r="I67" s="7"/>
      <c r="J67" s="7"/>
      <c r="K67" s="7"/>
      <c r="L67" s="7"/>
      <c r="M67" s="7"/>
      <c r="N67" s="7"/>
      <c r="O67" s="7"/>
      <c r="P67" s="7"/>
      <c r="Q67" s="7"/>
      <c r="R67" s="7"/>
      <c r="S67" s="7"/>
      <c r="T67" s="7"/>
      <c r="U67" s="7"/>
      <c r="V67" s="7"/>
      <c r="W67" s="7"/>
      <c r="X67" s="7"/>
      <c r="Y67" s="7"/>
      <c r="Z67" s="7"/>
    </row>
    <row r="68" ht="12.75" customHeight="1">
      <c r="E68" s="7"/>
      <c r="F68" s="19">
        <v>47.0</v>
      </c>
      <c r="G68" s="4">
        <v>0.0</v>
      </c>
      <c r="H68" s="5">
        <v>3.0</v>
      </c>
      <c r="I68" s="7"/>
      <c r="J68" s="7"/>
      <c r="K68" s="7"/>
      <c r="L68" s="7"/>
      <c r="M68" s="7"/>
      <c r="N68" s="7"/>
      <c r="O68" s="7"/>
      <c r="P68" s="7"/>
      <c r="Q68" s="7"/>
      <c r="R68" s="7"/>
      <c r="S68" s="7"/>
      <c r="T68" s="7"/>
      <c r="U68" s="7"/>
      <c r="V68" s="7"/>
      <c r="W68" s="7"/>
      <c r="X68" s="7"/>
      <c r="Y68" s="7"/>
      <c r="Z68" s="7"/>
    </row>
    <row r="69" ht="12.75" customHeight="1">
      <c r="E69" s="7"/>
      <c r="F69" s="19">
        <v>48.0</v>
      </c>
      <c r="G69" s="4">
        <v>0.0</v>
      </c>
      <c r="H69" s="5">
        <v>4.0</v>
      </c>
      <c r="I69" s="7"/>
      <c r="J69" s="7"/>
      <c r="K69" s="7"/>
      <c r="L69" s="7"/>
      <c r="M69" s="7"/>
      <c r="N69" s="7"/>
      <c r="O69" s="7"/>
      <c r="P69" s="7"/>
      <c r="Q69" s="7"/>
      <c r="R69" s="7"/>
      <c r="S69" s="7"/>
      <c r="T69" s="7"/>
      <c r="U69" s="7"/>
      <c r="V69" s="7"/>
      <c r="W69" s="7"/>
      <c r="X69" s="7"/>
      <c r="Y69" s="7"/>
      <c r="Z69" s="7"/>
    </row>
    <row r="70" ht="12.75" customHeight="1">
      <c r="E70" s="7"/>
      <c r="F70" s="19">
        <v>48.0</v>
      </c>
      <c r="G70" s="4">
        <v>1.0</v>
      </c>
      <c r="H70" s="5">
        <v>1.0</v>
      </c>
      <c r="I70" s="7"/>
      <c r="J70" s="7"/>
      <c r="K70" s="7"/>
      <c r="L70" s="7"/>
      <c r="M70" s="7"/>
      <c r="N70" s="7"/>
      <c r="O70" s="7"/>
      <c r="P70" s="7"/>
      <c r="Q70" s="7"/>
      <c r="R70" s="7"/>
      <c r="S70" s="7"/>
      <c r="T70" s="7"/>
      <c r="U70" s="7"/>
      <c r="V70" s="7"/>
      <c r="W70" s="7"/>
      <c r="X70" s="7"/>
      <c r="Y70" s="7"/>
      <c r="Z70" s="7"/>
    </row>
    <row r="71" ht="12.75" customHeight="1">
      <c r="E71" s="7"/>
      <c r="F71" s="2"/>
      <c r="G71" s="2"/>
      <c r="H71" s="2"/>
      <c r="I71" s="7"/>
      <c r="J71" s="7"/>
      <c r="K71" s="7"/>
      <c r="L71" s="7"/>
      <c r="M71" s="7"/>
      <c r="N71" s="7"/>
      <c r="O71" s="7"/>
      <c r="P71" s="7"/>
      <c r="Q71" s="7"/>
      <c r="R71" s="7"/>
      <c r="S71" s="7"/>
      <c r="T71" s="7"/>
      <c r="U71" s="7"/>
      <c r="V71" s="7"/>
      <c r="W71" s="7"/>
      <c r="X71" s="7"/>
      <c r="Y71" s="7"/>
      <c r="Z71" s="7"/>
    </row>
    <row r="72" ht="12.75" customHeight="1">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32.43"/>
    <col customWidth="1" min="2" max="2" width="45.71"/>
    <col customWidth="1" min="3" max="3" width="20.57"/>
    <col customWidth="1" min="4" max="4" width="14.43"/>
    <col customWidth="1" min="5" max="6" width="26.71"/>
    <col customWidth="1" min="7" max="9" width="45.71"/>
    <col customWidth="1" min="10" max="10" width="192.43"/>
    <col customWidth="1" min="11" max="11" width="27.57"/>
    <col customWidth="1" min="12" max="12" width="23.71"/>
    <col customWidth="1" min="13" max="13" width="20.43"/>
    <col customWidth="1" min="14" max="14" width="21.86"/>
    <col customWidth="1" min="15" max="15" width="45.29"/>
    <col customWidth="1" min="16" max="16" width="18.29"/>
    <col customWidth="1" min="17" max="17" width="24.29"/>
    <col customWidth="1" min="18" max="25" width="14.43"/>
  </cols>
  <sheetData>
    <row r="1" ht="18.0" customHeight="1">
      <c r="A1" s="22" t="s">
        <v>24</v>
      </c>
      <c r="B1" s="23" t="s">
        <v>25</v>
      </c>
      <c r="C1" s="24" t="s">
        <v>26</v>
      </c>
      <c r="D1" s="24" t="s">
        <v>27</v>
      </c>
      <c r="E1" s="25" t="s">
        <v>28</v>
      </c>
      <c r="F1" s="25" t="s">
        <v>29</v>
      </c>
      <c r="G1" s="23" t="s">
        <v>21</v>
      </c>
      <c r="H1" s="23" t="s">
        <v>6</v>
      </c>
      <c r="I1" s="23" t="s">
        <v>30</v>
      </c>
      <c r="J1" s="22" t="s">
        <v>31</v>
      </c>
      <c r="K1" s="22" t="s">
        <v>32</v>
      </c>
      <c r="L1" s="22" t="s">
        <v>33</v>
      </c>
      <c r="M1" s="22" t="s">
        <v>34</v>
      </c>
      <c r="N1" s="22" t="s">
        <v>35</v>
      </c>
      <c r="O1" s="23" t="s">
        <v>36</v>
      </c>
      <c r="P1" s="22"/>
      <c r="Q1" s="22"/>
      <c r="R1" s="5"/>
      <c r="S1" s="5"/>
      <c r="T1" s="5"/>
      <c r="U1" s="5"/>
      <c r="V1" s="5"/>
      <c r="W1" s="5"/>
      <c r="X1" s="5"/>
      <c r="Y1" s="5"/>
      <c r="Z1" s="5"/>
    </row>
    <row r="2">
      <c r="A2" s="26" t="s">
        <v>37</v>
      </c>
      <c r="B2" s="5"/>
      <c r="C2" s="27">
        <v>1.0</v>
      </c>
      <c r="D2" s="28" t="b">
        <v>1</v>
      </c>
      <c r="E2" s="29">
        <v>4.0</v>
      </c>
      <c r="F2" s="29">
        <v>4.0</v>
      </c>
      <c r="G2" s="5">
        <v>1.0</v>
      </c>
      <c r="H2" s="5" t="s">
        <v>10</v>
      </c>
      <c r="I2" s="5" t="s">
        <v>38</v>
      </c>
      <c r="J2" s="5" t="s">
        <v>39</v>
      </c>
      <c r="K2" s="30">
        <v>350.0</v>
      </c>
      <c r="L2" s="30" t="s">
        <v>40</v>
      </c>
      <c r="M2" s="30"/>
      <c r="N2" s="30"/>
      <c r="O2" s="31" t="str">
        <f t="shared" ref="O2:O3" si="1">HYPERLINK("https://goo.gl/photos/t2b9GvX5kSMsXJub9","https://goo.gl/photos/t2b9GvX5kSMsXJub9")</f>
        <v>https://goo.gl/photos/t2b9GvX5kSMsXJub9</v>
      </c>
      <c r="P2" s="30"/>
      <c r="Q2" s="30"/>
      <c r="R2" s="5"/>
      <c r="S2" s="5"/>
      <c r="T2" s="5"/>
      <c r="U2" s="5"/>
      <c r="V2" s="5"/>
      <c r="W2" s="5"/>
      <c r="X2" s="5"/>
      <c r="Y2" s="5"/>
      <c r="Z2" s="5"/>
    </row>
    <row r="3">
      <c r="A3" s="32" t="s">
        <v>41</v>
      </c>
      <c r="B3" s="5" t="str">
        <f>IF(ISNA(VLOOKUP(C3,'Raw Data'!$B$2:$C$412,2,FALSE)),"yes","")</f>
        <v/>
      </c>
      <c r="C3" s="27">
        <v>2.0</v>
      </c>
      <c r="D3" s="33" t="b">
        <v>0</v>
      </c>
      <c r="E3" s="29">
        <v>1.0</v>
      </c>
      <c r="F3" s="29">
        <v>4.0</v>
      </c>
      <c r="G3" s="5">
        <v>1.0</v>
      </c>
      <c r="H3" s="5" t="s">
        <v>10</v>
      </c>
      <c r="I3" s="5" t="s">
        <v>42</v>
      </c>
      <c r="J3" s="5" t="s">
        <v>43</v>
      </c>
      <c r="K3" s="30">
        <v>350.0</v>
      </c>
      <c r="L3" s="30" t="s">
        <v>40</v>
      </c>
      <c r="M3" s="30"/>
      <c r="N3" s="30"/>
      <c r="O3" s="31" t="str">
        <f t="shared" si="1"/>
        <v>https://goo.gl/photos/t2b9GvX5kSMsXJub9</v>
      </c>
      <c r="P3" s="30"/>
      <c r="Q3" s="30"/>
      <c r="R3" s="5"/>
      <c r="S3" s="5"/>
      <c r="T3" s="5"/>
      <c r="U3" s="5"/>
      <c r="V3" s="5"/>
      <c r="W3" s="5"/>
      <c r="X3" s="5"/>
      <c r="Y3" s="5"/>
      <c r="Z3" s="5"/>
    </row>
    <row r="4">
      <c r="A4" s="34" t="s">
        <v>44</v>
      </c>
      <c r="B4" s="5" t="str">
        <f>IF(ISNA(VLOOKUP(C4,'Raw Data'!$B$2:$C$412,2,FALSE)),"yes","")</f>
        <v/>
      </c>
      <c r="C4" s="27">
        <v>3.0</v>
      </c>
      <c r="D4" s="28" t="b">
        <v>1</v>
      </c>
      <c r="E4" s="35">
        <v>1.0</v>
      </c>
      <c r="F4" s="35">
        <v>2.0</v>
      </c>
      <c r="G4" s="5">
        <v>2.0</v>
      </c>
      <c r="H4" s="5" t="s">
        <v>10</v>
      </c>
      <c r="I4" s="5" t="s">
        <v>45</v>
      </c>
      <c r="J4" s="5" t="s">
        <v>46</v>
      </c>
      <c r="K4" s="30">
        <v>150.0</v>
      </c>
      <c r="L4" s="30" t="s">
        <v>40</v>
      </c>
      <c r="M4" s="36"/>
      <c r="N4" s="36"/>
      <c r="O4" s="31" t="str">
        <f t="shared" ref="O4:O5" si="2">HYPERLINK("https://goo.gl/photos/UfyPrqEKHVL2he2U7","https://goo.gl/photos/UfyPrqEKHVL2he2U7")</f>
        <v>https://goo.gl/photos/UfyPrqEKHVL2he2U7</v>
      </c>
      <c r="P4" s="30"/>
      <c r="Q4" s="30"/>
      <c r="R4" s="5"/>
      <c r="S4" s="5"/>
      <c r="T4" s="5"/>
      <c r="U4" s="5"/>
      <c r="V4" s="5"/>
      <c r="W4" s="5"/>
      <c r="X4" s="5"/>
      <c r="Y4" s="5"/>
      <c r="Z4" s="5"/>
    </row>
    <row r="5">
      <c r="A5" s="37" t="s">
        <v>47</v>
      </c>
      <c r="B5" s="5" t="str">
        <f>IF(ISNA(VLOOKUP(C5,'Raw Data'!$B$2:$C$412,2,FALSE)),"yes","")</f>
        <v/>
      </c>
      <c r="C5" s="27">
        <v>4.0</v>
      </c>
      <c r="D5" s="33" t="b">
        <v>0</v>
      </c>
      <c r="E5" s="29">
        <v>2.0</v>
      </c>
      <c r="F5" s="29">
        <v>2.0</v>
      </c>
      <c r="G5" s="5">
        <v>2.0</v>
      </c>
      <c r="H5" s="5" t="s">
        <v>10</v>
      </c>
      <c r="I5" s="5" t="s">
        <v>48</v>
      </c>
      <c r="J5" s="5" t="s">
        <v>49</v>
      </c>
      <c r="K5" s="30">
        <v>150.0</v>
      </c>
      <c r="L5" s="30" t="s">
        <v>40</v>
      </c>
      <c r="M5" s="30"/>
      <c r="N5" s="30"/>
      <c r="O5" s="38" t="str">
        <f t="shared" si="2"/>
        <v>https://goo.gl/photos/UfyPrqEKHVL2he2U7</v>
      </c>
      <c r="P5" s="30"/>
      <c r="Q5" s="30"/>
      <c r="R5" s="5"/>
      <c r="S5" s="5"/>
      <c r="T5" s="5"/>
      <c r="U5" s="5"/>
      <c r="V5" s="5"/>
      <c r="W5" s="5"/>
      <c r="X5" s="5"/>
      <c r="Y5" s="5"/>
      <c r="Z5" s="5"/>
    </row>
    <row r="6">
      <c r="A6" s="39" t="s">
        <v>50</v>
      </c>
      <c r="B6" s="5" t="str">
        <f>IF(ISNA(VLOOKUP(C6,'Raw Data'!$B$2:$C$412,2,FALSE)),"yes","")</f>
        <v/>
      </c>
      <c r="C6" s="27">
        <v>5.0</v>
      </c>
      <c r="D6" s="28" t="b">
        <v>1</v>
      </c>
      <c r="E6" s="35">
        <v>1.0</v>
      </c>
      <c r="F6" s="35">
        <v>1.0</v>
      </c>
      <c r="G6" s="5">
        <v>3.0</v>
      </c>
      <c r="H6" s="5" t="s">
        <v>10</v>
      </c>
      <c r="I6" s="5" t="s">
        <v>51</v>
      </c>
      <c r="J6" s="5" t="s">
        <v>52</v>
      </c>
      <c r="K6" s="40">
        <v>500.0</v>
      </c>
      <c r="L6" s="30" t="s">
        <v>40</v>
      </c>
      <c r="M6" s="30"/>
      <c r="N6" s="30"/>
      <c r="O6" s="41" t="str">
        <f t="shared" ref="O6:O7" si="3">HYPERLINK("https://goo.gl/photos/urw2faa3NpjahbQZA","https://goo.gl/photos/urw2faa3NpjahbQZA")</f>
        <v>https://goo.gl/photos/urw2faa3NpjahbQZA</v>
      </c>
      <c r="P6" s="30"/>
      <c r="Q6" s="30"/>
      <c r="R6" s="5"/>
      <c r="S6" s="5"/>
      <c r="T6" s="5"/>
      <c r="U6" s="5"/>
      <c r="V6" s="5"/>
      <c r="W6" s="5"/>
      <c r="X6" s="5"/>
      <c r="Y6" s="5"/>
      <c r="Z6" s="5"/>
    </row>
    <row r="7">
      <c r="A7" s="42"/>
      <c r="B7" s="5" t="str">
        <f>IF(ISNA(VLOOKUP(C7,'Raw Data'!$B$2:$C$412,2,FALSE)),"yes","")</f>
        <v/>
      </c>
      <c r="C7" s="27">
        <v>6.0</v>
      </c>
      <c r="D7" s="33" t="b">
        <v>0</v>
      </c>
      <c r="E7" s="35">
        <v>2.0</v>
      </c>
      <c r="F7" s="35">
        <v>1.0</v>
      </c>
      <c r="G7" s="5">
        <v>3.0</v>
      </c>
      <c r="H7" s="5" t="s">
        <v>10</v>
      </c>
      <c r="I7" s="5" t="s">
        <v>53</v>
      </c>
      <c r="J7" s="5" t="s">
        <v>54</v>
      </c>
      <c r="K7" s="30">
        <v>500.0</v>
      </c>
      <c r="L7" s="30" t="s">
        <v>40</v>
      </c>
      <c r="M7" s="30"/>
      <c r="N7" s="30"/>
      <c r="O7" s="41" t="str">
        <f t="shared" si="3"/>
        <v>https://goo.gl/photos/urw2faa3NpjahbQZA</v>
      </c>
      <c r="P7" s="43"/>
      <c r="Q7" s="30"/>
      <c r="R7" s="5"/>
      <c r="S7" s="5"/>
      <c r="T7" s="5"/>
      <c r="U7" s="5"/>
      <c r="V7" s="5"/>
      <c r="W7" s="5"/>
      <c r="X7" s="5"/>
      <c r="Y7" s="5"/>
      <c r="Z7" s="5"/>
    </row>
    <row r="8">
      <c r="A8" s="42"/>
      <c r="B8" s="5" t="str">
        <f>IF(ISNA(VLOOKUP(C8,'Raw Data'!$B$2:$C$412,2,FALSE)),"yes","")</f>
        <v/>
      </c>
      <c r="C8" s="27">
        <v>7.0</v>
      </c>
      <c r="D8" s="28" t="b">
        <v>1</v>
      </c>
      <c r="E8" s="35">
        <v>5.0</v>
      </c>
      <c r="F8" s="35">
        <v>1.0</v>
      </c>
      <c r="G8" s="5">
        <v>4.0</v>
      </c>
      <c r="H8" s="5" t="s">
        <v>10</v>
      </c>
      <c r="I8" s="5" t="s">
        <v>55</v>
      </c>
      <c r="J8" s="5" t="s">
        <v>56</v>
      </c>
      <c r="K8" s="30">
        <v>250.0</v>
      </c>
      <c r="L8" s="30" t="s">
        <v>40</v>
      </c>
      <c r="M8" s="30"/>
      <c r="N8" s="30"/>
      <c r="O8" s="41" t="str">
        <f t="shared" ref="O8:O9" si="4">HYPERLINK("https://goo.gl/photos/PCb4ZCRYsnfeJMr5A","https://goo.gl/photos/PCb4ZCRYsnfeJMr5A")</f>
        <v>https://goo.gl/photos/PCb4ZCRYsnfeJMr5A</v>
      </c>
      <c r="P8" s="30"/>
      <c r="Q8" s="30"/>
      <c r="R8" s="5"/>
      <c r="S8" s="5"/>
      <c r="T8" s="5"/>
      <c r="U8" s="5"/>
      <c r="V8" s="5"/>
      <c r="W8" s="5"/>
      <c r="X8" s="5"/>
      <c r="Y8" s="5"/>
      <c r="Z8" s="5"/>
    </row>
    <row r="9">
      <c r="A9" s="40"/>
      <c r="B9" s="5" t="str">
        <f>IF(ISNA(VLOOKUP(C9,'Raw Data'!$B$2:$C$412,2,FALSE)),"yes","")</f>
        <v/>
      </c>
      <c r="C9" s="27">
        <v>8.0</v>
      </c>
      <c r="D9" s="33" t="b">
        <v>0</v>
      </c>
      <c r="E9" s="35">
        <v>2.0</v>
      </c>
      <c r="F9" s="35">
        <v>3.0</v>
      </c>
      <c r="G9" s="5">
        <v>4.0</v>
      </c>
      <c r="H9" s="5" t="s">
        <v>10</v>
      </c>
      <c r="I9" s="5" t="s">
        <v>57</v>
      </c>
      <c r="J9" s="5" t="s">
        <v>58</v>
      </c>
      <c r="K9" s="30">
        <v>300.0</v>
      </c>
      <c r="L9" s="30" t="s">
        <v>40</v>
      </c>
      <c r="M9" s="30"/>
      <c r="N9" s="30"/>
      <c r="O9" s="41" t="str">
        <f t="shared" si="4"/>
        <v>https://goo.gl/photos/PCb4ZCRYsnfeJMr5A</v>
      </c>
      <c r="P9" s="30"/>
      <c r="Q9" s="30"/>
      <c r="R9" s="5"/>
      <c r="S9" s="5"/>
      <c r="T9" s="5"/>
      <c r="U9" s="5"/>
      <c r="V9" s="5"/>
      <c r="W9" s="5"/>
      <c r="X9" s="5"/>
      <c r="Y9" s="5"/>
      <c r="Z9" s="5"/>
    </row>
    <row r="10">
      <c r="A10" s="42"/>
      <c r="B10" s="5" t="str">
        <f>IF(ISNA(VLOOKUP(C10,'Raw Data'!$B$2:$C$412,2,FALSE)),"yes","")</f>
        <v/>
      </c>
      <c r="C10" s="27">
        <v>9.0</v>
      </c>
      <c r="D10" s="28" t="b">
        <v>1</v>
      </c>
      <c r="E10" s="35">
        <v>5.0</v>
      </c>
      <c r="F10" s="35">
        <v>1.0</v>
      </c>
      <c r="G10" s="5">
        <v>5.0</v>
      </c>
      <c r="H10" s="5" t="s">
        <v>10</v>
      </c>
      <c r="I10" s="5" t="s">
        <v>59</v>
      </c>
      <c r="J10" s="5" t="s">
        <v>60</v>
      </c>
      <c r="K10" s="30">
        <v>200.0</v>
      </c>
      <c r="L10" s="30" t="s">
        <v>40</v>
      </c>
      <c r="M10" s="30"/>
      <c r="N10" s="30"/>
      <c r="O10" s="41" t="str">
        <f t="shared" ref="O10:O11" si="5">HYPERLINK("https://goo.gl/photos/pXhKBvBiAPDNwvzZ9","https://goo.gl/photos/pXhKBvBiAPDNwvzZ9")</f>
        <v>https://goo.gl/photos/pXhKBvBiAPDNwvzZ9</v>
      </c>
      <c r="P10" s="30"/>
      <c r="Q10" s="30"/>
      <c r="R10" s="5"/>
      <c r="S10" s="5"/>
      <c r="T10" s="5"/>
      <c r="U10" s="5"/>
      <c r="V10" s="5"/>
      <c r="W10" s="5"/>
      <c r="X10" s="5"/>
      <c r="Y10" s="5"/>
      <c r="Z10" s="5"/>
    </row>
    <row r="11">
      <c r="A11" s="40"/>
      <c r="B11" s="5" t="str">
        <f>IF(ISNA(VLOOKUP(C11,'Raw Data'!$B$2:$C$412,2,FALSE)),1,"")</f>
        <v>1</v>
      </c>
      <c r="C11" s="27">
        <v>10.0</v>
      </c>
      <c r="D11" s="33" t="b">
        <v>0</v>
      </c>
      <c r="E11" s="35">
        <v>4.0</v>
      </c>
      <c r="F11" s="35">
        <v>2.0</v>
      </c>
      <c r="G11" s="5">
        <v>5.0</v>
      </c>
      <c r="H11" s="5" t="s">
        <v>10</v>
      </c>
      <c r="I11" s="5" t="s">
        <v>59</v>
      </c>
      <c r="J11" s="5" t="s">
        <v>61</v>
      </c>
      <c r="K11" s="30">
        <v>250.0</v>
      </c>
      <c r="L11" s="30" t="s">
        <v>40</v>
      </c>
      <c r="M11" s="30"/>
      <c r="N11" s="30"/>
      <c r="O11" s="41" t="str">
        <f t="shared" si="5"/>
        <v>https://goo.gl/photos/pXhKBvBiAPDNwvzZ9</v>
      </c>
      <c r="P11" s="30"/>
      <c r="Q11" s="30"/>
      <c r="R11" s="5"/>
      <c r="S11" s="5"/>
      <c r="T11" s="5"/>
      <c r="U11" s="5"/>
      <c r="V11" s="5"/>
      <c r="W11" s="5"/>
      <c r="X11" s="5"/>
      <c r="Y11" s="5"/>
      <c r="Z11" s="5"/>
    </row>
    <row r="12">
      <c r="A12" s="42"/>
      <c r="B12" s="5" t="str">
        <f>IF(ISNA(VLOOKUP(C12,'Raw Data'!$B$2:$C$412,2,FALSE)),1,"")</f>
        <v/>
      </c>
      <c r="C12" s="27">
        <v>11.0</v>
      </c>
      <c r="D12" s="28" t="b">
        <v>1</v>
      </c>
      <c r="E12" s="35">
        <v>1.0</v>
      </c>
      <c r="F12" s="35">
        <v>2.0</v>
      </c>
      <c r="G12" s="5">
        <v>6.0</v>
      </c>
      <c r="H12" s="5" t="s">
        <v>10</v>
      </c>
      <c r="I12" s="5" t="s">
        <v>62</v>
      </c>
      <c r="J12" s="5" t="s">
        <v>63</v>
      </c>
      <c r="K12" s="30">
        <v>200.0</v>
      </c>
      <c r="L12" s="30" t="s">
        <v>64</v>
      </c>
      <c r="M12" s="30"/>
      <c r="N12" s="30"/>
      <c r="O12" s="41" t="str">
        <f t="shared" ref="O12:O13" si="6">HYPERLINK("https://goo.gl/photos/j6RrdxaBsnwmSAkz9","https://goo.gl/photos/j6RrdxaBsnwmSAkz9")</f>
        <v>https://goo.gl/photos/j6RrdxaBsnwmSAkz9</v>
      </c>
      <c r="P12" s="30"/>
      <c r="Q12" s="30"/>
      <c r="R12" s="5"/>
      <c r="S12" s="5"/>
      <c r="T12" s="5"/>
      <c r="U12" s="5"/>
      <c r="V12" s="5"/>
      <c r="W12" s="5"/>
      <c r="X12" s="5"/>
      <c r="Y12" s="5"/>
      <c r="Z12" s="5"/>
    </row>
    <row r="13">
      <c r="A13" s="40"/>
      <c r="B13" s="5" t="str">
        <f>IF(ISNA(VLOOKUP(C13,'Raw Data'!$B$2:$C$412,2,FALSE)),1,"")</f>
        <v/>
      </c>
      <c r="C13" s="27">
        <v>12.0</v>
      </c>
      <c r="D13" s="33" t="b">
        <v>0</v>
      </c>
      <c r="E13" s="35">
        <v>3.0</v>
      </c>
      <c r="F13" s="35">
        <v>4.0</v>
      </c>
      <c r="G13" s="5">
        <v>6.0</v>
      </c>
      <c r="H13" s="5" t="s">
        <v>10</v>
      </c>
      <c r="I13" s="5" t="s">
        <v>65</v>
      </c>
      <c r="J13" s="5" t="s">
        <v>66</v>
      </c>
      <c r="K13" s="30">
        <v>200.0</v>
      </c>
      <c r="L13" s="30" t="s">
        <v>64</v>
      </c>
      <c r="M13" s="30"/>
      <c r="N13" s="30"/>
      <c r="O13" s="41" t="str">
        <f t="shared" si="6"/>
        <v>https://goo.gl/photos/j6RrdxaBsnwmSAkz9</v>
      </c>
      <c r="P13" s="30"/>
      <c r="Q13" s="30"/>
      <c r="R13" s="5"/>
      <c r="S13" s="5"/>
      <c r="T13" s="5"/>
      <c r="U13" s="5"/>
      <c r="V13" s="5"/>
      <c r="W13" s="5"/>
      <c r="X13" s="5"/>
      <c r="Y13" s="5"/>
      <c r="Z13" s="5"/>
    </row>
    <row r="14">
      <c r="A14" s="42"/>
      <c r="B14" s="5" t="str">
        <f>IF(ISNA(VLOOKUP(C14,'Raw Data'!$B$2:$C$412,2,FALSE)),1,"")</f>
        <v/>
      </c>
      <c r="C14" s="27">
        <v>13.0</v>
      </c>
      <c r="D14" s="28" t="b">
        <v>1</v>
      </c>
      <c r="E14" s="35">
        <v>2.0</v>
      </c>
      <c r="F14" s="35">
        <v>1.0</v>
      </c>
      <c r="G14" s="5">
        <v>7.0</v>
      </c>
      <c r="H14" s="5" t="s">
        <v>10</v>
      </c>
      <c r="I14" s="5" t="s">
        <v>67</v>
      </c>
      <c r="J14" s="5" t="s">
        <v>68</v>
      </c>
      <c r="K14" s="30">
        <v>250.0</v>
      </c>
      <c r="L14" s="30" t="s">
        <v>40</v>
      </c>
      <c r="M14" s="30"/>
      <c r="N14" s="30"/>
      <c r="O14" s="41" t="str">
        <f t="shared" ref="O14:O15" si="7">HYPERLINK("https://goo.gl/photos/c44mUpwG2DYT6n7D9","https://goo.gl/photos/c44mUpwG2DYT6n7D9")</f>
        <v>https://goo.gl/photos/c44mUpwG2DYT6n7D9</v>
      </c>
      <c r="P14" s="30"/>
      <c r="Q14" s="30"/>
      <c r="R14" s="5"/>
      <c r="S14" s="5"/>
      <c r="T14" s="5"/>
      <c r="U14" s="5"/>
      <c r="V14" s="5"/>
      <c r="W14" s="5"/>
      <c r="X14" s="5"/>
      <c r="Y14" s="5"/>
      <c r="Z14" s="5"/>
    </row>
    <row r="15">
      <c r="A15" s="42"/>
      <c r="B15" s="5" t="str">
        <f>IF(ISNA(VLOOKUP(C15,'Raw Data'!$B$2:$C$412,2,FALSE)),1,"")</f>
        <v/>
      </c>
      <c r="C15" s="27">
        <v>14.0</v>
      </c>
      <c r="D15" s="33" t="b">
        <v>0</v>
      </c>
      <c r="E15" s="35">
        <v>5.0</v>
      </c>
      <c r="F15" s="35">
        <v>4.0</v>
      </c>
      <c r="G15" s="5">
        <v>7.0</v>
      </c>
      <c r="H15" s="5" t="s">
        <v>10</v>
      </c>
      <c r="I15" s="5" t="s">
        <v>69</v>
      </c>
      <c r="J15" s="5" t="s">
        <v>70</v>
      </c>
      <c r="K15" s="30">
        <v>250.0</v>
      </c>
      <c r="L15" s="30" t="s">
        <v>40</v>
      </c>
      <c r="M15" s="30"/>
      <c r="N15" s="30"/>
      <c r="O15" s="41" t="str">
        <f t="shared" si="7"/>
        <v>https://goo.gl/photos/c44mUpwG2DYT6n7D9</v>
      </c>
      <c r="P15" s="30"/>
      <c r="Q15" s="30"/>
      <c r="R15" s="5"/>
      <c r="S15" s="5"/>
      <c r="T15" s="5"/>
      <c r="U15" s="5"/>
      <c r="V15" s="5"/>
      <c r="W15" s="5"/>
      <c r="X15" s="5"/>
      <c r="Y15" s="5"/>
      <c r="Z15" s="5"/>
    </row>
    <row r="16">
      <c r="A16" s="42"/>
      <c r="B16" s="5" t="str">
        <f>IF(ISNA(VLOOKUP(C16,'Raw Data'!$B$2:$C$412,2,FALSE)),1,"")</f>
        <v/>
      </c>
      <c r="C16" s="27">
        <v>15.0</v>
      </c>
      <c r="D16" s="28" t="b">
        <v>1</v>
      </c>
      <c r="E16" s="44">
        <v>1.0</v>
      </c>
      <c r="F16" s="44">
        <v>1.0</v>
      </c>
      <c r="G16" s="5">
        <v>8.0</v>
      </c>
      <c r="H16" s="5" t="s">
        <v>10</v>
      </c>
      <c r="I16" s="5" t="s">
        <v>71</v>
      </c>
      <c r="J16" s="5" t="s">
        <v>72</v>
      </c>
      <c r="K16" s="30">
        <v>50.0</v>
      </c>
      <c r="L16" s="30" t="s">
        <v>40</v>
      </c>
      <c r="M16" s="30"/>
      <c r="N16" s="30"/>
      <c r="O16" s="41" t="str">
        <f t="shared" ref="O16:O17" si="8">HYPERLINK("https://goo.gl/photos/HEoWXQeWhf7LQYWu6","https://goo.gl/photos/HEoWXQeWhf7LQYWu6")</f>
        <v>https://goo.gl/photos/HEoWXQeWhf7LQYWu6</v>
      </c>
      <c r="P16" s="30"/>
      <c r="Q16" s="30"/>
      <c r="R16" s="5"/>
      <c r="S16" s="5"/>
      <c r="T16" s="5"/>
      <c r="U16" s="5"/>
      <c r="V16" s="5"/>
      <c r="W16" s="5"/>
      <c r="X16" s="5"/>
      <c r="Y16" s="5"/>
      <c r="Z16" s="5"/>
    </row>
    <row r="17">
      <c r="A17" s="40"/>
      <c r="B17" s="5" t="str">
        <f>IF(ISNA(VLOOKUP(C17,'Raw Data'!$B$2:$C$412,2,FALSE)),1,"")</f>
        <v/>
      </c>
      <c r="C17" s="27">
        <v>16.0</v>
      </c>
      <c r="D17" s="33" t="b">
        <v>0</v>
      </c>
      <c r="E17" s="44">
        <v>4.0</v>
      </c>
      <c r="F17" s="44">
        <v>2.0</v>
      </c>
      <c r="G17" s="5">
        <v>8.0</v>
      </c>
      <c r="H17" s="5" t="s">
        <v>10</v>
      </c>
      <c r="I17" s="5" t="s">
        <v>73</v>
      </c>
      <c r="J17" s="5" t="s">
        <v>74</v>
      </c>
      <c r="K17" s="30">
        <v>50.0</v>
      </c>
      <c r="L17" s="30" t="s">
        <v>40</v>
      </c>
      <c r="M17" s="30"/>
      <c r="N17" s="30"/>
      <c r="O17" s="41" t="str">
        <f t="shared" si="8"/>
        <v>https://goo.gl/photos/HEoWXQeWhf7LQYWu6</v>
      </c>
      <c r="P17" s="43"/>
      <c r="Q17" s="30"/>
      <c r="R17" s="5"/>
      <c r="S17" s="5"/>
      <c r="T17" s="5"/>
      <c r="U17" s="5"/>
      <c r="V17" s="5"/>
      <c r="W17" s="5"/>
      <c r="X17" s="5"/>
      <c r="Y17" s="5"/>
      <c r="Z17" s="5"/>
    </row>
    <row r="18">
      <c r="A18" s="42"/>
      <c r="B18" s="5" t="str">
        <f>IF(ISNA(VLOOKUP(C18,'Raw Data'!$B$2:$C$412,2,FALSE)),1,"")</f>
        <v/>
      </c>
      <c r="C18" s="27">
        <v>17.0</v>
      </c>
      <c r="D18" s="28" t="b">
        <v>1</v>
      </c>
      <c r="E18" s="35">
        <v>3.0</v>
      </c>
      <c r="F18" s="35">
        <v>3.0</v>
      </c>
      <c r="G18" s="5">
        <v>9.0</v>
      </c>
      <c r="H18" s="5" t="s">
        <v>10</v>
      </c>
      <c r="I18" s="5" t="s">
        <v>75</v>
      </c>
      <c r="J18" s="5" t="s">
        <v>76</v>
      </c>
      <c r="K18" s="30">
        <v>75.0</v>
      </c>
      <c r="L18" s="30" t="s">
        <v>40</v>
      </c>
      <c r="M18" s="30"/>
      <c r="N18" s="30"/>
      <c r="O18" s="41" t="str">
        <f t="shared" ref="O18:O19" si="9">HYPERLINK("https://goo.gl/photos/4M4qe1yemMW22Jib8","https://goo.gl/photos/4M4qe1yemMW22Jib8")</f>
        <v>https://goo.gl/photos/4M4qe1yemMW22Jib8</v>
      </c>
      <c r="P18" s="30"/>
      <c r="Q18" s="30"/>
      <c r="R18" s="5"/>
      <c r="S18" s="5"/>
      <c r="T18" s="5"/>
      <c r="U18" s="5"/>
      <c r="V18" s="5"/>
      <c r="W18" s="5"/>
      <c r="X18" s="5"/>
      <c r="Y18" s="5"/>
      <c r="Z18" s="5"/>
    </row>
    <row r="19">
      <c r="A19" s="42"/>
      <c r="B19" s="5" t="str">
        <f>IF(ISNA(VLOOKUP(C19,'Raw Data'!$B$2:$C$412,2,FALSE)),1,"")</f>
        <v/>
      </c>
      <c r="C19" s="27">
        <v>18.0</v>
      </c>
      <c r="D19" s="33" t="b">
        <v>0</v>
      </c>
      <c r="E19" s="35">
        <v>1.0</v>
      </c>
      <c r="F19" s="35">
        <v>2.0</v>
      </c>
      <c r="G19" s="5">
        <v>9.0</v>
      </c>
      <c r="H19" s="5" t="s">
        <v>10</v>
      </c>
      <c r="I19" s="5" t="s">
        <v>77</v>
      </c>
      <c r="J19" s="5" t="s">
        <v>78</v>
      </c>
      <c r="K19" s="30">
        <v>75.0</v>
      </c>
      <c r="L19" s="30" t="s">
        <v>40</v>
      </c>
      <c r="M19" s="30"/>
      <c r="N19" s="30"/>
      <c r="O19" s="41" t="str">
        <f t="shared" si="9"/>
        <v>https://goo.gl/photos/4M4qe1yemMW22Jib8</v>
      </c>
      <c r="P19" s="30"/>
      <c r="Q19" s="30"/>
      <c r="R19" s="5"/>
      <c r="S19" s="5"/>
      <c r="T19" s="5"/>
      <c r="U19" s="5"/>
      <c r="V19" s="5"/>
      <c r="W19" s="5"/>
      <c r="X19" s="5"/>
      <c r="Y19" s="5"/>
      <c r="Z19" s="5"/>
    </row>
    <row r="20">
      <c r="A20" s="42"/>
      <c r="B20" s="5" t="str">
        <f>IF(ISNA(VLOOKUP(C20,'Raw Data'!$B$2:$C$412,2,FALSE)),1,"")</f>
        <v/>
      </c>
      <c r="C20" s="27">
        <v>19.0</v>
      </c>
      <c r="D20" s="28" t="b">
        <v>1</v>
      </c>
      <c r="E20" s="35">
        <v>1.0</v>
      </c>
      <c r="F20" s="35">
        <v>1.0</v>
      </c>
      <c r="G20" s="5">
        <v>10.0</v>
      </c>
      <c r="H20" s="5" t="s">
        <v>10</v>
      </c>
      <c r="I20" s="5" t="s">
        <v>79</v>
      </c>
      <c r="J20" s="5" t="s">
        <v>80</v>
      </c>
      <c r="K20" s="30">
        <v>400.0</v>
      </c>
      <c r="L20" s="30" t="s">
        <v>40</v>
      </c>
      <c r="M20" s="30"/>
      <c r="N20" s="30"/>
      <c r="O20" s="41" t="str">
        <f t="shared" ref="O20:O21" si="10">HYPERLINK("https://goo.gl/photos/V4yixVqgeuHaLd9f6","https://goo.gl/photos/V4yixVqgeuHaLd9f6")</f>
        <v>https://goo.gl/photos/V4yixVqgeuHaLd9f6</v>
      </c>
      <c r="P20" s="30"/>
      <c r="Q20" s="30"/>
      <c r="R20" s="5"/>
      <c r="S20" s="5"/>
      <c r="T20" s="5"/>
      <c r="U20" s="5"/>
      <c r="V20" s="5"/>
      <c r="W20" s="5"/>
      <c r="X20" s="5"/>
      <c r="Y20" s="5"/>
      <c r="Z20" s="5"/>
    </row>
    <row r="21">
      <c r="A21" s="42"/>
      <c r="B21" s="5" t="str">
        <f>IF(ISNA(VLOOKUP(C21,'Raw Data'!$B$2:$C$412,2,FALSE)),1,"")</f>
        <v/>
      </c>
      <c r="C21" s="27">
        <v>20.0</v>
      </c>
      <c r="D21" s="33" t="b">
        <v>0</v>
      </c>
      <c r="E21" s="35">
        <v>2.0</v>
      </c>
      <c r="F21" s="35">
        <v>1.0</v>
      </c>
      <c r="G21" s="5">
        <v>10.0</v>
      </c>
      <c r="H21" s="5" t="s">
        <v>10</v>
      </c>
      <c r="I21" s="5" t="s">
        <v>81</v>
      </c>
      <c r="J21" s="5" t="s">
        <v>82</v>
      </c>
      <c r="K21" s="30">
        <v>400.0</v>
      </c>
      <c r="L21" s="30" t="s">
        <v>40</v>
      </c>
      <c r="M21" s="30"/>
      <c r="N21" s="30"/>
      <c r="O21" s="41" t="str">
        <f t="shared" si="10"/>
        <v>https://goo.gl/photos/V4yixVqgeuHaLd9f6</v>
      </c>
      <c r="P21" s="30"/>
      <c r="Q21" s="30"/>
      <c r="R21" s="5"/>
      <c r="S21" s="5"/>
      <c r="T21" s="5"/>
      <c r="U21" s="5"/>
      <c r="V21" s="5"/>
      <c r="W21" s="5"/>
      <c r="X21" s="5"/>
      <c r="Y21" s="5"/>
      <c r="Z21" s="5"/>
    </row>
    <row r="22">
      <c r="A22" s="42"/>
      <c r="B22" s="5" t="str">
        <f>IF(ISNA(VLOOKUP(C22,'Raw Data'!$B$2:$C$412,2,FALSE)),1,"")</f>
        <v/>
      </c>
      <c r="C22" s="45">
        <v>21.0</v>
      </c>
      <c r="D22" s="28" t="b">
        <v>1</v>
      </c>
      <c r="E22" s="35">
        <v>3.0</v>
      </c>
      <c r="F22" s="35">
        <v>3.0</v>
      </c>
      <c r="G22" s="5">
        <v>11.0</v>
      </c>
      <c r="H22" s="5" t="s">
        <v>11</v>
      </c>
      <c r="I22" s="5" t="s">
        <v>83</v>
      </c>
      <c r="J22" s="5" t="s">
        <v>84</v>
      </c>
      <c r="K22" s="30">
        <v>109.0</v>
      </c>
      <c r="L22" s="30" t="s">
        <v>40</v>
      </c>
      <c r="M22" s="30" t="s">
        <v>85</v>
      </c>
      <c r="N22" s="30" t="s">
        <v>86</v>
      </c>
      <c r="O22" s="41" t="str">
        <f t="shared" ref="O22:O23" si="11">HYPERLINK("https://photos.google.com/photo/AF1QipP44YHmM58Lk0sjRPGbq9n5oQt7mxWVZl4rLGhA","https://photos.google.com/photo/AF1QipP44YHmM58Lk0sjRPGbq9n5oQt7mxWVZl4rLGhA")</f>
        <v>https://photos.google.com/photo/AF1QipP44YHmM58Lk0sjRPGbq9n5oQt7mxWVZl4rLGhA</v>
      </c>
      <c r="P22" s="30"/>
      <c r="Q22" s="30"/>
      <c r="R22" s="5"/>
      <c r="S22" s="5"/>
      <c r="T22" s="5"/>
      <c r="U22" s="5"/>
      <c r="V22" s="5"/>
      <c r="W22" s="5"/>
      <c r="X22" s="5"/>
      <c r="Y22" s="5"/>
      <c r="Z22" s="5"/>
    </row>
    <row r="23">
      <c r="A23" s="42"/>
      <c r="B23" s="5" t="str">
        <f>IF(ISNA(VLOOKUP(C23,'Raw Data'!$B$2:$C$412,2,FALSE)),1,"")</f>
        <v/>
      </c>
      <c r="C23" s="45">
        <v>22.0</v>
      </c>
      <c r="D23" s="33" t="b">
        <v>0</v>
      </c>
      <c r="E23" s="35">
        <v>2.0</v>
      </c>
      <c r="F23" s="35">
        <v>2.0</v>
      </c>
      <c r="G23" s="5">
        <v>11.0</v>
      </c>
      <c r="H23" s="5" t="s">
        <v>11</v>
      </c>
      <c r="I23" s="5" t="s">
        <v>87</v>
      </c>
      <c r="J23" s="5" t="s">
        <v>88</v>
      </c>
      <c r="K23" s="30">
        <v>109.0</v>
      </c>
      <c r="L23" s="30" t="s">
        <v>40</v>
      </c>
      <c r="M23" s="30" t="s">
        <v>85</v>
      </c>
      <c r="N23" s="30" t="s">
        <v>86</v>
      </c>
      <c r="O23" s="41" t="str">
        <f t="shared" si="11"/>
        <v>https://photos.google.com/photo/AF1QipP44YHmM58Lk0sjRPGbq9n5oQt7mxWVZl4rLGhA</v>
      </c>
      <c r="P23" s="30"/>
      <c r="Q23" s="30"/>
      <c r="R23" s="5"/>
      <c r="S23" s="5"/>
      <c r="T23" s="5"/>
      <c r="U23" s="5"/>
      <c r="V23" s="5"/>
      <c r="W23" s="5"/>
      <c r="X23" s="5"/>
      <c r="Y23" s="5"/>
      <c r="Z23" s="5"/>
    </row>
    <row r="24">
      <c r="A24" s="42"/>
      <c r="B24" s="5" t="str">
        <f>IF(ISNA(VLOOKUP(C24,'Raw Data'!$B$2:$C$412,2,FALSE)),1,"")</f>
        <v>1</v>
      </c>
      <c r="C24" s="45">
        <v>23.0</v>
      </c>
      <c r="D24" s="28" t="b">
        <v>1</v>
      </c>
      <c r="E24" s="35">
        <v>5.0</v>
      </c>
      <c r="F24" s="35">
        <v>3.0</v>
      </c>
      <c r="G24" s="5">
        <v>12.0</v>
      </c>
      <c r="H24" s="5" t="s">
        <v>11</v>
      </c>
      <c r="I24" s="5" t="s">
        <v>89</v>
      </c>
      <c r="J24" s="5" t="s">
        <v>90</v>
      </c>
      <c r="K24" s="30">
        <v>499.0</v>
      </c>
      <c r="L24" s="30" t="s">
        <v>40</v>
      </c>
      <c r="M24" s="30" t="s">
        <v>91</v>
      </c>
      <c r="N24" s="30" t="s">
        <v>92</v>
      </c>
      <c r="O24" s="41" t="str">
        <f t="shared" ref="O24:O25" si="12">HYPERLINK("https://photos.google.com/photo/AF1QipMWIRo9hiTYNQhwH57_AHLGG5zmS6ITbP0WOrk0","https://photos.google.com/photo/AF1QipMWIRo9hiTYNQhwH57_AHLGG5zmS6ITbP0WOrk0")</f>
        <v>https://photos.google.com/photo/AF1QipMWIRo9hiTYNQhwH57_AHLGG5zmS6ITbP0WOrk0</v>
      </c>
      <c r="P24" s="30"/>
      <c r="Q24" s="30"/>
      <c r="R24" s="5"/>
      <c r="S24" s="5"/>
      <c r="T24" s="5"/>
      <c r="U24" s="5"/>
      <c r="V24" s="5"/>
      <c r="W24" s="5"/>
      <c r="X24" s="5"/>
      <c r="Y24" s="5"/>
      <c r="Z24" s="5"/>
    </row>
    <row r="25">
      <c r="A25" s="42"/>
      <c r="B25" s="5" t="str">
        <f>IF(ISNA(VLOOKUP(C25,'Raw Data'!$B$2:$C$412,2,FALSE)),1,"")</f>
        <v/>
      </c>
      <c r="C25" s="45">
        <v>24.0</v>
      </c>
      <c r="D25" s="33" t="b">
        <v>0</v>
      </c>
      <c r="E25" s="35">
        <v>4.0</v>
      </c>
      <c r="F25" s="35">
        <v>2.0</v>
      </c>
      <c r="G25" s="5">
        <v>12.0</v>
      </c>
      <c r="H25" s="5" t="s">
        <v>11</v>
      </c>
      <c r="I25" s="5" t="s">
        <v>93</v>
      </c>
      <c r="J25" s="5" t="s">
        <v>94</v>
      </c>
      <c r="K25" s="30">
        <v>499.0</v>
      </c>
      <c r="L25" s="30" t="s">
        <v>40</v>
      </c>
      <c r="M25" s="30" t="s">
        <v>91</v>
      </c>
      <c r="N25" s="30" t="s">
        <v>92</v>
      </c>
      <c r="O25" s="41" t="str">
        <f t="shared" si="12"/>
        <v>https://photos.google.com/photo/AF1QipMWIRo9hiTYNQhwH57_AHLGG5zmS6ITbP0WOrk0</v>
      </c>
      <c r="P25" s="30"/>
      <c r="Q25" s="30"/>
      <c r="R25" s="5"/>
      <c r="S25" s="5"/>
      <c r="T25" s="5"/>
      <c r="U25" s="5"/>
      <c r="V25" s="5"/>
      <c r="W25" s="5"/>
      <c r="X25" s="5"/>
      <c r="Y25" s="5"/>
      <c r="Z25" s="5"/>
    </row>
    <row r="26">
      <c r="A26" s="42"/>
      <c r="B26" s="5" t="str">
        <f>IF(ISNA(VLOOKUP(C26,'Raw Data'!$B$2:$C$412,2,FALSE)),1,"")</f>
        <v/>
      </c>
      <c r="C26" s="45">
        <v>25.0</v>
      </c>
      <c r="D26" s="28" t="b">
        <v>1</v>
      </c>
      <c r="E26" s="35">
        <v>3.0</v>
      </c>
      <c r="F26" s="35">
        <v>1.0</v>
      </c>
      <c r="G26" s="5">
        <v>13.0</v>
      </c>
      <c r="H26" s="5" t="s">
        <v>11</v>
      </c>
      <c r="I26" s="46" t="s">
        <v>95</v>
      </c>
      <c r="J26" s="30" t="s">
        <v>96</v>
      </c>
      <c r="K26" s="30">
        <v>229.0</v>
      </c>
      <c r="L26" s="30" t="s">
        <v>40</v>
      </c>
      <c r="M26" s="30" t="s">
        <v>97</v>
      </c>
      <c r="N26" s="30" t="s">
        <v>98</v>
      </c>
      <c r="O26" s="41" t="str">
        <f t="shared" ref="O26:O27" si="13">HYPERLINK("https://photos.google.com/photo/AF1QipMO6V6KWbF7OKZ1n1w6Al91LwewlsKAWKZju6tW","https://photos.google.com/photo/AF1QipMO6V6KWbF7OKZ1n1w6Al91LwewlsKAWKZju6tW")</f>
        <v>https://photos.google.com/photo/AF1QipMO6V6KWbF7OKZ1n1w6Al91LwewlsKAWKZju6tW</v>
      </c>
      <c r="P26" s="30"/>
      <c r="Q26" s="30"/>
      <c r="R26" s="5"/>
      <c r="S26" s="5"/>
      <c r="T26" s="5"/>
      <c r="U26" s="5"/>
      <c r="V26" s="5"/>
      <c r="W26" s="5"/>
      <c r="X26" s="5"/>
      <c r="Y26" s="5"/>
      <c r="Z26" s="5"/>
    </row>
    <row r="27">
      <c r="A27" s="40"/>
      <c r="B27" s="5" t="str">
        <f>IF(ISNA(VLOOKUP(C27,'Raw Data'!$B$2:$C$412,2,FALSE)),1,"")</f>
        <v/>
      </c>
      <c r="C27" s="45">
        <v>26.0</v>
      </c>
      <c r="D27" s="33" t="b">
        <v>0</v>
      </c>
      <c r="E27" s="35">
        <v>5.0</v>
      </c>
      <c r="F27" s="35">
        <v>3.0</v>
      </c>
      <c r="G27" s="5">
        <v>13.0</v>
      </c>
      <c r="H27" s="5" t="s">
        <v>11</v>
      </c>
      <c r="I27" s="46" t="s">
        <v>99</v>
      </c>
      <c r="J27" s="30" t="s">
        <v>100</v>
      </c>
      <c r="K27" s="30">
        <v>229.0</v>
      </c>
      <c r="L27" s="30" t="s">
        <v>40</v>
      </c>
      <c r="M27" s="30" t="s">
        <v>97</v>
      </c>
      <c r="N27" s="30" t="s">
        <v>98</v>
      </c>
      <c r="O27" s="41" t="str">
        <f t="shared" si="13"/>
        <v>https://photos.google.com/photo/AF1QipMO6V6KWbF7OKZ1n1w6Al91LwewlsKAWKZju6tW</v>
      </c>
      <c r="P27" s="30"/>
      <c r="Q27" s="30"/>
      <c r="R27" s="5"/>
      <c r="S27" s="5"/>
      <c r="T27" s="5"/>
      <c r="U27" s="5"/>
      <c r="V27" s="5"/>
      <c r="W27" s="5"/>
      <c r="X27" s="5"/>
      <c r="Y27" s="5"/>
      <c r="Z27" s="5"/>
    </row>
    <row r="28">
      <c r="A28" s="40"/>
      <c r="B28" s="5" t="str">
        <f>IF(ISNA(VLOOKUP(C28,'Raw Data'!$B$2:$C$412,2,FALSE)),1,"")</f>
        <v/>
      </c>
      <c r="C28" s="45">
        <v>27.0</v>
      </c>
      <c r="D28" s="28" t="b">
        <v>1</v>
      </c>
      <c r="E28" s="35">
        <v>3.0</v>
      </c>
      <c r="F28" s="35">
        <v>4.0</v>
      </c>
      <c r="G28" s="5">
        <v>14.0</v>
      </c>
      <c r="H28" s="5" t="s">
        <v>11</v>
      </c>
      <c r="I28" s="46" t="s">
        <v>101</v>
      </c>
      <c r="J28" s="30" t="s">
        <v>102</v>
      </c>
      <c r="K28" s="30">
        <v>277.0</v>
      </c>
      <c r="L28" s="30" t="s">
        <v>64</v>
      </c>
      <c r="M28" s="30" t="s">
        <v>103</v>
      </c>
      <c r="N28" s="30" t="s">
        <v>104</v>
      </c>
      <c r="O28" s="41" t="str">
        <f t="shared" ref="O28:O29" si="14">HYPERLINK("https://photos.google.com/search/_tra_/photo/AF1QipOLb9457RlE6GG3jC0nbiIoY3TjmPaKu186U1st","https://photos.google.com/search/_tra_/photo/AF1QipOLb9457RlE6GG3jC0nbiIoY3TjmPaKu186U1st")</f>
        <v>https://photos.google.com/search/_tra_/photo/AF1QipOLb9457RlE6GG3jC0nbiIoY3TjmPaKu186U1st</v>
      </c>
      <c r="P28" s="30"/>
      <c r="Q28" s="30"/>
      <c r="R28" s="5"/>
      <c r="S28" s="5"/>
      <c r="T28" s="5"/>
      <c r="U28" s="5"/>
      <c r="V28" s="5"/>
      <c r="W28" s="5"/>
      <c r="X28" s="5"/>
      <c r="Y28" s="5"/>
      <c r="Z28" s="5"/>
    </row>
    <row r="29">
      <c r="A29" s="30"/>
      <c r="B29" s="5" t="str">
        <f>IF(ISNA(VLOOKUP(C29,'Raw Data'!$B$2:$C$412,2,FALSE)),1,"")</f>
        <v>1</v>
      </c>
      <c r="C29" s="45">
        <v>28.0</v>
      </c>
      <c r="D29" s="33" t="b">
        <v>0</v>
      </c>
      <c r="E29" s="29">
        <v>5.0</v>
      </c>
      <c r="F29" s="29">
        <v>2.0</v>
      </c>
      <c r="G29" s="5">
        <v>14.0</v>
      </c>
      <c r="H29" s="5" t="s">
        <v>11</v>
      </c>
      <c r="I29" s="46" t="s">
        <v>101</v>
      </c>
      <c r="J29" s="30" t="s">
        <v>105</v>
      </c>
      <c r="K29" s="30">
        <v>277.0</v>
      </c>
      <c r="L29" s="30" t="s">
        <v>64</v>
      </c>
      <c r="M29" s="30" t="s">
        <v>103</v>
      </c>
      <c r="N29" s="30" t="s">
        <v>104</v>
      </c>
      <c r="O29" s="41" t="str">
        <f t="shared" si="14"/>
        <v>https://photos.google.com/search/_tra_/photo/AF1QipOLb9457RlE6GG3jC0nbiIoY3TjmPaKu186U1st</v>
      </c>
      <c r="P29" s="30"/>
      <c r="Q29" s="30"/>
      <c r="R29" s="5"/>
      <c r="S29" s="5"/>
      <c r="T29" s="5"/>
      <c r="U29" s="5"/>
      <c r="V29" s="5"/>
      <c r="W29" s="5"/>
      <c r="X29" s="5"/>
      <c r="Y29" s="5"/>
      <c r="Z29" s="5"/>
    </row>
    <row r="30">
      <c r="A30" s="30"/>
      <c r="B30" s="5" t="str">
        <f>IF(ISNA(VLOOKUP(C30,'Raw Data'!$B$2:$C$412,2,FALSE)),1,"")</f>
        <v/>
      </c>
      <c r="C30" s="45">
        <v>29.0</v>
      </c>
      <c r="D30" s="28" t="b">
        <v>1</v>
      </c>
      <c r="E30" s="29">
        <v>3.0</v>
      </c>
      <c r="F30" s="29">
        <v>1.0</v>
      </c>
      <c r="G30" s="5">
        <v>15.0</v>
      </c>
      <c r="H30" s="5" t="s">
        <v>11</v>
      </c>
      <c r="I30" s="46" t="s">
        <v>106</v>
      </c>
      <c r="J30" s="30" t="s">
        <v>107</v>
      </c>
      <c r="K30" s="30">
        <v>229.0</v>
      </c>
      <c r="L30" s="30" t="s">
        <v>64</v>
      </c>
      <c r="M30" s="30" t="s">
        <v>108</v>
      </c>
      <c r="N30" s="30" t="s">
        <v>109</v>
      </c>
      <c r="O30" s="41" t="str">
        <f t="shared" ref="O30:O31" si="15">HYPERLINK("https://photos.google.com/search/_tra_/photo/AF1QipPkGPNeFdIfEdt0bZRWc4LWfhmzB9kXhSQ7XF4f","https://photos.google.com/search/_tra_/photo/AF1QipPkGPNeFdIfEdt0bZRWc4LWfhmzB9kXhSQ7XF4f")</f>
        <v>https://photos.google.com/search/_tra_/photo/AF1QipPkGPNeFdIfEdt0bZRWc4LWfhmzB9kXhSQ7XF4f</v>
      </c>
      <c r="P30" s="30"/>
      <c r="Q30" s="30"/>
      <c r="R30" s="5"/>
      <c r="S30" s="5"/>
      <c r="T30" s="5"/>
      <c r="U30" s="5"/>
      <c r="V30" s="5"/>
      <c r="W30" s="5"/>
      <c r="X30" s="5"/>
      <c r="Y30" s="5"/>
      <c r="Z30" s="5"/>
    </row>
    <row r="31">
      <c r="A31" s="30"/>
      <c r="B31" s="5" t="str">
        <f>IF(ISNA(VLOOKUP(C31,'Raw Data'!$B$2:$C$412,2,FALSE)),1,"")</f>
        <v/>
      </c>
      <c r="C31" s="45">
        <v>30.0</v>
      </c>
      <c r="D31" s="33" t="b">
        <v>0</v>
      </c>
      <c r="E31" s="29">
        <v>1.0</v>
      </c>
      <c r="F31" s="29">
        <v>3.0</v>
      </c>
      <c r="G31" s="5">
        <v>15.0</v>
      </c>
      <c r="H31" s="5" t="s">
        <v>11</v>
      </c>
      <c r="I31" s="46" t="s">
        <v>106</v>
      </c>
      <c r="J31" s="30" t="s">
        <v>110</v>
      </c>
      <c r="K31" s="30">
        <v>229.0</v>
      </c>
      <c r="L31" s="30" t="s">
        <v>64</v>
      </c>
      <c r="M31" s="30" t="s">
        <v>108</v>
      </c>
      <c r="N31" s="30" t="s">
        <v>109</v>
      </c>
      <c r="O31" s="41" t="str">
        <f t="shared" si="15"/>
        <v>https://photos.google.com/search/_tra_/photo/AF1QipPkGPNeFdIfEdt0bZRWc4LWfhmzB9kXhSQ7XF4f</v>
      </c>
      <c r="P31" s="30"/>
      <c r="Q31" s="30"/>
      <c r="R31" s="5"/>
      <c r="S31" s="5"/>
      <c r="T31" s="5"/>
      <c r="U31" s="5"/>
      <c r="V31" s="5"/>
      <c r="W31" s="5"/>
      <c r="X31" s="5"/>
      <c r="Y31" s="5"/>
      <c r="Z31" s="5"/>
    </row>
    <row r="32">
      <c r="A32" s="30"/>
      <c r="B32" s="5" t="str">
        <f>IF(ISNA(VLOOKUP(C32,'Raw Data'!$B$2:$C$412,2,FALSE)),1,"")</f>
        <v>1</v>
      </c>
      <c r="C32" s="45">
        <v>31.0</v>
      </c>
      <c r="D32" s="28" t="b">
        <v>1</v>
      </c>
      <c r="E32" s="29">
        <v>5.0</v>
      </c>
      <c r="F32" s="29">
        <v>4.0</v>
      </c>
      <c r="G32" s="5">
        <v>16.0</v>
      </c>
      <c r="H32" s="5" t="s">
        <v>11</v>
      </c>
      <c r="I32" s="46" t="s">
        <v>111</v>
      </c>
      <c r="J32" s="30" t="s">
        <v>112</v>
      </c>
      <c r="K32" s="30">
        <v>279.0</v>
      </c>
      <c r="L32" s="30" t="s">
        <v>40</v>
      </c>
      <c r="M32" s="30" t="s">
        <v>113</v>
      </c>
      <c r="N32" s="30" t="s">
        <v>114</v>
      </c>
      <c r="O32" s="41" t="str">
        <f t="shared" ref="O32:O33" si="16">HYPERLINK("https://photos.google.com/search/_tra_/photo/AF1QipPPjz5PfvRB3RNM5kPxXRv44NfaUouXZ_qd1F4I","https://photos.google.com/search/_tra_/photo/AF1QipPPjz5PfvRB3RNM5kPxXRv44NfaUouXZ_qd1F4I")</f>
        <v>https://photos.google.com/search/_tra_/photo/AF1QipPPjz5PfvRB3RNM5kPxXRv44NfaUouXZ_qd1F4I</v>
      </c>
      <c r="P32" s="30"/>
      <c r="Q32" s="30"/>
      <c r="R32" s="5"/>
      <c r="S32" s="5"/>
      <c r="T32" s="5"/>
      <c r="U32" s="5"/>
      <c r="V32" s="5"/>
      <c r="W32" s="5"/>
      <c r="X32" s="5"/>
      <c r="Y32" s="5"/>
      <c r="Z32" s="5"/>
    </row>
    <row r="33">
      <c r="A33" s="30"/>
      <c r="B33" s="5" t="str">
        <f>IF(ISNA(VLOOKUP(C33,'Raw Data'!$B$2:$C$412,2,FALSE)),1,"")</f>
        <v/>
      </c>
      <c r="C33" s="45">
        <v>32.0</v>
      </c>
      <c r="D33" s="33" t="b">
        <v>0</v>
      </c>
      <c r="E33" s="29">
        <v>3.0</v>
      </c>
      <c r="F33" s="29">
        <v>3.0</v>
      </c>
      <c r="G33" s="5">
        <v>16.0</v>
      </c>
      <c r="H33" s="5" t="s">
        <v>11</v>
      </c>
      <c r="I33" s="47" t="s">
        <v>115</v>
      </c>
      <c r="J33" s="30" t="s">
        <v>116</v>
      </c>
      <c r="K33" s="30">
        <v>279.0</v>
      </c>
      <c r="L33" s="30" t="s">
        <v>40</v>
      </c>
      <c r="M33" s="30" t="s">
        <v>113</v>
      </c>
      <c r="N33" s="30" t="s">
        <v>114</v>
      </c>
      <c r="O33" s="41" t="str">
        <f t="shared" si="16"/>
        <v>https://photos.google.com/search/_tra_/photo/AF1QipPPjz5PfvRB3RNM5kPxXRv44NfaUouXZ_qd1F4I</v>
      </c>
      <c r="P33" s="30"/>
      <c r="Q33" s="30"/>
      <c r="R33" s="5"/>
      <c r="S33" s="5"/>
      <c r="T33" s="5"/>
      <c r="U33" s="5"/>
      <c r="V33" s="5"/>
      <c r="W33" s="5"/>
      <c r="X33" s="5"/>
      <c r="Y33" s="5"/>
      <c r="Z33" s="5"/>
    </row>
    <row r="34">
      <c r="A34" s="30"/>
      <c r="B34" s="5" t="str">
        <f>IF(ISNA(VLOOKUP(C34,'Raw Data'!$B$2:$C$412,2,FALSE)),1,"")</f>
        <v>1</v>
      </c>
      <c r="C34" s="45">
        <v>33.0</v>
      </c>
      <c r="D34" s="28" t="b">
        <v>1</v>
      </c>
      <c r="E34" s="29">
        <v>1.0</v>
      </c>
      <c r="F34" s="29">
        <v>1.0</v>
      </c>
      <c r="G34" s="5">
        <v>17.0</v>
      </c>
      <c r="H34" s="5" t="s">
        <v>11</v>
      </c>
      <c r="I34" s="46" t="s">
        <v>117</v>
      </c>
      <c r="J34" s="30" t="s">
        <v>118</v>
      </c>
      <c r="K34" s="30">
        <v>149.0</v>
      </c>
      <c r="L34" s="30" t="s">
        <v>64</v>
      </c>
      <c r="M34" s="30" t="s">
        <v>119</v>
      </c>
      <c r="N34" s="30" t="s">
        <v>120</v>
      </c>
      <c r="O34" s="41" t="str">
        <f t="shared" ref="O34:O35" si="17">HYPERLINK("https://photos.google.com/search/_tra_/photo/AF1QipNsE3L72UjBEfsOKkZ-StBaSkZfAm5tiOVFEmeo","https://photos.google.com/search/_tra_/photo/AF1QipNsE3L72UjBEfsOKkZ-StBaSkZfAm5tiOVFEmeo")</f>
        <v>https://photos.google.com/search/_tra_/photo/AF1QipNsE3L72UjBEfsOKkZ-StBaSkZfAm5tiOVFEmeo</v>
      </c>
      <c r="P34" s="30"/>
      <c r="Q34" s="30"/>
      <c r="R34" s="5"/>
      <c r="S34" s="5"/>
      <c r="T34" s="5"/>
      <c r="U34" s="5"/>
      <c r="V34" s="5"/>
      <c r="W34" s="5"/>
      <c r="X34" s="5"/>
      <c r="Y34" s="5"/>
      <c r="Z34" s="5"/>
    </row>
    <row r="35">
      <c r="A35" s="30"/>
      <c r="B35" s="5" t="str">
        <f>IF(ISNA(VLOOKUP(C35,'Raw Data'!$B$2:$C$412,2,FALSE)),1,"")</f>
        <v>1</v>
      </c>
      <c r="C35" s="45">
        <v>34.0</v>
      </c>
      <c r="D35" s="33" t="b">
        <v>0</v>
      </c>
      <c r="E35" s="29">
        <v>5.0</v>
      </c>
      <c r="F35" s="29">
        <v>1.0</v>
      </c>
      <c r="G35" s="5">
        <v>17.0</v>
      </c>
      <c r="H35" s="5" t="s">
        <v>11</v>
      </c>
      <c r="I35" s="47" t="s">
        <v>121</v>
      </c>
      <c r="J35" s="30" t="s">
        <v>122</v>
      </c>
      <c r="K35" s="30">
        <v>149.0</v>
      </c>
      <c r="L35" s="30" t="s">
        <v>64</v>
      </c>
      <c r="M35" s="30" t="s">
        <v>119</v>
      </c>
      <c r="N35" s="30" t="s">
        <v>123</v>
      </c>
      <c r="O35" s="41" t="str">
        <f t="shared" si="17"/>
        <v>https://photos.google.com/search/_tra_/photo/AF1QipNsE3L72UjBEfsOKkZ-StBaSkZfAm5tiOVFEmeo</v>
      </c>
      <c r="P35" s="30"/>
      <c r="Q35" s="30"/>
      <c r="R35" s="5"/>
      <c r="S35" s="5"/>
      <c r="T35" s="5"/>
      <c r="U35" s="5"/>
      <c r="V35" s="5"/>
      <c r="W35" s="5"/>
      <c r="X35" s="5"/>
      <c r="Y35" s="5"/>
      <c r="Z35" s="5"/>
    </row>
    <row r="36">
      <c r="A36" s="30"/>
      <c r="B36" s="5" t="str">
        <f>IF(ISNA(VLOOKUP(C36,'Raw Data'!$B$2:$C$412,2,FALSE)),1,"")</f>
        <v/>
      </c>
      <c r="C36" s="45">
        <v>35.0</v>
      </c>
      <c r="D36" s="28" t="b">
        <v>1</v>
      </c>
      <c r="E36" s="29">
        <v>2.0</v>
      </c>
      <c r="F36" s="29">
        <v>3.0</v>
      </c>
      <c r="G36" s="5">
        <v>18.0</v>
      </c>
      <c r="H36" s="5" t="s">
        <v>11</v>
      </c>
      <c r="I36" s="46" t="s">
        <v>124</v>
      </c>
      <c r="J36" s="30" t="s">
        <v>125</v>
      </c>
      <c r="K36" s="30">
        <v>349.0</v>
      </c>
      <c r="L36" s="30" t="s">
        <v>40</v>
      </c>
      <c r="M36" s="30" t="s">
        <v>126</v>
      </c>
      <c r="N36" s="30" t="s">
        <v>127</v>
      </c>
      <c r="O36" s="41" t="str">
        <f t="shared" ref="O36:O37" si="18">HYPERLINK("https://photos.google.com/search/_tra_/photo/AF1QipO1iuC_EaVfcOPClT13pgoeTppaWp7A7vDGg51x","https://photos.google.com/search/_tra_/photo/AF1QipO1iuC_EaVfcOPClT13pgoeTppaWp7A7vDGg51x")</f>
        <v>https://photos.google.com/search/_tra_/photo/AF1QipO1iuC_EaVfcOPClT13pgoeTppaWp7A7vDGg51x</v>
      </c>
      <c r="P36" s="30"/>
      <c r="Q36" s="30"/>
      <c r="R36" s="5"/>
      <c r="S36" s="5"/>
      <c r="T36" s="5"/>
      <c r="U36" s="5"/>
      <c r="V36" s="5"/>
      <c r="W36" s="5"/>
      <c r="X36" s="5"/>
      <c r="Y36" s="5"/>
      <c r="Z36" s="5"/>
    </row>
    <row r="37">
      <c r="A37" s="30"/>
      <c r="B37" s="5" t="str">
        <f>IF(ISNA(VLOOKUP(C37,'Raw Data'!$B$2:$C$412,2,FALSE)),1,"")</f>
        <v>1</v>
      </c>
      <c r="C37" s="45">
        <v>36.0</v>
      </c>
      <c r="D37" s="33" t="b">
        <v>0</v>
      </c>
      <c r="E37" s="29">
        <v>5.0</v>
      </c>
      <c r="F37" s="29">
        <v>2.0</v>
      </c>
      <c r="G37" s="5">
        <v>18.0</v>
      </c>
      <c r="H37" s="5" t="s">
        <v>11</v>
      </c>
      <c r="I37" s="46" t="s">
        <v>128</v>
      </c>
      <c r="J37" s="30" t="s">
        <v>129</v>
      </c>
      <c r="K37" s="30">
        <v>349.0</v>
      </c>
      <c r="L37" s="30" t="s">
        <v>40</v>
      </c>
      <c r="M37" s="30" t="s">
        <v>126</v>
      </c>
      <c r="N37" s="30" t="s">
        <v>127</v>
      </c>
      <c r="O37" s="41" t="str">
        <f t="shared" si="18"/>
        <v>https://photos.google.com/search/_tra_/photo/AF1QipO1iuC_EaVfcOPClT13pgoeTppaWp7A7vDGg51x</v>
      </c>
      <c r="P37" s="30"/>
      <c r="Q37" s="30"/>
      <c r="R37" s="5"/>
      <c r="S37" s="5"/>
      <c r="T37" s="5"/>
      <c r="U37" s="5"/>
      <c r="V37" s="5"/>
      <c r="W37" s="5"/>
      <c r="X37" s="5"/>
      <c r="Y37" s="5"/>
      <c r="Z37" s="5"/>
    </row>
    <row r="38">
      <c r="A38" s="30"/>
      <c r="B38" s="5" t="str">
        <f>IF(ISNA(VLOOKUP(C38,'Raw Data'!$B$2:$C$412,2,FALSE)),1,"")</f>
        <v>1</v>
      </c>
      <c r="C38" s="45">
        <v>37.0</v>
      </c>
      <c r="D38" s="28" t="b">
        <v>1</v>
      </c>
      <c r="E38" s="29">
        <v>2.0</v>
      </c>
      <c r="F38" s="29">
        <v>4.0</v>
      </c>
      <c r="G38" s="5">
        <v>19.0</v>
      </c>
      <c r="H38" s="5" t="s">
        <v>11</v>
      </c>
      <c r="I38" s="46" t="s">
        <v>130</v>
      </c>
      <c r="J38" s="30" t="s">
        <v>131</v>
      </c>
      <c r="K38" s="30">
        <v>399.0</v>
      </c>
      <c r="L38" s="30" t="s">
        <v>64</v>
      </c>
      <c r="M38" s="30" t="s">
        <v>132</v>
      </c>
      <c r="N38" s="30" t="s">
        <v>133</v>
      </c>
      <c r="O38" s="41" t="str">
        <f t="shared" ref="O38:O39" si="19">HYPERLINK("https://photos.google.com/search/_tra_/photo/AF1QipOz4cEXVb46_9_P_eYyw4dLpQtM6AXGkr3N0FzP","https://photos.google.com/search/_tra_/photo/AF1QipOz4cEXVb46_9_P_eYyw4dLpQtM6AXGkr3N0FzP")</f>
        <v>https://photos.google.com/search/_tra_/photo/AF1QipOz4cEXVb46_9_P_eYyw4dLpQtM6AXGkr3N0FzP</v>
      </c>
      <c r="P38" s="30"/>
      <c r="Q38" s="30"/>
      <c r="R38" s="5"/>
      <c r="S38" s="5"/>
      <c r="T38" s="5"/>
      <c r="U38" s="5"/>
      <c r="V38" s="5"/>
      <c r="W38" s="5"/>
      <c r="X38" s="5"/>
      <c r="Y38" s="5"/>
      <c r="Z38" s="5"/>
    </row>
    <row r="39">
      <c r="A39" s="30"/>
      <c r="B39" s="5" t="str">
        <f>IF(ISNA(VLOOKUP(C39,'Raw Data'!$B$2:$C$412,2,FALSE)),1,"")</f>
        <v>1</v>
      </c>
      <c r="C39" s="45">
        <v>38.0</v>
      </c>
      <c r="D39" s="33" t="b">
        <v>0</v>
      </c>
      <c r="E39" s="29">
        <v>3.0</v>
      </c>
      <c r="F39" s="29">
        <v>1.0</v>
      </c>
      <c r="G39" s="5">
        <v>19.0</v>
      </c>
      <c r="H39" s="5" t="s">
        <v>11</v>
      </c>
      <c r="I39" s="46" t="s">
        <v>130</v>
      </c>
      <c r="J39" s="30" t="s">
        <v>134</v>
      </c>
      <c r="K39" s="30">
        <v>399.0</v>
      </c>
      <c r="L39" s="30" t="s">
        <v>64</v>
      </c>
      <c r="M39" s="30" t="s">
        <v>132</v>
      </c>
      <c r="N39" s="30" t="s">
        <v>133</v>
      </c>
      <c r="O39" s="41" t="str">
        <f t="shared" si="19"/>
        <v>https://photos.google.com/search/_tra_/photo/AF1QipOz4cEXVb46_9_P_eYyw4dLpQtM6AXGkr3N0FzP</v>
      </c>
      <c r="P39" s="30"/>
      <c r="Q39" s="30"/>
      <c r="R39" s="5"/>
      <c r="S39" s="5"/>
      <c r="T39" s="5"/>
      <c r="U39" s="5"/>
      <c r="V39" s="5"/>
      <c r="W39" s="5"/>
      <c r="X39" s="5"/>
      <c r="Y39" s="5"/>
      <c r="Z39" s="5"/>
    </row>
    <row r="40">
      <c r="A40" s="30"/>
      <c r="B40" s="5" t="str">
        <f>IF(ISNA(VLOOKUP(C40,'Raw Data'!$B$2:$C$412,2,FALSE)),1,"")</f>
        <v/>
      </c>
      <c r="C40" s="45">
        <v>39.0</v>
      </c>
      <c r="D40" s="28" t="b">
        <v>1</v>
      </c>
      <c r="E40" s="29">
        <v>5.0</v>
      </c>
      <c r="F40" s="29">
        <v>3.0</v>
      </c>
      <c r="G40" s="5">
        <v>20.0</v>
      </c>
      <c r="H40" s="5" t="s">
        <v>11</v>
      </c>
      <c r="I40" s="46" t="s">
        <v>135</v>
      </c>
      <c r="J40" s="30" t="s">
        <v>136</v>
      </c>
      <c r="K40" s="30">
        <v>299.0</v>
      </c>
      <c r="L40" s="30" t="s">
        <v>40</v>
      </c>
      <c r="M40" s="30" t="s">
        <v>137</v>
      </c>
      <c r="N40" s="30" t="s">
        <v>138</v>
      </c>
      <c r="O40" s="41" t="str">
        <f t="shared" ref="O40:O41" si="20">HYPERLINK("https://photos.google.com/search/_tra_/photo/AF1QipPHMTo7Hh5WszVELxMrs_JfJ6t6sO8fBRJyEkKr","https://photos.google.com/search/_tra_/photo/AF1QipPHMTo7Hh5WszVELxMrs_JfJ6t6sO8fBRJyEkKr")</f>
        <v>https://photos.google.com/search/_tra_/photo/AF1QipPHMTo7Hh5WszVELxMrs_JfJ6t6sO8fBRJyEkKr</v>
      </c>
      <c r="P40" s="30"/>
      <c r="Q40" s="30"/>
      <c r="R40" s="5"/>
      <c r="S40" s="5"/>
      <c r="T40" s="5"/>
      <c r="U40" s="5"/>
      <c r="V40" s="5"/>
      <c r="W40" s="5"/>
      <c r="X40" s="5"/>
      <c r="Y40" s="5"/>
      <c r="Z40" s="5"/>
    </row>
    <row r="41">
      <c r="A41" s="30"/>
      <c r="B41" s="5" t="str">
        <f>IF(ISNA(VLOOKUP(C41,'Raw Data'!$B$2:$C$412,2,FALSE)),1,"")</f>
        <v/>
      </c>
      <c r="C41" s="45">
        <v>40.0</v>
      </c>
      <c r="D41" s="33" t="b">
        <v>0</v>
      </c>
      <c r="E41" s="29">
        <v>3.0</v>
      </c>
      <c r="F41" s="29">
        <v>1.0</v>
      </c>
      <c r="G41" s="5">
        <v>20.0</v>
      </c>
      <c r="H41" s="5" t="s">
        <v>11</v>
      </c>
      <c r="I41" s="46" t="s">
        <v>139</v>
      </c>
      <c r="J41" s="30" t="s">
        <v>140</v>
      </c>
      <c r="K41" s="30">
        <v>299.0</v>
      </c>
      <c r="L41" s="30" t="s">
        <v>40</v>
      </c>
      <c r="M41" s="30" t="s">
        <v>137</v>
      </c>
      <c r="N41" s="30" t="s">
        <v>138</v>
      </c>
      <c r="O41" s="41" t="str">
        <f t="shared" si="20"/>
        <v>https://photos.google.com/search/_tra_/photo/AF1QipPHMTo7Hh5WszVELxMrs_JfJ6t6sO8fBRJyEkKr</v>
      </c>
      <c r="P41" s="30"/>
      <c r="Q41" s="30"/>
      <c r="R41" s="5"/>
      <c r="S41" s="5"/>
      <c r="T41" s="5"/>
      <c r="U41" s="5"/>
      <c r="V41" s="5"/>
      <c r="W41" s="5"/>
      <c r="X41" s="5"/>
      <c r="Y41" s="5"/>
      <c r="Z41" s="5"/>
    </row>
    <row r="42">
      <c r="A42" s="30"/>
      <c r="B42" s="5" t="str">
        <f>IF(ISNA(VLOOKUP(C42,'Raw Data'!$B$2:$C$412,2,FALSE)),1,"")</f>
        <v/>
      </c>
      <c r="C42" s="48">
        <v>41.0</v>
      </c>
      <c r="D42" s="28" t="b">
        <v>1</v>
      </c>
      <c r="E42" s="29">
        <v>4.0</v>
      </c>
      <c r="F42" s="29">
        <v>4.0</v>
      </c>
      <c r="G42" s="5">
        <v>21.0</v>
      </c>
      <c r="H42" s="5" t="s">
        <v>12</v>
      </c>
      <c r="I42" s="49" t="s">
        <v>141</v>
      </c>
      <c r="J42" s="30" t="s">
        <v>142</v>
      </c>
      <c r="K42" s="30">
        <v>60.0</v>
      </c>
      <c r="L42" s="30" t="s">
        <v>40</v>
      </c>
      <c r="M42" s="30" t="s">
        <v>97</v>
      </c>
      <c r="N42" s="50" t="s">
        <v>143</v>
      </c>
      <c r="O42" s="41" t="str">
        <f t="shared" ref="O42:O43" si="21">HYPERLINK("https://goo.gl/photos/13NDgr7XivSwo9Js6","https://goo.gl/photos/13NDgr7XivSwo9Js6")</f>
        <v>https://goo.gl/photos/13NDgr7XivSwo9Js6</v>
      </c>
      <c r="P42" s="30"/>
      <c r="Q42" s="30"/>
      <c r="R42" s="5"/>
      <c r="S42" s="5"/>
      <c r="T42" s="5"/>
      <c r="U42" s="5"/>
      <c r="V42" s="5"/>
      <c r="W42" s="5"/>
      <c r="X42" s="5"/>
      <c r="Y42" s="5"/>
      <c r="Z42" s="5"/>
    </row>
    <row r="43">
      <c r="A43" s="30"/>
      <c r="B43" s="5" t="str">
        <f>IF(ISNA(VLOOKUP(C43,'Raw Data'!$B$2:$C$412,2,FALSE)),1,"")</f>
        <v/>
      </c>
      <c r="C43" s="48">
        <v>42.0</v>
      </c>
      <c r="D43" s="33" t="b">
        <v>0</v>
      </c>
      <c r="E43" s="29">
        <v>1.0</v>
      </c>
      <c r="F43" s="29">
        <v>3.0</v>
      </c>
      <c r="G43" s="5">
        <v>21.0</v>
      </c>
      <c r="H43" s="5" t="s">
        <v>12</v>
      </c>
      <c r="I43" s="49" t="s">
        <v>141</v>
      </c>
      <c r="J43" s="30" t="s">
        <v>144</v>
      </c>
      <c r="K43" s="30">
        <v>60.0</v>
      </c>
      <c r="L43" s="30" t="s">
        <v>40</v>
      </c>
      <c r="M43" s="30" t="s">
        <v>97</v>
      </c>
      <c r="N43" s="50" t="s">
        <v>143</v>
      </c>
      <c r="O43" s="41" t="str">
        <f t="shared" si="21"/>
        <v>https://goo.gl/photos/13NDgr7XivSwo9Js6</v>
      </c>
      <c r="P43" s="30"/>
      <c r="Q43" s="30"/>
      <c r="R43" s="5"/>
      <c r="S43" s="5"/>
      <c r="T43" s="5"/>
      <c r="U43" s="5"/>
      <c r="V43" s="5"/>
      <c r="W43" s="5"/>
      <c r="X43" s="5"/>
      <c r="Y43" s="5"/>
      <c r="Z43" s="5"/>
    </row>
    <row r="44">
      <c r="A44" s="30"/>
      <c r="B44" s="5" t="str">
        <f>IF(ISNA(VLOOKUP(C44,'Raw Data'!$B$2:$C$412,2,FALSE)),1,"")</f>
        <v/>
      </c>
      <c r="C44" s="48">
        <v>43.0</v>
      </c>
      <c r="D44" s="28" t="b">
        <v>1</v>
      </c>
      <c r="E44" s="29">
        <v>4.0</v>
      </c>
      <c r="F44" s="29">
        <v>4.0</v>
      </c>
      <c r="G44" s="5">
        <v>22.0</v>
      </c>
      <c r="H44" s="5" t="s">
        <v>12</v>
      </c>
      <c r="I44" s="46" t="s">
        <v>145</v>
      </c>
      <c r="J44" s="30" t="s">
        <v>146</v>
      </c>
      <c r="K44" s="30">
        <v>90.0</v>
      </c>
      <c r="L44" s="30" t="s">
        <v>40</v>
      </c>
      <c r="M44" s="30" t="s">
        <v>147</v>
      </c>
      <c r="N44" s="30" t="s">
        <v>148</v>
      </c>
      <c r="O44" s="41" t="str">
        <f t="shared" ref="O44:O45" si="22">HYPERLINK("https://goo.gl/photos/FTgFJXs2pqjBLtiF9","https://goo.gl/photos/FTgFJXs2pqjBLtiF9")</f>
        <v>https://goo.gl/photos/FTgFJXs2pqjBLtiF9</v>
      </c>
      <c r="P44" s="30"/>
      <c r="Q44" s="30"/>
      <c r="R44" s="5"/>
      <c r="S44" s="5"/>
      <c r="T44" s="5"/>
      <c r="U44" s="5"/>
      <c r="V44" s="5"/>
      <c r="W44" s="5"/>
      <c r="X44" s="5"/>
      <c r="Y44" s="5"/>
      <c r="Z44" s="5"/>
    </row>
    <row r="45">
      <c r="A45" s="30"/>
      <c r="B45" s="5" t="str">
        <f>IF(ISNA(VLOOKUP(C45,'Raw Data'!$B$2:$C$412,2,FALSE)),1,"")</f>
        <v/>
      </c>
      <c r="C45" s="48">
        <v>44.0</v>
      </c>
      <c r="D45" s="33" t="b">
        <v>0</v>
      </c>
      <c r="E45" s="29">
        <v>3.0</v>
      </c>
      <c r="F45" s="29">
        <v>4.0</v>
      </c>
      <c r="G45" s="5">
        <v>22.0</v>
      </c>
      <c r="H45" s="5" t="s">
        <v>12</v>
      </c>
      <c r="I45" s="46" t="s">
        <v>145</v>
      </c>
      <c r="J45" s="51" t="s">
        <v>149</v>
      </c>
      <c r="K45" s="30">
        <v>90.0</v>
      </c>
      <c r="L45" s="30" t="s">
        <v>40</v>
      </c>
      <c r="M45" s="30" t="s">
        <v>147</v>
      </c>
      <c r="N45" s="30" t="s">
        <v>148</v>
      </c>
      <c r="O45" s="41" t="str">
        <f t="shared" si="22"/>
        <v>https://goo.gl/photos/FTgFJXs2pqjBLtiF9</v>
      </c>
      <c r="P45" s="30"/>
      <c r="Q45" s="30"/>
      <c r="R45" s="5"/>
      <c r="S45" s="5"/>
      <c r="T45" s="5"/>
      <c r="U45" s="5"/>
      <c r="V45" s="5"/>
      <c r="W45" s="5"/>
      <c r="X45" s="5"/>
      <c r="Y45" s="5"/>
      <c r="Z45" s="5"/>
    </row>
    <row r="46">
      <c r="A46" s="30"/>
      <c r="B46" s="5" t="str">
        <f>IF(ISNA(VLOOKUP(C46,'Raw Data'!$B$2:$C$412,2,FALSE)),1,"")</f>
        <v/>
      </c>
      <c r="C46" s="48">
        <v>45.0</v>
      </c>
      <c r="D46" s="28" t="b">
        <v>1</v>
      </c>
      <c r="E46" s="29">
        <v>1.0</v>
      </c>
      <c r="F46" s="29">
        <v>3.0</v>
      </c>
      <c r="G46" s="5">
        <v>23.0</v>
      </c>
      <c r="H46" s="5" t="s">
        <v>12</v>
      </c>
      <c r="I46" s="46" t="s">
        <v>150</v>
      </c>
      <c r="J46" s="30" t="s">
        <v>151</v>
      </c>
      <c r="K46" s="30">
        <v>35.0</v>
      </c>
      <c r="L46" s="30" t="s">
        <v>40</v>
      </c>
      <c r="M46" s="30" t="s">
        <v>152</v>
      </c>
      <c r="N46" s="30" t="s">
        <v>153</v>
      </c>
      <c r="O46" s="41" t="str">
        <f t="shared" ref="O46:O47" si="23">HYPERLINK("https://goo.gl/photos/Qf1y3H1HzLxQQKgt7","https://goo.gl/photos/Qf1y3H1HzLxQQKgt7")</f>
        <v>https://goo.gl/photos/Qf1y3H1HzLxQQKgt7</v>
      </c>
      <c r="P46" s="30"/>
      <c r="Q46" s="30"/>
      <c r="R46" s="5"/>
      <c r="S46" s="5"/>
      <c r="T46" s="5"/>
      <c r="U46" s="5"/>
      <c r="V46" s="5"/>
      <c r="W46" s="5"/>
      <c r="X46" s="5"/>
      <c r="Y46" s="5"/>
      <c r="Z46" s="5"/>
    </row>
    <row r="47">
      <c r="A47" s="30"/>
      <c r="B47" s="5" t="str">
        <f>IF(ISNA(VLOOKUP(C47,'Raw Data'!$B$2:$C$412,2,FALSE)),1,"")</f>
        <v/>
      </c>
      <c r="C47" s="48">
        <v>46.0</v>
      </c>
      <c r="D47" s="33" t="b">
        <v>0</v>
      </c>
      <c r="E47" s="29">
        <v>3.0</v>
      </c>
      <c r="F47" s="29">
        <v>1.0</v>
      </c>
      <c r="G47" s="5">
        <v>23.0</v>
      </c>
      <c r="H47" s="5" t="s">
        <v>12</v>
      </c>
      <c r="I47" s="46" t="s">
        <v>150</v>
      </c>
      <c r="J47" s="30" t="s">
        <v>154</v>
      </c>
      <c r="K47" s="30">
        <v>35.0</v>
      </c>
      <c r="L47" s="30" t="s">
        <v>40</v>
      </c>
      <c r="M47" s="30" t="s">
        <v>152</v>
      </c>
      <c r="N47" s="30" t="s">
        <v>153</v>
      </c>
      <c r="O47" s="41" t="str">
        <f t="shared" si="23"/>
        <v>https://goo.gl/photos/Qf1y3H1HzLxQQKgt7</v>
      </c>
      <c r="P47" s="30"/>
      <c r="Q47" s="30"/>
      <c r="R47" s="5"/>
      <c r="S47" s="5"/>
      <c r="T47" s="5"/>
      <c r="U47" s="5"/>
      <c r="V47" s="5"/>
      <c r="W47" s="5"/>
      <c r="X47" s="5"/>
      <c r="Y47" s="5"/>
      <c r="Z47" s="5"/>
    </row>
    <row r="48">
      <c r="A48" s="30"/>
      <c r="B48" s="5" t="str">
        <f>IF(ISNA(VLOOKUP(C48,'Raw Data'!$B$2:$C$412,2,FALSE)),1,"")</f>
        <v>1</v>
      </c>
      <c r="C48" s="48">
        <v>47.0</v>
      </c>
      <c r="D48" s="28" t="b">
        <v>1</v>
      </c>
      <c r="E48" s="29">
        <v>3.0</v>
      </c>
      <c r="F48" s="29">
        <v>2.0</v>
      </c>
      <c r="G48" s="5">
        <v>24.0</v>
      </c>
      <c r="H48" s="5" t="s">
        <v>12</v>
      </c>
      <c r="I48" s="46" t="s">
        <v>155</v>
      </c>
      <c r="J48" s="30" t="s">
        <v>156</v>
      </c>
      <c r="K48" s="30">
        <v>40.0</v>
      </c>
      <c r="L48" s="30" t="s">
        <v>40</v>
      </c>
      <c r="M48" s="30" t="s">
        <v>85</v>
      </c>
      <c r="N48" s="30" t="s">
        <v>157</v>
      </c>
      <c r="O48" s="41" t="str">
        <f t="shared" ref="O48:O49" si="24">HYPERLINK("https://goo.gl/photos/gDrhnVzKd8fSJp3Q6","https://goo.gl/photos/gDrhnVzKd8fSJp3Q6")</f>
        <v>https://goo.gl/photos/gDrhnVzKd8fSJp3Q6</v>
      </c>
      <c r="P48" s="30"/>
      <c r="Q48" s="30"/>
      <c r="R48" s="5"/>
      <c r="S48" s="5"/>
      <c r="T48" s="5"/>
      <c r="U48" s="5"/>
      <c r="V48" s="5"/>
      <c r="W48" s="5"/>
      <c r="X48" s="5"/>
      <c r="Y48" s="5"/>
      <c r="Z48" s="5"/>
    </row>
    <row r="49">
      <c r="A49" s="30"/>
      <c r="B49" s="5" t="str">
        <f>IF(ISNA(VLOOKUP(C49,'Raw Data'!$B$2:$C$412,2,FALSE)),1,"")</f>
        <v>1</v>
      </c>
      <c r="C49" s="48">
        <v>48.0</v>
      </c>
      <c r="D49" s="33" t="b">
        <v>0</v>
      </c>
      <c r="E49" s="29">
        <v>2.0</v>
      </c>
      <c r="F49" s="29">
        <v>3.0</v>
      </c>
      <c r="G49" s="5">
        <v>24.0</v>
      </c>
      <c r="H49" s="5" t="s">
        <v>12</v>
      </c>
      <c r="I49" s="46" t="s">
        <v>155</v>
      </c>
      <c r="J49" s="30" t="s">
        <v>158</v>
      </c>
      <c r="K49" s="30">
        <v>40.0</v>
      </c>
      <c r="L49" s="30" t="s">
        <v>40</v>
      </c>
      <c r="M49" s="30" t="s">
        <v>85</v>
      </c>
      <c r="N49" s="30" t="s">
        <v>157</v>
      </c>
      <c r="O49" s="41" t="str">
        <f t="shared" si="24"/>
        <v>https://goo.gl/photos/gDrhnVzKd8fSJp3Q6</v>
      </c>
      <c r="P49" s="30"/>
      <c r="Q49" s="30"/>
      <c r="R49" s="5"/>
      <c r="S49" s="5"/>
      <c r="T49" s="5"/>
      <c r="U49" s="5"/>
      <c r="V49" s="5"/>
      <c r="W49" s="5"/>
      <c r="X49" s="5"/>
      <c r="Y49" s="5"/>
      <c r="Z49" s="5"/>
    </row>
    <row r="50">
      <c r="A50" s="30"/>
      <c r="B50" s="5" t="str">
        <f>IF(ISNA(VLOOKUP(C50,'Raw Data'!$B$2:$C$412,2,FALSE)),1,"")</f>
        <v>1</v>
      </c>
      <c r="C50" s="48">
        <v>49.0</v>
      </c>
      <c r="D50" s="28" t="b">
        <v>1</v>
      </c>
      <c r="E50" s="29">
        <v>5.0</v>
      </c>
      <c r="F50" s="29">
        <v>4.0</v>
      </c>
      <c r="G50" s="5">
        <v>25.0</v>
      </c>
      <c r="H50" s="5" t="s">
        <v>12</v>
      </c>
      <c r="I50" s="46" t="s">
        <v>159</v>
      </c>
      <c r="J50" s="30" t="s">
        <v>160</v>
      </c>
      <c r="K50" s="30">
        <v>200.0</v>
      </c>
      <c r="L50" s="30" t="s">
        <v>40</v>
      </c>
      <c r="M50" s="30" t="s">
        <v>85</v>
      </c>
      <c r="N50" s="30" t="s">
        <v>159</v>
      </c>
      <c r="O50" s="41" t="str">
        <f t="shared" ref="O50:O51" si="25">HYPERLINK("https://goo.gl/photos/xWrmHXSCCraU93Hd6","https://goo.gl/photos/xWrmHXSCCraU93Hd6")</f>
        <v>https://goo.gl/photos/xWrmHXSCCraU93Hd6</v>
      </c>
      <c r="P50" s="30"/>
      <c r="Q50" s="30"/>
      <c r="R50" s="5"/>
      <c r="S50" s="5"/>
      <c r="T50" s="5"/>
      <c r="U50" s="5"/>
      <c r="V50" s="5"/>
      <c r="W50" s="5"/>
      <c r="X50" s="5"/>
      <c r="Y50" s="5"/>
      <c r="Z50" s="5"/>
    </row>
    <row r="51">
      <c r="A51" s="30"/>
      <c r="B51" s="5" t="str">
        <f>IF(ISNA(VLOOKUP(C51,'Raw Data'!$B$2:$C$412,2,FALSE)),1,"")</f>
        <v/>
      </c>
      <c r="C51" s="48">
        <v>50.0</v>
      </c>
      <c r="D51" s="33" t="b">
        <v>0</v>
      </c>
      <c r="E51" s="29">
        <v>4.0</v>
      </c>
      <c r="F51" s="29">
        <v>1.0</v>
      </c>
      <c r="G51" s="5">
        <v>25.0</v>
      </c>
      <c r="H51" s="5" t="s">
        <v>12</v>
      </c>
      <c r="I51" s="46" t="s">
        <v>159</v>
      </c>
      <c r="J51" s="30" t="s">
        <v>161</v>
      </c>
      <c r="K51" s="30">
        <v>200.0</v>
      </c>
      <c r="L51" s="30" t="s">
        <v>40</v>
      </c>
      <c r="M51" s="30" t="s">
        <v>85</v>
      </c>
      <c r="N51" s="30" t="s">
        <v>159</v>
      </c>
      <c r="O51" s="41" t="str">
        <f t="shared" si="25"/>
        <v>https://goo.gl/photos/xWrmHXSCCraU93Hd6</v>
      </c>
      <c r="P51" s="30"/>
      <c r="Q51" s="30"/>
      <c r="R51" s="5"/>
      <c r="S51" s="5"/>
      <c r="T51" s="5"/>
      <c r="U51" s="5"/>
      <c r="V51" s="5"/>
      <c r="W51" s="5"/>
      <c r="X51" s="5"/>
      <c r="Y51" s="5"/>
      <c r="Z51" s="5"/>
    </row>
    <row r="52">
      <c r="A52" s="30"/>
      <c r="B52" s="5" t="str">
        <f>IF(ISNA(VLOOKUP(C52,'Raw Data'!$B$2:$C$412,2,FALSE)),1,"")</f>
        <v/>
      </c>
      <c r="C52" s="48">
        <v>51.0</v>
      </c>
      <c r="D52" s="28" t="b">
        <v>1</v>
      </c>
      <c r="E52" s="29">
        <v>4.0</v>
      </c>
      <c r="F52" s="29">
        <v>1.0</v>
      </c>
      <c r="G52" s="5">
        <v>26.0</v>
      </c>
      <c r="H52" s="5" t="s">
        <v>12</v>
      </c>
      <c r="I52" s="46" t="s">
        <v>162</v>
      </c>
      <c r="J52" s="30" t="s">
        <v>163</v>
      </c>
      <c r="K52" s="30">
        <v>140.0</v>
      </c>
      <c r="L52" s="30" t="s">
        <v>40</v>
      </c>
      <c r="M52" s="30" t="s">
        <v>164</v>
      </c>
      <c r="N52" s="30" t="s">
        <v>165</v>
      </c>
      <c r="O52" s="41" t="str">
        <f t="shared" ref="O52:O53" si="26">HYPERLINK("https://goo.gl/photos/US9tAqMN9XM5mjjk7","https://goo.gl/photos/US9tAqMN9XM5mjjk7")</f>
        <v>https://goo.gl/photos/US9tAqMN9XM5mjjk7</v>
      </c>
      <c r="P52" s="30"/>
      <c r="Q52" s="30"/>
      <c r="R52" s="5"/>
      <c r="S52" s="5"/>
      <c r="T52" s="5"/>
      <c r="U52" s="5"/>
      <c r="V52" s="5"/>
      <c r="W52" s="5"/>
      <c r="X52" s="5"/>
      <c r="Y52" s="5"/>
      <c r="Z52" s="5"/>
    </row>
    <row r="53">
      <c r="A53" s="30"/>
      <c r="B53" s="5" t="str">
        <f>IF(ISNA(VLOOKUP(C53,'Raw Data'!$B$2:$C$412,2,FALSE)),1,"")</f>
        <v/>
      </c>
      <c r="C53" s="48">
        <v>52.0</v>
      </c>
      <c r="D53" s="33" t="b">
        <v>0</v>
      </c>
      <c r="E53" s="29">
        <v>5.0</v>
      </c>
      <c r="F53" s="29">
        <v>2.0</v>
      </c>
      <c r="G53" s="5">
        <v>26.0</v>
      </c>
      <c r="H53" s="5" t="s">
        <v>12</v>
      </c>
      <c r="I53" s="46" t="s">
        <v>162</v>
      </c>
      <c r="J53" s="30" t="s">
        <v>166</v>
      </c>
      <c r="K53" s="30">
        <v>140.0</v>
      </c>
      <c r="L53" s="30" t="s">
        <v>40</v>
      </c>
      <c r="M53" s="30" t="s">
        <v>164</v>
      </c>
      <c r="N53" s="30" t="s">
        <v>165</v>
      </c>
      <c r="O53" s="41" t="str">
        <f t="shared" si="26"/>
        <v>https://goo.gl/photos/US9tAqMN9XM5mjjk7</v>
      </c>
      <c r="P53" s="30"/>
      <c r="Q53" s="30"/>
      <c r="R53" s="5"/>
      <c r="S53" s="5"/>
      <c r="T53" s="5"/>
      <c r="U53" s="5"/>
      <c r="V53" s="5"/>
      <c r="W53" s="5"/>
      <c r="X53" s="5"/>
      <c r="Y53" s="5"/>
      <c r="Z53" s="5"/>
    </row>
    <row r="54">
      <c r="A54" s="30"/>
      <c r="B54" s="5" t="str">
        <f>IF(ISNA(VLOOKUP(C54,'Raw Data'!$B$2:$C$412,2,FALSE)),1,"")</f>
        <v>1</v>
      </c>
      <c r="C54" s="48">
        <v>53.0</v>
      </c>
      <c r="D54" s="28" t="b">
        <v>1</v>
      </c>
      <c r="E54" s="29">
        <v>5.0</v>
      </c>
      <c r="F54" s="29">
        <v>1.0</v>
      </c>
      <c r="G54" s="5">
        <v>27.0</v>
      </c>
      <c r="H54" s="5" t="s">
        <v>12</v>
      </c>
      <c r="I54" s="46" t="s">
        <v>167</v>
      </c>
      <c r="J54" s="30" t="s">
        <v>168</v>
      </c>
      <c r="K54" s="30">
        <v>110.0</v>
      </c>
      <c r="L54" s="30" t="s">
        <v>40</v>
      </c>
      <c r="M54" s="30" t="s">
        <v>169</v>
      </c>
      <c r="N54" s="30" t="s">
        <v>170</v>
      </c>
      <c r="O54" s="41" t="str">
        <f t="shared" ref="O54:O55" si="27">HYPERLINK("https://goo.gl/photos/kSoZ4Wet4ciSz5oJ9","https://goo.gl/photos/kSoZ4Wet4ciSz5oJ9")</f>
        <v>https://goo.gl/photos/kSoZ4Wet4ciSz5oJ9</v>
      </c>
      <c r="P54" s="30"/>
      <c r="Q54" s="30"/>
      <c r="R54" s="5"/>
      <c r="S54" s="5"/>
      <c r="T54" s="5"/>
      <c r="U54" s="5"/>
      <c r="V54" s="5"/>
      <c r="W54" s="5"/>
      <c r="X54" s="5"/>
      <c r="Y54" s="5"/>
      <c r="Z54" s="5"/>
    </row>
    <row r="55">
      <c r="A55" s="30"/>
      <c r="B55" s="5" t="str">
        <f>IF(ISNA(VLOOKUP(C55,'Raw Data'!$B$2:$C$412,2,FALSE)),1,"")</f>
        <v>1</v>
      </c>
      <c r="C55" s="48">
        <v>54.0</v>
      </c>
      <c r="D55" s="33" t="b">
        <v>0</v>
      </c>
      <c r="E55" s="29">
        <v>4.0</v>
      </c>
      <c r="F55" s="29">
        <v>1.0</v>
      </c>
      <c r="G55" s="5">
        <v>27.0</v>
      </c>
      <c r="H55" s="5" t="s">
        <v>12</v>
      </c>
      <c r="I55" s="46" t="s">
        <v>167</v>
      </c>
      <c r="J55" s="30" t="s">
        <v>171</v>
      </c>
      <c r="K55" s="30">
        <v>110.0</v>
      </c>
      <c r="L55" s="30" t="s">
        <v>40</v>
      </c>
      <c r="M55" s="30" t="s">
        <v>169</v>
      </c>
      <c r="N55" s="30" t="s">
        <v>170</v>
      </c>
      <c r="O55" s="41" t="str">
        <f t="shared" si="27"/>
        <v>https://goo.gl/photos/kSoZ4Wet4ciSz5oJ9</v>
      </c>
      <c r="P55" s="30"/>
      <c r="Q55" s="30"/>
      <c r="R55" s="5"/>
      <c r="S55" s="5"/>
      <c r="T55" s="5"/>
      <c r="U55" s="5"/>
      <c r="V55" s="5"/>
      <c r="W55" s="5"/>
      <c r="X55" s="5"/>
      <c r="Y55" s="5"/>
      <c r="Z55" s="5"/>
    </row>
    <row r="56">
      <c r="A56" s="30"/>
      <c r="B56" s="5" t="str">
        <f>IF(ISNA(VLOOKUP(C56,'Raw Data'!$B$2:$C$412,2,FALSE)),1,"")</f>
        <v>1</v>
      </c>
      <c r="C56" s="48">
        <v>55.0</v>
      </c>
      <c r="D56" s="28" t="b">
        <v>1</v>
      </c>
      <c r="E56" s="29">
        <v>4.0</v>
      </c>
      <c r="F56" s="29">
        <v>2.0</v>
      </c>
      <c r="G56" s="5">
        <v>28.0</v>
      </c>
      <c r="H56" s="5" t="s">
        <v>12</v>
      </c>
      <c r="I56" s="46" t="s">
        <v>172</v>
      </c>
      <c r="J56" s="30" t="s">
        <v>173</v>
      </c>
      <c r="K56" s="30">
        <v>235.0</v>
      </c>
      <c r="L56" s="30" t="s">
        <v>40</v>
      </c>
      <c r="M56" s="30" t="s">
        <v>97</v>
      </c>
      <c r="N56" s="30" t="s">
        <v>174</v>
      </c>
      <c r="O56" s="41" t="str">
        <f t="shared" ref="O56:O57" si="28">HYPERLINK("https://goo.gl/photos/A4raQdQDGBXRLtZx9","https://goo.gl/photos/A4raQdQDGBXRLtZx9")</f>
        <v>https://goo.gl/photos/A4raQdQDGBXRLtZx9</v>
      </c>
      <c r="P56" s="30"/>
      <c r="Q56" s="30"/>
      <c r="R56" s="5"/>
      <c r="S56" s="5"/>
      <c r="T56" s="5"/>
      <c r="U56" s="5"/>
      <c r="V56" s="5"/>
      <c r="W56" s="5"/>
      <c r="X56" s="5"/>
      <c r="Y56" s="5"/>
      <c r="Z56" s="5"/>
    </row>
    <row r="57">
      <c r="A57" s="30"/>
      <c r="B57" s="5" t="str">
        <f>IF(ISNA(VLOOKUP(C57,'Raw Data'!$B$2:$C$412,2,FALSE)),1,"")</f>
        <v>1</v>
      </c>
      <c r="C57" s="48">
        <v>56.0</v>
      </c>
      <c r="D57" s="33" t="b">
        <v>0</v>
      </c>
      <c r="E57" s="29">
        <v>2.0</v>
      </c>
      <c r="F57" s="29">
        <v>2.0</v>
      </c>
      <c r="G57" s="5">
        <v>28.0</v>
      </c>
      <c r="H57" s="5" t="s">
        <v>12</v>
      </c>
      <c r="I57" s="46" t="s">
        <v>172</v>
      </c>
      <c r="J57" s="30" t="s">
        <v>175</v>
      </c>
      <c r="K57" s="30">
        <v>235.0</v>
      </c>
      <c r="L57" s="30" t="s">
        <v>40</v>
      </c>
      <c r="M57" s="30" t="s">
        <v>97</v>
      </c>
      <c r="N57" s="30" t="s">
        <v>174</v>
      </c>
      <c r="O57" s="41" t="str">
        <f t="shared" si="28"/>
        <v>https://goo.gl/photos/A4raQdQDGBXRLtZx9</v>
      </c>
      <c r="P57" s="30"/>
      <c r="Q57" s="30"/>
      <c r="R57" s="5"/>
      <c r="S57" s="5"/>
      <c r="T57" s="5"/>
      <c r="U57" s="5"/>
      <c r="V57" s="5"/>
      <c r="W57" s="5"/>
      <c r="X57" s="5"/>
      <c r="Y57" s="5"/>
      <c r="Z57" s="5"/>
    </row>
    <row r="58">
      <c r="A58" s="30"/>
      <c r="B58" s="5" t="str">
        <f>IF(ISNA(VLOOKUP(C58,'Raw Data'!$B$2:$C$412,2,FALSE)),1,"")</f>
        <v>1</v>
      </c>
      <c r="C58" s="48">
        <v>57.0</v>
      </c>
      <c r="D58" s="28" t="b">
        <v>1</v>
      </c>
      <c r="E58" s="29">
        <v>5.0</v>
      </c>
      <c r="F58" s="29">
        <v>2.0</v>
      </c>
      <c r="G58" s="5">
        <v>29.0</v>
      </c>
      <c r="H58" s="5" t="s">
        <v>12</v>
      </c>
      <c r="I58" s="46" t="s">
        <v>176</v>
      </c>
      <c r="J58" s="30" t="s">
        <v>177</v>
      </c>
      <c r="K58" s="30">
        <v>35.0</v>
      </c>
      <c r="L58" s="30" t="s">
        <v>178</v>
      </c>
      <c r="M58" s="30" t="s">
        <v>179</v>
      </c>
      <c r="N58" s="30" t="s">
        <v>180</v>
      </c>
      <c r="O58" s="41" t="str">
        <f t="shared" ref="O58:O59" si="29">HYPERLINK("https://goo.gl/photos/YUgSc9jcXCXMn4oR6","https://goo.gl/photos/YUgSc9jcXCXMn4oR6")</f>
        <v>https://goo.gl/photos/YUgSc9jcXCXMn4oR6</v>
      </c>
      <c r="P58" s="30"/>
      <c r="Q58" s="30"/>
      <c r="R58" s="5"/>
      <c r="S58" s="5"/>
      <c r="T58" s="5"/>
      <c r="U58" s="5"/>
      <c r="V58" s="5"/>
      <c r="W58" s="5"/>
      <c r="X58" s="5"/>
      <c r="Y58" s="5"/>
      <c r="Z58" s="5"/>
    </row>
    <row r="59">
      <c r="A59" s="30"/>
      <c r="B59" s="5" t="str">
        <f>IF(ISNA(VLOOKUP(C59,'Raw Data'!$B$2:$C$412,2,FALSE)),1,"")</f>
        <v/>
      </c>
      <c r="C59" s="48">
        <v>58.0</v>
      </c>
      <c r="D59" s="33" t="b">
        <v>0</v>
      </c>
      <c r="E59" s="29">
        <v>1.0</v>
      </c>
      <c r="F59" s="29">
        <v>2.0</v>
      </c>
      <c r="G59" s="5">
        <v>29.0</v>
      </c>
      <c r="H59" s="5" t="s">
        <v>12</v>
      </c>
      <c r="I59" s="46" t="s">
        <v>176</v>
      </c>
      <c r="J59" s="30" t="s">
        <v>181</v>
      </c>
      <c r="K59" s="30">
        <v>35.0</v>
      </c>
      <c r="L59" s="30" t="s">
        <v>178</v>
      </c>
      <c r="M59" s="30" t="s">
        <v>179</v>
      </c>
      <c r="N59" s="30" t="s">
        <v>180</v>
      </c>
      <c r="O59" s="41" t="str">
        <f t="shared" si="29"/>
        <v>https://goo.gl/photos/YUgSc9jcXCXMn4oR6</v>
      </c>
      <c r="P59" s="30"/>
      <c r="Q59" s="30"/>
      <c r="R59" s="5"/>
      <c r="S59" s="5"/>
      <c r="T59" s="5"/>
      <c r="U59" s="5"/>
      <c r="V59" s="5"/>
      <c r="W59" s="5"/>
      <c r="X59" s="5"/>
      <c r="Y59" s="5"/>
      <c r="Z59" s="5"/>
    </row>
    <row r="60">
      <c r="A60" s="30"/>
      <c r="B60" s="5" t="str">
        <f>IF(ISNA(VLOOKUP(C60,'Raw Data'!$B$2:$C$412,2,FALSE)),1,"")</f>
        <v>1</v>
      </c>
      <c r="C60" s="48">
        <v>59.0</v>
      </c>
      <c r="D60" s="28" t="b">
        <v>1</v>
      </c>
      <c r="E60" s="29">
        <v>4.0</v>
      </c>
      <c r="F60" s="29">
        <v>2.0</v>
      </c>
      <c r="G60" s="5">
        <v>30.0</v>
      </c>
      <c r="H60" s="5" t="s">
        <v>12</v>
      </c>
      <c r="I60" s="46" t="s">
        <v>182</v>
      </c>
      <c r="J60" s="30" t="s">
        <v>183</v>
      </c>
      <c r="K60" s="30">
        <v>460.0</v>
      </c>
      <c r="L60" s="30" t="s">
        <v>178</v>
      </c>
      <c r="M60" s="30" t="s">
        <v>85</v>
      </c>
      <c r="N60" s="30" t="s">
        <v>184</v>
      </c>
      <c r="O60" s="41" t="str">
        <f t="shared" ref="O60:O61" si="30">HYPERLINK("https://goo.gl/photos/iB1toS59onYjJeqj8","https://goo.gl/photos/iB1toS59onYjJeqj8")</f>
        <v>https://goo.gl/photos/iB1toS59onYjJeqj8</v>
      </c>
      <c r="P60" s="30"/>
      <c r="Q60" s="30"/>
      <c r="R60" s="5"/>
      <c r="S60" s="5"/>
      <c r="T60" s="5"/>
      <c r="U60" s="5"/>
      <c r="V60" s="5"/>
      <c r="W60" s="5"/>
      <c r="X60" s="5"/>
      <c r="Y60" s="5"/>
      <c r="Z60" s="5"/>
    </row>
    <row r="61" ht="1.5" customHeight="1">
      <c r="A61" s="30"/>
      <c r="B61" s="5" t="str">
        <f>IF(ISNA(VLOOKUP(C61,'Raw Data'!$B$2:$C$412,2,FALSE)),1,"")</f>
        <v/>
      </c>
      <c r="C61" s="48">
        <v>60.0</v>
      </c>
      <c r="D61" s="33" t="b">
        <v>0</v>
      </c>
      <c r="E61" s="29">
        <v>5.0</v>
      </c>
      <c r="F61" s="29">
        <v>2.0</v>
      </c>
      <c r="G61" s="5">
        <v>30.0</v>
      </c>
      <c r="H61" s="5" t="s">
        <v>12</v>
      </c>
      <c r="I61" s="46" t="s">
        <v>182</v>
      </c>
      <c r="J61" s="30" t="s">
        <v>185</v>
      </c>
      <c r="K61" s="30">
        <v>460.0</v>
      </c>
      <c r="L61" s="30" t="s">
        <v>178</v>
      </c>
      <c r="M61" s="30" t="s">
        <v>85</v>
      </c>
      <c r="N61" s="30" t="s">
        <v>184</v>
      </c>
      <c r="O61" s="41" t="str">
        <f t="shared" si="30"/>
        <v>https://goo.gl/photos/iB1toS59onYjJeqj8</v>
      </c>
      <c r="P61" s="30"/>
      <c r="Q61" s="30"/>
      <c r="R61" s="5"/>
      <c r="S61" s="5"/>
      <c r="T61" s="5"/>
      <c r="U61" s="5"/>
      <c r="V61" s="5"/>
      <c r="W61" s="5"/>
      <c r="X61" s="5"/>
      <c r="Y61" s="5"/>
      <c r="Z61" s="5"/>
    </row>
    <row r="62">
      <c r="A62" s="30"/>
      <c r="B62" s="5" t="str">
        <f>IF(ISNA(VLOOKUP(C62,'Raw Data'!$B$2:$C$412,2,FALSE)),1,"")</f>
        <v/>
      </c>
      <c r="C62" s="52">
        <v>61.0</v>
      </c>
      <c r="D62" s="28" t="b">
        <v>1</v>
      </c>
      <c r="E62" s="29">
        <v>1.0</v>
      </c>
      <c r="F62" s="29">
        <v>4.0</v>
      </c>
      <c r="G62" s="5">
        <v>31.0</v>
      </c>
      <c r="H62" s="5" t="s">
        <v>13</v>
      </c>
      <c r="I62" s="46" t="s">
        <v>186</v>
      </c>
      <c r="J62" s="30" t="s">
        <v>187</v>
      </c>
      <c r="K62" s="30">
        <v>250.0</v>
      </c>
      <c r="L62" s="30" t="s">
        <v>178</v>
      </c>
      <c r="M62" s="30" t="s">
        <v>188</v>
      </c>
      <c r="N62" s="30" t="s">
        <v>189</v>
      </c>
      <c r="O62" s="41" t="str">
        <f t="shared" ref="O62:O63" si="31">HYPERLINK("http://www.polyvore.com/cgi/img-thing?.out=jpg&amp;size=l&amp;tid=67268581","http://www.polyvore.com/cgi/img-thing?.out=jpg&amp;size=l&amp;tid=67268581")</f>
        <v>http://www.polyvore.com/cgi/img-thing?.out=jpg&amp;size=l&amp;tid=67268581</v>
      </c>
      <c r="P62" s="30"/>
      <c r="Q62" s="30"/>
      <c r="R62" s="5"/>
      <c r="S62" s="5"/>
      <c r="T62" s="5"/>
      <c r="U62" s="5"/>
      <c r="V62" s="5"/>
      <c r="W62" s="5"/>
      <c r="X62" s="5"/>
      <c r="Y62" s="5"/>
      <c r="Z62" s="5"/>
    </row>
    <row r="63">
      <c r="A63" s="30"/>
      <c r="B63" s="5" t="str">
        <f>IF(ISNA(VLOOKUP(C63,'Raw Data'!$B$2:$C$412,2,FALSE)),1,"")</f>
        <v/>
      </c>
      <c r="C63" s="52">
        <v>62.0</v>
      </c>
      <c r="D63" s="33" t="b">
        <v>0</v>
      </c>
      <c r="E63" s="29">
        <v>4.0</v>
      </c>
      <c r="F63" s="29">
        <v>3.0</v>
      </c>
      <c r="G63" s="5">
        <v>31.0</v>
      </c>
      <c r="H63" s="5" t="s">
        <v>13</v>
      </c>
      <c r="I63" s="46" t="s">
        <v>186</v>
      </c>
      <c r="J63" s="30" t="s">
        <v>190</v>
      </c>
      <c r="K63" s="30">
        <v>250.0</v>
      </c>
      <c r="L63" s="30" t="s">
        <v>178</v>
      </c>
      <c r="M63" s="30" t="s">
        <v>188</v>
      </c>
      <c r="N63" s="30" t="s">
        <v>189</v>
      </c>
      <c r="O63" s="41" t="str">
        <f t="shared" si="31"/>
        <v>http://www.polyvore.com/cgi/img-thing?.out=jpg&amp;size=l&amp;tid=67268581</v>
      </c>
      <c r="P63" s="30"/>
      <c r="Q63" s="30"/>
      <c r="R63" s="5"/>
      <c r="S63" s="5"/>
      <c r="T63" s="5"/>
      <c r="U63" s="5"/>
      <c r="V63" s="5"/>
      <c r="W63" s="5"/>
      <c r="X63" s="5"/>
      <c r="Y63" s="5"/>
      <c r="Z63" s="5"/>
    </row>
    <row r="64">
      <c r="A64" s="30"/>
      <c r="B64" s="5" t="str">
        <f>IF(ISNA(VLOOKUP(C64,'Raw Data'!$B$2:$C$412,2,FALSE)),1,"")</f>
        <v/>
      </c>
      <c r="C64" s="52">
        <v>63.0</v>
      </c>
      <c r="D64" s="28" t="b">
        <v>1</v>
      </c>
      <c r="E64" s="29">
        <v>1.0</v>
      </c>
      <c r="F64" s="29">
        <v>4.0</v>
      </c>
      <c r="G64" s="5">
        <v>32.0</v>
      </c>
      <c r="H64" s="5" t="s">
        <v>13</v>
      </c>
      <c r="I64" s="46" t="s">
        <v>191</v>
      </c>
      <c r="J64" s="30" t="s">
        <v>192</v>
      </c>
      <c r="K64" s="30">
        <v>50.0</v>
      </c>
      <c r="L64" s="30" t="s">
        <v>40</v>
      </c>
      <c r="M64" s="30" t="s">
        <v>193</v>
      </c>
      <c r="N64" s="30"/>
      <c r="O64" s="41" t="str">
        <f t="shared" ref="O64:O65" si="32">HYPERLINK("https://cdn-img-1.wanelo.com/p/ddf/6cb/294/39230f2d5085c4d426c8ee7/x354-q80.jpg","https://cdn-img-1.wanelo.com/p/ddf/6cb/294/39230f2d5085c4d426c8ee7/x354-q80.jpg")</f>
        <v>https://cdn-img-1.wanelo.com/p/ddf/6cb/294/39230f2d5085c4d426c8ee7/x354-q80.jpg</v>
      </c>
      <c r="P64" s="30"/>
      <c r="Q64" s="30"/>
      <c r="R64" s="5"/>
      <c r="S64" s="5"/>
      <c r="T64" s="5"/>
      <c r="U64" s="5"/>
      <c r="V64" s="5"/>
      <c r="W64" s="5"/>
      <c r="X64" s="5"/>
      <c r="Y64" s="5"/>
      <c r="Z64" s="5"/>
    </row>
    <row r="65">
      <c r="A65" s="30"/>
      <c r="B65" s="5" t="str">
        <f>IF(ISNA(VLOOKUP(C65,'Raw Data'!$B$2:$C$412,2,FALSE)),1,"")</f>
        <v/>
      </c>
      <c r="C65" s="52">
        <v>64.0</v>
      </c>
      <c r="D65" s="33" t="b">
        <v>0</v>
      </c>
      <c r="E65" s="29">
        <v>2.0</v>
      </c>
      <c r="F65" s="29">
        <v>2.0</v>
      </c>
      <c r="G65" s="5">
        <v>32.0</v>
      </c>
      <c r="H65" s="5" t="s">
        <v>13</v>
      </c>
      <c r="I65" s="46" t="s">
        <v>191</v>
      </c>
      <c r="J65" s="30" t="s">
        <v>194</v>
      </c>
      <c r="K65" s="30">
        <v>50.0</v>
      </c>
      <c r="L65" s="30" t="s">
        <v>40</v>
      </c>
      <c r="M65" s="30" t="s">
        <v>193</v>
      </c>
      <c r="N65" s="30"/>
      <c r="O65" s="41" t="str">
        <f t="shared" si="32"/>
        <v>https://cdn-img-1.wanelo.com/p/ddf/6cb/294/39230f2d5085c4d426c8ee7/x354-q80.jpg</v>
      </c>
      <c r="P65" s="30"/>
      <c r="Q65" s="30"/>
      <c r="R65" s="5"/>
      <c r="S65" s="5"/>
      <c r="T65" s="5"/>
      <c r="U65" s="5"/>
      <c r="V65" s="5"/>
      <c r="W65" s="5"/>
      <c r="X65" s="5"/>
      <c r="Y65" s="5"/>
      <c r="Z65" s="5"/>
    </row>
    <row r="66">
      <c r="A66" s="30"/>
      <c r="B66" s="5" t="str">
        <f>IF(ISNA(VLOOKUP(C66,'Raw Data'!$B$2:$C$412,2,FALSE)),1,"")</f>
        <v>1</v>
      </c>
      <c r="C66" s="52">
        <v>65.0</v>
      </c>
      <c r="D66" s="28" t="b">
        <v>1</v>
      </c>
      <c r="E66" s="29">
        <v>5.0</v>
      </c>
      <c r="F66" s="29">
        <v>4.0</v>
      </c>
      <c r="G66" s="5">
        <v>33.0</v>
      </c>
      <c r="H66" s="5" t="s">
        <v>13</v>
      </c>
      <c r="I66" s="46" t="s">
        <v>195</v>
      </c>
      <c r="J66" s="30" t="s">
        <v>196</v>
      </c>
      <c r="K66" s="30">
        <v>200.0</v>
      </c>
      <c r="L66" s="30" t="s">
        <v>40</v>
      </c>
      <c r="M66" s="30" t="s">
        <v>197</v>
      </c>
      <c r="N66" s="30" t="s">
        <v>198</v>
      </c>
      <c r="O66" s="41" t="str">
        <f t="shared" ref="O66:O67" si="33">HYPERLINK("https://i.ytimg.com/vi/YmQl17Pvhqs/maxresdefault.jpg","https://i.ytimg.com/vi/YmQl17Pvhqs/maxresdefault.jpg")</f>
        <v>https://i.ytimg.com/vi/YmQl17Pvhqs/maxresdefault.jpg</v>
      </c>
      <c r="P66" s="30"/>
      <c r="Q66" s="30"/>
      <c r="R66" s="5"/>
      <c r="S66" s="5"/>
      <c r="T66" s="5"/>
      <c r="U66" s="5"/>
      <c r="V66" s="5"/>
      <c r="W66" s="5"/>
      <c r="X66" s="5"/>
      <c r="Y66" s="5"/>
      <c r="Z66" s="5"/>
    </row>
    <row r="67">
      <c r="A67" s="30"/>
      <c r="B67" s="5" t="str">
        <f>IF(ISNA(VLOOKUP(C67,'Raw Data'!$B$2:$C$412,2,FALSE)),1,"")</f>
        <v/>
      </c>
      <c r="C67" s="52">
        <v>66.0</v>
      </c>
      <c r="D67" s="33" t="b">
        <v>0</v>
      </c>
      <c r="E67" s="29">
        <v>3.0</v>
      </c>
      <c r="F67" s="29">
        <v>3.0</v>
      </c>
      <c r="G67" s="5">
        <v>33.0</v>
      </c>
      <c r="H67" s="5" t="s">
        <v>13</v>
      </c>
      <c r="I67" s="46" t="s">
        <v>195</v>
      </c>
      <c r="J67" s="30" t="s">
        <v>199</v>
      </c>
      <c r="K67" s="30">
        <v>200.0</v>
      </c>
      <c r="L67" s="30" t="s">
        <v>40</v>
      </c>
      <c r="M67" s="30" t="s">
        <v>197</v>
      </c>
      <c r="N67" s="30" t="s">
        <v>198</v>
      </c>
      <c r="O67" s="41" t="str">
        <f t="shared" si="33"/>
        <v>https://i.ytimg.com/vi/YmQl17Pvhqs/maxresdefault.jpg</v>
      </c>
      <c r="P67" s="30"/>
      <c r="Q67" s="30"/>
      <c r="R67" s="5"/>
      <c r="S67" s="5"/>
      <c r="T67" s="5"/>
      <c r="U67" s="5"/>
      <c r="V67" s="5"/>
      <c r="W67" s="5"/>
      <c r="X67" s="5"/>
      <c r="Y67" s="5"/>
      <c r="Z67" s="5"/>
    </row>
    <row r="68">
      <c r="A68" s="30"/>
      <c r="B68" s="5" t="str">
        <f>IF(ISNA(VLOOKUP(C68,'Raw Data'!$B$2:$C$412,2,FALSE)),1,"")</f>
        <v/>
      </c>
      <c r="C68" s="52">
        <v>67.0</v>
      </c>
      <c r="D68" s="28" t="b">
        <v>1</v>
      </c>
      <c r="E68" s="29">
        <v>2.0</v>
      </c>
      <c r="F68" s="29">
        <v>2.0</v>
      </c>
      <c r="G68" s="5">
        <v>34.0</v>
      </c>
      <c r="H68" s="5" t="s">
        <v>13</v>
      </c>
      <c r="I68" s="46" t="s">
        <v>200</v>
      </c>
      <c r="J68" s="30" t="s">
        <v>201</v>
      </c>
      <c r="K68" s="30">
        <v>125.0</v>
      </c>
      <c r="L68" s="30" t="s">
        <v>40</v>
      </c>
      <c r="M68" s="30" t="s">
        <v>202</v>
      </c>
      <c r="N68" s="30" t="s">
        <v>203</v>
      </c>
      <c r="O68" s="41" t="str">
        <f t="shared" ref="O68:O69" si="34">HYPERLINK("http://cnet1.cbsistatic.com/hub/i/r/2014/09/02/07b6aa10-170b-49dc-adf5-f3ec80f50788/thumbnail/770x433/484b65c3d56d466f04b205a62a91842b/toshiba-chromebook-2.jpg","http://cnet1.cbsistatic.com/hub/i/r/2014/09/02/07b6aa10-170b-49dc-adf5-f3ec80f50788/thumbnail/770x433/484b65c3d56d466f04b205a62a91842b/toshiba-chromebook-2.jpg")</f>
        <v>http://cnet1.cbsistatic.com/hub/i/r/2014/09/02/07b6aa10-170b-49dc-adf5-f3ec80f50788/thumbnail/770x433/484b65c3d56d466f04b205a62a91842b/toshiba-chromebook-2.jpg</v>
      </c>
      <c r="P68" s="30"/>
      <c r="Q68" s="30"/>
      <c r="R68" s="5"/>
      <c r="S68" s="5"/>
      <c r="T68" s="5"/>
      <c r="U68" s="5"/>
      <c r="V68" s="5"/>
      <c r="W68" s="5"/>
      <c r="X68" s="5"/>
      <c r="Y68" s="5"/>
      <c r="Z68" s="5"/>
    </row>
    <row r="69">
      <c r="A69" s="30"/>
      <c r="B69" s="5" t="str">
        <f>IF(ISNA(VLOOKUP(C69,'Raw Data'!$B$2:$C$412,2,FALSE)),1,"")</f>
        <v/>
      </c>
      <c r="C69" s="52">
        <v>68.0</v>
      </c>
      <c r="D69" s="33" t="b">
        <v>0</v>
      </c>
      <c r="E69" s="29">
        <v>5.0</v>
      </c>
      <c r="F69" s="29">
        <v>3.0</v>
      </c>
      <c r="G69" s="5">
        <v>34.0</v>
      </c>
      <c r="H69" s="5" t="s">
        <v>13</v>
      </c>
      <c r="I69" s="46" t="s">
        <v>200</v>
      </c>
      <c r="J69" s="30" t="s">
        <v>204</v>
      </c>
      <c r="K69" s="30">
        <v>125.0</v>
      </c>
      <c r="L69" s="30" t="s">
        <v>40</v>
      </c>
      <c r="M69" s="30" t="s">
        <v>202</v>
      </c>
      <c r="N69" s="30" t="s">
        <v>203</v>
      </c>
      <c r="O69" s="41" t="str">
        <f t="shared" si="34"/>
        <v>http://cnet1.cbsistatic.com/hub/i/r/2014/09/02/07b6aa10-170b-49dc-adf5-f3ec80f50788/thumbnail/770x433/484b65c3d56d466f04b205a62a91842b/toshiba-chromebook-2.jpg</v>
      </c>
      <c r="P69" s="30"/>
      <c r="Q69" s="30"/>
      <c r="R69" s="5"/>
      <c r="S69" s="5"/>
      <c r="T69" s="5"/>
      <c r="U69" s="5"/>
      <c r="V69" s="5"/>
      <c r="W69" s="5"/>
      <c r="X69" s="5"/>
      <c r="Y69" s="5"/>
      <c r="Z69" s="5"/>
    </row>
    <row r="70" ht="18.0" customHeight="1">
      <c r="A70" s="30"/>
      <c r="B70" s="5" t="str">
        <f>IF(ISNA(VLOOKUP(C70,'Raw Data'!$B$2:$C$412,2,FALSE)),1,"")</f>
        <v>1</v>
      </c>
      <c r="C70" s="52">
        <v>69.0</v>
      </c>
      <c r="D70" s="28" t="b">
        <v>1</v>
      </c>
      <c r="E70" s="29">
        <v>2.0</v>
      </c>
      <c r="F70" s="29">
        <v>1.0</v>
      </c>
      <c r="G70" s="5">
        <v>35.0</v>
      </c>
      <c r="H70" s="5" t="s">
        <v>13</v>
      </c>
      <c r="I70" s="46" t="s">
        <v>205</v>
      </c>
      <c r="J70" s="30" t="s">
        <v>206</v>
      </c>
      <c r="K70" s="30">
        <v>40.0</v>
      </c>
      <c r="L70" s="30" t="s">
        <v>40</v>
      </c>
      <c r="M70" s="30" t="s">
        <v>207</v>
      </c>
      <c r="N70" s="30" t="s">
        <v>207</v>
      </c>
      <c r="O70" s="41" t="str">
        <f>HYPERLINK("https://goo.gl/photos/43xcpaNS5GRoVXPB8","https://goo.gl/photos/43xcpaNS5GRoVXPB8")</f>
        <v>https://goo.gl/photos/43xcpaNS5GRoVXPB8</v>
      </c>
      <c r="P70" s="30"/>
      <c r="Q70" s="30"/>
      <c r="R70" s="5"/>
      <c r="S70" s="5"/>
      <c r="T70" s="5"/>
      <c r="U70" s="5"/>
      <c r="V70" s="5"/>
      <c r="W70" s="5"/>
      <c r="X70" s="5"/>
      <c r="Y70" s="5"/>
      <c r="Z70" s="5"/>
    </row>
    <row r="71">
      <c r="A71" s="30"/>
      <c r="B71" s="5" t="str">
        <f>IF(ISNA(VLOOKUP(C71,'Raw Data'!$B$2:$C$412,2,FALSE)),1,"")</f>
        <v>1</v>
      </c>
      <c r="C71" s="52">
        <v>70.0</v>
      </c>
      <c r="D71" s="33" t="b">
        <v>0</v>
      </c>
      <c r="E71" s="29">
        <v>1.0</v>
      </c>
      <c r="F71" s="29">
        <v>3.0</v>
      </c>
      <c r="G71" s="5">
        <v>35.0</v>
      </c>
      <c r="H71" s="5" t="s">
        <v>13</v>
      </c>
      <c r="I71" s="46" t="s">
        <v>205</v>
      </c>
      <c r="J71" s="30" t="s">
        <v>208</v>
      </c>
      <c r="K71" s="30">
        <v>40.0</v>
      </c>
      <c r="L71" s="30" t="s">
        <v>40</v>
      </c>
      <c r="M71" s="30" t="s">
        <v>207</v>
      </c>
      <c r="N71" s="30" t="s">
        <v>207</v>
      </c>
      <c r="O71" s="30"/>
      <c r="P71" s="30"/>
      <c r="Q71" s="30"/>
      <c r="R71" s="5"/>
      <c r="S71" s="5"/>
      <c r="T71" s="5"/>
      <c r="U71" s="5"/>
      <c r="V71" s="5"/>
      <c r="W71" s="5"/>
      <c r="X71" s="5"/>
      <c r="Y71" s="5"/>
      <c r="Z71" s="5"/>
    </row>
    <row r="72">
      <c r="A72" s="30"/>
      <c r="B72" s="5" t="str">
        <f>IF(ISNA(VLOOKUP(C72,'Raw Data'!$B$2:$C$412,2,FALSE)),1,"")</f>
        <v/>
      </c>
      <c r="C72" s="52">
        <v>71.0</v>
      </c>
      <c r="D72" s="28" t="b">
        <v>1</v>
      </c>
      <c r="E72" s="29">
        <v>2.0</v>
      </c>
      <c r="F72" s="29">
        <v>1.0</v>
      </c>
      <c r="G72" s="5">
        <v>36.0</v>
      </c>
      <c r="H72" s="5" t="s">
        <v>13</v>
      </c>
      <c r="I72" s="46" t="s">
        <v>209</v>
      </c>
      <c r="J72" s="30" t="s">
        <v>210</v>
      </c>
      <c r="K72" s="30">
        <v>300.0</v>
      </c>
      <c r="L72" s="30" t="s">
        <v>178</v>
      </c>
      <c r="M72" s="30" t="s">
        <v>211</v>
      </c>
      <c r="N72" s="30" t="s">
        <v>212</v>
      </c>
      <c r="O72" s="41" t="str">
        <f t="shared" ref="O72:O73" si="35">HYPERLINK("http://i.ebayimg.com/00/s/MzQyWDUwMA==/z/RQQAAOxyaTxTVhgE/$_35.JPG?set_id=2","http://i.ebayimg.com/00/s/MzQyWDUwMA==/z/RQQAAOxyaTxTVhgE/$_35.JPG?set_id=2")</f>
        <v>http://i.ebayimg.com/00/s/MzQyWDUwMA==/z/RQQAAOxyaTxTVhgE/$_35.JPG?set_id=2</v>
      </c>
      <c r="P72" s="30"/>
      <c r="Q72" s="30"/>
      <c r="R72" s="5"/>
      <c r="S72" s="5"/>
      <c r="T72" s="5"/>
      <c r="U72" s="5"/>
      <c r="V72" s="5"/>
      <c r="W72" s="5"/>
      <c r="X72" s="5"/>
      <c r="Y72" s="5"/>
      <c r="Z72" s="5"/>
    </row>
    <row r="73">
      <c r="A73" s="30"/>
      <c r="B73" s="5" t="str">
        <f>IF(ISNA(VLOOKUP(C73,'Raw Data'!$B$2:$C$412,2,FALSE)),1,"")</f>
        <v/>
      </c>
      <c r="C73" s="52">
        <v>72.0</v>
      </c>
      <c r="D73" s="33" t="b">
        <v>0</v>
      </c>
      <c r="E73" s="29">
        <v>1.0</v>
      </c>
      <c r="F73" s="29">
        <v>4.0</v>
      </c>
      <c r="G73" s="5">
        <v>36.0</v>
      </c>
      <c r="H73" s="5" t="s">
        <v>13</v>
      </c>
      <c r="I73" s="46" t="s">
        <v>209</v>
      </c>
      <c r="J73" s="30" t="s">
        <v>213</v>
      </c>
      <c r="K73" s="30">
        <v>300.0</v>
      </c>
      <c r="L73" s="30" t="s">
        <v>178</v>
      </c>
      <c r="M73" s="30" t="s">
        <v>211</v>
      </c>
      <c r="N73" s="30" t="s">
        <v>212</v>
      </c>
      <c r="O73" s="41" t="str">
        <f t="shared" si="35"/>
        <v>http://i.ebayimg.com/00/s/MzQyWDUwMA==/z/RQQAAOxyaTxTVhgE/$_35.JPG?set_id=2</v>
      </c>
      <c r="P73" s="30"/>
      <c r="Q73" s="30"/>
      <c r="R73" s="5"/>
      <c r="S73" s="5"/>
      <c r="T73" s="5"/>
      <c r="U73" s="5"/>
      <c r="V73" s="5"/>
      <c r="W73" s="5"/>
      <c r="X73" s="5"/>
      <c r="Y73" s="5"/>
      <c r="Z73" s="5"/>
    </row>
    <row r="74">
      <c r="A74" s="30"/>
      <c r="B74" s="5" t="str">
        <f>IF(ISNA(VLOOKUP(C74,'Raw Data'!$B$2:$C$412,2,FALSE)),1,"")</f>
        <v/>
      </c>
      <c r="C74" s="52">
        <v>73.0</v>
      </c>
      <c r="D74" s="28" t="b">
        <v>1</v>
      </c>
      <c r="E74" s="29">
        <v>2.0</v>
      </c>
      <c r="F74" s="29">
        <v>4.0</v>
      </c>
      <c r="G74" s="5">
        <v>37.0</v>
      </c>
      <c r="H74" s="5" t="s">
        <v>13</v>
      </c>
      <c r="I74" s="46" t="s">
        <v>214</v>
      </c>
      <c r="J74" s="30" t="s">
        <v>215</v>
      </c>
      <c r="K74" s="30">
        <v>500.0</v>
      </c>
      <c r="L74" s="30" t="s">
        <v>40</v>
      </c>
      <c r="M74" s="30" t="s">
        <v>108</v>
      </c>
      <c r="N74" s="30" t="s">
        <v>216</v>
      </c>
      <c r="O74" s="41" t="str">
        <f t="shared" ref="O74:O75" si="36">HYPERLINK("https://nasilemaktech.files.wordpress.com/2015/05/img_8106.jpg","https://nasilemaktech.files.wordpress.com/2015/05/img_8106.jpg")</f>
        <v>https://nasilemaktech.files.wordpress.com/2015/05/img_8106.jpg</v>
      </c>
      <c r="P74" s="30"/>
      <c r="Q74" s="30"/>
      <c r="R74" s="5"/>
      <c r="S74" s="5"/>
      <c r="T74" s="5"/>
      <c r="U74" s="5"/>
      <c r="V74" s="5"/>
      <c r="W74" s="5"/>
      <c r="X74" s="5"/>
      <c r="Y74" s="5"/>
      <c r="Z74" s="5"/>
    </row>
    <row r="75">
      <c r="A75" s="30"/>
      <c r="B75" s="5" t="str">
        <f>IF(ISNA(VLOOKUP(C75,'Raw Data'!$B$2:$C$412,2,FALSE)),1,"")</f>
        <v/>
      </c>
      <c r="C75" s="52">
        <v>74.0</v>
      </c>
      <c r="D75" s="33" t="b">
        <v>0</v>
      </c>
      <c r="E75" s="29">
        <v>3.0</v>
      </c>
      <c r="F75" s="29">
        <v>2.0</v>
      </c>
      <c r="G75" s="5">
        <v>37.0</v>
      </c>
      <c r="H75" s="5" t="s">
        <v>13</v>
      </c>
      <c r="I75" s="46" t="s">
        <v>214</v>
      </c>
      <c r="J75" s="30" t="s">
        <v>217</v>
      </c>
      <c r="K75" s="30">
        <v>500.0</v>
      </c>
      <c r="L75" s="30" t="s">
        <v>40</v>
      </c>
      <c r="M75" s="30" t="s">
        <v>108</v>
      </c>
      <c r="N75" s="30" t="s">
        <v>216</v>
      </c>
      <c r="O75" s="41" t="str">
        <f t="shared" si="36"/>
        <v>https://nasilemaktech.files.wordpress.com/2015/05/img_8106.jpg</v>
      </c>
      <c r="P75" s="30"/>
      <c r="Q75" s="30"/>
      <c r="R75" s="5"/>
      <c r="S75" s="5"/>
      <c r="T75" s="5"/>
      <c r="U75" s="5"/>
      <c r="V75" s="5"/>
      <c r="W75" s="5"/>
      <c r="X75" s="5"/>
      <c r="Y75" s="5"/>
      <c r="Z75" s="5"/>
    </row>
    <row r="76">
      <c r="A76" s="30"/>
      <c r="B76" s="5" t="str">
        <f>IF(ISNA(VLOOKUP(C76,'Raw Data'!$B$2:$C$412,2,FALSE)),1,"")</f>
        <v/>
      </c>
      <c r="C76" s="52">
        <v>75.0</v>
      </c>
      <c r="D76" s="28" t="b">
        <v>1</v>
      </c>
      <c r="E76" s="29">
        <v>3.0</v>
      </c>
      <c r="F76" s="29">
        <v>2.0</v>
      </c>
      <c r="G76" s="5">
        <v>38.0</v>
      </c>
      <c r="H76" s="5" t="s">
        <v>13</v>
      </c>
      <c r="I76" s="46" t="s">
        <v>218</v>
      </c>
      <c r="J76" s="30" t="s">
        <v>219</v>
      </c>
      <c r="K76" s="30">
        <v>250.0</v>
      </c>
      <c r="L76" s="30" t="s">
        <v>40</v>
      </c>
      <c r="M76" s="30" t="s">
        <v>220</v>
      </c>
      <c r="N76" s="30" t="s">
        <v>221</v>
      </c>
      <c r="O76" s="41" t="str">
        <f t="shared" ref="O76:O77" si="37">HYPERLINK("http://www.geeks.hu/files/imagecache/large/images/content/0923_irobot_roomba_880_01.jpg","http://www.geeks.hu/files/imagecache/large/images/content/0923_irobot_roomba_880_01.jpg")</f>
        <v>http://www.geeks.hu/files/imagecache/large/images/content/0923_irobot_roomba_880_01.jpg</v>
      </c>
      <c r="P76" s="30"/>
      <c r="Q76" s="30"/>
      <c r="R76" s="5"/>
      <c r="S76" s="5"/>
      <c r="T76" s="5"/>
      <c r="U76" s="5"/>
      <c r="V76" s="5"/>
      <c r="W76" s="5"/>
      <c r="X76" s="5"/>
      <c r="Y76" s="5"/>
      <c r="Z76" s="5"/>
    </row>
    <row r="77">
      <c r="A77" s="30"/>
      <c r="B77" s="5" t="str">
        <f>IF(ISNA(VLOOKUP(C77,'Raw Data'!$B$2:$C$412,2,FALSE)),1,"")</f>
        <v/>
      </c>
      <c r="C77" s="52">
        <v>76.0</v>
      </c>
      <c r="D77" s="33" t="b">
        <v>0</v>
      </c>
      <c r="E77" s="29">
        <v>4.0</v>
      </c>
      <c r="F77" s="29">
        <v>1.0</v>
      </c>
      <c r="G77" s="5">
        <v>38.0</v>
      </c>
      <c r="H77" s="5" t="s">
        <v>13</v>
      </c>
      <c r="I77" s="46" t="s">
        <v>218</v>
      </c>
      <c r="J77" s="30" t="s">
        <v>222</v>
      </c>
      <c r="K77" s="30">
        <v>250.0</v>
      </c>
      <c r="L77" s="30" t="s">
        <v>40</v>
      </c>
      <c r="M77" s="30" t="s">
        <v>220</v>
      </c>
      <c r="N77" s="30" t="s">
        <v>221</v>
      </c>
      <c r="O77" s="41" t="str">
        <f t="shared" si="37"/>
        <v>http://www.geeks.hu/files/imagecache/large/images/content/0923_irobot_roomba_880_01.jpg</v>
      </c>
      <c r="P77" s="43"/>
      <c r="Q77" s="30"/>
      <c r="R77" s="5"/>
      <c r="S77" s="5"/>
      <c r="T77" s="5"/>
      <c r="U77" s="5"/>
      <c r="V77" s="5"/>
      <c r="W77" s="5"/>
      <c r="X77" s="5"/>
      <c r="Y77" s="5"/>
      <c r="Z77" s="5"/>
    </row>
    <row r="78">
      <c r="A78" s="30"/>
      <c r="B78" s="5" t="str">
        <f>IF(ISNA(VLOOKUP(C78,'Raw Data'!$B$2:$C$412,2,FALSE)),1,"")</f>
        <v/>
      </c>
      <c r="C78" s="52">
        <v>77.0</v>
      </c>
      <c r="D78" s="28" t="b">
        <v>1</v>
      </c>
      <c r="E78" s="29">
        <v>2.0</v>
      </c>
      <c r="F78" s="29">
        <v>4.0</v>
      </c>
      <c r="G78" s="5">
        <v>39.0</v>
      </c>
      <c r="H78" s="5" t="s">
        <v>13</v>
      </c>
      <c r="I78" s="46" t="s">
        <v>223</v>
      </c>
      <c r="J78" s="30" t="s">
        <v>224</v>
      </c>
      <c r="K78" s="30">
        <v>99.0</v>
      </c>
      <c r="L78" s="30" t="s">
        <v>40</v>
      </c>
      <c r="M78" s="30" t="s">
        <v>225</v>
      </c>
      <c r="N78" s="30" t="s">
        <v>226</v>
      </c>
      <c r="O78" s="41" t="str">
        <f t="shared" ref="O78:O79" si="38">HYPERLINK("http://www.blogcdn.com/www.engadget.com/media/2013/01/livedsc040212.jpg","http://www.blogcdn.com/www.engadget.com/media/2013/01/livedsc040212.jpg")</f>
        <v>http://www.blogcdn.com/www.engadget.com/media/2013/01/livedsc040212.jpg</v>
      </c>
      <c r="P78" s="30"/>
      <c r="Q78" s="30"/>
      <c r="R78" s="5"/>
      <c r="S78" s="5"/>
      <c r="T78" s="5"/>
      <c r="U78" s="5"/>
      <c r="V78" s="5"/>
      <c r="W78" s="5"/>
      <c r="X78" s="5"/>
      <c r="Y78" s="5"/>
      <c r="Z78" s="5"/>
    </row>
    <row r="79">
      <c r="A79" s="30"/>
      <c r="B79" s="5" t="str">
        <f>IF(ISNA(VLOOKUP(C79,'Raw Data'!$B$2:$C$412,2,FALSE)),1,"")</f>
        <v/>
      </c>
      <c r="C79" s="52">
        <v>78.0</v>
      </c>
      <c r="D79" s="33" t="b">
        <v>0</v>
      </c>
      <c r="E79" s="29">
        <v>1.0</v>
      </c>
      <c r="F79" s="29">
        <v>4.0</v>
      </c>
      <c r="G79" s="5">
        <v>39.0</v>
      </c>
      <c r="H79" s="5" t="s">
        <v>13</v>
      </c>
      <c r="I79" s="46" t="s">
        <v>223</v>
      </c>
      <c r="J79" s="30" t="s">
        <v>227</v>
      </c>
      <c r="K79" s="30">
        <v>99.0</v>
      </c>
      <c r="L79" s="30" t="s">
        <v>40</v>
      </c>
      <c r="M79" s="30" t="s">
        <v>225</v>
      </c>
      <c r="N79" s="30" t="s">
        <v>226</v>
      </c>
      <c r="O79" s="41" t="str">
        <f t="shared" si="38"/>
        <v>http://www.blogcdn.com/www.engadget.com/media/2013/01/livedsc040212.jpg</v>
      </c>
      <c r="P79" s="30"/>
      <c r="Q79" s="30"/>
      <c r="R79" s="5"/>
      <c r="S79" s="5"/>
      <c r="T79" s="5"/>
      <c r="U79" s="5"/>
      <c r="V79" s="5"/>
      <c r="W79" s="5"/>
      <c r="X79" s="5"/>
      <c r="Y79" s="5"/>
      <c r="Z79" s="5"/>
    </row>
    <row r="80">
      <c r="A80" s="30"/>
      <c r="B80" s="5" t="str">
        <f>IF(ISNA(VLOOKUP(C80,'Raw Data'!$B$2:$C$412,2,FALSE)),1,"")</f>
        <v/>
      </c>
      <c r="C80" s="52">
        <v>79.0</v>
      </c>
      <c r="D80" s="28" t="b">
        <v>1</v>
      </c>
      <c r="E80" s="29">
        <v>2.0</v>
      </c>
      <c r="F80" s="29">
        <v>4.0</v>
      </c>
      <c r="G80" s="5">
        <v>40.0</v>
      </c>
      <c r="H80" s="5" t="s">
        <v>13</v>
      </c>
      <c r="I80" s="46" t="s">
        <v>228</v>
      </c>
      <c r="J80" s="30" t="s">
        <v>229</v>
      </c>
      <c r="K80" s="30">
        <v>400.0</v>
      </c>
      <c r="L80" s="30" t="s">
        <v>40</v>
      </c>
      <c r="M80" s="30" t="s">
        <v>230</v>
      </c>
      <c r="N80" s="40" t="s">
        <v>231</v>
      </c>
      <c r="O80" s="41" t="str">
        <f t="shared" ref="O80:O81" si="39">HYPERLINK("http://static.rcwilley.com/products/4588665/Samsung-55-JU6700-Series-4K-UHD-Curved-Smart-TV--rcwilley-image1~400.jpg?r=1","http://static.rcwilley.com/products/4588665/Samsung-55-JU6700-Series-4K-UHD-Curved-Smart-TV--rcwilley-image1~400.jpg?r=1")</f>
        <v>http://static.rcwilley.com/products/4588665/Samsung-55-JU6700-Series-4K-UHD-Curved-Smart-TV--rcwilley-image1~400.jpg?r=1</v>
      </c>
      <c r="P80" s="30"/>
      <c r="Q80" s="30"/>
      <c r="R80" s="5"/>
      <c r="S80" s="5"/>
      <c r="T80" s="5"/>
      <c r="U80" s="5"/>
      <c r="V80" s="5"/>
      <c r="W80" s="5"/>
      <c r="X80" s="5"/>
      <c r="Y80" s="5"/>
      <c r="Z80" s="5"/>
    </row>
    <row r="81">
      <c r="A81" s="30"/>
      <c r="B81" s="5" t="str">
        <f>IF(ISNA(VLOOKUP(C81,'Raw Data'!$B$2:$C$412,2,FALSE)),1,"")</f>
        <v/>
      </c>
      <c r="C81" s="52">
        <v>80.0</v>
      </c>
      <c r="D81" s="33" t="b">
        <v>0</v>
      </c>
      <c r="E81" s="29">
        <v>4.0</v>
      </c>
      <c r="F81" s="29">
        <v>4.0</v>
      </c>
      <c r="G81" s="5">
        <v>40.0</v>
      </c>
      <c r="H81" s="5" t="s">
        <v>13</v>
      </c>
      <c r="I81" s="46" t="s">
        <v>232</v>
      </c>
      <c r="J81" s="30" t="s">
        <v>233</v>
      </c>
      <c r="K81" s="30">
        <v>400.0</v>
      </c>
      <c r="L81" s="30" t="s">
        <v>40</v>
      </c>
      <c r="M81" s="30" t="s">
        <v>230</v>
      </c>
      <c r="N81" s="40" t="s">
        <v>231</v>
      </c>
      <c r="O81" s="41" t="str">
        <f t="shared" si="39"/>
        <v>http://static.rcwilley.com/products/4588665/Samsung-55-JU6700-Series-4K-UHD-Curved-Smart-TV--rcwilley-image1~400.jpg?r=1</v>
      </c>
      <c r="P81" s="30"/>
      <c r="Q81" s="30"/>
      <c r="R81" s="5"/>
      <c r="S81" s="5"/>
      <c r="T81" s="5"/>
      <c r="U81" s="5"/>
      <c r="V81" s="5"/>
      <c r="W81" s="5"/>
      <c r="X81" s="5"/>
      <c r="Y81" s="5"/>
      <c r="Z81" s="5"/>
    </row>
    <row r="82">
      <c r="A82" s="30"/>
      <c r="B82" s="5" t="str">
        <f>IF(ISNA(VLOOKUP(C82,'Raw Data'!$B$2:$C$412,2,FALSE)),1,"")</f>
        <v/>
      </c>
      <c r="C82" s="53">
        <v>81.0</v>
      </c>
      <c r="D82" s="28" t="b">
        <v>1</v>
      </c>
      <c r="E82" s="29">
        <v>3.0</v>
      </c>
      <c r="F82" s="29">
        <v>4.0</v>
      </c>
      <c r="G82" s="5">
        <v>41.0</v>
      </c>
      <c r="H82" s="5" t="s">
        <v>14</v>
      </c>
      <c r="I82" s="46" t="s">
        <v>234</v>
      </c>
      <c r="J82" s="30" t="s">
        <v>235</v>
      </c>
      <c r="K82" s="30">
        <v>350.0</v>
      </c>
      <c r="L82" s="30" t="s">
        <v>64</v>
      </c>
      <c r="M82" s="30" t="s">
        <v>230</v>
      </c>
      <c r="N82" s="30" t="s">
        <v>236</v>
      </c>
      <c r="O82" s="41" t="str">
        <f t="shared" ref="O82:O83" si="40">HYPERLINK("https://drive.google.com/open?id=0B45z7vGnsSZwOWwxakJxVGRBZGc","https://drive.google.com/open?id=0B45z7vGnsSZwOWwxakJxVGRBZGc")</f>
        <v>https://drive.google.com/open?id=0B45z7vGnsSZwOWwxakJxVGRBZGc</v>
      </c>
      <c r="P82" s="30"/>
      <c r="Q82" s="30"/>
      <c r="R82" s="5"/>
      <c r="S82" s="5"/>
      <c r="T82" s="5"/>
      <c r="U82" s="5"/>
      <c r="V82" s="5"/>
      <c r="W82" s="5"/>
      <c r="X82" s="5"/>
      <c r="Y82" s="5"/>
      <c r="Z82" s="5"/>
    </row>
    <row r="83">
      <c r="A83" s="30"/>
      <c r="B83" s="5" t="str">
        <f>IF(ISNA(VLOOKUP(C83,'Raw Data'!$B$2:$C$412,2,FALSE)),1,"")</f>
        <v/>
      </c>
      <c r="C83" s="53">
        <v>82.0</v>
      </c>
      <c r="D83" s="33" t="b">
        <v>0</v>
      </c>
      <c r="E83" s="29">
        <v>2.0</v>
      </c>
      <c r="F83" s="29">
        <v>3.0</v>
      </c>
      <c r="G83" s="5">
        <v>41.0</v>
      </c>
      <c r="H83" s="5" t="s">
        <v>14</v>
      </c>
      <c r="I83" s="46" t="s">
        <v>234</v>
      </c>
      <c r="J83" s="30" t="s">
        <v>237</v>
      </c>
      <c r="K83" s="30">
        <v>350.0</v>
      </c>
      <c r="L83" s="30" t="s">
        <v>64</v>
      </c>
      <c r="M83" s="30" t="s">
        <v>230</v>
      </c>
      <c r="N83" s="30" t="s">
        <v>236</v>
      </c>
      <c r="O83" s="41" t="str">
        <f t="shared" si="40"/>
        <v>https://drive.google.com/open?id=0B45z7vGnsSZwOWwxakJxVGRBZGc</v>
      </c>
      <c r="P83" s="30"/>
      <c r="Q83" s="30"/>
      <c r="R83" s="5"/>
      <c r="S83" s="5"/>
      <c r="T83" s="5"/>
      <c r="U83" s="5"/>
      <c r="V83" s="5"/>
      <c r="W83" s="5"/>
      <c r="X83" s="5"/>
      <c r="Y83" s="5"/>
      <c r="Z83" s="5"/>
    </row>
    <row r="84">
      <c r="A84" s="30"/>
      <c r="B84" s="5" t="str">
        <f>IF(ISNA(VLOOKUP(C84,'Raw Data'!$B$2:$C$412,2,FALSE)),1,"")</f>
        <v/>
      </c>
      <c r="C84" s="53">
        <v>83.0</v>
      </c>
      <c r="D84" s="28" t="b">
        <v>1</v>
      </c>
      <c r="E84" s="29">
        <v>4.0</v>
      </c>
      <c r="F84" s="29">
        <v>1.0</v>
      </c>
      <c r="G84" s="5">
        <v>42.0</v>
      </c>
      <c r="H84" s="5" t="s">
        <v>14</v>
      </c>
      <c r="I84" s="46" t="s">
        <v>238</v>
      </c>
      <c r="J84" s="30" t="s">
        <v>239</v>
      </c>
      <c r="K84" s="30">
        <v>1000.0</v>
      </c>
      <c r="L84" s="30" t="s">
        <v>178</v>
      </c>
      <c r="M84" s="30" t="s">
        <v>108</v>
      </c>
      <c r="N84" s="30" t="s">
        <v>240</v>
      </c>
      <c r="O84" s="41" t="str">
        <f t="shared" ref="O84:O85" si="41">HYPERLINK("https://drive.google.com/open?id=0B45z7vGnsSZwcWFCNmRaeU9IamM","https://drive.google.com/open?id=0B45z7vGnsSZwcWFCNmRaeU9IamM")</f>
        <v>https://drive.google.com/open?id=0B45z7vGnsSZwcWFCNmRaeU9IamM</v>
      </c>
      <c r="P84" s="30"/>
      <c r="Q84" s="30"/>
      <c r="R84" s="5"/>
      <c r="S84" s="5"/>
      <c r="T84" s="5"/>
      <c r="U84" s="5"/>
      <c r="V84" s="5"/>
      <c r="W84" s="5"/>
      <c r="X84" s="5"/>
      <c r="Y84" s="5"/>
      <c r="Z84" s="5"/>
    </row>
    <row r="85">
      <c r="A85" s="30"/>
      <c r="B85" s="5" t="str">
        <f>IF(ISNA(VLOOKUP(C85,'Raw Data'!$B$2:$C$412,2,FALSE)),1,"")</f>
        <v/>
      </c>
      <c r="C85" s="53">
        <v>84.0</v>
      </c>
      <c r="D85" s="33" t="b">
        <v>0</v>
      </c>
      <c r="E85" s="29">
        <v>3.0</v>
      </c>
      <c r="F85" s="29">
        <v>4.0</v>
      </c>
      <c r="G85" s="5">
        <v>42.0</v>
      </c>
      <c r="H85" s="5" t="s">
        <v>14</v>
      </c>
      <c r="I85" s="28" t="s">
        <v>238</v>
      </c>
      <c r="J85" s="46" t="s">
        <v>241</v>
      </c>
      <c r="K85" s="30">
        <v>1000.0</v>
      </c>
      <c r="L85" s="30" t="s">
        <v>178</v>
      </c>
      <c r="M85" s="30" t="s">
        <v>108</v>
      </c>
      <c r="N85" s="30" t="s">
        <v>240</v>
      </c>
      <c r="O85" s="41" t="str">
        <f t="shared" si="41"/>
        <v>https://drive.google.com/open?id=0B45z7vGnsSZwcWFCNmRaeU9IamM</v>
      </c>
      <c r="P85" s="30"/>
      <c r="Q85" s="30"/>
      <c r="R85" s="5"/>
      <c r="S85" s="5"/>
      <c r="T85" s="5"/>
      <c r="U85" s="5"/>
      <c r="V85" s="5"/>
      <c r="W85" s="5"/>
      <c r="X85" s="5"/>
      <c r="Y85" s="5"/>
      <c r="Z85" s="5"/>
    </row>
    <row r="86">
      <c r="A86" s="30"/>
      <c r="B86" s="5" t="str">
        <f>IF(ISNA(VLOOKUP(C86,'Raw Data'!$B$2:$C$412,2,FALSE)),1,"")</f>
        <v/>
      </c>
      <c r="C86" s="53">
        <v>85.0</v>
      </c>
      <c r="D86" s="28" t="b">
        <v>1</v>
      </c>
      <c r="E86" s="29">
        <v>4.0</v>
      </c>
      <c r="F86" s="29">
        <v>3.0</v>
      </c>
      <c r="G86" s="5">
        <v>43.0</v>
      </c>
      <c r="H86" s="5" t="s">
        <v>14</v>
      </c>
      <c r="I86" s="40" t="s">
        <v>242</v>
      </c>
      <c r="J86" s="40" t="s">
        <v>243</v>
      </c>
      <c r="K86" s="30">
        <v>125.0</v>
      </c>
      <c r="L86" s="30" t="s">
        <v>40</v>
      </c>
      <c r="M86" s="30" t="s">
        <v>91</v>
      </c>
      <c r="N86" s="30" t="s">
        <v>244</v>
      </c>
      <c r="O86" s="41" t="str">
        <f t="shared" ref="O86:O87" si="42">HYPERLINK("https://goo.gl/photos/3rMrcQatkLxcggoJ9","https://goo.gl/photos/3rMrcQatkLxcggoJ9")</f>
        <v>https://goo.gl/photos/3rMrcQatkLxcggoJ9</v>
      </c>
      <c r="P86" s="30"/>
      <c r="Q86" s="30"/>
      <c r="R86" s="5"/>
      <c r="S86" s="5"/>
      <c r="T86" s="5"/>
      <c r="U86" s="5"/>
      <c r="V86" s="5"/>
      <c r="W86" s="5"/>
      <c r="X86" s="5"/>
      <c r="Y86" s="5"/>
      <c r="Z86" s="5"/>
    </row>
    <row r="87">
      <c r="A87" s="30"/>
      <c r="B87" s="5" t="str">
        <f>IF(ISNA(VLOOKUP(C87,'Raw Data'!$B$2:$C$412,2,FALSE)),1,"")</f>
        <v>1</v>
      </c>
      <c r="C87" s="53">
        <v>86.0</v>
      </c>
      <c r="D87" s="33" t="b">
        <v>0</v>
      </c>
      <c r="E87" s="29">
        <v>1.0</v>
      </c>
      <c r="F87" s="29">
        <v>1.0</v>
      </c>
      <c r="G87" s="5">
        <v>43.0</v>
      </c>
      <c r="H87" s="5" t="s">
        <v>14</v>
      </c>
      <c r="I87" s="5" t="s">
        <v>245</v>
      </c>
      <c r="J87" s="30" t="s">
        <v>246</v>
      </c>
      <c r="K87" s="30">
        <v>125.0</v>
      </c>
      <c r="L87" s="30" t="s">
        <v>40</v>
      </c>
      <c r="M87" s="30" t="s">
        <v>91</v>
      </c>
      <c r="N87" s="30" t="s">
        <v>244</v>
      </c>
      <c r="O87" s="41" t="str">
        <f t="shared" si="42"/>
        <v>https://goo.gl/photos/3rMrcQatkLxcggoJ9</v>
      </c>
      <c r="P87" s="30"/>
      <c r="Q87" s="30"/>
      <c r="R87" s="5"/>
      <c r="S87" s="5"/>
      <c r="T87" s="5"/>
      <c r="U87" s="5"/>
      <c r="V87" s="5"/>
      <c r="W87" s="5"/>
      <c r="X87" s="5"/>
      <c r="Y87" s="5"/>
      <c r="Z87" s="5"/>
    </row>
    <row r="88">
      <c r="A88" s="30"/>
      <c r="B88" s="5" t="str">
        <f>IF(ISNA(VLOOKUP(C88,'Raw Data'!$B$2:$C$412,2,FALSE)),1,"")</f>
        <v/>
      </c>
      <c r="C88" s="53">
        <v>87.0</v>
      </c>
      <c r="D88" s="28" t="b">
        <v>1</v>
      </c>
      <c r="E88" s="29">
        <v>3.0</v>
      </c>
      <c r="F88" s="29">
        <v>2.0</v>
      </c>
      <c r="G88" s="5">
        <v>44.0</v>
      </c>
      <c r="H88" s="5" t="s">
        <v>14</v>
      </c>
      <c r="I88" s="46" t="s">
        <v>247</v>
      </c>
      <c r="J88" s="30" t="s">
        <v>248</v>
      </c>
      <c r="K88" s="30">
        <v>100.0</v>
      </c>
      <c r="L88" s="30" t="s">
        <v>40</v>
      </c>
      <c r="M88" s="30" t="s">
        <v>85</v>
      </c>
      <c r="N88" s="30" t="s">
        <v>249</v>
      </c>
      <c r="O88" s="41" t="str">
        <f t="shared" ref="O88:O89" si="43">HYPERLINK("https://drive.google.com/open?id=0B45z7vGnsSZwLVY5ZmhCUExycHM","https://drive.google.com/open?id=0B45z7vGnsSZwLVY5ZmhCUExycHM")</f>
        <v>https://drive.google.com/open?id=0B45z7vGnsSZwLVY5ZmhCUExycHM</v>
      </c>
      <c r="P88" s="30"/>
      <c r="Q88" s="30"/>
      <c r="R88" s="5"/>
      <c r="S88" s="5"/>
      <c r="T88" s="5"/>
      <c r="U88" s="5"/>
      <c r="V88" s="5"/>
      <c r="W88" s="5"/>
      <c r="X88" s="5"/>
      <c r="Y88" s="5"/>
      <c r="Z88" s="5"/>
    </row>
    <row r="89">
      <c r="A89" s="30"/>
      <c r="B89" s="5" t="str">
        <f>IF(ISNA(VLOOKUP(C89,'Raw Data'!$B$2:$C$412,2,FALSE)),1,"")</f>
        <v>1</v>
      </c>
      <c r="C89" s="53">
        <v>88.0</v>
      </c>
      <c r="D89" s="33" t="b">
        <v>0</v>
      </c>
      <c r="E89" s="29">
        <v>2.0</v>
      </c>
      <c r="F89" s="29">
        <v>4.0</v>
      </c>
      <c r="G89" s="5">
        <v>44.0</v>
      </c>
      <c r="H89" s="5" t="s">
        <v>14</v>
      </c>
      <c r="I89" s="46" t="s">
        <v>247</v>
      </c>
      <c r="J89" s="30" t="s">
        <v>250</v>
      </c>
      <c r="K89" s="30">
        <v>100.0</v>
      </c>
      <c r="L89" s="30" t="s">
        <v>40</v>
      </c>
      <c r="M89" s="30" t="s">
        <v>85</v>
      </c>
      <c r="N89" s="30" t="s">
        <v>249</v>
      </c>
      <c r="O89" s="41" t="str">
        <f t="shared" si="43"/>
        <v>https://drive.google.com/open?id=0B45z7vGnsSZwLVY5ZmhCUExycHM</v>
      </c>
      <c r="P89" s="30"/>
      <c r="Q89" s="30"/>
      <c r="R89" s="5"/>
      <c r="S89" s="5"/>
      <c r="T89" s="5"/>
      <c r="U89" s="5"/>
      <c r="V89" s="5"/>
      <c r="W89" s="5"/>
      <c r="X89" s="5"/>
      <c r="Y89" s="5"/>
      <c r="Z89" s="5"/>
    </row>
    <row r="90">
      <c r="A90" s="30"/>
      <c r="B90" s="5" t="str">
        <f>IF(ISNA(VLOOKUP(C90,'Raw Data'!$B$2:$C$412,2,FALSE)),1,"")</f>
        <v>1</v>
      </c>
      <c r="C90" s="53">
        <v>89.0</v>
      </c>
      <c r="D90" s="28" t="b">
        <v>1</v>
      </c>
      <c r="E90" s="29">
        <v>2.0</v>
      </c>
      <c r="F90" s="29">
        <v>3.0</v>
      </c>
      <c r="G90" s="5">
        <v>45.0</v>
      </c>
      <c r="H90" s="5" t="s">
        <v>14</v>
      </c>
      <c r="I90" s="46" t="s">
        <v>251</v>
      </c>
      <c r="J90" s="30" t="s">
        <v>252</v>
      </c>
      <c r="K90" s="30">
        <v>400.0</v>
      </c>
      <c r="L90" s="30" t="s">
        <v>64</v>
      </c>
      <c r="M90" s="30" t="s">
        <v>97</v>
      </c>
      <c r="N90" s="30" t="s">
        <v>253</v>
      </c>
      <c r="O90" s="41" t="str">
        <f t="shared" ref="O90:O91" si="44">HYPERLINK("https://drive.google.com/open?id=0B45z7vGnsSZwYkxHUXhCRnhZdUk","https://drive.google.com/open?id=0B45z7vGnsSZwYkxHUXhCRnhZdUk")</f>
        <v>https://drive.google.com/open?id=0B45z7vGnsSZwYkxHUXhCRnhZdUk</v>
      </c>
      <c r="P90" s="30"/>
      <c r="Q90" s="30"/>
      <c r="R90" s="5"/>
      <c r="S90" s="5"/>
      <c r="T90" s="5"/>
      <c r="U90" s="5"/>
      <c r="V90" s="5"/>
      <c r="W90" s="5"/>
      <c r="X90" s="5"/>
      <c r="Y90" s="5"/>
      <c r="Z90" s="5"/>
    </row>
    <row r="91">
      <c r="A91" s="30"/>
      <c r="B91" s="5" t="str">
        <f>IF(ISNA(VLOOKUP(C91,'Raw Data'!$B$2:$C$412,2,FALSE)),1,"")</f>
        <v>1</v>
      </c>
      <c r="C91" s="53">
        <v>90.0</v>
      </c>
      <c r="D91" s="33" t="b">
        <v>0</v>
      </c>
      <c r="E91" s="29">
        <v>1.0</v>
      </c>
      <c r="F91" s="29">
        <v>3.0</v>
      </c>
      <c r="G91" s="5">
        <v>45.0</v>
      </c>
      <c r="H91" s="5" t="s">
        <v>14</v>
      </c>
      <c r="I91" s="46" t="s">
        <v>251</v>
      </c>
      <c r="J91" s="30" t="s">
        <v>254</v>
      </c>
      <c r="K91" s="30">
        <v>400.0</v>
      </c>
      <c r="L91" s="30" t="s">
        <v>64</v>
      </c>
      <c r="M91" s="30" t="s">
        <v>97</v>
      </c>
      <c r="N91" s="30" t="s">
        <v>253</v>
      </c>
      <c r="O91" s="41" t="str">
        <f t="shared" si="44"/>
        <v>https://drive.google.com/open?id=0B45z7vGnsSZwYkxHUXhCRnhZdUk</v>
      </c>
      <c r="P91" s="30"/>
      <c r="Q91" s="30"/>
      <c r="R91" s="5"/>
      <c r="S91" s="5"/>
      <c r="T91" s="5"/>
      <c r="U91" s="5"/>
      <c r="V91" s="5"/>
      <c r="W91" s="5"/>
      <c r="X91" s="5"/>
      <c r="Y91" s="5"/>
      <c r="Z91" s="5"/>
    </row>
    <row r="92">
      <c r="A92" s="30"/>
      <c r="B92" s="5" t="str">
        <f>IF(ISNA(VLOOKUP(C92,'Raw Data'!$B$2:$C$412,2,FALSE)),1,"")</f>
        <v>1</v>
      </c>
      <c r="C92" s="53">
        <v>91.0</v>
      </c>
      <c r="D92" s="28" t="b">
        <v>1</v>
      </c>
      <c r="E92" s="29">
        <v>5.0</v>
      </c>
      <c r="F92" s="29">
        <v>1.0</v>
      </c>
      <c r="G92" s="5">
        <v>46.0</v>
      </c>
      <c r="H92" s="5" t="s">
        <v>14</v>
      </c>
      <c r="I92" s="46" t="s">
        <v>255</v>
      </c>
      <c r="J92" s="30" t="s">
        <v>256</v>
      </c>
      <c r="K92" s="30">
        <v>3000.0</v>
      </c>
      <c r="L92" s="30" t="s">
        <v>40</v>
      </c>
      <c r="M92" s="30" t="s">
        <v>257</v>
      </c>
      <c r="N92" s="30" t="s">
        <v>258</v>
      </c>
      <c r="O92" s="41" t="str">
        <f t="shared" ref="O92:O93" si="45">HYPERLINK("https://drive.google.com/open?id=0B45z7vGnsSZwT3BiNmVEYW1NLWs","https://drive.google.com/open?id=0B45z7vGnsSZwT3BiNmVEYW1NLWs")</f>
        <v>https://drive.google.com/open?id=0B45z7vGnsSZwT3BiNmVEYW1NLWs</v>
      </c>
      <c r="P92" s="30"/>
      <c r="Q92" s="30"/>
      <c r="R92" s="5"/>
      <c r="S92" s="5"/>
      <c r="T92" s="5"/>
      <c r="U92" s="5"/>
      <c r="V92" s="5"/>
      <c r="W92" s="5"/>
      <c r="X92" s="5"/>
      <c r="Y92" s="5"/>
      <c r="Z92" s="5"/>
    </row>
    <row r="93">
      <c r="A93" s="30"/>
      <c r="B93" s="5" t="str">
        <f>IF(ISNA(VLOOKUP(C93,'Raw Data'!$B$2:$C$412,2,FALSE)),1,"")</f>
        <v>1</v>
      </c>
      <c r="C93" s="53">
        <v>92.0</v>
      </c>
      <c r="D93" s="33" t="b">
        <v>0</v>
      </c>
      <c r="E93" s="29">
        <v>4.0</v>
      </c>
      <c r="F93" s="29">
        <v>3.0</v>
      </c>
      <c r="G93" s="5">
        <v>46.0</v>
      </c>
      <c r="H93" s="5" t="s">
        <v>14</v>
      </c>
      <c r="I93" s="46" t="s">
        <v>255</v>
      </c>
      <c r="J93" s="30" t="s">
        <v>259</v>
      </c>
      <c r="K93" s="30">
        <v>3000.0</v>
      </c>
      <c r="L93" s="30" t="s">
        <v>40</v>
      </c>
      <c r="M93" s="30" t="s">
        <v>257</v>
      </c>
      <c r="N93" s="30" t="s">
        <v>258</v>
      </c>
      <c r="O93" s="41" t="str">
        <f t="shared" si="45"/>
        <v>https://drive.google.com/open?id=0B45z7vGnsSZwT3BiNmVEYW1NLWs</v>
      </c>
      <c r="P93" s="30"/>
      <c r="Q93" s="30"/>
      <c r="R93" s="5"/>
      <c r="S93" s="5"/>
      <c r="T93" s="5"/>
      <c r="U93" s="5"/>
      <c r="V93" s="5"/>
      <c r="W93" s="5"/>
      <c r="X93" s="5"/>
      <c r="Y93" s="5"/>
      <c r="Z93" s="5"/>
    </row>
    <row r="94">
      <c r="A94" s="30"/>
      <c r="B94" s="5" t="str">
        <f>IF(ISNA(VLOOKUP(C94,'Raw Data'!$B$2:$C$412,2,FALSE)),1,"")</f>
        <v>1</v>
      </c>
      <c r="C94" s="53">
        <v>93.0</v>
      </c>
      <c r="D94" s="28" t="b">
        <v>1</v>
      </c>
      <c r="E94" s="29">
        <v>4.0</v>
      </c>
      <c r="F94" s="29">
        <v>4.0</v>
      </c>
      <c r="G94" s="5">
        <v>47.0</v>
      </c>
      <c r="H94" s="5" t="s">
        <v>14</v>
      </c>
      <c r="I94" s="46" t="s">
        <v>260</v>
      </c>
      <c r="J94" s="30" t="s">
        <v>261</v>
      </c>
      <c r="K94" s="30">
        <v>150.0</v>
      </c>
      <c r="L94" s="30" t="s">
        <v>178</v>
      </c>
      <c r="M94" s="30" t="s">
        <v>262</v>
      </c>
      <c r="N94" s="30" t="s">
        <v>263</v>
      </c>
      <c r="O94" s="41" t="str">
        <f t="shared" ref="O94:O95" si="46">HYPERLINK("https://drive.google.com/open?id=0B_qjeeTOuO50TFRFN0pqVE04aDA","https://drive.google.com/open?id=0B_qjeeTOuO50TFRFN0pqVE04aDA")</f>
        <v>https://drive.google.com/open?id=0B_qjeeTOuO50TFRFN0pqVE04aDA</v>
      </c>
      <c r="P94" s="30"/>
      <c r="Q94" s="30"/>
      <c r="R94" s="5"/>
      <c r="S94" s="5"/>
      <c r="T94" s="5"/>
      <c r="U94" s="5"/>
      <c r="V94" s="5"/>
      <c r="W94" s="5"/>
      <c r="X94" s="5"/>
      <c r="Y94" s="5"/>
      <c r="Z94" s="5"/>
    </row>
    <row r="95">
      <c r="A95" s="30"/>
      <c r="B95" s="5" t="str">
        <f>IF(ISNA(VLOOKUP(C95,'Raw Data'!$B$2:$C$412,2,FALSE)),1,"")</f>
        <v/>
      </c>
      <c r="C95" s="53">
        <v>94.0</v>
      </c>
      <c r="D95" s="33" t="b">
        <v>0</v>
      </c>
      <c r="E95" s="29">
        <v>3.0</v>
      </c>
      <c r="F95" s="29">
        <v>3.0</v>
      </c>
      <c r="G95" s="5">
        <v>47.0</v>
      </c>
      <c r="H95" s="5" t="s">
        <v>14</v>
      </c>
      <c r="I95" s="46" t="s">
        <v>260</v>
      </c>
      <c r="J95" s="30" t="s">
        <v>264</v>
      </c>
      <c r="K95" s="30">
        <v>150.0</v>
      </c>
      <c r="L95" s="30" t="s">
        <v>178</v>
      </c>
      <c r="M95" s="30" t="s">
        <v>262</v>
      </c>
      <c r="N95" s="30" t="s">
        <v>263</v>
      </c>
      <c r="O95" s="41" t="str">
        <f t="shared" si="46"/>
        <v>https://drive.google.com/open?id=0B_qjeeTOuO50TFRFN0pqVE04aDA</v>
      </c>
      <c r="P95" s="30"/>
      <c r="Q95" s="30"/>
      <c r="R95" s="5"/>
      <c r="S95" s="5"/>
      <c r="T95" s="5"/>
      <c r="U95" s="5"/>
      <c r="V95" s="5"/>
      <c r="W95" s="5"/>
      <c r="X95" s="5"/>
      <c r="Y95" s="5"/>
      <c r="Z95" s="5"/>
    </row>
    <row r="96">
      <c r="A96" s="30"/>
      <c r="B96" s="5" t="str">
        <f>IF(ISNA(VLOOKUP(C96,'Raw Data'!$B$2:$C$412,2,FALSE)),1,"")</f>
        <v/>
      </c>
      <c r="C96" s="53">
        <v>95.0</v>
      </c>
      <c r="D96" s="28" t="b">
        <v>1</v>
      </c>
      <c r="E96" s="29">
        <v>1.0</v>
      </c>
      <c r="F96" s="29">
        <v>2.0</v>
      </c>
      <c r="G96" s="5">
        <v>48.0</v>
      </c>
      <c r="H96" s="5" t="s">
        <v>14</v>
      </c>
      <c r="I96" s="46" t="s">
        <v>265</v>
      </c>
      <c r="J96" s="30" t="s">
        <v>266</v>
      </c>
      <c r="K96" s="30">
        <v>2500.0</v>
      </c>
      <c r="L96" s="30" t="s">
        <v>64</v>
      </c>
      <c r="M96" s="30" t="s">
        <v>267</v>
      </c>
      <c r="N96" s="30" t="s">
        <v>268</v>
      </c>
      <c r="O96" s="41" t="str">
        <f t="shared" ref="O96:O97" si="47">HYPERLINK("https://drive.google.com/open?id=0B45z7vGnsSZwMkUwT1NYQXJ3em8","https://drive.google.com/open?id=0B45z7vGnsSZwMkUwT1NYQXJ3em8")</f>
        <v>https://drive.google.com/open?id=0B45z7vGnsSZwMkUwT1NYQXJ3em8</v>
      </c>
      <c r="P96" s="30"/>
      <c r="Q96" s="30"/>
      <c r="R96" s="5"/>
      <c r="S96" s="5"/>
      <c r="T96" s="5"/>
      <c r="U96" s="5"/>
      <c r="V96" s="5"/>
      <c r="W96" s="5"/>
      <c r="X96" s="5"/>
      <c r="Y96" s="5"/>
      <c r="Z96" s="5"/>
    </row>
    <row r="97">
      <c r="A97" s="30"/>
      <c r="B97" s="5" t="str">
        <f>IF(ISNA(VLOOKUP(C97,'Raw Data'!$B$2:$C$412,2,FALSE)),1,"")</f>
        <v/>
      </c>
      <c r="C97" s="53">
        <v>96.0</v>
      </c>
      <c r="D97" s="33" t="b">
        <v>0</v>
      </c>
      <c r="E97" s="29">
        <v>4.0</v>
      </c>
      <c r="F97" s="29">
        <v>3.0</v>
      </c>
      <c r="G97" s="5">
        <v>48.0</v>
      </c>
      <c r="H97" s="5" t="s">
        <v>14</v>
      </c>
      <c r="I97" s="46" t="s">
        <v>265</v>
      </c>
      <c r="J97" s="30" t="s">
        <v>269</v>
      </c>
      <c r="K97" s="30">
        <v>2500.0</v>
      </c>
      <c r="L97" s="30" t="s">
        <v>64</v>
      </c>
      <c r="M97" s="30" t="s">
        <v>267</v>
      </c>
      <c r="N97" s="30" t="s">
        <v>268</v>
      </c>
      <c r="O97" s="41" t="str">
        <f t="shared" si="47"/>
        <v>https://drive.google.com/open?id=0B45z7vGnsSZwMkUwT1NYQXJ3em8</v>
      </c>
      <c r="P97" s="30"/>
      <c r="Q97" s="30"/>
      <c r="R97" s="5"/>
      <c r="S97" s="5"/>
      <c r="T97" s="5"/>
      <c r="U97" s="5"/>
      <c r="V97" s="5"/>
      <c r="W97" s="5"/>
      <c r="X97" s="5"/>
      <c r="Y97" s="5"/>
      <c r="Z97" s="5"/>
    </row>
    <row r="98">
      <c r="A98" s="30"/>
      <c r="B98" s="5" t="str">
        <f>IF(ISNA(VLOOKUP(C98,'Raw Data'!$B$2:$C$412,2,FALSE)),1,"")</f>
        <v>1</v>
      </c>
      <c r="C98" s="53">
        <v>97.0</v>
      </c>
      <c r="D98" s="28" t="b">
        <v>1</v>
      </c>
      <c r="E98" s="29">
        <v>3.0</v>
      </c>
      <c r="F98" s="29">
        <v>2.0</v>
      </c>
      <c r="G98" s="5">
        <v>49.0</v>
      </c>
      <c r="H98" s="5" t="s">
        <v>14</v>
      </c>
      <c r="I98" s="46" t="s">
        <v>270</v>
      </c>
      <c r="J98" s="30" t="s">
        <v>271</v>
      </c>
      <c r="K98" s="30">
        <v>250.0</v>
      </c>
      <c r="L98" s="30" t="s">
        <v>40</v>
      </c>
      <c r="M98" s="30" t="s">
        <v>169</v>
      </c>
      <c r="N98" s="30" t="s">
        <v>272</v>
      </c>
      <c r="O98" s="41" t="str">
        <f t="shared" ref="O98:O99" si="48">HYPERLINK("https://drive.google.com/open?id=0B45z7vGnsSZwRVlmbjN3VVRLcDA","https://drive.google.com/open?id=0B45z7vGnsSZwRVlmbjN3VVRLcDA")</f>
        <v>https://drive.google.com/open?id=0B45z7vGnsSZwRVlmbjN3VVRLcDA</v>
      </c>
      <c r="P98" s="30"/>
      <c r="Q98" s="30"/>
      <c r="R98" s="5"/>
      <c r="S98" s="5"/>
      <c r="T98" s="5"/>
      <c r="U98" s="5"/>
      <c r="V98" s="5"/>
      <c r="W98" s="5"/>
      <c r="X98" s="5"/>
      <c r="Y98" s="5"/>
      <c r="Z98" s="5"/>
    </row>
    <row r="99">
      <c r="A99" s="30"/>
      <c r="B99" s="5" t="str">
        <f>IF(ISNA(VLOOKUP(C99,'Raw Data'!$B$2:$C$412,2,FALSE)),1,"")</f>
        <v>1</v>
      </c>
      <c r="C99" s="53">
        <v>98.0</v>
      </c>
      <c r="D99" s="33" t="b">
        <v>0</v>
      </c>
      <c r="E99" s="29">
        <v>5.0</v>
      </c>
      <c r="F99" s="29">
        <v>4.0</v>
      </c>
      <c r="G99" s="5">
        <v>49.0</v>
      </c>
      <c r="H99" s="5" t="s">
        <v>14</v>
      </c>
      <c r="I99" s="46" t="s">
        <v>270</v>
      </c>
      <c r="J99" s="30" t="s">
        <v>273</v>
      </c>
      <c r="K99" s="30">
        <v>250.0</v>
      </c>
      <c r="L99" s="30" t="s">
        <v>40</v>
      </c>
      <c r="M99" s="30" t="s">
        <v>169</v>
      </c>
      <c r="N99" s="30" t="s">
        <v>272</v>
      </c>
      <c r="O99" s="41" t="str">
        <f t="shared" si="48"/>
        <v>https://drive.google.com/open?id=0B45z7vGnsSZwRVlmbjN3VVRLcDA</v>
      </c>
      <c r="P99" s="30"/>
      <c r="Q99" s="30"/>
      <c r="R99" s="5"/>
      <c r="S99" s="5"/>
      <c r="T99" s="5"/>
      <c r="U99" s="5"/>
      <c r="V99" s="5"/>
      <c r="W99" s="5"/>
      <c r="X99" s="5"/>
      <c r="Y99" s="5"/>
      <c r="Z99" s="5"/>
    </row>
    <row r="100">
      <c r="A100" s="30"/>
      <c r="B100" s="5" t="str">
        <f>IF(ISNA(VLOOKUP(C100,'Raw Data'!$B$2:$C$412,2,FALSE)),1,"")</f>
        <v>1</v>
      </c>
      <c r="C100" s="53">
        <v>99.0</v>
      </c>
      <c r="D100" s="28" t="b">
        <v>1</v>
      </c>
      <c r="E100" s="29">
        <v>4.0</v>
      </c>
      <c r="F100" s="29">
        <v>3.0</v>
      </c>
      <c r="G100" s="5">
        <v>50.0</v>
      </c>
      <c r="H100" s="5" t="s">
        <v>14</v>
      </c>
      <c r="I100" s="46" t="s">
        <v>274</v>
      </c>
      <c r="J100" s="30" t="s">
        <v>275</v>
      </c>
      <c r="K100" s="30">
        <v>65.0</v>
      </c>
      <c r="L100" s="30" t="s">
        <v>64</v>
      </c>
      <c r="M100" s="30" t="s">
        <v>276</v>
      </c>
      <c r="N100" s="30" t="s">
        <v>277</v>
      </c>
      <c r="O100" s="41" t="str">
        <f t="shared" ref="O100:O101" si="49">HYPERLINK("https://drive.google.com/open?id=0B45z7vGnsSZwYm5VMEs5TEtsckU","https://drive.google.com/open?id=0B45z7vGnsSZwYm5VMEs5TEtsckU")</f>
        <v>https://drive.google.com/open?id=0B45z7vGnsSZwYm5VMEs5TEtsckU</v>
      </c>
      <c r="P100" s="30"/>
      <c r="Q100" s="30"/>
      <c r="R100" s="5"/>
      <c r="S100" s="5"/>
      <c r="T100" s="5"/>
      <c r="U100" s="5"/>
      <c r="V100" s="5"/>
      <c r="W100" s="5"/>
      <c r="X100" s="5"/>
      <c r="Y100" s="5"/>
      <c r="Z100" s="5"/>
    </row>
    <row r="101">
      <c r="A101" s="30"/>
      <c r="B101" s="5" t="str">
        <f>IF(ISNA(VLOOKUP(C101,'Raw Data'!$B$2:$C$412,2,FALSE)),1,"")</f>
        <v>1</v>
      </c>
      <c r="C101" s="53">
        <v>100.0</v>
      </c>
      <c r="D101" s="33" t="b">
        <v>0</v>
      </c>
      <c r="E101" s="29">
        <v>5.0</v>
      </c>
      <c r="F101" s="29">
        <v>3.0</v>
      </c>
      <c r="G101" s="5">
        <v>50.0</v>
      </c>
      <c r="H101" s="5" t="s">
        <v>14</v>
      </c>
      <c r="I101" s="46" t="s">
        <v>274</v>
      </c>
      <c r="J101" s="30" t="s">
        <v>278</v>
      </c>
      <c r="K101" s="30">
        <v>65.0</v>
      </c>
      <c r="L101" s="30" t="s">
        <v>64</v>
      </c>
      <c r="M101" s="30" t="s">
        <v>276</v>
      </c>
      <c r="N101" s="30" t="s">
        <v>277</v>
      </c>
      <c r="O101" s="41" t="str">
        <f t="shared" si="49"/>
        <v>https://drive.google.com/open?id=0B45z7vGnsSZwYm5VMEs5TEtsckU</v>
      </c>
      <c r="P101" s="30"/>
      <c r="Q101" s="30"/>
      <c r="R101" s="5"/>
      <c r="S101" s="5"/>
      <c r="T101" s="5"/>
      <c r="U101" s="5"/>
      <c r="V101" s="5"/>
      <c r="W101" s="5"/>
      <c r="X101" s="5"/>
      <c r="Y101" s="5"/>
      <c r="Z101" s="5"/>
    </row>
    <row r="102">
      <c r="A102" s="30"/>
      <c r="B102" s="46"/>
      <c r="C102" s="33"/>
      <c r="D102" s="33"/>
      <c r="E102" s="29"/>
      <c r="F102" s="29"/>
      <c r="G102" s="46"/>
      <c r="H102" s="46"/>
      <c r="I102" s="46"/>
      <c r="J102" s="30"/>
      <c r="K102" s="30"/>
      <c r="L102" s="30"/>
      <c r="M102" s="30"/>
      <c r="N102" s="30"/>
      <c r="O102" s="30"/>
      <c r="P102" s="30"/>
      <c r="Q102" s="30"/>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2"/>
    <hyperlink r:id="rId71" ref="O73"/>
    <hyperlink r:id="rId72" ref="O74"/>
    <hyperlink r:id="rId73" ref="O75"/>
    <hyperlink r:id="rId74" ref="O76"/>
    <hyperlink r:id="rId75" ref="O77"/>
    <hyperlink r:id="rId76" ref="O78"/>
    <hyperlink r:id="rId77" ref="O79"/>
    <hyperlink r:id="rId78" ref="O80"/>
    <hyperlink r:id="rId79" ref="O81"/>
    <hyperlink r:id="rId80" ref="O82"/>
    <hyperlink r:id="rId81" ref="O83"/>
    <hyperlink r:id="rId82" ref="O84"/>
    <hyperlink r:id="rId83" ref="O85"/>
    <hyperlink r:id="rId84" ref="O86"/>
    <hyperlink r:id="rId85" ref="O87"/>
    <hyperlink r:id="rId86" ref="O88"/>
    <hyperlink r:id="rId87" ref="O89"/>
    <hyperlink r:id="rId88" ref="O90"/>
    <hyperlink r:id="rId89" ref="O91"/>
    <hyperlink r:id="rId90" ref="O92"/>
    <hyperlink r:id="rId91" ref="O93"/>
    <hyperlink r:id="rId92" ref="O94"/>
    <hyperlink r:id="rId93" ref="O95"/>
    <hyperlink r:id="rId94" ref="O96"/>
    <hyperlink r:id="rId95" ref="O97"/>
    <hyperlink r:id="rId96" ref="O98"/>
    <hyperlink r:id="rId97" ref="O99"/>
    <hyperlink r:id="rId98" ref="O100"/>
    <hyperlink r:id="rId99" ref="O101"/>
  </hyperlinks>
  <drawing r:id="rId10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37.14"/>
    <col customWidth="1" min="2" max="7" width="24.14"/>
    <col customWidth="1" min="8" max="8" width="44.14"/>
    <col customWidth="1" min="9" max="9" width="38.86"/>
    <col customWidth="1" min="10" max="10" width="23.0"/>
    <col customWidth="1" min="11" max="11" width="14.43"/>
    <col customWidth="1" min="12" max="12" width="19.57"/>
    <col customWidth="1" min="13" max="13" width="14.43"/>
    <col customWidth="1" min="14" max="14" width="18.29"/>
    <col customWidth="1" min="15" max="15" width="24.29"/>
    <col customWidth="1" min="16" max="26" width="14.43"/>
  </cols>
  <sheetData>
    <row r="1" ht="15.75" customHeight="1">
      <c r="A1" s="30" t="s">
        <v>279</v>
      </c>
      <c r="B1" s="33" t="s">
        <v>280</v>
      </c>
      <c r="C1" s="33" t="s">
        <v>1</v>
      </c>
      <c r="D1" s="33" t="s">
        <v>21</v>
      </c>
      <c r="E1" s="33" t="s">
        <v>281</v>
      </c>
      <c r="F1" s="33" t="s">
        <v>7</v>
      </c>
      <c r="G1" s="33" t="s">
        <v>6</v>
      </c>
      <c r="H1" s="30" t="s">
        <v>282</v>
      </c>
      <c r="I1" s="46" t="s">
        <v>283</v>
      </c>
      <c r="J1" s="30" t="s">
        <v>284</v>
      </c>
      <c r="K1" s="30" t="s">
        <v>285</v>
      </c>
      <c r="L1" s="30" t="s">
        <v>286</v>
      </c>
      <c r="M1" s="30" t="s">
        <v>287</v>
      </c>
      <c r="N1" s="30" t="s">
        <v>288</v>
      </c>
      <c r="O1" s="30" t="s">
        <v>289</v>
      </c>
      <c r="P1" s="30"/>
    </row>
    <row r="2" ht="15.75" customHeight="1">
      <c r="A2" s="54" t="s">
        <v>290</v>
      </c>
      <c r="B2" s="33">
        <v>1.0</v>
      </c>
      <c r="C2" s="33" t="str">
        <f>IF(VLOOKUP(B2,'Ad Assignments'!$C$2:$D$101,2,FALSE)=TRUE,1,0)</f>
        <v>1</v>
      </c>
      <c r="D2" s="55" t="str">
        <f>VLOOKUP(B2,'Ad Assignments'!$C$2:$G$101,5,FALSE)</f>
        <v>1</v>
      </c>
      <c r="E2" s="55" t="str">
        <f>VLOOKUP(B2,'Ad Assignments'!$C$2:$F$101,4,FALSE)</f>
        <v>4</v>
      </c>
      <c r="F2" s="55" t="str">
        <f>VLOOKUP(B2,'Ad Assignments'!$C$2:$F$101,3,FALSE)</f>
        <v>4</v>
      </c>
      <c r="G2" s="55" t="str">
        <f>VLOOKUP(B2,'Ad Assignments'!$C$2:$H$101,6,FALSE)</f>
        <v>Kyle</v>
      </c>
      <c r="H2" s="56" t="str">
        <f t="shared" ref="H2:H6" si="1">HYPERLINK("http://newyork.craigslist.org/brk/sys/5336982015.html","http://newyork.craigslist.org/brk/sys/5336982015.html")</f>
        <v>http://newyork.craigslist.org/brk/sys/5336982015.html</v>
      </c>
      <c r="I2" s="46" t="s">
        <v>291</v>
      </c>
      <c r="J2" s="30" t="s">
        <v>16</v>
      </c>
      <c r="K2" s="30"/>
      <c r="L2" s="30" t="s">
        <v>292</v>
      </c>
      <c r="M2" s="30" t="s">
        <v>292</v>
      </c>
      <c r="N2" s="30"/>
      <c r="O2" s="30"/>
      <c r="P2" s="30"/>
    </row>
    <row r="3" ht="15.75" customHeight="1">
      <c r="A3" s="54" t="s">
        <v>293</v>
      </c>
      <c r="B3" s="33">
        <v>1.0</v>
      </c>
      <c r="C3" s="33" t="str">
        <f>IF(VLOOKUP(B3,'Ad Assignments'!$C$2:$D$101,2,FALSE)=TRUE,1,0)</f>
        <v>1</v>
      </c>
      <c r="D3" s="55" t="str">
        <f>VLOOKUP(B3,'Ad Assignments'!$C$2:$G$101,5,FALSE)</f>
        <v>1</v>
      </c>
      <c r="E3" s="55" t="str">
        <f>VLOOKUP(B3,'Ad Assignments'!$C$2:$F$101,4,FALSE)</f>
        <v>4</v>
      </c>
      <c r="F3" s="55" t="str">
        <f>VLOOKUP(B3,'Ad Assignments'!$C$2:$E$101,3,FALSE)</f>
        <v>4</v>
      </c>
      <c r="G3" s="55" t="str">
        <f>VLOOKUP(B3,'Ad Assignments'!$C$2:$H$101,6,FALSE)</f>
        <v>Kyle</v>
      </c>
      <c r="H3" s="56" t="str">
        <f t="shared" si="1"/>
        <v>http://newyork.craigslist.org/brk/sys/5336982015.html</v>
      </c>
      <c r="I3" s="46" t="s">
        <v>294</v>
      </c>
      <c r="J3" s="30" t="s">
        <v>16</v>
      </c>
      <c r="K3" s="30"/>
      <c r="L3" s="30" t="s">
        <v>292</v>
      </c>
      <c r="M3" s="30" t="s">
        <v>292</v>
      </c>
      <c r="N3" s="30"/>
      <c r="O3" s="30"/>
      <c r="P3" s="30"/>
    </row>
    <row r="4" ht="15.75" customHeight="1">
      <c r="A4" s="54" t="s">
        <v>295</v>
      </c>
      <c r="B4" s="33">
        <v>1.0</v>
      </c>
      <c r="C4" s="33" t="str">
        <f>IF(VLOOKUP(B4,'Ad Assignments'!$C$2:$D$101,2,FALSE)=TRUE,1,0)</f>
        <v>1</v>
      </c>
      <c r="D4" s="55" t="str">
        <f>VLOOKUP(B4,'Ad Assignments'!$C$2:$G$101,5,FALSE)</f>
        <v>1</v>
      </c>
      <c r="E4" s="55" t="str">
        <f>VLOOKUP(B4,'Ad Assignments'!$C$2:$F$101,4,FALSE)</f>
        <v>4</v>
      </c>
      <c r="F4" s="55" t="str">
        <f>VLOOKUP(B4,'Ad Assignments'!$C$2:$E$101,3,FALSE)</f>
        <v>4</v>
      </c>
      <c r="G4" s="55" t="str">
        <f>VLOOKUP(B4,'Ad Assignments'!$C$2:$H$101,6,FALSE)</f>
        <v>Kyle</v>
      </c>
      <c r="H4" s="56" t="str">
        <f t="shared" si="1"/>
        <v>http://newyork.craigslist.org/brk/sys/5336982015.html</v>
      </c>
      <c r="I4" s="46" t="s">
        <v>296</v>
      </c>
      <c r="J4" s="30" t="s">
        <v>16</v>
      </c>
      <c r="K4" s="30"/>
      <c r="L4" s="30" t="s">
        <v>292</v>
      </c>
      <c r="M4" s="30" t="s">
        <v>292</v>
      </c>
      <c r="N4" s="30"/>
      <c r="O4" s="30"/>
      <c r="P4" s="30"/>
    </row>
    <row r="5" ht="15.75" customHeight="1">
      <c r="A5" s="54" t="s">
        <v>297</v>
      </c>
      <c r="B5" s="33">
        <v>1.0</v>
      </c>
      <c r="C5" s="33" t="str">
        <f>IF(VLOOKUP(B5,'Ad Assignments'!$C$2:$D$101,2,FALSE)=TRUE,1,0)</f>
        <v>1</v>
      </c>
      <c r="D5" s="55" t="str">
        <f>VLOOKUP(B5,'Ad Assignments'!$C$2:$G$101,5,FALSE)</f>
        <v>1</v>
      </c>
      <c r="E5" s="55" t="str">
        <f>VLOOKUP(B5,'Ad Assignments'!$C$2:$F$101,4,FALSE)</f>
        <v>4</v>
      </c>
      <c r="F5" s="55" t="str">
        <f>VLOOKUP(B5,'Ad Assignments'!$C$2:$E$101,3,FALSE)</f>
        <v>4</v>
      </c>
      <c r="G5" s="55" t="str">
        <f>VLOOKUP(B5,'Ad Assignments'!$C$2:$H$101,6,FALSE)</f>
        <v>Kyle</v>
      </c>
      <c r="H5" s="56" t="str">
        <f t="shared" si="1"/>
        <v>http://newyork.craigslist.org/brk/sys/5336982015.html</v>
      </c>
      <c r="I5" s="46" t="s">
        <v>298</v>
      </c>
      <c r="J5" s="30" t="s">
        <v>16</v>
      </c>
      <c r="K5" s="30"/>
      <c r="L5" s="30" t="s">
        <v>292</v>
      </c>
      <c r="M5" s="30" t="s">
        <v>292</v>
      </c>
      <c r="N5" s="30"/>
      <c r="O5" s="30"/>
      <c r="P5" s="30"/>
    </row>
    <row r="6" ht="15.75" customHeight="1">
      <c r="A6" s="54" t="s">
        <v>299</v>
      </c>
      <c r="B6" s="33">
        <v>1.0</v>
      </c>
      <c r="C6" s="33" t="str">
        <f>IF(VLOOKUP(B6,'Ad Assignments'!$C$2:$D$101,2,FALSE)=TRUE,1,0)</f>
        <v>1</v>
      </c>
      <c r="D6" s="55" t="str">
        <f>VLOOKUP(B6,'Ad Assignments'!$C$2:$G$101,5,FALSE)</f>
        <v>1</v>
      </c>
      <c r="E6" s="55" t="str">
        <f>VLOOKUP(B6,'Ad Assignments'!$C$2:$F$101,4,FALSE)</f>
        <v>4</v>
      </c>
      <c r="F6" s="55" t="str">
        <f>VLOOKUP(B6,'Ad Assignments'!$C$2:$E$101,3,FALSE)</f>
        <v>4</v>
      </c>
      <c r="G6" s="55" t="str">
        <f>VLOOKUP(B6,'Ad Assignments'!$C$2:$H$101,6,FALSE)</f>
        <v>Kyle</v>
      </c>
      <c r="H6" s="56" t="str">
        <f t="shared" si="1"/>
        <v>http://newyork.craigslist.org/brk/sys/5336982015.html</v>
      </c>
      <c r="I6" s="57" t="s">
        <v>300</v>
      </c>
      <c r="J6" s="30" t="s">
        <v>17</v>
      </c>
      <c r="K6" s="30">
        <v>250.0</v>
      </c>
      <c r="L6" s="30" t="s">
        <v>292</v>
      </c>
      <c r="M6" s="30" t="s">
        <v>292</v>
      </c>
      <c r="N6" s="30"/>
      <c r="O6" s="30"/>
      <c r="P6" s="30"/>
    </row>
    <row r="7" ht="15.75" hidden="1" customHeight="1">
      <c r="A7" s="54" t="s">
        <v>301</v>
      </c>
      <c r="B7" s="33">
        <v>2.0</v>
      </c>
      <c r="C7" s="33" t="str">
        <f>IF(VLOOKUP(B7,'Ad Assignments'!$C$2:$D$101,2,FALSE)=TRUE,1,0)</f>
        <v>0</v>
      </c>
      <c r="D7" s="55" t="str">
        <f>VLOOKUP(B7,'Ad Assignments'!$C$2:$G$101,5,FALSE)</f>
        <v>1</v>
      </c>
      <c r="E7" s="55" t="str">
        <f>VLOOKUP(B7,'Ad Assignments'!$C$2:$F$101,4,FALSE)</f>
        <v>4</v>
      </c>
      <c r="F7" s="55" t="str">
        <f>VLOOKUP(B7,'Ad Assignments'!$C$2:$E$101,3,FALSE)</f>
        <v>1</v>
      </c>
      <c r="G7" s="55" t="str">
        <f>VLOOKUP(B7,'Ad Assignments'!$C$2:$H$101,6,FALSE)</f>
        <v>Kyle</v>
      </c>
      <c r="H7" s="56" t="str">
        <f t="shared" ref="H7:H9" si="2">HYPERLINK("http://cnj.craigslist.org/sys/5339950968.html","http://cnj.craigslist.org/sys/5339950968.html")</f>
        <v>http://cnj.craigslist.org/sys/5339950968.html</v>
      </c>
      <c r="I7" s="58" t="s">
        <v>302</v>
      </c>
      <c r="J7" s="30" t="s">
        <v>17</v>
      </c>
      <c r="K7" s="30">
        <v>250.0</v>
      </c>
      <c r="L7" s="30" t="s">
        <v>303</v>
      </c>
      <c r="M7" s="30" t="s">
        <v>304</v>
      </c>
      <c r="N7" s="30"/>
      <c r="O7" s="30"/>
      <c r="P7" s="30"/>
    </row>
    <row r="8" ht="15.75" hidden="1" customHeight="1">
      <c r="A8" s="54" t="s">
        <v>305</v>
      </c>
      <c r="B8" s="33">
        <v>2.0</v>
      </c>
      <c r="C8" s="33" t="str">
        <f>IF(VLOOKUP(B8,'Ad Assignments'!$C$2:$D$101,2,FALSE)=TRUE,1,0)</f>
        <v>0</v>
      </c>
      <c r="D8" s="55" t="str">
        <f>VLOOKUP(B8,'Ad Assignments'!$C$2:$G$101,5,FALSE)</f>
        <v>1</v>
      </c>
      <c r="E8" s="55" t="str">
        <f>VLOOKUP(B8,'Ad Assignments'!$C$2:$F$101,4,FALSE)</f>
        <v>4</v>
      </c>
      <c r="F8" s="55" t="str">
        <f>VLOOKUP(B8,'Ad Assignments'!$C$2:$E$101,3,FALSE)</f>
        <v>1</v>
      </c>
      <c r="G8" s="55" t="str">
        <f>VLOOKUP(B8,'Ad Assignments'!$C$2:$H$101,6,FALSE)</f>
        <v>Kyle</v>
      </c>
      <c r="H8" s="56" t="str">
        <f t="shared" si="2"/>
        <v>http://cnj.craigslist.org/sys/5339950968.html</v>
      </c>
      <c r="I8" s="58" t="s">
        <v>306</v>
      </c>
      <c r="J8" s="30" t="s">
        <v>17</v>
      </c>
      <c r="K8" s="30">
        <v>200.0</v>
      </c>
      <c r="L8" s="30" t="s">
        <v>303</v>
      </c>
      <c r="M8" s="30" t="s">
        <v>304</v>
      </c>
      <c r="N8" s="30"/>
      <c r="O8" s="30"/>
      <c r="P8" s="30"/>
    </row>
    <row r="9" ht="15.75" hidden="1" customHeight="1">
      <c r="A9" s="59" t="s">
        <v>307</v>
      </c>
      <c r="B9" s="60">
        <v>2.0</v>
      </c>
      <c r="C9" s="33" t="str">
        <f>IF(VLOOKUP(B9,'Ad Assignments'!$C$2:$D$101,2,FALSE)=TRUE,1,0)</f>
        <v>0</v>
      </c>
      <c r="D9" s="55" t="str">
        <f>VLOOKUP(B9,'Ad Assignments'!$C$2:$G$101,5,FALSE)</f>
        <v>1</v>
      </c>
      <c r="E9" s="55" t="str">
        <f>VLOOKUP(B9,'Ad Assignments'!$C$2:$F$101,4,FALSE)</f>
        <v>4</v>
      </c>
      <c r="F9" s="55" t="str">
        <f>VLOOKUP(B9,'Ad Assignments'!$C$2:$E$101,3,FALSE)</f>
        <v>1</v>
      </c>
      <c r="G9" s="55" t="str">
        <f>VLOOKUP(B9,'Ad Assignments'!$C$2:$H$101,6,FALSE)</f>
        <v>Kyle</v>
      </c>
      <c r="H9" s="56" t="str">
        <f t="shared" si="2"/>
        <v>http://cnj.craigslist.org/sys/5339950968.html</v>
      </c>
      <c r="I9" s="58" t="s">
        <v>308</v>
      </c>
      <c r="J9" s="61" t="s">
        <v>16</v>
      </c>
      <c r="K9" s="61"/>
      <c r="L9" s="30" t="s">
        <v>303</v>
      </c>
      <c r="M9" s="30" t="s">
        <v>304</v>
      </c>
      <c r="N9" s="61"/>
      <c r="O9" s="61"/>
      <c r="P9" s="61"/>
    </row>
    <row r="10" ht="15.75" hidden="1" customHeight="1">
      <c r="A10" s="62" t="s">
        <v>309</v>
      </c>
      <c r="B10" s="33">
        <v>3.0</v>
      </c>
      <c r="C10" s="33" t="str">
        <f>IF(VLOOKUP(B10,'Ad Assignments'!$C$2:$D$101,2,FALSE)=TRUE,1,0)</f>
        <v>1</v>
      </c>
      <c r="D10" s="55" t="str">
        <f>VLOOKUP(B10,'Ad Assignments'!$C$2:$G$101,5,FALSE)</f>
        <v>2</v>
      </c>
      <c r="E10" s="55" t="str">
        <f>VLOOKUP(B10,'Ad Assignments'!$C$2:$F$101,4,FALSE)</f>
        <v>2</v>
      </c>
      <c r="F10" s="55" t="str">
        <f>VLOOKUP(B10,'Ad Assignments'!$C$2:$E$101,3,FALSE)</f>
        <v>1</v>
      </c>
      <c r="G10" s="55" t="str">
        <f>VLOOKUP(B10,'Ad Assignments'!$C$2:$H$101,6,FALSE)</f>
        <v>Kyle</v>
      </c>
      <c r="H10" s="41" t="str">
        <f t="shared" ref="H10:H28" si="3">HYPERLINK("http://cnj.craigslist.org/mob/5333912932.html","http://cnj.craigslist.org/mob/5333912932.html")</f>
        <v>http://cnj.craigslist.org/mob/5333912932.html</v>
      </c>
      <c r="I10" s="58" t="s">
        <v>310</v>
      </c>
      <c r="J10" s="30" t="s">
        <v>16</v>
      </c>
      <c r="K10" s="30"/>
      <c r="L10" s="30" t="s">
        <v>303</v>
      </c>
      <c r="M10" s="30" t="s">
        <v>304</v>
      </c>
      <c r="N10" s="30"/>
      <c r="O10" s="30"/>
      <c r="P10" s="30"/>
    </row>
    <row r="11" ht="15.75" hidden="1" customHeight="1">
      <c r="A11" s="62" t="s">
        <v>311</v>
      </c>
      <c r="B11" s="33">
        <v>3.0</v>
      </c>
      <c r="C11" s="33" t="str">
        <f>IF(VLOOKUP(B11,'Ad Assignments'!$C$2:$D$101,2,FALSE)=TRUE,1,0)</f>
        <v>1</v>
      </c>
      <c r="D11" s="55" t="str">
        <f>VLOOKUP(B11,'Ad Assignments'!$C$2:$G$101,5,FALSE)</f>
        <v>2</v>
      </c>
      <c r="E11" s="55" t="str">
        <f>VLOOKUP(B11,'Ad Assignments'!$C$2:$F$101,4,FALSE)</f>
        <v>2</v>
      </c>
      <c r="F11" s="55" t="str">
        <f>VLOOKUP(B11,'Ad Assignments'!$C$2:$E$101,3,FALSE)</f>
        <v>1</v>
      </c>
      <c r="G11" s="55" t="str">
        <f>VLOOKUP(B11,'Ad Assignments'!$C$2:$H$101,6,FALSE)</f>
        <v>Kyle</v>
      </c>
      <c r="H11" s="41" t="str">
        <f t="shared" si="3"/>
        <v>http://cnj.craigslist.org/mob/5333912932.html</v>
      </c>
      <c r="I11" s="58" t="s">
        <v>312</v>
      </c>
      <c r="J11" s="30" t="s">
        <v>16</v>
      </c>
      <c r="K11" s="30"/>
      <c r="L11" s="30" t="s">
        <v>303</v>
      </c>
      <c r="M11" s="30" t="s">
        <v>304</v>
      </c>
      <c r="N11" s="30"/>
      <c r="O11" s="30"/>
      <c r="P11" s="30"/>
    </row>
    <row r="12" ht="15.75" hidden="1" customHeight="1">
      <c r="A12" s="62" t="s">
        <v>313</v>
      </c>
      <c r="B12" s="33">
        <v>3.0</v>
      </c>
      <c r="C12" s="33" t="str">
        <f>IF(VLOOKUP(B12,'Ad Assignments'!$C$2:$D$101,2,FALSE)=TRUE,1,0)</f>
        <v>1</v>
      </c>
      <c r="D12" s="55" t="str">
        <f>VLOOKUP(B12,'Ad Assignments'!$C$2:$G$101,5,FALSE)</f>
        <v>2</v>
      </c>
      <c r="E12" s="55" t="str">
        <f>VLOOKUP(B12,'Ad Assignments'!$C$2:$F$101,4,FALSE)</f>
        <v>2</v>
      </c>
      <c r="F12" s="55" t="str">
        <f>VLOOKUP(B12,'Ad Assignments'!$C$2:$E$101,3,FALSE)</f>
        <v>1</v>
      </c>
      <c r="G12" s="55" t="str">
        <f>VLOOKUP(B12,'Ad Assignments'!$C$2:$H$101,6,FALSE)</f>
        <v>Kyle</v>
      </c>
      <c r="H12" s="41" t="str">
        <f t="shared" si="3"/>
        <v>http://cnj.craigslist.org/mob/5333912932.html</v>
      </c>
      <c r="I12" s="58" t="s">
        <v>314</v>
      </c>
      <c r="J12" s="30" t="s">
        <v>16</v>
      </c>
      <c r="K12" s="30"/>
      <c r="L12" s="30" t="s">
        <v>303</v>
      </c>
      <c r="M12" s="30" t="s">
        <v>304</v>
      </c>
      <c r="N12" s="30"/>
      <c r="O12" s="30"/>
      <c r="P12" s="30"/>
    </row>
    <row r="13" ht="15.75" hidden="1" customHeight="1">
      <c r="A13" s="62" t="s">
        <v>315</v>
      </c>
      <c r="B13" s="33">
        <v>3.0</v>
      </c>
      <c r="C13" s="33" t="str">
        <f>IF(VLOOKUP(B13,'Ad Assignments'!$C$2:$D$101,2,FALSE)=TRUE,1,0)</f>
        <v>1</v>
      </c>
      <c r="D13" s="55" t="str">
        <f>VLOOKUP(B13,'Ad Assignments'!$C$2:$G$101,5,FALSE)</f>
        <v>2</v>
      </c>
      <c r="E13" s="55" t="str">
        <f>VLOOKUP(B13,'Ad Assignments'!$C$2:$F$101,4,FALSE)</f>
        <v>2</v>
      </c>
      <c r="F13" s="55" t="str">
        <f>VLOOKUP(B13,'Ad Assignments'!$C$2:$E$101,3,FALSE)</f>
        <v>1</v>
      </c>
      <c r="G13" s="55" t="str">
        <f>VLOOKUP(B13,'Ad Assignments'!$C$2:$H$101,6,FALSE)</f>
        <v>Kyle</v>
      </c>
      <c r="H13" s="41" t="str">
        <f t="shared" si="3"/>
        <v>http://cnj.craigslist.org/mob/5333912932.html</v>
      </c>
      <c r="I13" s="58" t="s">
        <v>316</v>
      </c>
      <c r="J13" s="30" t="s">
        <v>16</v>
      </c>
      <c r="K13" s="30"/>
      <c r="L13" s="30" t="s">
        <v>303</v>
      </c>
      <c r="M13" s="30" t="s">
        <v>304</v>
      </c>
      <c r="N13" s="30"/>
      <c r="O13" s="30"/>
      <c r="P13" s="30"/>
    </row>
    <row r="14" ht="15.75" hidden="1" customHeight="1">
      <c r="A14" s="62" t="s">
        <v>317</v>
      </c>
      <c r="B14" s="33">
        <v>3.0</v>
      </c>
      <c r="C14" s="33" t="str">
        <f>IF(VLOOKUP(B14,'Ad Assignments'!$C$2:$D$101,2,FALSE)=TRUE,1,0)</f>
        <v>1</v>
      </c>
      <c r="D14" s="55" t="str">
        <f>VLOOKUP(B14,'Ad Assignments'!$C$2:$G$101,5,FALSE)</f>
        <v>2</v>
      </c>
      <c r="E14" s="55" t="str">
        <f>VLOOKUP(B14,'Ad Assignments'!$C$2:$F$101,4,FALSE)</f>
        <v>2</v>
      </c>
      <c r="F14" s="55" t="str">
        <f>VLOOKUP(B14,'Ad Assignments'!$C$2:$E$101,3,FALSE)</f>
        <v>1</v>
      </c>
      <c r="G14" s="55" t="str">
        <f>VLOOKUP(B14,'Ad Assignments'!$C$2:$H$101,6,FALSE)</f>
        <v>Kyle</v>
      </c>
      <c r="H14" s="41" t="str">
        <f t="shared" si="3"/>
        <v>http://cnj.craigslist.org/mob/5333912932.html</v>
      </c>
      <c r="I14" s="58" t="s">
        <v>318</v>
      </c>
      <c r="J14" s="30" t="s">
        <v>16</v>
      </c>
      <c r="K14" s="30"/>
      <c r="L14" s="30" t="s">
        <v>303</v>
      </c>
      <c r="M14" s="30" t="s">
        <v>304</v>
      </c>
      <c r="N14" s="30"/>
      <c r="O14" s="30"/>
      <c r="P14" s="30"/>
    </row>
    <row r="15" ht="15.75" hidden="1" customHeight="1">
      <c r="A15" s="62" t="s">
        <v>319</v>
      </c>
      <c r="B15" s="33">
        <v>3.0</v>
      </c>
      <c r="C15" s="33" t="str">
        <f>IF(VLOOKUP(B15,'Ad Assignments'!$C$2:$D$101,2,FALSE)=TRUE,1,0)</f>
        <v>1</v>
      </c>
      <c r="D15" s="55" t="str">
        <f>VLOOKUP(B15,'Ad Assignments'!$C$2:$G$101,5,FALSE)</f>
        <v>2</v>
      </c>
      <c r="E15" s="55" t="str">
        <f>VLOOKUP(B15,'Ad Assignments'!$C$2:$F$101,4,FALSE)</f>
        <v>2</v>
      </c>
      <c r="F15" s="55" t="str">
        <f>VLOOKUP(B15,'Ad Assignments'!$C$2:$E$101,3,FALSE)</f>
        <v>1</v>
      </c>
      <c r="G15" s="55" t="str">
        <f>VLOOKUP(B15,'Ad Assignments'!$C$2:$H$101,6,FALSE)</f>
        <v>Kyle</v>
      </c>
      <c r="H15" s="41" t="str">
        <f t="shared" si="3"/>
        <v>http://cnj.craigslist.org/mob/5333912932.html</v>
      </c>
      <c r="I15" s="58" t="s">
        <v>320</v>
      </c>
      <c r="J15" s="30" t="s">
        <v>16</v>
      </c>
      <c r="K15" s="30"/>
      <c r="L15" s="30" t="s">
        <v>303</v>
      </c>
      <c r="M15" s="30" t="s">
        <v>304</v>
      </c>
      <c r="N15" s="30"/>
      <c r="O15" s="30"/>
      <c r="P15" s="30"/>
    </row>
    <row r="16" ht="15.75" hidden="1" customHeight="1">
      <c r="A16" s="62" t="s">
        <v>321</v>
      </c>
      <c r="B16" s="33">
        <v>3.0</v>
      </c>
      <c r="C16" s="33" t="str">
        <f>IF(VLOOKUP(B16,'Ad Assignments'!$C$2:$D$101,2,FALSE)=TRUE,1,0)</f>
        <v>1</v>
      </c>
      <c r="D16" s="55" t="str">
        <f>VLOOKUP(B16,'Ad Assignments'!$C$2:$G$101,5,FALSE)</f>
        <v>2</v>
      </c>
      <c r="E16" s="55" t="str">
        <f>VLOOKUP(B16,'Ad Assignments'!$C$2:$F$101,4,FALSE)</f>
        <v>2</v>
      </c>
      <c r="F16" s="55" t="str">
        <f>VLOOKUP(B16,'Ad Assignments'!$C$2:$E$101,3,FALSE)</f>
        <v>1</v>
      </c>
      <c r="G16" s="55" t="str">
        <f>VLOOKUP(B16,'Ad Assignments'!$C$2:$H$101,6,FALSE)</f>
        <v>Kyle</v>
      </c>
      <c r="H16" s="41" t="str">
        <f t="shared" si="3"/>
        <v>http://cnj.craigslist.org/mob/5333912932.html</v>
      </c>
      <c r="I16" s="58" t="s">
        <v>322</v>
      </c>
      <c r="J16" s="30" t="s">
        <v>16</v>
      </c>
      <c r="K16" s="30"/>
      <c r="L16" s="30" t="s">
        <v>303</v>
      </c>
      <c r="M16" s="30" t="s">
        <v>304</v>
      </c>
      <c r="N16" s="30"/>
      <c r="O16" s="30"/>
      <c r="P16" s="30"/>
    </row>
    <row r="17" ht="15.75" hidden="1" customHeight="1">
      <c r="A17" s="62" t="s">
        <v>323</v>
      </c>
      <c r="B17" s="33">
        <v>3.0</v>
      </c>
      <c r="C17" s="33" t="str">
        <f>IF(VLOOKUP(B17,'Ad Assignments'!$C$2:$D$101,2,FALSE)=TRUE,1,0)</f>
        <v>1</v>
      </c>
      <c r="D17" s="55" t="str">
        <f>VLOOKUP(B17,'Ad Assignments'!$C$2:$G$101,5,FALSE)</f>
        <v>2</v>
      </c>
      <c r="E17" s="55" t="str">
        <f>VLOOKUP(B17,'Ad Assignments'!$C$2:$F$101,4,FALSE)</f>
        <v>2</v>
      </c>
      <c r="F17" s="55" t="str">
        <f>VLOOKUP(B17,'Ad Assignments'!$C$2:$E$101,3,FALSE)</f>
        <v>1</v>
      </c>
      <c r="G17" s="55" t="str">
        <f>VLOOKUP(B17,'Ad Assignments'!$C$2:$H$101,6,FALSE)</f>
        <v>Kyle</v>
      </c>
      <c r="H17" s="41" t="str">
        <f t="shared" si="3"/>
        <v>http://cnj.craigslist.org/mob/5333912932.html</v>
      </c>
      <c r="I17" s="58" t="s">
        <v>324</v>
      </c>
      <c r="J17" s="30" t="s">
        <v>16</v>
      </c>
      <c r="K17" s="30"/>
      <c r="L17" s="30" t="s">
        <v>303</v>
      </c>
      <c r="M17" s="30" t="s">
        <v>304</v>
      </c>
      <c r="N17" s="30"/>
      <c r="O17" s="30"/>
      <c r="P17" s="30"/>
    </row>
    <row r="18" ht="15.75" hidden="1" customHeight="1">
      <c r="A18" s="62" t="s">
        <v>325</v>
      </c>
      <c r="B18" s="33">
        <v>3.0</v>
      </c>
      <c r="C18" s="33" t="str">
        <f>IF(VLOOKUP(B18,'Ad Assignments'!$C$2:$D$101,2,FALSE)=TRUE,1,0)</f>
        <v>1</v>
      </c>
      <c r="D18" s="55" t="str">
        <f>VLOOKUP(B18,'Ad Assignments'!$C$2:$G$101,5,FALSE)</f>
        <v>2</v>
      </c>
      <c r="E18" s="55" t="str">
        <f>VLOOKUP(B18,'Ad Assignments'!$C$2:$F$101,4,FALSE)</f>
        <v>2</v>
      </c>
      <c r="F18" s="55" t="str">
        <f>VLOOKUP(B18,'Ad Assignments'!$C$2:$E$101,3,FALSE)</f>
        <v>1</v>
      </c>
      <c r="G18" s="55" t="str">
        <f>VLOOKUP(B18,'Ad Assignments'!$C$2:$H$101,6,FALSE)</f>
        <v>Kyle</v>
      </c>
      <c r="H18" s="41" t="str">
        <f t="shared" si="3"/>
        <v>http://cnj.craigslist.org/mob/5333912932.html</v>
      </c>
      <c r="I18" s="58" t="s">
        <v>326</v>
      </c>
      <c r="J18" s="30" t="s">
        <v>16</v>
      </c>
      <c r="K18" s="30"/>
      <c r="L18" s="30" t="s">
        <v>303</v>
      </c>
      <c r="M18" s="30" t="s">
        <v>304</v>
      </c>
      <c r="N18" s="30"/>
      <c r="O18" s="30"/>
      <c r="P18" s="30"/>
    </row>
    <row r="19" ht="15.75" hidden="1" customHeight="1">
      <c r="A19" s="62" t="s">
        <v>327</v>
      </c>
      <c r="B19" s="33">
        <v>3.0</v>
      </c>
      <c r="C19" s="33" t="str">
        <f>IF(VLOOKUP(B19,'Ad Assignments'!$C$2:$D$101,2,FALSE)=TRUE,1,0)</f>
        <v>1</v>
      </c>
      <c r="D19" s="55" t="str">
        <f>VLOOKUP(B19,'Ad Assignments'!$C$2:$G$101,5,FALSE)</f>
        <v>2</v>
      </c>
      <c r="E19" s="55" t="str">
        <f>VLOOKUP(B19,'Ad Assignments'!$C$2:$F$101,4,FALSE)</f>
        <v>2</v>
      </c>
      <c r="F19" s="55" t="str">
        <f>VLOOKUP(B19,'Ad Assignments'!$C$2:$E$101,3,FALSE)</f>
        <v>1</v>
      </c>
      <c r="G19" s="55" t="str">
        <f>VLOOKUP(B19,'Ad Assignments'!$C$2:$H$101,6,FALSE)</f>
        <v>Kyle</v>
      </c>
      <c r="H19" s="41" t="str">
        <f t="shared" si="3"/>
        <v>http://cnj.craigslist.org/mob/5333912932.html</v>
      </c>
      <c r="I19" s="58" t="s">
        <v>328</v>
      </c>
      <c r="J19" s="30" t="s">
        <v>16</v>
      </c>
      <c r="K19" s="30"/>
      <c r="L19" s="30" t="s">
        <v>303</v>
      </c>
      <c r="M19" s="30" t="s">
        <v>304</v>
      </c>
      <c r="N19" s="30"/>
      <c r="O19" s="30"/>
      <c r="P19" s="30"/>
    </row>
    <row r="20" ht="15.75" hidden="1" customHeight="1">
      <c r="A20" s="62" t="s">
        <v>329</v>
      </c>
      <c r="B20" s="33">
        <v>3.0</v>
      </c>
      <c r="C20" s="33" t="str">
        <f>IF(VLOOKUP(B20,'Ad Assignments'!$C$2:$D$101,2,FALSE)=TRUE,1,0)</f>
        <v>1</v>
      </c>
      <c r="D20" s="55" t="str">
        <f>VLOOKUP(B20,'Ad Assignments'!$C$2:$G$101,5,FALSE)</f>
        <v>2</v>
      </c>
      <c r="E20" s="55" t="str">
        <f>VLOOKUP(B20,'Ad Assignments'!$C$2:$F$101,4,FALSE)</f>
        <v>2</v>
      </c>
      <c r="F20" s="55" t="str">
        <f>VLOOKUP(B20,'Ad Assignments'!$C$2:$E$101,3,FALSE)</f>
        <v>1</v>
      </c>
      <c r="G20" s="55" t="str">
        <f>VLOOKUP(B20,'Ad Assignments'!$C$2:$H$101,6,FALSE)</f>
        <v>Kyle</v>
      </c>
      <c r="H20" s="41" t="str">
        <f t="shared" si="3"/>
        <v>http://cnj.craigslist.org/mob/5333912932.html</v>
      </c>
      <c r="I20" s="63" t="s">
        <v>330</v>
      </c>
      <c r="J20" s="30" t="s">
        <v>16</v>
      </c>
      <c r="K20" s="30"/>
      <c r="L20" s="30" t="s">
        <v>303</v>
      </c>
      <c r="M20" s="30" t="s">
        <v>304</v>
      </c>
      <c r="N20" s="30"/>
      <c r="O20" s="30"/>
      <c r="P20" s="30"/>
    </row>
    <row r="21" ht="15.75" hidden="1" customHeight="1">
      <c r="A21" s="62" t="s">
        <v>321</v>
      </c>
      <c r="B21" s="33">
        <v>3.0</v>
      </c>
      <c r="C21" s="33" t="str">
        <f>IF(VLOOKUP(B21,'Ad Assignments'!$C$2:$D$101,2,FALSE)=TRUE,1,0)</f>
        <v>1</v>
      </c>
      <c r="D21" s="55" t="str">
        <f>VLOOKUP(B21,'Ad Assignments'!$C$2:$G$101,5,FALSE)</f>
        <v>2</v>
      </c>
      <c r="E21" s="55" t="str">
        <f>VLOOKUP(B21,'Ad Assignments'!$C$2:$F$101,4,FALSE)</f>
        <v>2</v>
      </c>
      <c r="F21" s="55" t="str">
        <f>VLOOKUP(B21,'Ad Assignments'!$C$2:$E$101,3,FALSE)</f>
        <v>1</v>
      </c>
      <c r="G21" s="55" t="str">
        <f>VLOOKUP(B21,'Ad Assignments'!$C$2:$H$101,6,FALSE)</f>
        <v>Kyle</v>
      </c>
      <c r="H21" s="64" t="str">
        <f t="shared" si="3"/>
        <v>http://cnj.craigslist.org/mob/5333912932.html</v>
      </c>
      <c r="I21" s="58" t="s">
        <v>322</v>
      </c>
      <c r="J21" s="30" t="s">
        <v>16</v>
      </c>
      <c r="K21" s="30"/>
      <c r="L21" s="30" t="s">
        <v>303</v>
      </c>
      <c r="M21" s="30" t="s">
        <v>304</v>
      </c>
      <c r="N21" s="30"/>
      <c r="O21" s="30"/>
      <c r="P21" s="30"/>
    </row>
    <row r="22" ht="15.75" hidden="1" customHeight="1">
      <c r="A22" s="62" t="s">
        <v>331</v>
      </c>
      <c r="B22" s="33">
        <v>3.0</v>
      </c>
      <c r="C22" s="33" t="str">
        <f>IF(VLOOKUP(B22,'Ad Assignments'!$C$2:$D$101,2,FALSE)=TRUE,1,0)</f>
        <v>1</v>
      </c>
      <c r="D22" s="55" t="str">
        <f>VLOOKUP(B22,'Ad Assignments'!$C$2:$G$101,5,FALSE)</f>
        <v>2</v>
      </c>
      <c r="E22" s="55" t="str">
        <f>VLOOKUP(B22,'Ad Assignments'!$C$2:$F$101,4,FALSE)</f>
        <v>2</v>
      </c>
      <c r="F22" s="55" t="str">
        <f>VLOOKUP(B22,'Ad Assignments'!$C$2:$E$101,3,FALSE)</f>
        <v>1</v>
      </c>
      <c r="G22" s="55" t="str">
        <f>VLOOKUP(B22,'Ad Assignments'!$C$2:$H$101,6,FALSE)</f>
        <v>Kyle</v>
      </c>
      <c r="H22" s="64" t="str">
        <f t="shared" si="3"/>
        <v>http://cnj.craigslist.org/mob/5333912932.html</v>
      </c>
      <c r="I22" s="58" t="s">
        <v>332</v>
      </c>
      <c r="J22" s="30" t="s">
        <v>16</v>
      </c>
      <c r="K22" s="30"/>
      <c r="L22" s="30" t="s">
        <v>303</v>
      </c>
      <c r="M22" s="30" t="s">
        <v>304</v>
      </c>
      <c r="N22" s="30"/>
      <c r="O22" s="30"/>
      <c r="P22" s="30"/>
    </row>
    <row r="23" ht="15.75" hidden="1" customHeight="1">
      <c r="A23" s="62" t="s">
        <v>333</v>
      </c>
      <c r="B23" s="33">
        <v>3.0</v>
      </c>
      <c r="C23" s="33" t="str">
        <f>IF(VLOOKUP(B23,'Ad Assignments'!$C$2:$D$101,2,FALSE)=TRUE,1,0)</f>
        <v>1</v>
      </c>
      <c r="D23" s="55" t="str">
        <f>VLOOKUP(B23,'Ad Assignments'!$C$2:$G$101,5,FALSE)</f>
        <v>2</v>
      </c>
      <c r="E23" s="55" t="str">
        <f>VLOOKUP(B23,'Ad Assignments'!$C$2:$F$101,4,FALSE)</f>
        <v>2</v>
      </c>
      <c r="F23" s="55" t="str">
        <f>VLOOKUP(B23,'Ad Assignments'!$C$2:$E$101,3,FALSE)</f>
        <v>1</v>
      </c>
      <c r="G23" s="55" t="str">
        <f>VLOOKUP(B23,'Ad Assignments'!$C$2:$H$101,6,FALSE)</f>
        <v>Kyle</v>
      </c>
      <c r="H23" s="64" t="str">
        <f t="shared" si="3"/>
        <v>http://cnj.craigslist.org/mob/5333912932.html</v>
      </c>
      <c r="I23" s="58" t="s">
        <v>334</v>
      </c>
      <c r="J23" s="30" t="s">
        <v>16</v>
      </c>
      <c r="K23" s="30"/>
      <c r="L23" s="30" t="s">
        <v>303</v>
      </c>
      <c r="M23" s="30" t="s">
        <v>304</v>
      </c>
      <c r="N23" s="30"/>
      <c r="O23" s="30"/>
      <c r="P23" s="30"/>
    </row>
    <row r="24" ht="15.75" hidden="1" customHeight="1">
      <c r="A24" s="54" t="s">
        <v>335</v>
      </c>
      <c r="B24" s="33">
        <v>3.0</v>
      </c>
      <c r="C24" s="33" t="str">
        <f>IF(VLOOKUP(B24,'Ad Assignments'!$C$2:$D$101,2,FALSE)=TRUE,1,0)</f>
        <v>1</v>
      </c>
      <c r="D24" s="55" t="str">
        <f>VLOOKUP(B24,'Ad Assignments'!$C$2:$G$101,5,FALSE)</f>
        <v>2</v>
      </c>
      <c r="E24" s="55" t="str">
        <f>VLOOKUP(B24,'Ad Assignments'!$C$2:$F$101,4,FALSE)</f>
        <v>2</v>
      </c>
      <c r="F24" s="55" t="str">
        <f>VLOOKUP(B24,'Ad Assignments'!$C$2:$E$101,3,FALSE)</f>
        <v>1</v>
      </c>
      <c r="G24" s="55" t="str">
        <f>VLOOKUP(B24,'Ad Assignments'!$C$2:$H$101,6,FALSE)</f>
        <v>Kyle</v>
      </c>
      <c r="H24" s="64" t="str">
        <f t="shared" si="3"/>
        <v>http://cnj.craigslist.org/mob/5333912932.html</v>
      </c>
      <c r="I24" s="58" t="s">
        <v>336</v>
      </c>
      <c r="J24" s="30" t="s">
        <v>16</v>
      </c>
      <c r="K24" s="30"/>
      <c r="L24" s="30" t="s">
        <v>303</v>
      </c>
      <c r="M24" s="30" t="s">
        <v>304</v>
      </c>
      <c r="N24" s="30"/>
      <c r="O24" s="30"/>
      <c r="P24" s="30"/>
    </row>
    <row r="25" ht="15.75" hidden="1" customHeight="1">
      <c r="A25" s="54" t="s">
        <v>337</v>
      </c>
      <c r="B25" s="33">
        <v>3.0</v>
      </c>
      <c r="C25" s="33" t="str">
        <f>IF(VLOOKUP(B25,'Ad Assignments'!$C$2:$D$101,2,FALSE)=TRUE,1,0)</f>
        <v>1</v>
      </c>
      <c r="D25" s="55" t="str">
        <f>VLOOKUP(B25,'Ad Assignments'!$C$2:$G$101,5,FALSE)</f>
        <v>2</v>
      </c>
      <c r="E25" s="55" t="str">
        <f>VLOOKUP(B25,'Ad Assignments'!$C$2:$F$101,4,FALSE)</f>
        <v>2</v>
      </c>
      <c r="F25" s="55" t="str">
        <f>VLOOKUP(B25,'Ad Assignments'!$C$2:$E$101,3,FALSE)</f>
        <v>1</v>
      </c>
      <c r="G25" s="55" t="str">
        <f>VLOOKUP(B25,'Ad Assignments'!$C$2:$H$101,6,FALSE)</f>
        <v>Kyle</v>
      </c>
      <c r="H25" s="64" t="str">
        <f t="shared" si="3"/>
        <v>http://cnj.craigslist.org/mob/5333912932.html</v>
      </c>
      <c r="I25" s="58" t="s">
        <v>338</v>
      </c>
      <c r="J25" s="30" t="s">
        <v>16</v>
      </c>
      <c r="K25" s="30"/>
      <c r="L25" s="30" t="s">
        <v>303</v>
      </c>
      <c r="M25" s="30" t="s">
        <v>304</v>
      </c>
      <c r="N25" s="30"/>
      <c r="O25" s="30"/>
      <c r="P25" s="30"/>
    </row>
    <row r="26" ht="15.75" hidden="1" customHeight="1">
      <c r="A26" s="54" t="s">
        <v>339</v>
      </c>
      <c r="B26" s="33">
        <v>3.0</v>
      </c>
      <c r="C26" s="33" t="str">
        <f>IF(VLOOKUP(B26,'Ad Assignments'!$C$2:$D$101,2,FALSE)=TRUE,1,0)</f>
        <v>1</v>
      </c>
      <c r="D26" s="55" t="str">
        <f>VLOOKUP(B26,'Ad Assignments'!$C$2:$G$101,5,FALSE)</f>
        <v>2</v>
      </c>
      <c r="E26" s="55" t="str">
        <f>VLOOKUP(B26,'Ad Assignments'!$C$2:$F$101,4,FALSE)</f>
        <v>2</v>
      </c>
      <c r="F26" s="55" t="str">
        <f>VLOOKUP(B26,'Ad Assignments'!$C$2:$E$101,3,FALSE)</f>
        <v>1</v>
      </c>
      <c r="G26" s="55" t="str">
        <f>VLOOKUP(B26,'Ad Assignments'!$C$2:$H$101,6,FALSE)</f>
        <v>Kyle</v>
      </c>
      <c r="H26" s="64" t="str">
        <f t="shared" si="3"/>
        <v>http://cnj.craigslist.org/mob/5333912932.html</v>
      </c>
      <c r="I26" s="58" t="s">
        <v>340</v>
      </c>
      <c r="J26" s="30" t="s">
        <v>16</v>
      </c>
      <c r="K26" s="30"/>
      <c r="L26" s="30" t="s">
        <v>303</v>
      </c>
      <c r="M26" s="30" t="s">
        <v>304</v>
      </c>
      <c r="N26" s="30"/>
      <c r="O26" s="30"/>
      <c r="P26" s="30"/>
    </row>
    <row r="27" ht="15.75" hidden="1" customHeight="1">
      <c r="A27" s="54" t="s">
        <v>341</v>
      </c>
      <c r="B27" s="33">
        <v>3.0</v>
      </c>
      <c r="C27" s="33" t="str">
        <f>IF(VLOOKUP(B27,'Ad Assignments'!$C$2:$D$101,2,FALSE)=TRUE,1,0)</f>
        <v>1</v>
      </c>
      <c r="D27" s="55" t="str">
        <f>VLOOKUP(B27,'Ad Assignments'!$C$2:$G$101,5,FALSE)</f>
        <v>2</v>
      </c>
      <c r="E27" s="55" t="str">
        <f>VLOOKUP(B27,'Ad Assignments'!$C$2:$F$101,4,FALSE)</f>
        <v>2</v>
      </c>
      <c r="F27" s="55" t="str">
        <f>VLOOKUP(B27,'Ad Assignments'!$C$2:$E$101,3,FALSE)</f>
        <v>1</v>
      </c>
      <c r="G27" s="55" t="str">
        <f>VLOOKUP(B27,'Ad Assignments'!$C$2:$H$101,6,FALSE)</f>
        <v>Kyle</v>
      </c>
      <c r="H27" s="64" t="str">
        <f t="shared" si="3"/>
        <v>http://cnj.craigslist.org/mob/5333912932.html</v>
      </c>
      <c r="I27" s="58" t="s">
        <v>342</v>
      </c>
      <c r="J27" s="30" t="s">
        <v>16</v>
      </c>
      <c r="K27" s="30"/>
      <c r="L27" s="30" t="s">
        <v>303</v>
      </c>
      <c r="M27" s="30" t="s">
        <v>304</v>
      </c>
      <c r="N27" s="30"/>
      <c r="O27" s="30"/>
      <c r="P27" s="30"/>
    </row>
    <row r="28" ht="15.75" hidden="1" customHeight="1">
      <c r="A28" s="54" t="s">
        <v>343</v>
      </c>
      <c r="B28" s="33">
        <v>3.0</v>
      </c>
      <c r="C28" s="33" t="str">
        <f>IF(VLOOKUP(B28,'Ad Assignments'!$C$2:$D$101,2,FALSE)=TRUE,1,0)</f>
        <v>1</v>
      </c>
      <c r="D28" s="55" t="str">
        <f>VLOOKUP(B28,'Ad Assignments'!$C$2:$G$101,5,FALSE)</f>
        <v>2</v>
      </c>
      <c r="E28" s="55" t="str">
        <f>VLOOKUP(B28,'Ad Assignments'!$C$2:$F$101,4,FALSE)</f>
        <v>2</v>
      </c>
      <c r="F28" s="55" t="str">
        <f>VLOOKUP(B28,'Ad Assignments'!$C$2:$E$101,3,FALSE)</f>
        <v>1</v>
      </c>
      <c r="G28" s="55" t="str">
        <f>VLOOKUP(B28,'Ad Assignments'!$C$2:$H$101,6,FALSE)</f>
        <v>Kyle</v>
      </c>
      <c r="H28" s="64" t="str">
        <f t="shared" si="3"/>
        <v>http://cnj.craigslist.org/mob/5333912932.html</v>
      </c>
      <c r="I28" s="58" t="s">
        <v>344</v>
      </c>
      <c r="J28" s="30" t="s">
        <v>16</v>
      </c>
      <c r="K28" s="30"/>
      <c r="L28" s="30" t="s">
        <v>303</v>
      </c>
      <c r="M28" s="30" t="s">
        <v>304</v>
      </c>
      <c r="N28" s="30"/>
      <c r="O28" s="30"/>
      <c r="P28" s="30"/>
    </row>
    <row r="29" ht="15.75" hidden="1" customHeight="1">
      <c r="A29" s="54" t="s">
        <v>345</v>
      </c>
      <c r="B29" s="33">
        <v>3.0</v>
      </c>
      <c r="C29" s="33" t="str">
        <f>IF(VLOOKUP(B29,'Ad Assignments'!$C$2:$D$101,2,FALSE)=TRUE,1,0)</f>
        <v>1</v>
      </c>
      <c r="D29" s="55" t="str">
        <f>VLOOKUP(B29,'Ad Assignments'!$C$2:$G$101,5,FALSE)</f>
        <v>2</v>
      </c>
      <c r="E29" s="55" t="str">
        <f>VLOOKUP(B29,'Ad Assignments'!$C$2:$F$101,4,FALSE)</f>
        <v>2</v>
      </c>
      <c r="F29" s="55" t="str">
        <f>VLOOKUP(B29,'Ad Assignments'!$C$2:$E$101,3,FALSE)</f>
        <v>1</v>
      </c>
      <c r="G29" s="55" t="str">
        <f>VLOOKUP(B29,'Ad Assignments'!$C$2:$H$101,6,FALSE)</f>
        <v>Kyle</v>
      </c>
      <c r="H29" s="56" t="str">
        <f>HYPERLINK("http://cnj.craigslist.org/hsh/5336869552.html","http://cnj.craigslist.org/hsh/5336869552.html")</f>
        <v>http://cnj.craigslist.org/hsh/5336869552.html</v>
      </c>
      <c r="I29" s="58" t="s">
        <v>346</v>
      </c>
      <c r="J29" s="30" t="s">
        <v>16</v>
      </c>
      <c r="K29" s="30"/>
      <c r="L29" s="30" t="s">
        <v>303</v>
      </c>
      <c r="M29" s="30" t="s">
        <v>304</v>
      </c>
      <c r="N29" s="30"/>
      <c r="O29" s="30"/>
      <c r="P29" s="30"/>
    </row>
    <row r="30" ht="15.75" hidden="1" customHeight="1">
      <c r="A30" s="30" t="s">
        <v>347</v>
      </c>
      <c r="B30" s="33">
        <v>4.0</v>
      </c>
      <c r="C30" s="33" t="str">
        <f>IF(VLOOKUP(B30,'Ad Assignments'!$C$2:$D$101,2,FALSE)=TRUE,1,0)</f>
        <v>0</v>
      </c>
      <c r="D30" s="55" t="str">
        <f>VLOOKUP(B30,'Ad Assignments'!$C$2:$G$101,5,FALSE)</f>
        <v>2</v>
      </c>
      <c r="E30" s="55" t="str">
        <f>VLOOKUP(B30,'Ad Assignments'!$C$2:$F$101,4,FALSE)</f>
        <v>2</v>
      </c>
      <c r="F30" s="55" t="str">
        <f>VLOOKUP(B30,'Ad Assignments'!$C$2:$E$101,3,FALSE)</f>
        <v>2</v>
      </c>
      <c r="G30" s="55" t="str">
        <f>VLOOKUP(B30,'Ad Assignments'!$C$2:$H$101,6,FALSE)</f>
        <v>Kyle</v>
      </c>
      <c r="H30" s="41" t="str">
        <f>HYPERLINK("http://sfbay.craigslist.org/pen/mob/5334726701.html"," http://sfbay.craigslist.org/pen/mob/5334726701.html ")</f>
        <v> http://sfbay.craigslist.org/pen/mob/5334726701.html </v>
      </c>
      <c r="I30" s="46" t="s">
        <v>348</v>
      </c>
      <c r="J30" s="30" t="s">
        <v>16</v>
      </c>
      <c r="K30" s="30"/>
      <c r="L30" s="30" t="s">
        <v>349</v>
      </c>
      <c r="M30" s="30" t="s">
        <v>350</v>
      </c>
      <c r="N30" s="30"/>
      <c r="O30" s="30"/>
      <c r="P30" s="30"/>
    </row>
    <row r="31" ht="15.75" hidden="1" customHeight="1">
      <c r="A31" s="65" t="s">
        <v>351</v>
      </c>
      <c r="B31" s="33">
        <v>4.0</v>
      </c>
      <c r="C31" s="33" t="str">
        <f>IF(VLOOKUP(B31,'Ad Assignments'!$C$2:$D$101,2,FALSE)=TRUE,1,0)</f>
        <v>0</v>
      </c>
      <c r="D31" s="55" t="str">
        <f>VLOOKUP(B31,'Ad Assignments'!$C$2:$G$101,5,FALSE)</f>
        <v>2</v>
      </c>
      <c r="E31" s="55" t="str">
        <f>VLOOKUP(B31,'Ad Assignments'!$C$2:$F$101,4,FALSE)</f>
        <v>2</v>
      </c>
      <c r="F31" s="55" t="str">
        <f>VLOOKUP(B31,'Ad Assignments'!$C$2:$E$101,3,FALSE)</f>
        <v>2</v>
      </c>
      <c r="G31" s="55" t="str">
        <f>VLOOKUP(B31,'Ad Assignments'!$C$2:$H$101,6,FALSE)</f>
        <v>Kyle</v>
      </c>
      <c r="H31" s="41" t="str">
        <f>HYPERLINK("http://sfbay.craigslist.org/pen/mob/5334726701.htm","http://sfbay.craigslist.org/pen/mob/5334726701.htm")</f>
        <v>http://sfbay.craigslist.org/pen/mob/5334726701.htm</v>
      </c>
      <c r="I31" s="46" t="s">
        <v>352</v>
      </c>
      <c r="J31" s="30" t="s">
        <v>16</v>
      </c>
      <c r="K31" s="30"/>
      <c r="L31" s="30" t="s">
        <v>349</v>
      </c>
      <c r="M31" s="30" t="s">
        <v>350</v>
      </c>
      <c r="N31" s="30"/>
      <c r="O31" s="30"/>
      <c r="P31" s="30"/>
    </row>
    <row r="32" ht="15.75" hidden="1" customHeight="1">
      <c r="A32" s="30" t="s">
        <v>353</v>
      </c>
      <c r="B32" s="33">
        <v>4.0</v>
      </c>
      <c r="C32" s="33" t="str">
        <f>IF(VLOOKUP(B32,'Ad Assignments'!$C$2:$D$101,2,FALSE)=TRUE,1,0)</f>
        <v>0</v>
      </c>
      <c r="D32" s="55" t="str">
        <f>VLOOKUP(B32,'Ad Assignments'!$C$2:$G$101,5,FALSE)</f>
        <v>2</v>
      </c>
      <c r="E32" s="55" t="str">
        <f>VLOOKUP(B32,'Ad Assignments'!$C$2:$F$101,4,FALSE)</f>
        <v>2</v>
      </c>
      <c r="F32" s="55" t="str">
        <f>VLOOKUP(B32,'Ad Assignments'!$C$2:$E$101,3,FALSE)</f>
        <v>2</v>
      </c>
      <c r="G32" s="55" t="str">
        <f>VLOOKUP(B32,'Ad Assignments'!$C$2:$H$101,6,FALSE)</f>
        <v>Kyle</v>
      </c>
      <c r="H32" s="41" t="str">
        <f t="shared" ref="H32:H33" si="4">HYPERLINK("http://sfbay.craigslist.org/pen/mob/5334726701.html","http://sfbay.craigslist.org/pen/mob/5334726701.html")</f>
        <v>http://sfbay.craigslist.org/pen/mob/5334726701.html</v>
      </c>
      <c r="I32" s="46" t="s">
        <v>354</v>
      </c>
      <c r="J32" s="30" t="s">
        <v>16</v>
      </c>
      <c r="K32" s="30"/>
      <c r="L32" s="30" t="s">
        <v>349</v>
      </c>
      <c r="M32" s="30" t="s">
        <v>350</v>
      </c>
      <c r="N32" s="30"/>
      <c r="O32" s="30"/>
      <c r="P32" s="30"/>
    </row>
    <row r="33" ht="15.75" hidden="1" customHeight="1">
      <c r="A33" s="30" t="s">
        <v>355</v>
      </c>
      <c r="B33" s="33">
        <v>4.0</v>
      </c>
      <c r="C33" s="33" t="str">
        <f>IF(VLOOKUP(B33,'Ad Assignments'!$C$2:$D$101,2,FALSE)=TRUE,1,0)</f>
        <v>0</v>
      </c>
      <c r="D33" s="55" t="str">
        <f>VLOOKUP(B33,'Ad Assignments'!$C$2:$G$101,5,FALSE)</f>
        <v>2</v>
      </c>
      <c r="E33" s="55" t="str">
        <f>VLOOKUP(B33,'Ad Assignments'!$C$2:$F$101,4,FALSE)</f>
        <v>2</v>
      </c>
      <c r="F33" s="55" t="str">
        <f>VLOOKUP(B33,'Ad Assignments'!$C$2:$E$101,3,FALSE)</f>
        <v>2</v>
      </c>
      <c r="G33" s="55" t="str">
        <f>VLOOKUP(B33,'Ad Assignments'!$C$2:$H$101,6,FALSE)</f>
        <v>Kyle</v>
      </c>
      <c r="H33" s="41" t="str">
        <f t="shared" si="4"/>
        <v>http://sfbay.craigslist.org/pen/mob/5334726701.html</v>
      </c>
      <c r="I33" s="46" t="s">
        <v>356</v>
      </c>
      <c r="J33" s="30" t="s">
        <v>16</v>
      </c>
      <c r="K33" s="30"/>
      <c r="L33" s="30" t="s">
        <v>349</v>
      </c>
      <c r="M33" s="30" t="s">
        <v>350</v>
      </c>
      <c r="N33" s="30"/>
      <c r="O33" s="30"/>
      <c r="P33" s="30"/>
    </row>
    <row r="34" ht="15.75" hidden="1" customHeight="1">
      <c r="A34" s="30" t="s">
        <v>357</v>
      </c>
      <c r="B34" s="33">
        <v>4.0</v>
      </c>
      <c r="C34" s="33" t="str">
        <f>IF(VLOOKUP(B34,'Ad Assignments'!$C$2:$D$101,2,FALSE)=TRUE,1,0)</f>
        <v>0</v>
      </c>
      <c r="D34" s="55" t="str">
        <f>VLOOKUP(B34,'Ad Assignments'!$C$2:$G$101,5,FALSE)</f>
        <v>2</v>
      </c>
      <c r="E34" s="55" t="str">
        <f>VLOOKUP(B34,'Ad Assignments'!$C$2:$F$101,4,FALSE)</f>
        <v>2</v>
      </c>
      <c r="F34" s="55" t="str">
        <f>VLOOKUP(B34,'Ad Assignments'!$C$2:$E$101,3,FALSE)</f>
        <v>2</v>
      </c>
      <c r="G34" s="55" t="str">
        <f>VLOOKUP(B34,'Ad Assignments'!$C$2:$H$101,6,FALSE)</f>
        <v>Kyle</v>
      </c>
      <c r="H34" s="41" t="str">
        <f>HYPERLINK("http://sfbay.craigslist.org/pen/mob/5334726701.html"," http://sfbay.craigslist.org/pen/mob/5334726701.html")</f>
        <v> http://sfbay.craigslist.org/pen/mob/5334726701.html</v>
      </c>
      <c r="I34" s="46" t="s">
        <v>358</v>
      </c>
      <c r="J34" s="30" t="s">
        <v>16</v>
      </c>
      <c r="K34" s="30"/>
      <c r="L34" s="30" t="s">
        <v>349</v>
      </c>
      <c r="M34" s="30" t="s">
        <v>350</v>
      </c>
      <c r="N34" s="30"/>
      <c r="O34" s="30"/>
      <c r="P34" s="30"/>
    </row>
    <row r="35" ht="15.75" hidden="1" customHeight="1">
      <c r="A35" s="30" t="s">
        <v>359</v>
      </c>
      <c r="B35" s="33">
        <v>4.0</v>
      </c>
      <c r="C35" s="33" t="str">
        <f>IF(VLOOKUP(B35,'Ad Assignments'!$C$2:$D$101,2,FALSE)=TRUE,1,0)</f>
        <v>0</v>
      </c>
      <c r="D35" s="55" t="str">
        <f>VLOOKUP(B35,'Ad Assignments'!$C$2:$G$101,5,FALSE)</f>
        <v>2</v>
      </c>
      <c r="E35" s="55" t="str">
        <f>VLOOKUP(B35,'Ad Assignments'!$C$2:$F$101,4,FALSE)</f>
        <v>2</v>
      </c>
      <c r="F35" s="55" t="str">
        <f>VLOOKUP(B35,'Ad Assignments'!$C$2:$E$101,3,FALSE)</f>
        <v>2</v>
      </c>
      <c r="G35" s="55" t="str">
        <f>VLOOKUP(B35,'Ad Assignments'!$C$2:$H$101,6,FALSE)</f>
        <v>Kyle</v>
      </c>
      <c r="H35" s="41" t="str">
        <f t="shared" ref="H35:H37" si="5">HYPERLINK("http://sfbay.craigslist.org/pen/mob/5334726701.html","http://sfbay.craigslist.org/pen/mob/5334726701.html")</f>
        <v>http://sfbay.craigslist.org/pen/mob/5334726701.html</v>
      </c>
      <c r="I35" s="46" t="s">
        <v>360</v>
      </c>
      <c r="J35" s="30" t="s">
        <v>16</v>
      </c>
      <c r="K35" s="30"/>
      <c r="L35" s="30" t="s">
        <v>349</v>
      </c>
      <c r="M35" s="30" t="s">
        <v>350</v>
      </c>
      <c r="N35" s="30"/>
      <c r="O35" s="30"/>
      <c r="P35" s="30"/>
    </row>
    <row r="36" ht="15.75" hidden="1" customHeight="1">
      <c r="A36" s="30" t="s">
        <v>351</v>
      </c>
      <c r="B36" s="33">
        <v>4.0</v>
      </c>
      <c r="C36" s="33" t="str">
        <f>IF(VLOOKUP(B36,'Ad Assignments'!$C$2:$D$101,2,FALSE)=TRUE,1,0)</f>
        <v>0</v>
      </c>
      <c r="D36" s="55" t="str">
        <f>VLOOKUP(B36,'Ad Assignments'!$C$2:$G$101,5,FALSE)</f>
        <v>2</v>
      </c>
      <c r="E36" s="55" t="str">
        <f>VLOOKUP(B36,'Ad Assignments'!$C$2:$F$101,4,FALSE)</f>
        <v>2</v>
      </c>
      <c r="F36" s="55" t="str">
        <f>VLOOKUP(B36,'Ad Assignments'!$C$2:$E$101,3,FALSE)</f>
        <v>2</v>
      </c>
      <c r="G36" s="55" t="str">
        <f>VLOOKUP(B36,'Ad Assignments'!$C$2:$H$101,6,FALSE)</f>
        <v>Kyle</v>
      </c>
      <c r="H36" s="41" t="str">
        <f t="shared" si="5"/>
        <v>http://sfbay.craigslist.org/pen/mob/5334726701.html</v>
      </c>
      <c r="I36" s="46" t="s">
        <v>361</v>
      </c>
      <c r="J36" s="30" t="s">
        <v>17</v>
      </c>
      <c r="K36" s="30">
        <v>175.0</v>
      </c>
      <c r="L36" s="30" t="s">
        <v>349</v>
      </c>
      <c r="M36" s="30" t="s">
        <v>350</v>
      </c>
      <c r="N36" s="30"/>
      <c r="O36" s="30"/>
      <c r="P36" s="30"/>
    </row>
    <row r="37" ht="14.25" hidden="1" customHeight="1">
      <c r="A37" s="30" t="s">
        <v>355</v>
      </c>
      <c r="B37" s="33">
        <v>4.0</v>
      </c>
      <c r="C37" s="33" t="str">
        <f>IF(VLOOKUP(B37,'Ad Assignments'!$C$2:$D$101,2,FALSE)=TRUE,1,0)</f>
        <v>0</v>
      </c>
      <c r="D37" s="55" t="str">
        <f>VLOOKUP(B37,'Ad Assignments'!$C$2:$G$101,5,FALSE)</f>
        <v>2</v>
      </c>
      <c r="E37" s="55" t="str">
        <f>VLOOKUP(B37,'Ad Assignments'!$C$2:$F$101,4,FALSE)</f>
        <v>2</v>
      </c>
      <c r="F37" s="55" t="str">
        <f>VLOOKUP(B37,'Ad Assignments'!$C$2:$E$101,3,FALSE)</f>
        <v>2</v>
      </c>
      <c r="G37" s="55" t="str">
        <f>VLOOKUP(B37,'Ad Assignments'!$C$2:$H$101,6,FALSE)</f>
        <v>Kyle</v>
      </c>
      <c r="H37" s="41" t="str">
        <f t="shared" si="5"/>
        <v>http://sfbay.craigslist.org/pen/mob/5334726701.html</v>
      </c>
      <c r="I37" s="46" t="s">
        <v>362</v>
      </c>
      <c r="J37" s="30" t="s">
        <v>17</v>
      </c>
      <c r="K37" s="30">
        <v>160.0</v>
      </c>
      <c r="L37" s="30" t="s">
        <v>349</v>
      </c>
      <c r="M37" s="30" t="s">
        <v>350</v>
      </c>
      <c r="N37" s="30"/>
      <c r="O37" s="30"/>
      <c r="P37" s="30"/>
    </row>
    <row r="38" ht="14.25" hidden="1" customHeight="1">
      <c r="A38" s="30" t="s">
        <v>359</v>
      </c>
      <c r="B38" s="33">
        <v>4.0</v>
      </c>
      <c r="C38" s="33" t="str">
        <f>IF(VLOOKUP(B38,'Ad Assignments'!$C$2:$D$101,2,FALSE)=TRUE,1,0)</f>
        <v>0</v>
      </c>
      <c r="D38" s="55" t="str">
        <f>VLOOKUP(B38,'Ad Assignments'!$C$2:$G$101,5,FALSE)</f>
        <v>2</v>
      </c>
      <c r="E38" s="55" t="str">
        <f>VLOOKUP(B38,'Ad Assignments'!$C$2:$F$101,4,FALSE)</f>
        <v>2</v>
      </c>
      <c r="F38" s="55" t="str">
        <f>VLOOKUP(B38,'Ad Assignments'!$C$2:$E$101,3,FALSE)</f>
        <v>2</v>
      </c>
      <c r="G38" s="55" t="str">
        <f>VLOOKUP(B38,'Ad Assignments'!$C$2:$H$101,6,FALSE)</f>
        <v>Kyle</v>
      </c>
      <c r="H38" s="41" t="str">
        <f t="shared" ref="H38:H41" si="6">HYPERLINK("http://sfbay.craigslist.org/pen/mob/5334726701.html"," http://sfbay.craigslist.org/pen/mob/5334726701.html")</f>
        <v> http://sfbay.craigslist.org/pen/mob/5334726701.html</v>
      </c>
      <c r="I38" s="46" t="s">
        <v>363</v>
      </c>
      <c r="J38" s="30" t="s">
        <v>17</v>
      </c>
      <c r="K38" s="30">
        <v>200.0</v>
      </c>
      <c r="L38" s="30" t="s">
        <v>349</v>
      </c>
      <c r="M38" s="30" t="s">
        <v>350</v>
      </c>
      <c r="N38" s="30"/>
      <c r="O38" s="30"/>
      <c r="P38" s="30"/>
    </row>
    <row r="39" ht="14.25" hidden="1" customHeight="1">
      <c r="A39" s="30" t="s">
        <v>364</v>
      </c>
      <c r="B39" s="33">
        <v>4.0</v>
      </c>
      <c r="C39" s="33" t="str">
        <f>IF(VLOOKUP(B39,'Ad Assignments'!$C$2:$D$101,2,FALSE)=TRUE,1,0)</f>
        <v>0</v>
      </c>
      <c r="D39" s="55" t="str">
        <f>VLOOKUP(B39,'Ad Assignments'!$C$2:$G$101,5,FALSE)</f>
        <v>2</v>
      </c>
      <c r="E39" s="55" t="str">
        <f>VLOOKUP(B39,'Ad Assignments'!$C$2:$F$101,4,FALSE)</f>
        <v>2</v>
      </c>
      <c r="F39" s="55" t="str">
        <f>VLOOKUP(B39,'Ad Assignments'!$C$2:$E$101,3,FALSE)</f>
        <v>2</v>
      </c>
      <c r="G39" s="55" t="str">
        <f>VLOOKUP(B39,'Ad Assignments'!$C$2:$H$101,6,FALSE)</f>
        <v>Kyle</v>
      </c>
      <c r="H39" s="41" t="str">
        <f t="shared" si="6"/>
        <v> http://sfbay.craigslist.org/pen/mob/5334726701.html</v>
      </c>
      <c r="I39" s="46" t="s">
        <v>365</v>
      </c>
      <c r="J39" s="30" t="s">
        <v>16</v>
      </c>
      <c r="K39" s="30"/>
      <c r="L39" s="30" t="s">
        <v>349</v>
      </c>
      <c r="M39" s="30" t="s">
        <v>350</v>
      </c>
      <c r="N39" s="30"/>
      <c r="O39" s="30"/>
      <c r="P39" s="30"/>
    </row>
    <row r="40" ht="14.25" hidden="1" customHeight="1">
      <c r="A40" s="30" t="s">
        <v>366</v>
      </c>
      <c r="B40" s="33">
        <v>4.0</v>
      </c>
      <c r="C40" s="33" t="str">
        <f>IF(VLOOKUP(B40,'Ad Assignments'!$C$2:$D$101,2,FALSE)=TRUE,1,0)</f>
        <v>0</v>
      </c>
      <c r="D40" s="55" t="str">
        <f>VLOOKUP(B40,'Ad Assignments'!$C$2:$G$101,5,FALSE)</f>
        <v>2</v>
      </c>
      <c r="E40" s="55" t="str">
        <f>VLOOKUP(B40,'Ad Assignments'!$C$2:$F$101,4,FALSE)</f>
        <v>2</v>
      </c>
      <c r="F40" s="55" t="str">
        <f>VLOOKUP(B40,'Ad Assignments'!$C$2:$E$101,3,FALSE)</f>
        <v>2</v>
      </c>
      <c r="G40" s="55" t="str">
        <f>VLOOKUP(B40,'Ad Assignments'!$C$2:$H$101,6,FALSE)</f>
        <v>Kyle</v>
      </c>
      <c r="H40" s="41" t="str">
        <f t="shared" si="6"/>
        <v> http://sfbay.craigslist.org/pen/mob/5334726701.html</v>
      </c>
      <c r="I40" s="46" t="s">
        <v>367</v>
      </c>
      <c r="J40" s="30" t="s">
        <v>16</v>
      </c>
      <c r="K40" s="30"/>
      <c r="L40" s="30" t="s">
        <v>349</v>
      </c>
      <c r="M40" s="30" t="s">
        <v>350</v>
      </c>
      <c r="N40" s="30"/>
      <c r="O40" s="30"/>
      <c r="P40" s="30"/>
    </row>
    <row r="41" ht="14.25" hidden="1" customHeight="1">
      <c r="A41" s="30" t="s">
        <v>368</v>
      </c>
      <c r="B41" s="33">
        <v>4.0</v>
      </c>
      <c r="C41" s="33" t="str">
        <f>IF(VLOOKUP(B41,'Ad Assignments'!$C$2:$D$101,2,FALSE)=TRUE,1,0)</f>
        <v>0</v>
      </c>
      <c r="D41" s="55" t="str">
        <f>VLOOKUP(B41,'Ad Assignments'!$C$2:$G$101,5,FALSE)</f>
        <v>2</v>
      </c>
      <c r="E41" s="55" t="str">
        <f>VLOOKUP(B41,'Ad Assignments'!$C$2:$F$101,4,FALSE)</f>
        <v>2</v>
      </c>
      <c r="F41" s="55" t="str">
        <f>VLOOKUP(B41,'Ad Assignments'!$C$2:$E$101,3,FALSE)</f>
        <v>2</v>
      </c>
      <c r="G41" s="55" t="str">
        <f>VLOOKUP(B41,'Ad Assignments'!$C$2:$H$101,6,FALSE)</f>
        <v>Kyle</v>
      </c>
      <c r="H41" s="41" t="str">
        <f t="shared" si="6"/>
        <v> http://sfbay.craigslist.org/pen/mob/5334726701.html</v>
      </c>
      <c r="I41" s="46" t="s">
        <v>369</v>
      </c>
      <c r="J41" s="30" t="s">
        <v>17</v>
      </c>
      <c r="K41" s="30">
        <v>150.0</v>
      </c>
      <c r="L41" s="30" t="s">
        <v>349</v>
      </c>
      <c r="M41" s="30" t="s">
        <v>350</v>
      </c>
      <c r="N41" s="30"/>
      <c r="O41" s="30"/>
      <c r="P41" s="30"/>
    </row>
    <row r="42" ht="14.25" hidden="1" customHeight="1">
      <c r="A42" s="30" t="s">
        <v>370</v>
      </c>
      <c r="B42" s="33">
        <v>4.0</v>
      </c>
      <c r="C42" s="33" t="str">
        <f>IF(VLOOKUP(B42,'Ad Assignments'!$C$2:$D$101,2,FALSE)=TRUE,1,0)</f>
        <v>0</v>
      </c>
      <c r="D42" s="55" t="str">
        <f>VLOOKUP(B42,'Ad Assignments'!$C$2:$G$101,5,FALSE)</f>
        <v>2</v>
      </c>
      <c r="E42" s="55" t="str">
        <f>VLOOKUP(B42,'Ad Assignments'!$C$2:$F$101,4,FALSE)</f>
        <v>2</v>
      </c>
      <c r="F42" s="55" t="str">
        <f>VLOOKUP(B42,'Ad Assignments'!$C$2:$E$101,3,FALSE)</f>
        <v>2</v>
      </c>
      <c r="G42" s="55" t="str">
        <f>VLOOKUP(B42,'Ad Assignments'!$C$2:$H$101,6,FALSE)</f>
        <v>Kyle</v>
      </c>
      <c r="H42" s="41" t="str">
        <f t="shared" ref="H42:H47" si="7">HYPERLINK("http://sfbay.craigslist.org/pen/mob/5334726701.html","http://sfbay.craigslist.org/pen/mob/5334726701.html")</f>
        <v>http://sfbay.craigslist.org/pen/mob/5334726701.html</v>
      </c>
      <c r="I42" s="46" t="s">
        <v>371</v>
      </c>
      <c r="J42" s="30" t="s">
        <v>16</v>
      </c>
      <c r="K42" s="30"/>
      <c r="L42" s="30" t="s">
        <v>349</v>
      </c>
      <c r="M42" s="30" t="s">
        <v>350</v>
      </c>
      <c r="N42" s="30"/>
      <c r="O42" s="30"/>
      <c r="P42" s="30"/>
    </row>
    <row r="43" ht="14.25" hidden="1" customHeight="1">
      <c r="A43" s="30" t="s">
        <v>372</v>
      </c>
      <c r="B43" s="33">
        <v>4.0</v>
      </c>
      <c r="C43" s="33" t="str">
        <f>IF(VLOOKUP(B43,'Ad Assignments'!$C$2:$D$101,2,FALSE)=TRUE,1,0)</f>
        <v>0</v>
      </c>
      <c r="D43" s="55" t="str">
        <f>VLOOKUP(B43,'Ad Assignments'!$C$2:$G$101,5,FALSE)</f>
        <v>2</v>
      </c>
      <c r="E43" s="55" t="str">
        <f>VLOOKUP(B43,'Ad Assignments'!$C$2:$F$101,4,FALSE)</f>
        <v>2</v>
      </c>
      <c r="F43" s="55" t="str">
        <f>VLOOKUP(B43,'Ad Assignments'!$C$2:$E$101,3,FALSE)</f>
        <v>2</v>
      </c>
      <c r="G43" s="55" t="str">
        <f>VLOOKUP(B43,'Ad Assignments'!$C$2:$H$101,6,FALSE)</f>
        <v>Kyle</v>
      </c>
      <c r="H43" s="41" t="str">
        <f t="shared" si="7"/>
        <v>http://sfbay.craigslist.org/pen/mob/5334726701.html</v>
      </c>
      <c r="I43" s="46" t="s">
        <v>373</v>
      </c>
      <c r="J43" s="30" t="s">
        <v>16</v>
      </c>
      <c r="K43" s="30"/>
      <c r="L43" s="30" t="s">
        <v>349</v>
      </c>
      <c r="M43" s="30" t="s">
        <v>350</v>
      </c>
      <c r="N43" s="30"/>
      <c r="O43" s="30"/>
      <c r="P43" s="30"/>
    </row>
    <row r="44" ht="14.25" hidden="1" customHeight="1">
      <c r="A44" s="30" t="s">
        <v>370</v>
      </c>
      <c r="B44" s="33">
        <v>4.0</v>
      </c>
      <c r="C44" s="33" t="str">
        <f>IF(VLOOKUP(B44,'Ad Assignments'!$C$2:$D$101,2,FALSE)=TRUE,1,0)</f>
        <v>0</v>
      </c>
      <c r="D44" s="55" t="str">
        <f>VLOOKUP(B44,'Ad Assignments'!$C$2:$G$101,5,FALSE)</f>
        <v>2</v>
      </c>
      <c r="E44" s="55" t="str">
        <f>VLOOKUP(B44,'Ad Assignments'!$C$2:$F$101,4,FALSE)</f>
        <v>2</v>
      </c>
      <c r="F44" s="55" t="str">
        <f>VLOOKUP(B44,'Ad Assignments'!$C$2:$E$101,3,FALSE)</f>
        <v>2</v>
      </c>
      <c r="G44" s="55" t="str">
        <f>VLOOKUP(B44,'Ad Assignments'!$C$2:$H$101,6,FALSE)</f>
        <v>Kyle</v>
      </c>
      <c r="H44" s="41" t="str">
        <f t="shared" si="7"/>
        <v>http://sfbay.craigslist.org/pen/mob/5334726701.html</v>
      </c>
      <c r="I44" s="46" t="s">
        <v>374</v>
      </c>
      <c r="J44" s="30" t="s">
        <v>17</v>
      </c>
      <c r="K44" s="30">
        <v>200.0</v>
      </c>
      <c r="L44" s="30" t="s">
        <v>349</v>
      </c>
      <c r="M44" s="30" t="s">
        <v>350</v>
      </c>
      <c r="N44" s="30"/>
      <c r="O44" s="30"/>
      <c r="P44" s="30"/>
    </row>
    <row r="45" ht="14.25" hidden="1" customHeight="1">
      <c r="A45" s="30" t="s">
        <v>375</v>
      </c>
      <c r="B45" s="33">
        <v>4.0</v>
      </c>
      <c r="C45" s="33" t="str">
        <f>IF(VLOOKUP(B45,'Ad Assignments'!$C$2:$D$101,2,FALSE)=TRUE,1,0)</f>
        <v>0</v>
      </c>
      <c r="D45" s="55" t="str">
        <f>VLOOKUP(B45,'Ad Assignments'!$C$2:$G$101,5,FALSE)</f>
        <v>2</v>
      </c>
      <c r="E45" s="55" t="str">
        <f>VLOOKUP(B45,'Ad Assignments'!$C$2:$F$101,4,FALSE)</f>
        <v>2</v>
      </c>
      <c r="F45" s="55" t="str">
        <f>VLOOKUP(B45,'Ad Assignments'!$C$2:$E$101,3,FALSE)</f>
        <v>2</v>
      </c>
      <c r="G45" s="55" t="str">
        <f>VLOOKUP(B45,'Ad Assignments'!$C$2:$H$101,6,FALSE)</f>
        <v>Kyle</v>
      </c>
      <c r="H45" s="41" t="str">
        <f t="shared" si="7"/>
        <v>http://sfbay.craigslist.org/pen/mob/5334726701.html</v>
      </c>
      <c r="I45" s="46" t="s">
        <v>376</v>
      </c>
      <c r="J45" s="30" t="s">
        <v>17</v>
      </c>
      <c r="K45" s="30">
        <v>125.0</v>
      </c>
      <c r="L45" s="30" t="s">
        <v>349</v>
      </c>
      <c r="M45" s="30" t="s">
        <v>350</v>
      </c>
      <c r="N45" s="30"/>
      <c r="O45" s="30"/>
      <c r="P45" s="30"/>
    </row>
    <row r="46" ht="14.25" hidden="1" customHeight="1">
      <c r="A46" s="30" t="s">
        <v>377</v>
      </c>
      <c r="B46" s="33">
        <v>4.0</v>
      </c>
      <c r="C46" s="33" t="str">
        <f>IF(VLOOKUP(B46,'Ad Assignments'!$C$2:$D$101,2,FALSE)=TRUE,1,0)</f>
        <v>0</v>
      </c>
      <c r="D46" s="55" t="str">
        <f>VLOOKUP(B46,'Ad Assignments'!$C$2:$G$101,5,FALSE)</f>
        <v>2</v>
      </c>
      <c r="E46" s="55" t="str">
        <f>VLOOKUP(B46,'Ad Assignments'!$C$2:$F$101,4,FALSE)</f>
        <v>2</v>
      </c>
      <c r="F46" s="55" t="str">
        <f>VLOOKUP(B46,'Ad Assignments'!$C$2:$E$101,3,FALSE)</f>
        <v>2</v>
      </c>
      <c r="G46" s="55" t="str">
        <f>VLOOKUP(B46,'Ad Assignments'!$C$2:$H$101,6,FALSE)</f>
        <v>Kyle</v>
      </c>
      <c r="H46" s="41" t="str">
        <f t="shared" si="7"/>
        <v>http://sfbay.craigslist.org/pen/mob/5334726701.html</v>
      </c>
      <c r="I46" s="46" t="s">
        <v>378</v>
      </c>
      <c r="J46" s="30" t="s">
        <v>16</v>
      </c>
      <c r="K46" s="30"/>
      <c r="L46" s="30" t="s">
        <v>349</v>
      </c>
      <c r="M46" s="30" t="s">
        <v>350</v>
      </c>
      <c r="N46" s="30"/>
      <c r="O46" s="30"/>
      <c r="P46" s="30"/>
    </row>
    <row r="47" ht="14.25" hidden="1" customHeight="1">
      <c r="A47" s="30" t="s">
        <v>379</v>
      </c>
      <c r="B47" s="33">
        <v>4.0</v>
      </c>
      <c r="C47" s="33" t="str">
        <f>IF(VLOOKUP(B47,'Ad Assignments'!$C$2:$D$101,2,FALSE)=TRUE,1,0)</f>
        <v>0</v>
      </c>
      <c r="D47" s="55" t="str">
        <f>VLOOKUP(B47,'Ad Assignments'!$C$2:$G$101,5,FALSE)</f>
        <v>2</v>
      </c>
      <c r="E47" s="55" t="str">
        <f>VLOOKUP(B47,'Ad Assignments'!$C$2:$F$101,4,FALSE)</f>
        <v>2</v>
      </c>
      <c r="F47" s="55" t="str">
        <f>VLOOKUP(B47,'Ad Assignments'!$C$2:$E$101,3,FALSE)</f>
        <v>2</v>
      </c>
      <c r="G47" s="55" t="str">
        <f>VLOOKUP(B47,'Ad Assignments'!$C$2:$H$101,6,FALSE)</f>
        <v>Kyle</v>
      </c>
      <c r="H47" s="41" t="str">
        <f t="shared" si="7"/>
        <v>http://sfbay.craigslist.org/pen/mob/5334726701.html</v>
      </c>
      <c r="I47" s="46" t="s">
        <v>380</v>
      </c>
      <c r="J47" s="30" t="s">
        <v>16</v>
      </c>
      <c r="K47" s="30"/>
      <c r="L47" s="30" t="s">
        <v>349</v>
      </c>
      <c r="M47" s="30" t="s">
        <v>350</v>
      </c>
      <c r="N47" s="30"/>
      <c r="O47" s="30"/>
      <c r="P47" s="30"/>
    </row>
    <row r="48" ht="14.25" hidden="1" customHeight="1">
      <c r="A48" s="62" t="s">
        <v>381</v>
      </c>
      <c r="B48" s="66">
        <v>5.0</v>
      </c>
      <c r="C48" s="33" t="str">
        <f>IF(VLOOKUP(B48,'Ad Assignments'!$C$2:$D$101,2,FALSE)=TRUE,1,0)</f>
        <v>1</v>
      </c>
      <c r="D48" s="55" t="str">
        <f>VLOOKUP(B48,'Ad Assignments'!$C$2:$G$101,5,FALSE)</f>
        <v>3</v>
      </c>
      <c r="E48" s="55" t="str">
        <f>VLOOKUP(B48,'Ad Assignments'!$C$2:$F$101,4,FALSE)</f>
        <v>1</v>
      </c>
      <c r="F48" s="55" t="str">
        <f>VLOOKUP(B48,'Ad Assignments'!$C$2:$E$101,3,FALSE)</f>
        <v>1</v>
      </c>
      <c r="G48" s="55" t="str">
        <f>VLOOKUP(B48,'Ad Assignments'!$C$2:$H$101,6,FALSE)</f>
        <v>Kyle</v>
      </c>
      <c r="H48" s="64" t="str">
        <f t="shared" ref="H48:H54" si="8">HYPERLINK("http://cnj.craigslist.org/sys/5330105283.html","http://cnj.craigslist.org/sys/5330105283.html")</f>
        <v>http://cnj.craigslist.org/sys/5330105283.html</v>
      </c>
      <c r="I48" s="58" t="s">
        <v>382</v>
      </c>
      <c r="J48" s="30" t="s">
        <v>17</v>
      </c>
      <c r="K48" s="30">
        <v>350.0</v>
      </c>
      <c r="L48" s="30" t="s">
        <v>303</v>
      </c>
      <c r="M48" s="30" t="s">
        <v>304</v>
      </c>
      <c r="N48" s="30">
        <v>1.0</v>
      </c>
      <c r="O48" s="30">
        <v>0.0</v>
      </c>
      <c r="P48" s="30"/>
    </row>
    <row r="49" ht="14.25" hidden="1" customHeight="1">
      <c r="A49" s="62" t="s">
        <v>383</v>
      </c>
      <c r="B49" s="33">
        <v>5.0</v>
      </c>
      <c r="C49" s="33" t="str">
        <f>IF(VLOOKUP(B49,'Ad Assignments'!$C$2:$D$101,2,FALSE)=TRUE,1,0)</f>
        <v>1</v>
      </c>
      <c r="D49" s="55" t="str">
        <f>VLOOKUP(B49,'Ad Assignments'!$C$2:$G$101,5,FALSE)</f>
        <v>3</v>
      </c>
      <c r="E49" s="55" t="str">
        <f>VLOOKUP(B49,'Ad Assignments'!$C$2:$F$101,4,FALSE)</f>
        <v>1</v>
      </c>
      <c r="F49" s="55" t="str">
        <f>VLOOKUP(B49,'Ad Assignments'!$C$2:$E$101,3,FALSE)</f>
        <v>1</v>
      </c>
      <c r="G49" s="55" t="str">
        <f>VLOOKUP(B49,'Ad Assignments'!$C$2:$H$101,6,FALSE)</f>
        <v>Kyle</v>
      </c>
      <c r="H49" s="64" t="str">
        <f t="shared" si="8"/>
        <v>http://cnj.craigslist.org/sys/5330105283.html</v>
      </c>
      <c r="I49" s="58" t="s">
        <v>384</v>
      </c>
      <c r="J49" s="30" t="s">
        <v>17</v>
      </c>
      <c r="K49" s="67">
        <v>400.0</v>
      </c>
      <c r="L49" s="30" t="s">
        <v>303</v>
      </c>
      <c r="M49" s="30" t="s">
        <v>304</v>
      </c>
      <c r="N49" s="30">
        <v>0.0</v>
      </c>
      <c r="O49" s="30">
        <v>1.0</v>
      </c>
      <c r="P49" s="30"/>
    </row>
    <row r="50" ht="14.25" hidden="1" customHeight="1">
      <c r="A50" s="62" t="s">
        <v>381</v>
      </c>
      <c r="B50" s="33">
        <v>5.0</v>
      </c>
      <c r="C50" s="33" t="str">
        <f>IF(VLOOKUP(B50,'Ad Assignments'!$C$2:$D$101,2,FALSE)=TRUE,1,0)</f>
        <v>1</v>
      </c>
      <c r="D50" s="55" t="str">
        <f>VLOOKUP(B50,'Ad Assignments'!$C$2:$G$101,5,FALSE)</f>
        <v>3</v>
      </c>
      <c r="E50" s="55" t="str">
        <f>VLOOKUP(B50,'Ad Assignments'!$C$2:$F$101,4,FALSE)</f>
        <v>1</v>
      </c>
      <c r="F50" s="55" t="str">
        <f>VLOOKUP(B50,'Ad Assignments'!$C$2:$E$101,3,FALSE)</f>
        <v>1</v>
      </c>
      <c r="G50" s="55" t="str">
        <f>VLOOKUP(B50,'Ad Assignments'!$C$2:$H$101,6,FALSE)</f>
        <v>Kyle</v>
      </c>
      <c r="H50" s="64" t="str">
        <f t="shared" si="8"/>
        <v>http://cnj.craigslist.org/sys/5330105283.html</v>
      </c>
      <c r="I50" s="58" t="s">
        <v>382</v>
      </c>
      <c r="J50" s="30" t="s">
        <v>17</v>
      </c>
      <c r="K50" s="30">
        <v>350.0</v>
      </c>
      <c r="L50" s="30" t="s">
        <v>303</v>
      </c>
      <c r="M50" s="30" t="s">
        <v>304</v>
      </c>
      <c r="N50" s="30">
        <v>1.0</v>
      </c>
      <c r="O50" s="30">
        <v>0.0</v>
      </c>
      <c r="P50" s="30"/>
    </row>
    <row r="51" ht="14.25" hidden="1" customHeight="1">
      <c r="A51" s="62" t="s">
        <v>385</v>
      </c>
      <c r="B51" s="33">
        <v>5.0</v>
      </c>
      <c r="C51" s="33" t="str">
        <f>IF(VLOOKUP(B51,'Ad Assignments'!$C$2:$D$101,2,FALSE)=TRUE,1,0)</f>
        <v>1</v>
      </c>
      <c r="D51" s="55" t="str">
        <f>VLOOKUP(B51,'Ad Assignments'!$C$2:$G$101,5,FALSE)</f>
        <v>3</v>
      </c>
      <c r="E51" s="55" t="str">
        <f>VLOOKUP(B51,'Ad Assignments'!$C$2:$F$101,4,FALSE)</f>
        <v>1</v>
      </c>
      <c r="F51" s="55" t="str">
        <f>VLOOKUP(B51,'Ad Assignments'!$C$2:$E$101,3,FALSE)</f>
        <v>1</v>
      </c>
      <c r="G51" s="55" t="str">
        <f>VLOOKUP(B51,'Ad Assignments'!$C$2:$H$101,6,FALSE)</f>
        <v>Kyle</v>
      </c>
      <c r="H51" s="64" t="str">
        <f t="shared" si="8"/>
        <v>http://cnj.craigslist.org/sys/5330105283.html</v>
      </c>
      <c r="I51" s="58" t="s">
        <v>386</v>
      </c>
      <c r="J51" s="30" t="s">
        <v>17</v>
      </c>
      <c r="K51" s="67">
        <v>480.0</v>
      </c>
      <c r="L51" s="30" t="s">
        <v>303</v>
      </c>
      <c r="M51" s="30" t="s">
        <v>304</v>
      </c>
      <c r="N51" s="30"/>
      <c r="O51" s="30"/>
      <c r="P51" s="30"/>
    </row>
    <row r="52" ht="14.25" hidden="1" customHeight="1">
      <c r="A52" s="62" t="s">
        <v>387</v>
      </c>
      <c r="B52" s="33">
        <v>5.0</v>
      </c>
      <c r="C52" s="33" t="str">
        <f>IF(VLOOKUP(B52,'Ad Assignments'!$C$2:$D$101,2,FALSE)=TRUE,1,0)</f>
        <v>1</v>
      </c>
      <c r="D52" s="55" t="str">
        <f>VLOOKUP(B52,'Ad Assignments'!$C$2:$G$101,5,FALSE)</f>
        <v>3</v>
      </c>
      <c r="E52" s="55" t="str">
        <f>VLOOKUP(B52,'Ad Assignments'!$C$2:$F$101,4,FALSE)</f>
        <v>1</v>
      </c>
      <c r="F52" s="55" t="str">
        <f>VLOOKUP(B52,'Ad Assignments'!$C$2:$E$101,3,FALSE)</f>
        <v>1</v>
      </c>
      <c r="G52" s="55" t="str">
        <f>VLOOKUP(B52,'Ad Assignments'!$C$2:$H$101,6,FALSE)</f>
        <v>Kyle</v>
      </c>
      <c r="H52" s="64" t="str">
        <f t="shared" si="8"/>
        <v>http://cnj.craigslist.org/sys/5330105283.html</v>
      </c>
      <c r="I52" s="58" t="s">
        <v>388</v>
      </c>
      <c r="J52" s="30" t="s">
        <v>16</v>
      </c>
      <c r="K52" s="30"/>
      <c r="L52" s="30" t="s">
        <v>303</v>
      </c>
      <c r="M52" s="30" t="s">
        <v>304</v>
      </c>
      <c r="N52" s="30"/>
      <c r="O52" s="30"/>
      <c r="P52" s="30"/>
    </row>
    <row r="53" ht="14.25" hidden="1" customHeight="1">
      <c r="A53" s="62" t="s">
        <v>381</v>
      </c>
      <c r="B53" s="33">
        <v>5.0</v>
      </c>
      <c r="C53" s="33" t="str">
        <f>IF(VLOOKUP(B53,'Ad Assignments'!$C$2:$D$101,2,FALSE)=TRUE,1,0)</f>
        <v>1</v>
      </c>
      <c r="D53" s="55" t="str">
        <f>VLOOKUP(B53,'Ad Assignments'!$C$2:$G$101,5,FALSE)</f>
        <v>3</v>
      </c>
      <c r="E53" s="55" t="str">
        <f>VLOOKUP(B53,'Ad Assignments'!$C$2:$F$101,4,FALSE)</f>
        <v>1</v>
      </c>
      <c r="F53" s="55" t="str">
        <f>VLOOKUP(B53,'Ad Assignments'!$C$2:$E$101,3,FALSE)</f>
        <v>1</v>
      </c>
      <c r="G53" s="55" t="str">
        <f>VLOOKUP(B53,'Ad Assignments'!$C$2:$H$101,6,FALSE)</f>
        <v>Kyle</v>
      </c>
      <c r="H53" s="64" t="str">
        <f t="shared" si="8"/>
        <v>http://cnj.craigslist.org/sys/5330105283.html</v>
      </c>
      <c r="I53" s="58" t="s">
        <v>389</v>
      </c>
      <c r="J53" s="30" t="s">
        <v>16</v>
      </c>
      <c r="K53" s="30"/>
      <c r="L53" s="30" t="s">
        <v>303</v>
      </c>
      <c r="M53" s="30" t="s">
        <v>304</v>
      </c>
      <c r="N53" s="30"/>
      <c r="O53" s="30"/>
      <c r="P53" s="30"/>
    </row>
    <row r="54" ht="14.25" hidden="1" customHeight="1">
      <c r="A54" s="62" t="s">
        <v>381</v>
      </c>
      <c r="B54" s="33">
        <v>5.0</v>
      </c>
      <c r="C54" s="33" t="str">
        <f>IF(VLOOKUP(B54,'Ad Assignments'!$C$2:$D$101,2,FALSE)=TRUE,1,0)</f>
        <v>1</v>
      </c>
      <c r="D54" s="55" t="str">
        <f>VLOOKUP(B54,'Ad Assignments'!$C$2:$G$101,5,FALSE)</f>
        <v>3</v>
      </c>
      <c r="E54" s="55" t="str">
        <f>VLOOKUP(B54,'Ad Assignments'!$C$2:$F$101,4,FALSE)</f>
        <v>1</v>
      </c>
      <c r="F54" s="55" t="str">
        <f>VLOOKUP(B54,'Ad Assignments'!$C$2:$E$101,3,FALSE)</f>
        <v>1</v>
      </c>
      <c r="G54" s="55" t="str">
        <f>VLOOKUP(B54,'Ad Assignments'!$C$2:$H$101,6,FALSE)</f>
        <v>Kyle</v>
      </c>
      <c r="H54" s="64" t="str">
        <f t="shared" si="8"/>
        <v>http://cnj.craigslist.org/sys/5330105283.html</v>
      </c>
      <c r="I54" s="58" t="s">
        <v>390</v>
      </c>
      <c r="J54" s="30" t="s">
        <v>17</v>
      </c>
      <c r="K54" s="30">
        <v>350.0</v>
      </c>
      <c r="L54" s="30" t="s">
        <v>303</v>
      </c>
      <c r="M54" s="30" t="s">
        <v>304</v>
      </c>
      <c r="N54" s="30"/>
      <c r="O54" s="30"/>
      <c r="P54" s="30"/>
    </row>
    <row r="55" ht="14.25" hidden="1" customHeight="1">
      <c r="A55" s="30" t="s">
        <v>391</v>
      </c>
      <c r="B55" s="33">
        <v>6.0</v>
      </c>
      <c r="C55" s="33" t="str">
        <f>IF(VLOOKUP(B55,'Ad Assignments'!$C$2:$D$101,2,FALSE)=TRUE,1,0)</f>
        <v>0</v>
      </c>
      <c r="D55" s="55" t="str">
        <f>VLOOKUP(B55,'Ad Assignments'!$C$2:$G$101,5,FALSE)</f>
        <v>3</v>
      </c>
      <c r="E55" s="55" t="str">
        <f>VLOOKUP(B55,'Ad Assignments'!$C$2:$F$101,4,FALSE)</f>
        <v>1</v>
      </c>
      <c r="F55" s="55" t="str">
        <f>VLOOKUP(B55,'Ad Assignments'!$C$2:$E$101,3,FALSE)</f>
        <v>2</v>
      </c>
      <c r="G55" s="55" t="str">
        <f>VLOOKUP(B55,'Ad Assignments'!$C$2:$H$101,6,FALSE)</f>
        <v>Kyle</v>
      </c>
      <c r="H55" s="64" t="str">
        <f t="shared" ref="H55:H58" si="9">HYPERLINK("http://sfbay.craigslist.org/pen/sys/5330457282.html","http://sfbay.craigslist.org/pen/sys/5330457282.html")</f>
        <v>http://sfbay.craigslist.org/pen/sys/5330457282.html</v>
      </c>
      <c r="I55" s="46" t="s">
        <v>392</v>
      </c>
      <c r="J55" s="30" t="s">
        <v>17</v>
      </c>
      <c r="K55" s="30">
        <v>400.0</v>
      </c>
      <c r="L55" s="30" t="s">
        <v>349</v>
      </c>
      <c r="M55" s="30" t="s">
        <v>350</v>
      </c>
      <c r="N55" s="30"/>
      <c r="O55" s="30"/>
      <c r="P55" s="30"/>
    </row>
    <row r="56" ht="14.25" hidden="1" customHeight="1">
      <c r="A56" s="30" t="s">
        <v>393</v>
      </c>
      <c r="B56" s="33">
        <v>6.0</v>
      </c>
      <c r="C56" s="33" t="str">
        <f>IF(VLOOKUP(B56,'Ad Assignments'!$C$2:$D$101,2,FALSE)=TRUE,1,0)</f>
        <v>0</v>
      </c>
      <c r="D56" s="55" t="str">
        <f>VLOOKUP(B56,'Ad Assignments'!$C$2:$G$101,5,FALSE)</f>
        <v>3</v>
      </c>
      <c r="E56" s="55" t="str">
        <f>VLOOKUP(B56,'Ad Assignments'!$C$2:$F$101,4,FALSE)</f>
        <v>1</v>
      </c>
      <c r="F56" s="55" t="str">
        <f>VLOOKUP(B56,'Ad Assignments'!$C$2:$E$101,3,FALSE)</f>
        <v>2</v>
      </c>
      <c r="G56" s="55" t="str">
        <f>VLOOKUP(B56,'Ad Assignments'!$C$2:$H$101,6,FALSE)</f>
        <v>Kyle</v>
      </c>
      <c r="H56" s="41" t="str">
        <f t="shared" si="9"/>
        <v>http://sfbay.craigslist.org/pen/sys/5330457282.html</v>
      </c>
      <c r="I56" s="46" t="s">
        <v>394</v>
      </c>
      <c r="J56" s="30" t="s">
        <v>16</v>
      </c>
      <c r="K56" s="30"/>
      <c r="L56" s="30" t="s">
        <v>349</v>
      </c>
      <c r="M56" s="30" t="s">
        <v>350</v>
      </c>
      <c r="N56" s="30"/>
      <c r="O56" s="30"/>
      <c r="P56" s="30"/>
    </row>
    <row r="57" ht="14.25" hidden="1" customHeight="1">
      <c r="A57" s="30" t="s">
        <v>395</v>
      </c>
      <c r="B57" s="33">
        <v>6.0</v>
      </c>
      <c r="C57" s="33" t="str">
        <f>IF(VLOOKUP(B57,'Ad Assignments'!$C$2:$D$101,2,FALSE)=TRUE,1,0)</f>
        <v>0</v>
      </c>
      <c r="D57" s="55" t="str">
        <f>VLOOKUP(B57,'Ad Assignments'!$C$2:$G$101,5,FALSE)</f>
        <v>3</v>
      </c>
      <c r="E57" s="55" t="str">
        <f>VLOOKUP(B57,'Ad Assignments'!$C$2:$F$101,4,FALSE)</f>
        <v>1</v>
      </c>
      <c r="F57" s="55" t="str">
        <f>VLOOKUP(B57,'Ad Assignments'!$C$2:$E$101,3,FALSE)</f>
        <v>2</v>
      </c>
      <c r="G57" s="55" t="str">
        <f>VLOOKUP(B57,'Ad Assignments'!$C$2:$H$101,6,FALSE)</f>
        <v>Kyle</v>
      </c>
      <c r="H57" s="41" t="str">
        <f t="shared" si="9"/>
        <v>http://sfbay.craigslist.org/pen/sys/5330457282.html</v>
      </c>
      <c r="I57" s="46" t="s">
        <v>396</v>
      </c>
      <c r="J57" s="30" t="s">
        <v>16</v>
      </c>
      <c r="K57" s="30"/>
      <c r="L57" s="30" t="s">
        <v>349</v>
      </c>
      <c r="M57" s="30" t="s">
        <v>350</v>
      </c>
      <c r="N57" s="30"/>
      <c r="O57" s="30"/>
      <c r="P57" s="30"/>
    </row>
    <row r="58" ht="14.25" hidden="1" customHeight="1">
      <c r="A58" s="30" t="s">
        <v>395</v>
      </c>
      <c r="B58" s="33">
        <v>6.0</v>
      </c>
      <c r="C58" s="33" t="str">
        <f>IF(VLOOKUP(B58,'Ad Assignments'!$C$2:$D$101,2,FALSE)=TRUE,1,0)</f>
        <v>0</v>
      </c>
      <c r="D58" s="55" t="str">
        <f>VLOOKUP(B58,'Ad Assignments'!$C$2:$G$101,5,FALSE)</f>
        <v>3</v>
      </c>
      <c r="E58" s="55" t="str">
        <f>VLOOKUP(B58,'Ad Assignments'!$C$2:$F$101,4,FALSE)</f>
        <v>1</v>
      </c>
      <c r="F58" s="55" t="str">
        <f>VLOOKUP(B58,'Ad Assignments'!$C$2:$E$101,3,FALSE)</f>
        <v>2</v>
      </c>
      <c r="G58" s="55" t="str">
        <f>VLOOKUP(B58,'Ad Assignments'!$C$2:$H$101,6,FALSE)</f>
        <v>Kyle</v>
      </c>
      <c r="H58" s="41" t="str">
        <f t="shared" si="9"/>
        <v>http://sfbay.craigslist.org/pen/sys/5330457282.html</v>
      </c>
      <c r="I58" s="46" t="s">
        <v>397</v>
      </c>
      <c r="J58" s="30" t="s">
        <v>17</v>
      </c>
      <c r="K58" s="30">
        <v>450.0</v>
      </c>
      <c r="L58" s="30" t="s">
        <v>349</v>
      </c>
      <c r="M58" s="30" t="s">
        <v>350</v>
      </c>
      <c r="N58" s="30"/>
      <c r="O58" s="30"/>
      <c r="P58" s="30"/>
    </row>
    <row r="59" ht="14.25" hidden="1" customHeight="1">
      <c r="A59" s="30" t="s">
        <v>398</v>
      </c>
      <c r="B59" s="33">
        <v>8.0</v>
      </c>
      <c r="C59" s="33" t="str">
        <f>IF(VLOOKUP(B59,'Ad Assignments'!$C$2:$D$101,2,FALSE)=TRUE,1,0)</f>
        <v>0</v>
      </c>
      <c r="D59" s="55" t="str">
        <f>VLOOKUP(B59,'Ad Assignments'!$C$2:$G$101,5,FALSE)</f>
        <v>4</v>
      </c>
      <c r="E59" s="55" t="str">
        <f>VLOOKUP(B59,'Ad Assignments'!$C$2:$F$101,4,FALSE)</f>
        <v>3</v>
      </c>
      <c r="F59" s="55" t="str">
        <f>VLOOKUP(B59,'Ad Assignments'!$C$2:$E$101,3,FALSE)</f>
        <v>2</v>
      </c>
      <c r="G59" s="55" t="str">
        <f>VLOOKUP(B59,'Ad Assignments'!$C$2:$H$101,6,FALSE)</f>
        <v>Kyle</v>
      </c>
      <c r="H59" s="41" t="str">
        <f>HYPERLINK("http://sfbay.craigslist.org/pen/mob/5337539441.html"," http://sfbay.craigslist.org/pen/mob/5337539441.html")</f>
        <v> http://sfbay.craigslist.org/pen/mob/5337539441.html</v>
      </c>
      <c r="I59" s="46" t="s">
        <v>399</v>
      </c>
      <c r="J59" s="30" t="s">
        <v>16</v>
      </c>
      <c r="K59" s="30"/>
      <c r="L59" s="30" t="s">
        <v>349</v>
      </c>
      <c r="M59" s="30" t="s">
        <v>350</v>
      </c>
      <c r="N59" s="30"/>
      <c r="O59" s="30"/>
      <c r="P59" s="30"/>
    </row>
    <row r="60" ht="14.25" hidden="1" customHeight="1">
      <c r="A60" s="30" t="s">
        <v>400</v>
      </c>
      <c r="B60" s="33">
        <v>8.0</v>
      </c>
      <c r="C60" s="33" t="str">
        <f>IF(VLOOKUP(B60,'Ad Assignments'!$C$2:$D$101,2,FALSE)=TRUE,1,0)</f>
        <v>0</v>
      </c>
      <c r="D60" s="55" t="str">
        <f>VLOOKUP(B60,'Ad Assignments'!$C$2:$G$101,5,FALSE)</f>
        <v>4</v>
      </c>
      <c r="E60" s="55" t="str">
        <f>VLOOKUP(B60,'Ad Assignments'!$C$2:$F$101,4,FALSE)</f>
        <v>3</v>
      </c>
      <c r="F60" s="55" t="str">
        <f>VLOOKUP(B60,'Ad Assignments'!$C$2:$E$101,3,FALSE)</f>
        <v>2</v>
      </c>
      <c r="G60" s="55" t="str">
        <f>VLOOKUP(B60,'Ad Assignments'!$C$2:$H$101,6,FALSE)</f>
        <v>Kyle</v>
      </c>
      <c r="H60" s="41" t="str">
        <f>HYPERLINK("http://sfbay.craigslist.org/pen/mob/5337539441.html","http://sfbay.craigslist.org/pen/mob/5337539441.html")</f>
        <v>http://sfbay.craigslist.org/pen/mob/5337539441.html</v>
      </c>
      <c r="I60" s="46" t="s">
        <v>401</v>
      </c>
      <c r="J60" s="30" t="s">
        <v>16</v>
      </c>
      <c r="K60" s="30"/>
      <c r="L60" s="30" t="s">
        <v>349</v>
      </c>
      <c r="M60" s="30" t="s">
        <v>350</v>
      </c>
      <c r="N60" s="30"/>
      <c r="O60" s="30"/>
      <c r="P60" s="30"/>
    </row>
    <row r="61" ht="14.25" hidden="1" customHeight="1">
      <c r="A61" s="54" t="s">
        <v>402</v>
      </c>
      <c r="B61" s="33">
        <v>11.0</v>
      </c>
      <c r="C61" s="33" t="str">
        <f>IF(VLOOKUP(B61,'Ad Assignments'!$C$2:$D$101,2,FALSE)=TRUE,1,0)</f>
        <v>1</v>
      </c>
      <c r="D61" s="55" t="str">
        <f>VLOOKUP(B61,'Ad Assignments'!$C$2:$G$101,5,FALSE)</f>
        <v>6</v>
      </c>
      <c r="E61" s="55" t="str">
        <f>VLOOKUP(B61,'Ad Assignments'!$C$2:$F$101,4,FALSE)</f>
        <v>2</v>
      </c>
      <c r="F61" s="55" t="str">
        <f>VLOOKUP(B61,'Ad Assignments'!$C$2:$E$101,3,FALSE)</f>
        <v>1</v>
      </c>
      <c r="G61" s="55" t="str">
        <f>VLOOKUP(B61,'Ad Assignments'!$C$2:$H$101,6,FALSE)</f>
        <v>Kyle</v>
      </c>
      <c r="H61" s="56" t="str">
        <f t="shared" ref="H61:H64" si="10">HYPERLINK("http://cnj.craigslist.org/app/5334256735.html","http://cnj.craigslist.org/app/5334256735.html")</f>
        <v>http://cnj.craigslist.org/app/5334256735.html</v>
      </c>
      <c r="I61" s="58" t="s">
        <v>403</v>
      </c>
      <c r="J61" s="30" t="s">
        <v>16</v>
      </c>
      <c r="K61" s="30"/>
      <c r="L61" s="30" t="s">
        <v>303</v>
      </c>
      <c r="M61" s="30" t="s">
        <v>304</v>
      </c>
      <c r="N61" s="30"/>
      <c r="O61" s="30"/>
      <c r="P61" s="30"/>
    </row>
    <row r="62" ht="14.25" hidden="1" customHeight="1">
      <c r="A62" s="54" t="s">
        <v>404</v>
      </c>
      <c r="B62" s="33">
        <v>11.0</v>
      </c>
      <c r="C62" s="33" t="str">
        <f>IF(VLOOKUP(B62,'Ad Assignments'!$C$2:$D$101,2,FALSE)=TRUE,1,0)</f>
        <v>1</v>
      </c>
      <c r="D62" s="55" t="str">
        <f>VLOOKUP(B62,'Ad Assignments'!$C$2:$G$101,5,FALSE)</f>
        <v>6</v>
      </c>
      <c r="E62" s="55" t="str">
        <f>VLOOKUP(B62,'Ad Assignments'!$C$2:$F$101,4,FALSE)</f>
        <v>2</v>
      </c>
      <c r="F62" s="55" t="str">
        <f>VLOOKUP(B62,'Ad Assignments'!$C$2:$E$101,3,FALSE)</f>
        <v>1</v>
      </c>
      <c r="G62" s="55" t="str">
        <f>VLOOKUP(B62,'Ad Assignments'!$C$2:$H$101,6,FALSE)</f>
        <v>Kyle</v>
      </c>
      <c r="H62" s="56" t="str">
        <f t="shared" si="10"/>
        <v>http://cnj.craigslist.org/app/5334256735.html</v>
      </c>
      <c r="I62" s="58" t="s">
        <v>405</v>
      </c>
      <c r="J62" s="30" t="s">
        <v>17</v>
      </c>
      <c r="K62" s="30">
        <v>150.0</v>
      </c>
      <c r="L62" s="30" t="s">
        <v>303</v>
      </c>
      <c r="M62" s="30" t="s">
        <v>304</v>
      </c>
      <c r="N62" s="30"/>
      <c r="O62" s="30"/>
      <c r="P62" s="30"/>
    </row>
    <row r="63" ht="14.25" hidden="1" customHeight="1">
      <c r="A63" s="54" t="s">
        <v>406</v>
      </c>
      <c r="B63" s="33">
        <v>11.0</v>
      </c>
      <c r="C63" s="33" t="str">
        <f>IF(VLOOKUP(B63,'Ad Assignments'!$C$2:$D$101,2,FALSE)=TRUE,1,0)</f>
        <v>1</v>
      </c>
      <c r="D63" s="55" t="str">
        <f>VLOOKUP(B63,'Ad Assignments'!$C$2:$G$101,5,FALSE)</f>
        <v>6</v>
      </c>
      <c r="E63" s="55" t="str">
        <f>VLOOKUP(B63,'Ad Assignments'!$C$2:$F$101,4,FALSE)</f>
        <v>2</v>
      </c>
      <c r="F63" s="55" t="str">
        <f>VLOOKUP(B63,'Ad Assignments'!$C$2:$E$101,3,FALSE)</f>
        <v>1</v>
      </c>
      <c r="G63" s="55" t="str">
        <f>VLOOKUP(B63,'Ad Assignments'!$C$2:$H$101,6,FALSE)</f>
        <v>Kyle</v>
      </c>
      <c r="H63" s="56" t="str">
        <f t="shared" si="10"/>
        <v>http://cnj.craigslist.org/app/5334256735.html</v>
      </c>
      <c r="I63" s="58" t="s">
        <v>407</v>
      </c>
      <c r="J63" s="30" t="s">
        <v>16</v>
      </c>
      <c r="K63" s="30"/>
      <c r="L63" s="30" t="s">
        <v>303</v>
      </c>
      <c r="M63" s="30" t="s">
        <v>304</v>
      </c>
      <c r="N63" s="30"/>
      <c r="O63" s="30"/>
      <c r="P63" s="30"/>
    </row>
    <row r="64" ht="14.25" hidden="1" customHeight="1">
      <c r="A64" s="54" t="s">
        <v>408</v>
      </c>
      <c r="B64" s="33">
        <v>11.0</v>
      </c>
      <c r="C64" s="33" t="str">
        <f>IF(VLOOKUP(B64,'Ad Assignments'!$C$2:$D$101,2,FALSE)=TRUE,1,0)</f>
        <v>1</v>
      </c>
      <c r="D64" s="55" t="str">
        <f>VLOOKUP(B64,'Ad Assignments'!$C$2:$G$101,5,FALSE)</f>
        <v>6</v>
      </c>
      <c r="E64" s="55" t="str">
        <f>VLOOKUP(B64,'Ad Assignments'!$C$2:$F$101,4,FALSE)</f>
        <v>2</v>
      </c>
      <c r="F64" s="55" t="str">
        <f>VLOOKUP(B64,'Ad Assignments'!$C$2:$E$101,3,FALSE)</f>
        <v>1</v>
      </c>
      <c r="G64" s="55" t="str">
        <f>VLOOKUP(B64,'Ad Assignments'!$C$2:$H$101,6,FALSE)</f>
        <v>Kyle</v>
      </c>
      <c r="H64" s="56" t="str">
        <f t="shared" si="10"/>
        <v>http://cnj.craigslist.org/app/5334256735.html</v>
      </c>
      <c r="I64" s="58" t="s">
        <v>409</v>
      </c>
      <c r="J64" s="30" t="s">
        <v>16</v>
      </c>
      <c r="K64" s="30"/>
      <c r="L64" s="30" t="s">
        <v>303</v>
      </c>
      <c r="M64" s="30" t="s">
        <v>304</v>
      </c>
      <c r="N64" s="30"/>
      <c r="O64" s="30"/>
      <c r="P64" s="30"/>
    </row>
    <row r="65" ht="14.25" hidden="1" customHeight="1">
      <c r="A65" s="30" t="s">
        <v>410</v>
      </c>
      <c r="B65" s="33">
        <v>13.0</v>
      </c>
      <c r="C65" s="33" t="str">
        <f>IF(VLOOKUP(B65,'Ad Assignments'!$C$2:$D$101,2,FALSE)=TRUE,1,0)</f>
        <v>1</v>
      </c>
      <c r="D65" s="55" t="str">
        <f>VLOOKUP(B65,'Ad Assignments'!$C$2:$G$101,5,FALSE)</f>
        <v>7</v>
      </c>
      <c r="E65" s="55" t="str">
        <f>VLOOKUP(B65,'Ad Assignments'!$C$2:$F$101,4,FALSE)</f>
        <v>1</v>
      </c>
      <c r="F65" s="55" t="str">
        <f>VLOOKUP(B65,'Ad Assignments'!$C$2:$E$101,3,FALSE)</f>
        <v>2</v>
      </c>
      <c r="G65" s="55" t="str">
        <f>VLOOKUP(B65,'Ad Assignments'!$C$2:$H$101,6,FALSE)</f>
        <v>Kyle</v>
      </c>
      <c r="H65" s="41" t="str">
        <f>HYPERLINK("http://sfbay.craigslist.org/pen/ele/5330775234.html","http://sfbay.craigslist.org/pen/ele/5330775234.html")</f>
        <v>http://sfbay.craigslist.org/pen/ele/5330775234.html</v>
      </c>
      <c r="I65" s="46" t="s">
        <v>411</v>
      </c>
      <c r="J65" s="30" t="s">
        <v>17</v>
      </c>
      <c r="K65" s="30">
        <v>200.0</v>
      </c>
      <c r="L65" s="30" t="s">
        <v>349</v>
      </c>
      <c r="M65" s="30" t="s">
        <v>350</v>
      </c>
      <c r="N65" s="30"/>
      <c r="O65" s="30"/>
      <c r="P65" s="30"/>
    </row>
    <row r="66" ht="14.25" hidden="1" customHeight="1">
      <c r="A66" s="30" t="s">
        <v>410</v>
      </c>
      <c r="B66" s="33">
        <v>13.0</v>
      </c>
      <c r="C66" s="33" t="str">
        <f>IF(VLOOKUP(B66,'Ad Assignments'!$C$2:$D$101,2,FALSE)=TRUE,1,0)</f>
        <v>1</v>
      </c>
      <c r="D66" s="55" t="str">
        <f>VLOOKUP(B66,'Ad Assignments'!$C$2:$G$101,5,FALSE)</f>
        <v>7</v>
      </c>
      <c r="E66" s="55" t="str">
        <f>VLOOKUP(B66,'Ad Assignments'!$C$2:$F$101,4,FALSE)</f>
        <v>1</v>
      </c>
      <c r="F66" s="55" t="str">
        <f>VLOOKUP(B66,'Ad Assignments'!$C$2:$E$101,3,FALSE)</f>
        <v>2</v>
      </c>
      <c r="G66" s="55" t="str">
        <f>VLOOKUP(B66,'Ad Assignments'!$C$2:$H$101,6,FALSE)</f>
        <v>Kyle</v>
      </c>
      <c r="H66" s="41" t="str">
        <f t="shared" ref="H66:H70" si="11">HYPERLINK("http://sfbay.craigslist.org/pen/ele/5330775234.htm","http://sfbay.craigslist.org/pen/ele/5330775234.htm")</f>
        <v>http://sfbay.craigslist.org/pen/ele/5330775234.htm</v>
      </c>
      <c r="I66" s="46" t="s">
        <v>412</v>
      </c>
      <c r="J66" s="30" t="s">
        <v>16</v>
      </c>
      <c r="K66" s="30"/>
      <c r="L66" s="30" t="s">
        <v>349</v>
      </c>
      <c r="M66" s="30" t="s">
        <v>350</v>
      </c>
      <c r="N66" s="30"/>
      <c r="O66" s="30"/>
      <c r="P66" s="30"/>
    </row>
    <row r="67" ht="14.25" hidden="1" customHeight="1">
      <c r="A67" s="62" t="s">
        <v>413</v>
      </c>
      <c r="B67" s="33">
        <v>13.0</v>
      </c>
      <c r="C67" s="33" t="str">
        <f>IF(VLOOKUP(B67,'Ad Assignments'!$C$2:$D$101,2,FALSE)=TRUE,1,0)</f>
        <v>1</v>
      </c>
      <c r="D67" s="55" t="str">
        <f>VLOOKUP(B67,'Ad Assignments'!$C$2:$G$101,5,FALSE)</f>
        <v>7</v>
      </c>
      <c r="E67" s="55" t="str">
        <f>VLOOKUP(B67,'Ad Assignments'!$C$2:$F$101,4,FALSE)</f>
        <v>1</v>
      </c>
      <c r="F67" s="55" t="str">
        <f>VLOOKUP(B67,'Ad Assignments'!$C$2:$E$101,3,FALSE)</f>
        <v>2</v>
      </c>
      <c r="G67" s="55" t="str">
        <f>VLOOKUP(B67,'Ad Assignments'!$C$2:$H$101,6,FALSE)</f>
        <v>Kyle</v>
      </c>
      <c r="H67" s="41" t="str">
        <f t="shared" si="11"/>
        <v>http://sfbay.craigslist.org/pen/ele/5330775234.htm</v>
      </c>
      <c r="I67" s="46" t="s">
        <v>414</v>
      </c>
      <c r="J67" s="30" t="s">
        <v>17</v>
      </c>
      <c r="K67" s="30">
        <v>120.0</v>
      </c>
      <c r="L67" s="30" t="s">
        <v>349</v>
      </c>
      <c r="M67" s="30" t="s">
        <v>350</v>
      </c>
      <c r="N67" s="30"/>
      <c r="O67" s="30"/>
      <c r="P67" s="30"/>
    </row>
    <row r="68" ht="14.25" hidden="1" customHeight="1">
      <c r="A68" s="30" t="s">
        <v>415</v>
      </c>
      <c r="B68" s="33">
        <v>13.0</v>
      </c>
      <c r="C68" s="33" t="str">
        <f>IF(VLOOKUP(B68,'Ad Assignments'!$C$2:$D$101,2,FALSE)=TRUE,1,0)</f>
        <v>1</v>
      </c>
      <c r="D68" s="55" t="str">
        <f>VLOOKUP(B68,'Ad Assignments'!$C$2:$G$101,5,FALSE)</f>
        <v>7</v>
      </c>
      <c r="E68" s="55" t="str">
        <f>VLOOKUP(B68,'Ad Assignments'!$C$2:$F$101,4,FALSE)</f>
        <v>1</v>
      </c>
      <c r="F68" s="55" t="str">
        <f>VLOOKUP(B68,'Ad Assignments'!$C$2:$E$101,3,FALSE)</f>
        <v>2</v>
      </c>
      <c r="G68" s="55" t="str">
        <f>VLOOKUP(B68,'Ad Assignments'!$C$2:$H$101,6,FALSE)</f>
        <v>Kyle</v>
      </c>
      <c r="H68" s="41" t="str">
        <f t="shared" si="11"/>
        <v>http://sfbay.craigslist.org/pen/ele/5330775234.htm</v>
      </c>
      <c r="I68" s="46" t="s">
        <v>416</v>
      </c>
      <c r="J68" s="30" t="s">
        <v>16</v>
      </c>
      <c r="K68" s="30"/>
      <c r="L68" s="30" t="s">
        <v>349</v>
      </c>
      <c r="M68" s="30" t="s">
        <v>350</v>
      </c>
      <c r="N68" s="30"/>
      <c r="O68" s="30"/>
      <c r="P68" s="30"/>
    </row>
    <row r="69" ht="14.25" hidden="1" customHeight="1">
      <c r="A69" s="30" t="s">
        <v>417</v>
      </c>
      <c r="B69" s="33">
        <v>13.0</v>
      </c>
      <c r="C69" s="33" t="str">
        <f>IF(VLOOKUP(B69,'Ad Assignments'!$C$2:$D$101,2,FALSE)=TRUE,1,0)</f>
        <v>1</v>
      </c>
      <c r="D69" s="55" t="str">
        <f>VLOOKUP(B69,'Ad Assignments'!$C$2:$G$101,5,FALSE)</f>
        <v>7</v>
      </c>
      <c r="E69" s="55" t="str">
        <f>VLOOKUP(B69,'Ad Assignments'!$C$2:$F$101,4,FALSE)</f>
        <v>1</v>
      </c>
      <c r="F69" s="55" t="str">
        <f>VLOOKUP(B69,'Ad Assignments'!$C$2:$E$101,3,FALSE)</f>
        <v>2</v>
      </c>
      <c r="G69" s="55" t="str">
        <f>VLOOKUP(B69,'Ad Assignments'!$C$2:$H$101,6,FALSE)</f>
        <v>Kyle</v>
      </c>
      <c r="H69" s="41" t="str">
        <f t="shared" si="11"/>
        <v>http://sfbay.craigslist.org/pen/ele/5330775234.htm</v>
      </c>
      <c r="I69" s="46" t="s">
        <v>418</v>
      </c>
      <c r="J69" s="30" t="s">
        <v>16</v>
      </c>
      <c r="K69" s="30"/>
      <c r="L69" s="30" t="s">
        <v>349</v>
      </c>
      <c r="M69" s="30" t="s">
        <v>350</v>
      </c>
      <c r="N69" s="30"/>
      <c r="O69" s="30"/>
      <c r="P69" s="30"/>
    </row>
    <row r="70" ht="14.25" hidden="1" customHeight="1">
      <c r="A70" s="30" t="s">
        <v>419</v>
      </c>
      <c r="B70" s="33">
        <v>13.0</v>
      </c>
      <c r="C70" s="33" t="str">
        <f>IF(VLOOKUP(B70,'Ad Assignments'!$C$2:$D$101,2,FALSE)=TRUE,1,0)</f>
        <v>1</v>
      </c>
      <c r="D70" s="55" t="str">
        <f>VLOOKUP(B70,'Ad Assignments'!$C$2:$G$101,5,FALSE)</f>
        <v>7</v>
      </c>
      <c r="E70" s="55" t="str">
        <f>VLOOKUP(B70,'Ad Assignments'!$C$2:$F$101,4,FALSE)</f>
        <v>1</v>
      </c>
      <c r="F70" s="55" t="str">
        <f>VLOOKUP(B70,'Ad Assignments'!$C$2:$E$101,3,FALSE)</f>
        <v>2</v>
      </c>
      <c r="G70" s="55" t="str">
        <f>VLOOKUP(B70,'Ad Assignments'!$C$2:$H$101,6,FALSE)</f>
        <v>Kyle</v>
      </c>
      <c r="H70" s="41" t="str">
        <f t="shared" si="11"/>
        <v>http://sfbay.craigslist.org/pen/ele/5330775234.htm</v>
      </c>
      <c r="I70" s="46" t="s">
        <v>420</v>
      </c>
      <c r="J70" s="30" t="s">
        <v>16</v>
      </c>
      <c r="K70" s="30"/>
      <c r="L70" s="30" t="s">
        <v>349</v>
      </c>
      <c r="M70" s="30" t="s">
        <v>350</v>
      </c>
      <c r="N70" s="30"/>
      <c r="O70" s="30"/>
      <c r="P70" s="30"/>
    </row>
    <row r="71" ht="14.25" hidden="1" customHeight="1">
      <c r="A71" s="62" t="s">
        <v>421</v>
      </c>
      <c r="B71" s="33">
        <v>15.0</v>
      </c>
      <c r="C71" s="33" t="str">
        <f>IF(VLOOKUP(B71,'Ad Assignments'!$C$2:$D$101,2,FALSE)=TRUE,1,0)</f>
        <v>1</v>
      </c>
      <c r="D71" s="55" t="str">
        <f>VLOOKUP(B71,'Ad Assignments'!$C$2:$G$101,5,FALSE)</f>
        <v>8</v>
      </c>
      <c r="E71" s="55" t="str">
        <f>VLOOKUP(B71,'Ad Assignments'!$C$2:$F$101,4,FALSE)</f>
        <v>1</v>
      </c>
      <c r="F71" s="55" t="str">
        <f>VLOOKUP(B71,'Ad Assignments'!$C$2:$E$101,3,FALSE)</f>
        <v>1</v>
      </c>
      <c r="G71" s="55" t="str">
        <f>VLOOKUP(B71,'Ad Assignments'!$C$2:$H$101,6,FALSE)</f>
        <v>Kyle</v>
      </c>
      <c r="H71" s="64" t="str">
        <f t="shared" ref="H71:H72" si="12">HYPERLINK("http://cnj.craigslist.org/tag/5330151775.html","http://cnj.craigslist.org/tag/5330151775.html")</f>
        <v>http://cnj.craigslist.org/tag/5330151775.html</v>
      </c>
      <c r="I71" s="58" t="s">
        <v>422</v>
      </c>
      <c r="J71" s="30" t="s">
        <v>16</v>
      </c>
      <c r="K71" s="30"/>
      <c r="L71" s="30" t="s">
        <v>303</v>
      </c>
      <c r="M71" s="30" t="s">
        <v>304</v>
      </c>
      <c r="N71" s="30"/>
      <c r="O71" s="30"/>
      <c r="P71" s="30"/>
    </row>
    <row r="72" ht="14.25" hidden="1" customHeight="1">
      <c r="A72" s="62" t="s">
        <v>423</v>
      </c>
      <c r="B72" s="33">
        <v>15.0</v>
      </c>
      <c r="C72" s="33" t="str">
        <f>IF(VLOOKUP(B72,'Ad Assignments'!$C$2:$D$101,2,FALSE)=TRUE,1,0)</f>
        <v>1</v>
      </c>
      <c r="D72" s="55" t="str">
        <f>VLOOKUP(B72,'Ad Assignments'!$C$2:$G$101,5,FALSE)</f>
        <v>8</v>
      </c>
      <c r="E72" s="55" t="str">
        <f>VLOOKUP(B72,'Ad Assignments'!$C$2:$F$101,4,FALSE)</f>
        <v>1</v>
      </c>
      <c r="F72" s="55" t="str">
        <f>VLOOKUP(B72,'Ad Assignments'!$C$2:$E$101,3,FALSE)</f>
        <v>1</v>
      </c>
      <c r="G72" s="55" t="str">
        <f>VLOOKUP(B72,'Ad Assignments'!$C$2:$H$101,6,FALSE)</f>
        <v>Kyle</v>
      </c>
      <c r="H72" s="64" t="str">
        <f t="shared" si="12"/>
        <v>http://cnj.craigslist.org/tag/5330151775.html</v>
      </c>
      <c r="I72" s="58" t="s">
        <v>424</v>
      </c>
      <c r="J72" s="30" t="s">
        <v>16</v>
      </c>
      <c r="K72" s="30"/>
      <c r="L72" s="30" t="s">
        <v>303</v>
      </c>
      <c r="M72" s="30" t="s">
        <v>304</v>
      </c>
      <c r="N72" s="30"/>
      <c r="O72" s="30"/>
      <c r="P72" s="30"/>
    </row>
    <row r="73" ht="14.25" hidden="1" customHeight="1">
      <c r="A73" s="68" t="s">
        <v>425</v>
      </c>
      <c r="B73" s="33">
        <v>16.0</v>
      </c>
      <c r="C73" s="33" t="str">
        <f>IF(VLOOKUP(B73,'Ad Assignments'!$C$2:$D$101,2,FALSE)=TRUE,1,0)</f>
        <v>0</v>
      </c>
      <c r="D73" s="55" t="str">
        <f>VLOOKUP(B73,'Ad Assignments'!$C$2:$G$101,5,FALSE)</f>
        <v>8</v>
      </c>
      <c r="E73" s="55" t="str">
        <f>VLOOKUP(B73,'Ad Assignments'!$C$2:$F$101,4,FALSE)</f>
        <v>2</v>
      </c>
      <c r="F73" s="55" t="str">
        <f>VLOOKUP(B73,'Ad Assignments'!$C$2:$E$101,3,FALSE)</f>
        <v>4</v>
      </c>
      <c r="G73" s="55" t="str">
        <f>VLOOKUP(B73,'Ad Assignments'!$C$2:$H$101,6,FALSE)</f>
        <v>Kyle</v>
      </c>
      <c r="H73" s="56" t="str">
        <f t="shared" ref="H73:H74" si="13">HYPERLINK("http://newyork.craigslist.org/brk/ele/5334264118.html","http://newyork.craigslist.org/brk/ele/5334264118.html")</f>
        <v>http://newyork.craigslist.org/brk/ele/5334264118.html</v>
      </c>
      <c r="I73" s="46" t="s">
        <v>426</v>
      </c>
      <c r="J73" s="30" t="s">
        <v>16</v>
      </c>
      <c r="K73" s="30"/>
      <c r="L73" s="30" t="s">
        <v>292</v>
      </c>
      <c r="M73" s="30" t="s">
        <v>292</v>
      </c>
      <c r="N73" s="30"/>
      <c r="O73" s="30"/>
      <c r="P73" s="30"/>
    </row>
    <row r="74" ht="14.25" hidden="1" customHeight="1">
      <c r="A74" s="54" t="s">
        <v>427</v>
      </c>
      <c r="B74" s="33">
        <v>16.0</v>
      </c>
      <c r="C74" s="33" t="str">
        <f>IF(VLOOKUP(B74,'Ad Assignments'!$C$2:$D$101,2,FALSE)=TRUE,1,0)</f>
        <v>0</v>
      </c>
      <c r="D74" s="55" t="str">
        <f>VLOOKUP(B74,'Ad Assignments'!$C$2:$G$101,5,FALSE)</f>
        <v>8</v>
      </c>
      <c r="E74" s="55" t="str">
        <f>VLOOKUP(B74,'Ad Assignments'!$C$2:$F$101,4,FALSE)</f>
        <v>2</v>
      </c>
      <c r="F74" s="55" t="str">
        <f>VLOOKUP(B74,'Ad Assignments'!$C$2:$E$101,3,FALSE)</f>
        <v>4</v>
      </c>
      <c r="G74" s="55" t="str">
        <f>VLOOKUP(B74,'Ad Assignments'!$C$2:$H$101,6,FALSE)</f>
        <v>Kyle</v>
      </c>
      <c r="H74" s="56" t="str">
        <f t="shared" si="13"/>
        <v>http://newyork.craigslist.org/brk/ele/5334264118.html</v>
      </c>
      <c r="I74" s="46" t="s">
        <v>428</v>
      </c>
      <c r="J74" s="30" t="s">
        <v>17</v>
      </c>
      <c r="K74" s="30">
        <v>40.0</v>
      </c>
      <c r="L74" s="30" t="s">
        <v>292</v>
      </c>
      <c r="M74" s="30" t="s">
        <v>292</v>
      </c>
      <c r="N74" s="30"/>
      <c r="O74" s="30"/>
      <c r="P74" s="30"/>
    </row>
    <row r="75" ht="14.25" hidden="1" customHeight="1">
      <c r="A75" s="54" t="s">
        <v>429</v>
      </c>
      <c r="B75" s="33">
        <v>18.0</v>
      </c>
      <c r="C75" s="33" t="str">
        <f>IF(VLOOKUP(B75,'Ad Assignments'!$C$2:$D$101,2,FALSE)=TRUE,1,0)</f>
        <v>0</v>
      </c>
      <c r="D75" s="55" t="str">
        <f>VLOOKUP(B75,'Ad Assignments'!$C$2:$G$101,5,FALSE)</f>
        <v>9</v>
      </c>
      <c r="E75" s="55" t="str">
        <f>VLOOKUP(B75,'Ad Assignments'!$C$2:$F$101,4,FALSE)</f>
        <v>2</v>
      </c>
      <c r="F75" s="55" t="str">
        <f>VLOOKUP(B75,'Ad Assignments'!$C$2:$E$101,3,FALSE)</f>
        <v>1</v>
      </c>
      <c r="G75" s="55" t="str">
        <f>VLOOKUP(B75,'Ad Assignments'!$C$2:$H$101,6,FALSE)</f>
        <v>Kyle</v>
      </c>
      <c r="H75" s="56" t="str">
        <f t="shared" ref="H75:H79" si="14">HYPERLINK("http://cnj.craigslist.org/sys/5334332976.html","http://cnj.craigslist.org/sys/5334332976.html")</f>
        <v>http://cnj.craigslist.org/sys/5334332976.html</v>
      </c>
      <c r="I75" s="58" t="s">
        <v>430</v>
      </c>
      <c r="J75" s="30" t="s">
        <v>16</v>
      </c>
      <c r="K75" s="30"/>
      <c r="L75" s="30" t="s">
        <v>303</v>
      </c>
      <c r="M75" s="30" t="s">
        <v>304</v>
      </c>
      <c r="N75" s="30"/>
      <c r="O75" s="30"/>
      <c r="P75" s="30"/>
    </row>
    <row r="76" ht="14.25" hidden="1" customHeight="1">
      <c r="A76" s="54" t="s">
        <v>431</v>
      </c>
      <c r="B76" s="33">
        <v>18.0</v>
      </c>
      <c r="C76" s="33" t="str">
        <f>IF(VLOOKUP(B76,'Ad Assignments'!$C$2:$D$101,2,FALSE)=TRUE,1,0)</f>
        <v>0</v>
      </c>
      <c r="D76" s="55" t="str">
        <f>VLOOKUP(B76,'Ad Assignments'!$C$2:$G$101,5,FALSE)</f>
        <v>9</v>
      </c>
      <c r="E76" s="55" t="str">
        <f>VLOOKUP(B76,'Ad Assignments'!$C$2:$F$101,4,FALSE)</f>
        <v>2</v>
      </c>
      <c r="F76" s="55" t="str">
        <f>VLOOKUP(B76,'Ad Assignments'!$C$2:$E$101,3,FALSE)</f>
        <v>1</v>
      </c>
      <c r="G76" s="55" t="str">
        <f>VLOOKUP(B76,'Ad Assignments'!$C$2:$H$101,6,FALSE)</f>
        <v>Kyle</v>
      </c>
      <c r="H76" s="56" t="str">
        <f t="shared" si="14"/>
        <v>http://cnj.craigslist.org/sys/5334332976.html</v>
      </c>
      <c r="I76" s="58" t="s">
        <v>432</v>
      </c>
      <c r="J76" s="30" t="s">
        <v>17</v>
      </c>
      <c r="K76" s="30">
        <v>50.0</v>
      </c>
      <c r="L76" s="30" t="s">
        <v>303</v>
      </c>
      <c r="M76" s="30" t="s">
        <v>304</v>
      </c>
      <c r="N76" s="30"/>
      <c r="O76" s="30"/>
      <c r="P76" s="30"/>
    </row>
    <row r="77" ht="14.25" hidden="1" customHeight="1">
      <c r="A77" s="54" t="s">
        <v>433</v>
      </c>
      <c r="B77" s="33">
        <v>18.0</v>
      </c>
      <c r="C77" s="33" t="str">
        <f>IF(VLOOKUP(B77,'Ad Assignments'!$C$2:$D$101,2,FALSE)=TRUE,1,0)</f>
        <v>0</v>
      </c>
      <c r="D77" s="55" t="str">
        <f>VLOOKUP(B77,'Ad Assignments'!$C$2:$G$101,5,FALSE)</f>
        <v>9</v>
      </c>
      <c r="E77" s="55" t="str">
        <f>VLOOKUP(B77,'Ad Assignments'!$C$2:$F$101,4,FALSE)</f>
        <v>2</v>
      </c>
      <c r="F77" s="55" t="str">
        <f>VLOOKUP(B77,'Ad Assignments'!$C$2:$E$101,3,FALSE)</f>
        <v>1</v>
      </c>
      <c r="G77" s="55" t="str">
        <f>VLOOKUP(B77,'Ad Assignments'!$C$2:$H$101,6,FALSE)</f>
        <v>Kyle</v>
      </c>
      <c r="H77" s="56" t="str">
        <f t="shared" si="14"/>
        <v>http://cnj.craigslist.org/sys/5334332976.html</v>
      </c>
      <c r="I77" s="58" t="s">
        <v>434</v>
      </c>
      <c r="J77" s="30" t="s">
        <v>16</v>
      </c>
      <c r="K77" s="30"/>
      <c r="L77" s="30" t="s">
        <v>303</v>
      </c>
      <c r="M77" s="30" t="s">
        <v>304</v>
      </c>
      <c r="N77" s="30"/>
      <c r="O77" s="30"/>
      <c r="P77" s="30"/>
    </row>
    <row r="78" ht="28.5" hidden="1" customHeight="1">
      <c r="A78" s="54" t="s">
        <v>435</v>
      </c>
      <c r="B78" s="33">
        <v>18.0</v>
      </c>
      <c r="C78" s="33" t="str">
        <f>IF(VLOOKUP(B78,'Ad Assignments'!$C$2:$D$101,2,FALSE)=TRUE,1,0)</f>
        <v>0</v>
      </c>
      <c r="D78" s="55" t="str">
        <f>VLOOKUP(B78,'Ad Assignments'!$C$2:$G$101,5,FALSE)</f>
        <v>9</v>
      </c>
      <c r="E78" s="55" t="str">
        <f>VLOOKUP(B78,'Ad Assignments'!$C$2:$F$101,4,FALSE)</f>
        <v>2</v>
      </c>
      <c r="F78" s="55" t="str">
        <f>VLOOKUP(B78,'Ad Assignments'!$C$2:$E$101,3,FALSE)</f>
        <v>1</v>
      </c>
      <c r="G78" s="55" t="str">
        <f>VLOOKUP(B78,'Ad Assignments'!$C$2:$H$101,6,FALSE)</f>
        <v>Kyle</v>
      </c>
      <c r="H78" s="56" t="str">
        <f t="shared" si="14"/>
        <v>http://cnj.craigslist.org/sys/5334332976.html</v>
      </c>
      <c r="I78" s="58" t="s">
        <v>436</v>
      </c>
      <c r="J78" s="30" t="s">
        <v>16</v>
      </c>
      <c r="K78" s="30"/>
      <c r="L78" s="30" t="s">
        <v>303</v>
      </c>
      <c r="M78" s="30" t="s">
        <v>304</v>
      </c>
      <c r="N78" s="30"/>
      <c r="O78" s="30"/>
      <c r="P78" s="30"/>
    </row>
    <row r="79" ht="14.25" hidden="1" customHeight="1">
      <c r="A79" s="54" t="s">
        <v>437</v>
      </c>
      <c r="B79" s="33">
        <v>18.0</v>
      </c>
      <c r="C79" s="33" t="str">
        <f>IF(VLOOKUP(B79,'Ad Assignments'!$C$2:$D$101,2,FALSE)=TRUE,1,0)</f>
        <v>0</v>
      </c>
      <c r="D79" s="55" t="str">
        <f>VLOOKUP(B79,'Ad Assignments'!$C$2:$G$101,5,FALSE)</f>
        <v>9</v>
      </c>
      <c r="E79" s="55" t="str">
        <f>VLOOKUP(B79,'Ad Assignments'!$C$2:$F$101,4,FALSE)</f>
        <v>2</v>
      </c>
      <c r="F79" s="55" t="str">
        <f>VLOOKUP(B79,'Ad Assignments'!$C$2:$E$101,3,FALSE)</f>
        <v>1</v>
      </c>
      <c r="G79" s="55" t="str">
        <f>VLOOKUP(B79,'Ad Assignments'!$C$2:$H$101,6,FALSE)</f>
        <v>Kyle</v>
      </c>
      <c r="H79" s="56" t="str">
        <f t="shared" si="14"/>
        <v>http://cnj.craigslist.org/sys/5334332976.html</v>
      </c>
      <c r="I79" s="58" t="s">
        <v>438</v>
      </c>
      <c r="J79" s="30" t="s">
        <v>16</v>
      </c>
      <c r="K79" s="30"/>
      <c r="L79" s="30" t="s">
        <v>303</v>
      </c>
      <c r="M79" s="30" t="s">
        <v>304</v>
      </c>
      <c r="N79" s="30"/>
      <c r="O79" s="30"/>
      <c r="P79" s="30"/>
    </row>
    <row r="80" ht="14.25" hidden="1" customHeight="1">
      <c r="A80" s="62" t="s">
        <v>439</v>
      </c>
      <c r="B80" s="33">
        <v>19.0</v>
      </c>
      <c r="C80" s="33" t="str">
        <f>IF(VLOOKUP(B80,'Ad Assignments'!$C$2:$D$101,2,FALSE)=TRUE,1,0)</f>
        <v>1</v>
      </c>
      <c r="D80" s="55" t="str">
        <f>VLOOKUP(B80,'Ad Assignments'!$C$2:$G$101,5,FALSE)</f>
        <v>10</v>
      </c>
      <c r="E80" s="55" t="str">
        <f>VLOOKUP(B80,'Ad Assignments'!$C$2:$F$101,4,FALSE)</f>
        <v>1</v>
      </c>
      <c r="F80" s="55" t="str">
        <f>VLOOKUP(B80,'Ad Assignments'!$C$2:$E$101,3,FALSE)</f>
        <v>1</v>
      </c>
      <c r="G80" s="55" t="str">
        <f>VLOOKUP(B80,'Ad Assignments'!$C$2:$H$101,6,FALSE)</f>
        <v>Kyle</v>
      </c>
      <c r="H80" s="64" t="str">
        <f t="shared" ref="H80:H84" si="15">HYPERLINK("http://cnj.craigslist.org/sys/5330282978.html","http://cnj.craigslist.org/sys/5330282978.html")</f>
        <v>http://cnj.craigslist.org/sys/5330282978.html</v>
      </c>
      <c r="I80" s="58" t="s">
        <v>440</v>
      </c>
      <c r="J80" s="30" t="s">
        <v>16</v>
      </c>
      <c r="K80" s="30"/>
      <c r="L80" s="30" t="s">
        <v>303</v>
      </c>
      <c r="M80" s="30" t="s">
        <v>304</v>
      </c>
      <c r="N80" s="30">
        <v>1.0</v>
      </c>
      <c r="O80" s="30">
        <v>0.0</v>
      </c>
      <c r="P80" s="30"/>
    </row>
    <row r="81" ht="14.25" hidden="1" customHeight="1">
      <c r="A81" s="62" t="s">
        <v>441</v>
      </c>
      <c r="B81" s="33">
        <v>19.0</v>
      </c>
      <c r="C81" s="33" t="str">
        <f>IF(VLOOKUP(B81,'Ad Assignments'!$C$2:$D$101,2,FALSE)=TRUE,1,0)</f>
        <v>1</v>
      </c>
      <c r="D81" s="55" t="str">
        <f>VLOOKUP(B81,'Ad Assignments'!$C$2:$G$101,5,FALSE)</f>
        <v>10</v>
      </c>
      <c r="E81" s="55" t="str">
        <f>VLOOKUP(B81,'Ad Assignments'!$C$2:$F$101,4,FALSE)</f>
        <v>1</v>
      </c>
      <c r="F81" s="55" t="str">
        <f>VLOOKUP(B81,'Ad Assignments'!$C$2:$E$101,3,FALSE)</f>
        <v>1</v>
      </c>
      <c r="G81" s="55" t="str">
        <f>VLOOKUP(B81,'Ad Assignments'!$C$2:$H$101,6,FALSE)</f>
        <v>Kyle</v>
      </c>
      <c r="H81" s="64" t="str">
        <f t="shared" si="15"/>
        <v>http://cnj.craigslist.org/sys/5330282978.html</v>
      </c>
      <c r="I81" s="58" t="s">
        <v>442</v>
      </c>
      <c r="J81" s="30" t="s">
        <v>17</v>
      </c>
      <c r="K81" s="67">
        <v>380.0</v>
      </c>
      <c r="L81" s="30" t="s">
        <v>303</v>
      </c>
      <c r="M81" s="30" t="s">
        <v>304</v>
      </c>
      <c r="N81" s="30"/>
      <c r="O81" s="30"/>
      <c r="P81" s="30"/>
    </row>
    <row r="82" ht="14.25" hidden="1" customHeight="1">
      <c r="A82" s="62" t="s">
        <v>443</v>
      </c>
      <c r="B82" s="33">
        <v>19.0</v>
      </c>
      <c r="C82" s="33" t="str">
        <f>IF(VLOOKUP(B82,'Ad Assignments'!$C$2:$D$101,2,FALSE)=TRUE,1,0)</f>
        <v>1</v>
      </c>
      <c r="D82" s="55" t="str">
        <f>VLOOKUP(B82,'Ad Assignments'!$C$2:$G$101,5,FALSE)</f>
        <v>10</v>
      </c>
      <c r="E82" s="55" t="str">
        <f>VLOOKUP(B82,'Ad Assignments'!$C$2:$F$101,4,FALSE)</f>
        <v>1</v>
      </c>
      <c r="F82" s="55" t="str">
        <f>VLOOKUP(B82,'Ad Assignments'!$C$2:$E$101,3,FALSE)</f>
        <v>1</v>
      </c>
      <c r="G82" s="55" t="str">
        <f>VLOOKUP(B82,'Ad Assignments'!$C$2:$H$101,6,FALSE)</f>
        <v>Kyle</v>
      </c>
      <c r="H82" s="64" t="str">
        <f t="shared" si="15"/>
        <v>http://cnj.craigslist.org/sys/5330282978.html</v>
      </c>
      <c r="I82" s="58" t="s">
        <v>444</v>
      </c>
      <c r="J82" s="30" t="s">
        <v>16</v>
      </c>
      <c r="K82" s="30"/>
      <c r="L82" s="30" t="s">
        <v>303</v>
      </c>
      <c r="M82" s="30" t="s">
        <v>304</v>
      </c>
      <c r="N82" s="30"/>
      <c r="O82" s="30"/>
      <c r="P82" s="30"/>
    </row>
    <row r="83" ht="28.5" hidden="1" customHeight="1">
      <c r="A83" s="62" t="s">
        <v>445</v>
      </c>
      <c r="B83" s="33">
        <v>19.0</v>
      </c>
      <c r="C83" s="33" t="str">
        <f>IF(VLOOKUP(B83,'Ad Assignments'!$C$2:$D$101,2,FALSE)=TRUE,1,0)</f>
        <v>1</v>
      </c>
      <c r="D83" s="55" t="str">
        <f>VLOOKUP(B83,'Ad Assignments'!$C$2:$G$101,5,FALSE)</f>
        <v>10</v>
      </c>
      <c r="E83" s="55" t="str">
        <f>VLOOKUP(B83,'Ad Assignments'!$C$2:$F$101,4,FALSE)</f>
        <v>1</v>
      </c>
      <c r="F83" s="55" t="str">
        <f>VLOOKUP(B83,'Ad Assignments'!$C$2:$E$101,3,FALSE)</f>
        <v>1</v>
      </c>
      <c r="G83" s="55" t="str">
        <f>VLOOKUP(B83,'Ad Assignments'!$C$2:$H$101,6,FALSE)</f>
        <v>Kyle</v>
      </c>
      <c r="H83" s="64" t="str">
        <f t="shared" si="15"/>
        <v>http://cnj.craigslist.org/sys/5330282978.html</v>
      </c>
      <c r="I83" s="69" t="s">
        <v>446</v>
      </c>
      <c r="J83" s="30" t="s">
        <v>16</v>
      </c>
      <c r="K83" s="30"/>
      <c r="L83" s="30" t="s">
        <v>303</v>
      </c>
      <c r="M83" s="30" t="s">
        <v>304</v>
      </c>
      <c r="N83" s="30"/>
      <c r="O83" s="30"/>
      <c r="P83" s="30"/>
    </row>
    <row r="84" ht="14.25" hidden="1" customHeight="1">
      <c r="A84" s="62" t="s">
        <v>447</v>
      </c>
      <c r="B84" s="33">
        <v>19.0</v>
      </c>
      <c r="C84" s="33" t="str">
        <f>IF(VLOOKUP(B84,'Ad Assignments'!$C$2:$D$101,2,FALSE)=TRUE,1,0)</f>
        <v>1</v>
      </c>
      <c r="D84" s="55" t="str">
        <f>VLOOKUP(B84,'Ad Assignments'!$C$2:$G$101,5,FALSE)</f>
        <v>10</v>
      </c>
      <c r="E84" s="55" t="str">
        <f>VLOOKUP(B84,'Ad Assignments'!$C$2:$F$101,4,FALSE)</f>
        <v>1</v>
      </c>
      <c r="F84" s="55" t="str">
        <f>VLOOKUP(B84,'Ad Assignments'!$C$2:$E$101,3,FALSE)</f>
        <v>1</v>
      </c>
      <c r="G84" s="55" t="str">
        <f>VLOOKUP(B84,'Ad Assignments'!$C$2:$H$101,6,FALSE)</f>
        <v>Kyle</v>
      </c>
      <c r="H84" s="64" t="str">
        <f t="shared" si="15"/>
        <v>http://cnj.craigslist.org/sys/5330282978.html</v>
      </c>
      <c r="I84" s="58" t="s">
        <v>448</v>
      </c>
      <c r="J84" s="30" t="s">
        <v>16</v>
      </c>
      <c r="K84" s="30"/>
      <c r="L84" s="30" t="s">
        <v>303</v>
      </c>
      <c r="M84" s="30" t="s">
        <v>304</v>
      </c>
      <c r="N84" s="30"/>
      <c r="O84" s="30"/>
      <c r="P84" s="30"/>
    </row>
    <row r="85" ht="14.25" hidden="1" customHeight="1">
      <c r="A85" s="30" t="s">
        <v>449</v>
      </c>
      <c r="B85" s="33">
        <v>20.0</v>
      </c>
      <c r="C85" s="33" t="str">
        <f>IF(VLOOKUP(B85,'Ad Assignments'!$C$2:$D$101,2,FALSE)=TRUE,1,0)</f>
        <v>0</v>
      </c>
      <c r="D85" s="55" t="str">
        <f>VLOOKUP(B85,'Ad Assignments'!$C$2:$G$101,5,FALSE)</f>
        <v>10</v>
      </c>
      <c r="E85" s="55" t="str">
        <f>VLOOKUP(B85,'Ad Assignments'!$C$2:$F$101,4,FALSE)</f>
        <v>1</v>
      </c>
      <c r="F85" s="55" t="str">
        <f>VLOOKUP(B85,'Ad Assignments'!$C$2:$E$101,3,FALSE)</f>
        <v>2</v>
      </c>
      <c r="G85" s="55" t="str">
        <f>VLOOKUP(B85,'Ad Assignments'!$C$2:$H$101,6,FALSE)</f>
        <v>Kyle</v>
      </c>
      <c r="H85" s="41" t="str">
        <f t="shared" ref="H85:H92" si="16">HYPERLINK("http://sfbay.craigslist.org/sby/sys/5330820467.html","http://sfbay.craigslist.org/sby/sys/5330820467.html")</f>
        <v>http://sfbay.craigslist.org/sby/sys/5330820467.html</v>
      </c>
      <c r="I85" s="46" t="s">
        <v>450</v>
      </c>
      <c r="J85" s="30" t="s">
        <v>16</v>
      </c>
      <c r="K85" s="30"/>
      <c r="L85" s="30" t="s">
        <v>349</v>
      </c>
      <c r="M85" s="30" t="s">
        <v>350</v>
      </c>
      <c r="N85" s="30"/>
      <c r="O85" s="30"/>
      <c r="P85" s="30"/>
    </row>
    <row r="86" ht="14.25" hidden="1" customHeight="1">
      <c r="A86" s="30" t="s">
        <v>449</v>
      </c>
      <c r="B86" s="33">
        <v>20.0</v>
      </c>
      <c r="C86" s="33" t="str">
        <f>IF(VLOOKUP(B86,'Ad Assignments'!$C$2:$D$101,2,FALSE)=TRUE,1,0)</f>
        <v>0</v>
      </c>
      <c r="D86" s="55" t="str">
        <f>VLOOKUP(B86,'Ad Assignments'!$C$2:$G$101,5,FALSE)</f>
        <v>10</v>
      </c>
      <c r="E86" s="55" t="str">
        <f>VLOOKUP(B86,'Ad Assignments'!$C$2:$F$101,4,FALSE)</f>
        <v>1</v>
      </c>
      <c r="F86" s="55" t="str">
        <f>VLOOKUP(B86,'Ad Assignments'!$C$2:$E$101,3,FALSE)</f>
        <v>2</v>
      </c>
      <c r="G86" s="55" t="str">
        <f>VLOOKUP(B86,'Ad Assignments'!$C$2:$H$101,6,FALSE)</f>
        <v>Kyle</v>
      </c>
      <c r="H86" s="41" t="str">
        <f t="shared" si="16"/>
        <v>http://sfbay.craigslist.org/sby/sys/5330820467.html</v>
      </c>
      <c r="I86" s="70" t="s">
        <v>451</v>
      </c>
      <c r="J86" s="30" t="s">
        <v>17</v>
      </c>
      <c r="K86" s="30">
        <v>300.0</v>
      </c>
      <c r="L86" s="30" t="s">
        <v>349</v>
      </c>
      <c r="M86" s="30" t="s">
        <v>350</v>
      </c>
      <c r="N86" s="30"/>
      <c r="O86" s="30"/>
      <c r="P86" s="30"/>
    </row>
    <row r="87" ht="14.25" hidden="1" customHeight="1">
      <c r="A87" s="30" t="s">
        <v>452</v>
      </c>
      <c r="B87" s="33">
        <v>20.0</v>
      </c>
      <c r="C87" s="33" t="str">
        <f>IF(VLOOKUP(B87,'Ad Assignments'!$C$2:$D$101,2,FALSE)=TRUE,1,0)</f>
        <v>0</v>
      </c>
      <c r="D87" s="55" t="str">
        <f>VLOOKUP(B87,'Ad Assignments'!$C$2:$G$101,5,FALSE)</f>
        <v>10</v>
      </c>
      <c r="E87" s="55" t="str">
        <f>VLOOKUP(B87,'Ad Assignments'!$C$2:$F$101,4,FALSE)</f>
        <v>1</v>
      </c>
      <c r="F87" s="55" t="str">
        <f>VLOOKUP(B87,'Ad Assignments'!$C$2:$E$101,3,FALSE)</f>
        <v>2</v>
      </c>
      <c r="G87" s="55" t="str">
        <f>VLOOKUP(B87,'Ad Assignments'!$C$2:$H$101,6,FALSE)</f>
        <v>Kyle</v>
      </c>
      <c r="H87" s="41" t="str">
        <f t="shared" si="16"/>
        <v>http://sfbay.craigslist.org/sby/sys/5330820467.html</v>
      </c>
      <c r="I87" s="46" t="s">
        <v>453</v>
      </c>
      <c r="J87" s="30" t="s">
        <v>17</v>
      </c>
      <c r="K87" s="30">
        <v>400.0</v>
      </c>
      <c r="L87" s="30" t="s">
        <v>349</v>
      </c>
      <c r="M87" s="30" t="s">
        <v>350</v>
      </c>
      <c r="N87" s="30"/>
      <c r="O87" s="30"/>
      <c r="P87" s="30"/>
    </row>
    <row r="88" ht="14.25" hidden="1" customHeight="1">
      <c r="A88" s="30" t="s">
        <v>454</v>
      </c>
      <c r="B88" s="33">
        <v>20.0</v>
      </c>
      <c r="C88" s="33" t="str">
        <f>IF(VLOOKUP(B88,'Ad Assignments'!$C$2:$D$101,2,FALSE)=TRUE,1,0)</f>
        <v>0</v>
      </c>
      <c r="D88" s="55" t="str">
        <f>VLOOKUP(B88,'Ad Assignments'!$C$2:$G$101,5,FALSE)</f>
        <v>10</v>
      </c>
      <c r="E88" s="55" t="str">
        <f>VLOOKUP(B88,'Ad Assignments'!$C$2:$F$101,4,FALSE)</f>
        <v>1</v>
      </c>
      <c r="F88" s="55" t="str">
        <f>VLOOKUP(B88,'Ad Assignments'!$C$2:$E$101,3,FALSE)</f>
        <v>2</v>
      </c>
      <c r="G88" s="55" t="str">
        <f>VLOOKUP(B88,'Ad Assignments'!$C$2:$H$101,6,FALSE)</f>
        <v>Kyle</v>
      </c>
      <c r="H88" s="41" t="str">
        <f t="shared" si="16"/>
        <v>http://sfbay.craigslist.org/sby/sys/5330820467.html</v>
      </c>
      <c r="I88" s="46" t="s">
        <v>455</v>
      </c>
      <c r="J88" s="30" t="s">
        <v>17</v>
      </c>
      <c r="K88" s="30">
        <v>340.0</v>
      </c>
      <c r="L88" s="30" t="s">
        <v>349</v>
      </c>
      <c r="M88" s="30" t="s">
        <v>350</v>
      </c>
      <c r="N88" s="30"/>
      <c r="O88" s="30"/>
      <c r="P88" s="30"/>
    </row>
    <row r="89" ht="14.25" hidden="1" customHeight="1">
      <c r="A89" s="30" t="s">
        <v>456</v>
      </c>
      <c r="B89" s="33">
        <v>20.0</v>
      </c>
      <c r="C89" s="33" t="str">
        <f>IF(VLOOKUP(B89,'Ad Assignments'!$C$2:$D$101,2,FALSE)=TRUE,1,0)</f>
        <v>0</v>
      </c>
      <c r="D89" s="55" t="str">
        <f>VLOOKUP(B89,'Ad Assignments'!$C$2:$G$101,5,FALSE)</f>
        <v>10</v>
      </c>
      <c r="E89" s="55" t="str">
        <f>VLOOKUP(B89,'Ad Assignments'!$C$2:$F$101,4,FALSE)</f>
        <v>1</v>
      </c>
      <c r="F89" s="55" t="str">
        <f>VLOOKUP(B89,'Ad Assignments'!$C$2:$E$101,3,FALSE)</f>
        <v>2</v>
      </c>
      <c r="G89" s="55" t="str">
        <f>VLOOKUP(B89,'Ad Assignments'!$C$2:$H$101,6,FALSE)</f>
        <v>Kyle</v>
      </c>
      <c r="H89" s="41" t="str">
        <f t="shared" si="16"/>
        <v>http://sfbay.craigslist.org/sby/sys/5330820467.html</v>
      </c>
      <c r="I89" s="46" t="s">
        <v>457</v>
      </c>
      <c r="J89" s="30" t="s">
        <v>16</v>
      </c>
      <c r="K89" s="30"/>
      <c r="L89" s="30" t="s">
        <v>349</v>
      </c>
      <c r="M89" s="30" t="s">
        <v>350</v>
      </c>
      <c r="N89" s="30"/>
      <c r="O89" s="30"/>
      <c r="P89" s="30"/>
    </row>
    <row r="90" ht="14.25" hidden="1" customHeight="1">
      <c r="A90" s="30" t="s">
        <v>458</v>
      </c>
      <c r="B90" s="33">
        <v>20.0</v>
      </c>
      <c r="C90" s="33" t="str">
        <f>IF(VLOOKUP(B90,'Ad Assignments'!$C$2:$D$101,2,FALSE)=TRUE,1,0)</f>
        <v>0</v>
      </c>
      <c r="D90" s="55" t="str">
        <f>VLOOKUP(B90,'Ad Assignments'!$C$2:$G$101,5,FALSE)</f>
        <v>10</v>
      </c>
      <c r="E90" s="55" t="str">
        <f>VLOOKUP(B90,'Ad Assignments'!$C$2:$F$101,4,FALSE)</f>
        <v>1</v>
      </c>
      <c r="F90" s="55" t="str">
        <f>VLOOKUP(B90,'Ad Assignments'!$C$2:$E$101,3,FALSE)</f>
        <v>2</v>
      </c>
      <c r="G90" s="55" t="str">
        <f>VLOOKUP(B90,'Ad Assignments'!$C$2:$H$101,6,FALSE)</f>
        <v>Kyle</v>
      </c>
      <c r="H90" s="41" t="str">
        <f t="shared" si="16"/>
        <v>http://sfbay.craigslist.org/sby/sys/5330820467.html</v>
      </c>
      <c r="I90" s="46" t="s">
        <v>459</v>
      </c>
      <c r="J90" s="30" t="s">
        <v>16</v>
      </c>
      <c r="K90" s="30"/>
      <c r="L90" s="30" t="s">
        <v>349</v>
      </c>
      <c r="M90" s="30" t="s">
        <v>350</v>
      </c>
      <c r="N90" s="30"/>
      <c r="O90" s="30"/>
      <c r="P90" s="30"/>
    </row>
    <row r="91" ht="14.25" hidden="1" customHeight="1">
      <c r="A91" s="30" t="s">
        <v>456</v>
      </c>
      <c r="B91" s="33">
        <v>20.0</v>
      </c>
      <c r="C91" s="33" t="str">
        <f>IF(VLOOKUP(B91,'Ad Assignments'!$C$2:$D$101,2,FALSE)=TRUE,1,0)</f>
        <v>0</v>
      </c>
      <c r="D91" s="55" t="str">
        <f>VLOOKUP(B91,'Ad Assignments'!$C$2:$G$101,5,FALSE)</f>
        <v>10</v>
      </c>
      <c r="E91" s="55" t="str">
        <f>VLOOKUP(B91,'Ad Assignments'!$C$2:$F$101,4,FALSE)</f>
        <v>1</v>
      </c>
      <c r="F91" s="55" t="str">
        <f>VLOOKUP(B91,'Ad Assignments'!$C$2:$E$101,3,FALSE)</f>
        <v>2</v>
      </c>
      <c r="G91" s="55" t="str">
        <f>VLOOKUP(B91,'Ad Assignments'!$C$2:$H$101,6,FALSE)</f>
        <v>Kyle</v>
      </c>
      <c r="H91" s="41" t="str">
        <f t="shared" si="16"/>
        <v>http://sfbay.craigslist.org/sby/sys/5330820467.html</v>
      </c>
      <c r="I91" s="46" t="s">
        <v>460</v>
      </c>
      <c r="J91" s="30" t="s">
        <v>17</v>
      </c>
      <c r="K91" s="30">
        <v>275.0</v>
      </c>
      <c r="L91" s="30" t="s">
        <v>349</v>
      </c>
      <c r="M91" s="30" t="s">
        <v>350</v>
      </c>
      <c r="N91" s="30"/>
      <c r="O91" s="30"/>
      <c r="P91" s="30"/>
    </row>
    <row r="92" ht="14.25" hidden="1" customHeight="1">
      <c r="A92" s="30" t="s">
        <v>461</v>
      </c>
      <c r="B92" s="33">
        <v>20.0</v>
      </c>
      <c r="C92" s="33" t="str">
        <f>IF(VLOOKUP(B92,'Ad Assignments'!$C$2:$D$101,2,FALSE)=TRUE,1,0)</f>
        <v>0</v>
      </c>
      <c r="D92" s="55" t="str">
        <f>VLOOKUP(B92,'Ad Assignments'!$C$2:$G$101,5,FALSE)</f>
        <v>10</v>
      </c>
      <c r="E92" s="55" t="str">
        <f>VLOOKUP(B92,'Ad Assignments'!$C$2:$F$101,4,FALSE)</f>
        <v>1</v>
      </c>
      <c r="F92" s="55" t="str">
        <f>VLOOKUP(B92,'Ad Assignments'!$C$2:$E$101,3,FALSE)</f>
        <v>2</v>
      </c>
      <c r="G92" s="55" t="str">
        <f>VLOOKUP(B92,'Ad Assignments'!$C$2:$H$101,6,FALSE)</f>
        <v>Kyle</v>
      </c>
      <c r="H92" s="41" t="str">
        <f t="shared" si="16"/>
        <v>http://sfbay.craigslist.org/sby/sys/5330820467.html</v>
      </c>
      <c r="I92" s="46" t="s">
        <v>462</v>
      </c>
      <c r="J92" s="30" t="s">
        <v>16</v>
      </c>
      <c r="K92" s="30"/>
      <c r="L92" s="30" t="s">
        <v>349</v>
      </c>
      <c r="M92" s="30" t="s">
        <v>350</v>
      </c>
      <c r="N92" s="30"/>
      <c r="O92" s="30"/>
      <c r="P92" s="30"/>
    </row>
    <row r="93" ht="14.25" hidden="1" customHeight="1">
      <c r="A93" s="30" t="s">
        <v>463</v>
      </c>
      <c r="B93" s="33">
        <v>22.0</v>
      </c>
      <c r="C93" s="33" t="str">
        <f>IF(VLOOKUP(B93,'Ad Assignments'!$C$2:$D$101,2,FALSE)=TRUE,1,0)</f>
        <v>0</v>
      </c>
      <c r="D93" s="55" t="str">
        <f>VLOOKUP(B93,'Ad Assignments'!$C$2:$G$101,5,FALSE)</f>
        <v>11</v>
      </c>
      <c r="E93" s="55" t="str">
        <f>VLOOKUP(B93,'Ad Assignments'!$C$2:$F$101,4,FALSE)</f>
        <v>2</v>
      </c>
      <c r="F93" s="55" t="str">
        <f>VLOOKUP(B93,'Ad Assignments'!$C$2:$E$101,3,FALSE)</f>
        <v>2</v>
      </c>
      <c r="G93" s="55" t="str">
        <f>VLOOKUP(B93,'Ad Assignments'!$C$2:$H$101,6,FALSE)</f>
        <v>Raja</v>
      </c>
      <c r="H93" s="41" t="str">
        <f>HYPERLINK("http://sfbay.craigslist.org/pen/ele/5334737267.html"," http://sfbay.craigslist.org/pen/ele/5334737267.html")</f>
        <v> http://sfbay.craigslist.org/pen/ele/5334737267.html</v>
      </c>
      <c r="I93" s="46" t="s">
        <v>464</v>
      </c>
      <c r="J93" s="30" t="s">
        <v>16</v>
      </c>
      <c r="K93" s="30"/>
      <c r="L93" s="30" t="s">
        <v>349</v>
      </c>
      <c r="M93" s="30" t="s">
        <v>350</v>
      </c>
      <c r="N93" s="30"/>
      <c r="O93" s="30"/>
      <c r="P93" s="30"/>
    </row>
    <row r="94" ht="14.25" hidden="1" customHeight="1">
      <c r="A94" s="30" t="s">
        <v>465</v>
      </c>
      <c r="B94" s="33">
        <v>22.0</v>
      </c>
      <c r="C94" s="33" t="str">
        <f>IF(VLOOKUP(B94,'Ad Assignments'!$C$2:$D$101,2,FALSE)=TRUE,1,0)</f>
        <v>0</v>
      </c>
      <c r="D94" s="55" t="str">
        <f>VLOOKUP(B94,'Ad Assignments'!$C$2:$G$101,5,FALSE)</f>
        <v>11</v>
      </c>
      <c r="E94" s="55" t="str">
        <f>VLOOKUP(B94,'Ad Assignments'!$C$2:$F$101,4,FALSE)</f>
        <v>2</v>
      </c>
      <c r="F94" s="55" t="str">
        <f>VLOOKUP(B94,'Ad Assignments'!$C$2:$E$101,3,FALSE)</f>
        <v>2</v>
      </c>
      <c r="G94" s="55" t="str">
        <f>VLOOKUP(B94,'Ad Assignments'!$C$2:$H$101,6,FALSE)</f>
        <v>Raja</v>
      </c>
      <c r="H94" s="41" t="str">
        <f>HYPERLINK("http://sfbay.craigslist.org/pen/ele/5334737267.html","http://sfbay.craigslist.org/pen/ele/5334737267.html ")</f>
        <v>http://sfbay.craigslist.org/pen/ele/5334737267.html </v>
      </c>
      <c r="I94" s="46" t="s">
        <v>466</v>
      </c>
      <c r="J94" s="30" t="s">
        <v>17</v>
      </c>
      <c r="K94" s="30">
        <v>60.0</v>
      </c>
      <c r="L94" s="30" t="s">
        <v>349</v>
      </c>
      <c r="M94" s="30" t="s">
        <v>350</v>
      </c>
      <c r="N94" s="30"/>
      <c r="O94" s="30"/>
      <c r="P94" s="30"/>
    </row>
    <row r="95" ht="14.25" hidden="1" customHeight="1">
      <c r="A95" s="30" t="s">
        <v>463</v>
      </c>
      <c r="B95" s="33">
        <v>22.0</v>
      </c>
      <c r="C95" s="33" t="str">
        <f>IF(VLOOKUP(B95,'Ad Assignments'!$C$2:$D$101,2,FALSE)=TRUE,1,0)</f>
        <v>0</v>
      </c>
      <c r="D95" s="55" t="str">
        <f>VLOOKUP(B95,'Ad Assignments'!$C$2:$G$101,5,FALSE)</f>
        <v>11</v>
      </c>
      <c r="E95" s="55" t="str">
        <f>VLOOKUP(B95,'Ad Assignments'!$C$2:$F$101,4,FALSE)</f>
        <v>2</v>
      </c>
      <c r="F95" s="55" t="str">
        <f>VLOOKUP(B95,'Ad Assignments'!$C$2:$E$101,3,FALSE)</f>
        <v>2</v>
      </c>
      <c r="G95" s="55" t="str">
        <f>VLOOKUP(B95,'Ad Assignments'!$C$2:$H$101,6,FALSE)</f>
        <v>Raja</v>
      </c>
      <c r="H95" s="41" t="str">
        <f>HYPERLINK("http://sfbay.craigslist.org/pen/ele/5334737267.html"," http://sfbay.craigslist.org/pen/ele/5334737267.html")</f>
        <v> http://sfbay.craigslist.org/pen/ele/5334737267.html</v>
      </c>
      <c r="I95" s="46" t="s">
        <v>467</v>
      </c>
      <c r="J95" s="30" t="s">
        <v>17</v>
      </c>
      <c r="K95" s="30">
        <v>109.0</v>
      </c>
      <c r="L95" s="30" t="s">
        <v>349</v>
      </c>
      <c r="M95" s="30" t="s">
        <v>350</v>
      </c>
      <c r="N95" s="30"/>
      <c r="O95" s="30"/>
      <c r="P95" s="30"/>
    </row>
    <row r="96" ht="14.25" hidden="1" customHeight="1">
      <c r="A96" s="30" t="s">
        <v>468</v>
      </c>
      <c r="B96" s="33">
        <v>22.0</v>
      </c>
      <c r="C96" s="33" t="str">
        <f>IF(VLOOKUP(B96,'Ad Assignments'!$C$2:$D$101,2,FALSE)=TRUE,1,0)</f>
        <v>0</v>
      </c>
      <c r="D96" s="55" t="str">
        <f>VLOOKUP(B96,'Ad Assignments'!$C$2:$G$101,5,FALSE)</f>
        <v>11</v>
      </c>
      <c r="E96" s="55" t="str">
        <f>VLOOKUP(B96,'Ad Assignments'!$C$2:$F$101,4,FALSE)</f>
        <v>2</v>
      </c>
      <c r="F96" s="55" t="str">
        <f>VLOOKUP(B96,'Ad Assignments'!$C$2:$E$101,3,FALSE)</f>
        <v>2</v>
      </c>
      <c r="G96" s="55" t="str">
        <f>VLOOKUP(B96,'Ad Assignments'!$C$2:$H$101,6,FALSE)</f>
        <v>Raja</v>
      </c>
      <c r="H96" s="41" t="str">
        <f t="shared" ref="H96:H100" si="17">HYPERLINK("http://sfbay.craigslist.org/pen/ele/5334737267.html","http://sfbay.craigslist.org/pen/ele/5334737267.html")</f>
        <v>http://sfbay.craigslist.org/pen/ele/5334737267.html</v>
      </c>
      <c r="I96" s="46" t="s">
        <v>469</v>
      </c>
      <c r="J96" s="30" t="s">
        <v>16</v>
      </c>
      <c r="K96" s="30"/>
      <c r="L96" s="30" t="s">
        <v>349</v>
      </c>
      <c r="M96" s="30" t="s">
        <v>350</v>
      </c>
      <c r="N96" s="30"/>
      <c r="O96" s="30"/>
      <c r="P96" s="30"/>
    </row>
    <row r="97" ht="14.25" hidden="1" customHeight="1">
      <c r="A97" s="30" t="s">
        <v>470</v>
      </c>
      <c r="B97" s="33">
        <v>22.0</v>
      </c>
      <c r="C97" s="33" t="str">
        <f>IF(VLOOKUP(B97,'Ad Assignments'!$C$2:$D$101,2,FALSE)=TRUE,1,0)</f>
        <v>0</v>
      </c>
      <c r="D97" s="55" t="str">
        <f>VLOOKUP(B97,'Ad Assignments'!$C$2:$G$101,5,FALSE)</f>
        <v>11</v>
      </c>
      <c r="E97" s="55" t="str">
        <f>VLOOKUP(B97,'Ad Assignments'!$C$2:$F$101,4,FALSE)</f>
        <v>2</v>
      </c>
      <c r="F97" s="55" t="str">
        <f>VLOOKUP(B97,'Ad Assignments'!$C$2:$E$101,3,FALSE)</f>
        <v>2</v>
      </c>
      <c r="G97" s="55" t="str">
        <f>VLOOKUP(B97,'Ad Assignments'!$C$2:$H$101,6,FALSE)</f>
        <v>Raja</v>
      </c>
      <c r="H97" s="41" t="str">
        <f t="shared" si="17"/>
        <v>http://sfbay.craigslist.org/pen/ele/5334737267.html</v>
      </c>
      <c r="I97" s="46" t="s">
        <v>471</v>
      </c>
      <c r="J97" s="30" t="s">
        <v>16</v>
      </c>
      <c r="K97" s="30"/>
      <c r="L97" s="30" t="s">
        <v>349</v>
      </c>
      <c r="M97" s="30" t="s">
        <v>350</v>
      </c>
      <c r="N97" s="30"/>
      <c r="O97" s="30"/>
      <c r="P97" s="30"/>
    </row>
    <row r="98" ht="14.25" hidden="1" customHeight="1">
      <c r="A98" s="30" t="s">
        <v>472</v>
      </c>
      <c r="B98" s="33">
        <v>22.0</v>
      </c>
      <c r="C98" s="33" t="str">
        <f>IF(VLOOKUP(B98,'Ad Assignments'!$C$2:$D$101,2,FALSE)=TRUE,1,0)</f>
        <v>0</v>
      </c>
      <c r="D98" s="55" t="str">
        <f>VLOOKUP(B98,'Ad Assignments'!$C$2:$G$101,5,FALSE)</f>
        <v>11</v>
      </c>
      <c r="E98" s="55" t="str">
        <f>VLOOKUP(B98,'Ad Assignments'!$C$2:$F$101,4,FALSE)</f>
        <v>2</v>
      </c>
      <c r="F98" s="55" t="str">
        <f>VLOOKUP(B98,'Ad Assignments'!$C$2:$E$101,3,FALSE)</f>
        <v>2</v>
      </c>
      <c r="G98" s="55" t="str">
        <f>VLOOKUP(B98,'Ad Assignments'!$C$2:$H$101,6,FALSE)</f>
        <v>Raja</v>
      </c>
      <c r="H98" s="41" t="str">
        <f t="shared" si="17"/>
        <v>http://sfbay.craigslist.org/pen/ele/5334737267.html</v>
      </c>
      <c r="I98" s="46" t="s">
        <v>473</v>
      </c>
      <c r="J98" s="30" t="s">
        <v>16</v>
      </c>
      <c r="K98" s="30"/>
      <c r="L98" s="30" t="s">
        <v>349</v>
      </c>
      <c r="M98" s="30" t="s">
        <v>350</v>
      </c>
      <c r="N98" s="30"/>
      <c r="O98" s="30"/>
      <c r="P98" s="30"/>
    </row>
    <row r="99" ht="14.25" hidden="1" customHeight="1">
      <c r="A99" s="30" t="s">
        <v>474</v>
      </c>
      <c r="B99" s="33">
        <v>22.0</v>
      </c>
      <c r="C99" s="33" t="str">
        <f>IF(VLOOKUP(B99,'Ad Assignments'!$C$2:$D$101,2,FALSE)=TRUE,1,0)</f>
        <v>0</v>
      </c>
      <c r="D99" s="55" t="str">
        <f>VLOOKUP(B99,'Ad Assignments'!$C$2:$G$101,5,FALSE)</f>
        <v>11</v>
      </c>
      <c r="E99" s="55" t="str">
        <f>VLOOKUP(B99,'Ad Assignments'!$C$2:$F$101,4,FALSE)</f>
        <v>2</v>
      </c>
      <c r="F99" s="55" t="str">
        <f>VLOOKUP(B99,'Ad Assignments'!$C$2:$E$101,3,FALSE)</f>
        <v>2</v>
      </c>
      <c r="G99" s="55" t="str">
        <f>VLOOKUP(B99,'Ad Assignments'!$C$2:$H$101,6,FALSE)</f>
        <v>Raja</v>
      </c>
      <c r="H99" s="41" t="str">
        <f t="shared" si="17"/>
        <v>http://sfbay.craigslist.org/pen/ele/5334737267.html</v>
      </c>
      <c r="I99" s="46" t="s">
        <v>475</v>
      </c>
      <c r="J99" s="30" t="s">
        <v>17</v>
      </c>
      <c r="K99" s="30">
        <v>80.0</v>
      </c>
      <c r="L99" s="30" t="s">
        <v>349</v>
      </c>
      <c r="M99" s="30" t="s">
        <v>350</v>
      </c>
      <c r="N99" s="30"/>
      <c r="O99" s="30"/>
      <c r="P99" s="30"/>
    </row>
    <row r="100" ht="14.25" hidden="1" customHeight="1">
      <c r="A100" s="30" t="s">
        <v>476</v>
      </c>
      <c r="B100" s="33">
        <v>22.0</v>
      </c>
      <c r="C100" s="33" t="str">
        <f>IF(VLOOKUP(B100,'Ad Assignments'!$C$2:$D$101,2,FALSE)=TRUE,1,0)</f>
        <v>0</v>
      </c>
      <c r="D100" s="55" t="str">
        <f>VLOOKUP(B100,'Ad Assignments'!$C$2:$G$101,5,FALSE)</f>
        <v>11</v>
      </c>
      <c r="E100" s="55" t="str">
        <f>VLOOKUP(B100,'Ad Assignments'!$C$2:$F$101,4,FALSE)</f>
        <v>2</v>
      </c>
      <c r="F100" s="55" t="str">
        <f>VLOOKUP(B100,'Ad Assignments'!$C$2:$E$101,3,FALSE)</f>
        <v>2</v>
      </c>
      <c r="G100" s="55" t="str">
        <f>VLOOKUP(B100,'Ad Assignments'!$C$2:$H$101,6,FALSE)</f>
        <v>Raja</v>
      </c>
      <c r="H100" s="41" t="str">
        <f t="shared" si="17"/>
        <v>http://sfbay.craigslist.org/pen/ele/5334737267.html</v>
      </c>
      <c r="I100" s="46" t="s">
        <v>477</v>
      </c>
      <c r="J100" s="30" t="s">
        <v>16</v>
      </c>
      <c r="K100" s="30"/>
      <c r="L100" s="30" t="s">
        <v>349</v>
      </c>
      <c r="M100" s="30" t="s">
        <v>350</v>
      </c>
      <c r="N100" s="30"/>
      <c r="O100" s="30"/>
      <c r="P100" s="30"/>
    </row>
    <row r="101" ht="14.25" hidden="1" customHeight="1">
      <c r="A101" s="54" t="s">
        <v>478</v>
      </c>
      <c r="B101" s="33">
        <v>24.0</v>
      </c>
      <c r="C101" s="33" t="str">
        <f>IF(VLOOKUP(B101,'Ad Assignments'!$C$2:$D$101,2,FALSE)=TRUE,1,0)</f>
        <v>0</v>
      </c>
      <c r="D101" s="55" t="str">
        <f>VLOOKUP(B101,'Ad Assignments'!$C$2:$G$101,5,FALSE)</f>
        <v>12</v>
      </c>
      <c r="E101" s="55" t="str">
        <f>VLOOKUP(B101,'Ad Assignments'!$C$2:$F$101,4,FALSE)</f>
        <v>2</v>
      </c>
      <c r="F101" s="55" t="str">
        <f>VLOOKUP(B101,'Ad Assignments'!$C$2:$E$101,3,FALSE)</f>
        <v>4</v>
      </c>
      <c r="G101" s="55" t="str">
        <f>VLOOKUP(B101,'Ad Assignments'!$C$2:$H$101,6,FALSE)</f>
        <v>Raja</v>
      </c>
      <c r="H101" s="56" t="str">
        <f t="shared" ref="H101:H102" si="18">HYPERLINK("http://newyork.craigslist.org/brk/ele/5334267856.html","http://newyork.craigslist.org/brk/ele/5334267856.html")</f>
        <v>http://newyork.craigslist.org/brk/ele/5334267856.html</v>
      </c>
      <c r="I101" s="46" t="s">
        <v>479</v>
      </c>
      <c r="J101" s="30" t="s">
        <v>16</v>
      </c>
      <c r="K101" s="30"/>
      <c r="L101" s="30" t="s">
        <v>292</v>
      </c>
      <c r="M101" s="30" t="s">
        <v>292</v>
      </c>
      <c r="N101" s="30"/>
      <c r="O101" s="30"/>
      <c r="P101" s="30"/>
    </row>
    <row r="102" ht="14.25" hidden="1" customHeight="1">
      <c r="A102" s="54" t="s">
        <v>480</v>
      </c>
      <c r="B102" s="33">
        <v>24.0</v>
      </c>
      <c r="C102" s="33" t="str">
        <f>IF(VLOOKUP(B102,'Ad Assignments'!$C$2:$D$101,2,FALSE)=TRUE,1,0)</f>
        <v>0</v>
      </c>
      <c r="D102" s="55" t="str">
        <f>VLOOKUP(B102,'Ad Assignments'!$C$2:$G$101,5,FALSE)</f>
        <v>12</v>
      </c>
      <c r="E102" s="55" t="str">
        <f>VLOOKUP(B102,'Ad Assignments'!$C$2:$F$101,4,FALSE)</f>
        <v>2</v>
      </c>
      <c r="F102" s="55" t="str">
        <f>VLOOKUP(B102,'Ad Assignments'!$C$2:$E$101,3,FALSE)</f>
        <v>4</v>
      </c>
      <c r="G102" s="55" t="str">
        <f>VLOOKUP(B102,'Ad Assignments'!$C$2:$H$101,6,FALSE)</f>
        <v>Raja</v>
      </c>
      <c r="H102" s="56" t="str">
        <f t="shared" si="18"/>
        <v>http://newyork.craigslist.org/brk/ele/5334267856.html</v>
      </c>
      <c r="I102" s="46" t="s">
        <v>481</v>
      </c>
      <c r="J102" s="30" t="s">
        <v>17</v>
      </c>
      <c r="K102" s="30">
        <v>300.0</v>
      </c>
      <c r="L102" s="30" t="s">
        <v>292</v>
      </c>
      <c r="M102" s="30" t="s">
        <v>292</v>
      </c>
      <c r="N102" s="30"/>
      <c r="O102" s="30"/>
      <c r="P102" s="30"/>
    </row>
    <row r="103" ht="14.25" hidden="1" customHeight="1">
      <c r="A103" s="54" t="s">
        <v>482</v>
      </c>
      <c r="B103" s="33">
        <v>30.0</v>
      </c>
      <c r="C103" s="33" t="str">
        <f>IF(VLOOKUP(B103,'Ad Assignments'!$C$2:$D$101,2,FALSE)=TRUE,1,0)</f>
        <v>0</v>
      </c>
      <c r="D103" s="55" t="str">
        <f>VLOOKUP(B103,'Ad Assignments'!$C$2:$G$101,5,FALSE)</f>
        <v>15</v>
      </c>
      <c r="E103" s="55" t="str">
        <f>VLOOKUP(B103,'Ad Assignments'!$C$2:$F$101,4,FALSE)</f>
        <v>3</v>
      </c>
      <c r="F103" s="55" t="str">
        <f>VLOOKUP(B103,'Ad Assignments'!$C$2:$E$101,3,FALSE)</f>
        <v>1</v>
      </c>
      <c r="G103" s="55" t="str">
        <f>VLOOKUP(B103,'Ad Assignments'!$C$2:$H$101,6,FALSE)</f>
        <v>Raja</v>
      </c>
      <c r="H103" s="56" t="str">
        <f t="shared" ref="H103:H114" si="19">HYPERLINK("http://cnj.craigslist.org/vgm/5336782056.html","http://cnj.craigslist.org/vgm/5336782056.html")</f>
        <v>http://cnj.craigslist.org/vgm/5336782056.html</v>
      </c>
      <c r="I103" s="58" t="s">
        <v>483</v>
      </c>
      <c r="J103" s="30" t="s">
        <v>16</v>
      </c>
      <c r="K103" s="30"/>
      <c r="L103" s="30" t="s">
        <v>303</v>
      </c>
      <c r="M103" s="30" t="s">
        <v>304</v>
      </c>
      <c r="N103" s="30"/>
      <c r="O103" s="30"/>
      <c r="P103" s="30"/>
    </row>
    <row r="104" ht="14.25" hidden="1" customHeight="1">
      <c r="A104" s="54" t="s">
        <v>484</v>
      </c>
      <c r="B104" s="33">
        <v>30.0</v>
      </c>
      <c r="C104" s="33" t="str">
        <f>IF(VLOOKUP(B104,'Ad Assignments'!$C$2:$D$101,2,FALSE)=TRUE,1,0)</f>
        <v>0</v>
      </c>
      <c r="D104" s="55" t="str">
        <f>VLOOKUP(B104,'Ad Assignments'!$C$2:$G$101,5,FALSE)</f>
        <v>15</v>
      </c>
      <c r="E104" s="55" t="str">
        <f>VLOOKUP(B104,'Ad Assignments'!$C$2:$F$101,4,FALSE)</f>
        <v>3</v>
      </c>
      <c r="F104" s="55" t="str">
        <f>VLOOKUP(B104,'Ad Assignments'!$C$2:$E$101,3,FALSE)</f>
        <v>1</v>
      </c>
      <c r="G104" s="55" t="str">
        <f>VLOOKUP(B104,'Ad Assignments'!$C$2:$H$101,6,FALSE)</f>
        <v>Raja</v>
      </c>
      <c r="H104" s="56" t="str">
        <f t="shared" si="19"/>
        <v>http://cnj.craigslist.org/vgm/5336782056.html</v>
      </c>
      <c r="I104" s="58" t="s">
        <v>485</v>
      </c>
      <c r="J104" s="30" t="s">
        <v>16</v>
      </c>
      <c r="K104" s="30"/>
      <c r="L104" s="30" t="s">
        <v>303</v>
      </c>
      <c r="M104" s="30" t="s">
        <v>304</v>
      </c>
      <c r="N104" s="30"/>
      <c r="O104" s="30"/>
      <c r="P104" s="30"/>
    </row>
    <row r="105" ht="14.25" hidden="1" customHeight="1">
      <c r="A105" s="54" t="s">
        <v>486</v>
      </c>
      <c r="B105" s="33">
        <v>30.0</v>
      </c>
      <c r="C105" s="33" t="str">
        <f>IF(VLOOKUP(B105,'Ad Assignments'!$C$2:$D$101,2,FALSE)=TRUE,1,0)</f>
        <v>0</v>
      </c>
      <c r="D105" s="55" t="str">
        <f>VLOOKUP(B105,'Ad Assignments'!$C$2:$G$101,5,FALSE)</f>
        <v>15</v>
      </c>
      <c r="E105" s="55" t="str">
        <f>VLOOKUP(B105,'Ad Assignments'!$C$2:$F$101,4,FALSE)</f>
        <v>3</v>
      </c>
      <c r="F105" s="55" t="str">
        <f>VLOOKUP(B105,'Ad Assignments'!$C$2:$E$101,3,FALSE)</f>
        <v>1</v>
      </c>
      <c r="G105" s="55" t="str">
        <f>VLOOKUP(B105,'Ad Assignments'!$C$2:$H$101,6,FALSE)</f>
        <v>Raja</v>
      </c>
      <c r="H105" s="56" t="str">
        <f t="shared" si="19"/>
        <v>http://cnj.craigslist.org/vgm/5336782056.html</v>
      </c>
      <c r="I105" s="58" t="s">
        <v>487</v>
      </c>
      <c r="J105" s="30" t="s">
        <v>16</v>
      </c>
      <c r="K105" s="30"/>
      <c r="L105" s="30" t="s">
        <v>303</v>
      </c>
      <c r="M105" s="30" t="s">
        <v>304</v>
      </c>
      <c r="N105" s="30"/>
      <c r="O105" s="30"/>
      <c r="P105" s="30"/>
    </row>
    <row r="106" ht="14.25" hidden="1" customHeight="1">
      <c r="A106" s="54" t="s">
        <v>488</v>
      </c>
      <c r="B106" s="33">
        <v>30.0</v>
      </c>
      <c r="C106" s="33" t="str">
        <f>IF(VLOOKUP(B106,'Ad Assignments'!$C$2:$D$101,2,FALSE)=TRUE,1,0)</f>
        <v>0</v>
      </c>
      <c r="D106" s="55" t="str">
        <f>VLOOKUP(B106,'Ad Assignments'!$C$2:$G$101,5,FALSE)</f>
        <v>15</v>
      </c>
      <c r="E106" s="55" t="str">
        <f>VLOOKUP(B106,'Ad Assignments'!$C$2:$F$101,4,FALSE)</f>
        <v>3</v>
      </c>
      <c r="F106" s="55" t="str">
        <f>VLOOKUP(B106,'Ad Assignments'!$C$2:$E$101,3,FALSE)</f>
        <v>1</v>
      </c>
      <c r="G106" s="55" t="str">
        <f>VLOOKUP(B106,'Ad Assignments'!$C$2:$H$101,6,FALSE)</f>
        <v>Raja</v>
      </c>
      <c r="H106" s="56" t="str">
        <f t="shared" si="19"/>
        <v>http://cnj.craigslist.org/vgm/5336782056.html</v>
      </c>
      <c r="I106" s="58" t="s">
        <v>489</v>
      </c>
      <c r="J106" s="30" t="s">
        <v>16</v>
      </c>
      <c r="K106" s="30"/>
      <c r="L106" s="30" t="s">
        <v>303</v>
      </c>
      <c r="M106" s="30" t="s">
        <v>304</v>
      </c>
      <c r="N106" s="30"/>
      <c r="O106" s="30"/>
      <c r="P106" s="30"/>
    </row>
    <row r="107" ht="14.25" hidden="1" customHeight="1">
      <c r="A107" s="54" t="s">
        <v>490</v>
      </c>
      <c r="B107" s="33">
        <v>30.0</v>
      </c>
      <c r="C107" s="33" t="str">
        <f>IF(VLOOKUP(B107,'Ad Assignments'!$C$2:$D$101,2,FALSE)=TRUE,1,0)</f>
        <v>0</v>
      </c>
      <c r="D107" s="55" t="str">
        <f>VLOOKUP(B107,'Ad Assignments'!$C$2:$G$101,5,FALSE)</f>
        <v>15</v>
      </c>
      <c r="E107" s="55" t="str">
        <f>VLOOKUP(B107,'Ad Assignments'!$C$2:$F$101,4,FALSE)</f>
        <v>3</v>
      </c>
      <c r="F107" s="55" t="str">
        <f>VLOOKUP(B107,'Ad Assignments'!$C$2:$E$101,3,FALSE)</f>
        <v>1</v>
      </c>
      <c r="G107" s="55" t="str">
        <f>VLOOKUP(B107,'Ad Assignments'!$C$2:$H$101,6,FALSE)</f>
        <v>Raja</v>
      </c>
      <c r="H107" s="56" t="str">
        <f t="shared" si="19"/>
        <v>http://cnj.craigslist.org/vgm/5336782056.html</v>
      </c>
      <c r="I107" s="58" t="s">
        <v>491</v>
      </c>
      <c r="J107" s="30" t="s">
        <v>17</v>
      </c>
      <c r="K107" s="30">
        <v>150.0</v>
      </c>
      <c r="L107" s="30" t="s">
        <v>303</v>
      </c>
      <c r="M107" s="30" t="s">
        <v>304</v>
      </c>
      <c r="N107" s="30"/>
      <c r="O107" s="30"/>
      <c r="P107" s="30"/>
    </row>
    <row r="108" ht="14.25" hidden="1" customHeight="1">
      <c r="A108" s="54" t="s">
        <v>492</v>
      </c>
      <c r="B108" s="33">
        <v>30.0</v>
      </c>
      <c r="C108" s="33" t="str">
        <f>IF(VLOOKUP(B108,'Ad Assignments'!$C$2:$D$101,2,FALSE)=TRUE,1,0)</f>
        <v>0</v>
      </c>
      <c r="D108" s="55" t="str">
        <f>VLOOKUP(B108,'Ad Assignments'!$C$2:$G$101,5,FALSE)</f>
        <v>15</v>
      </c>
      <c r="E108" s="55" t="str">
        <f>VLOOKUP(B108,'Ad Assignments'!$C$2:$F$101,4,FALSE)</f>
        <v>3</v>
      </c>
      <c r="F108" s="55" t="str">
        <f>VLOOKUP(B108,'Ad Assignments'!$C$2:$E$101,3,FALSE)</f>
        <v>1</v>
      </c>
      <c r="G108" s="55" t="str">
        <f>VLOOKUP(B108,'Ad Assignments'!$C$2:$H$101,6,FALSE)</f>
        <v>Raja</v>
      </c>
      <c r="H108" s="56" t="str">
        <f t="shared" si="19"/>
        <v>http://cnj.craigslist.org/vgm/5336782056.html</v>
      </c>
      <c r="I108" s="58" t="s">
        <v>493</v>
      </c>
      <c r="J108" s="30" t="s">
        <v>16</v>
      </c>
      <c r="K108" s="30"/>
      <c r="L108" s="30" t="s">
        <v>303</v>
      </c>
      <c r="M108" s="30" t="s">
        <v>304</v>
      </c>
      <c r="N108" s="30"/>
      <c r="O108" s="30"/>
      <c r="P108" s="30"/>
    </row>
    <row r="109" ht="14.25" hidden="1" customHeight="1">
      <c r="A109" s="54" t="s">
        <v>494</v>
      </c>
      <c r="B109" s="33">
        <v>30.0</v>
      </c>
      <c r="C109" s="33" t="str">
        <f>IF(VLOOKUP(B109,'Ad Assignments'!$C$2:$D$101,2,FALSE)=TRUE,1,0)</f>
        <v>0</v>
      </c>
      <c r="D109" s="55" t="str">
        <f>VLOOKUP(B109,'Ad Assignments'!$C$2:$G$101,5,FALSE)</f>
        <v>15</v>
      </c>
      <c r="E109" s="55" t="str">
        <f>VLOOKUP(B109,'Ad Assignments'!$C$2:$F$101,4,FALSE)</f>
        <v>3</v>
      </c>
      <c r="F109" s="55" t="str">
        <f>VLOOKUP(B109,'Ad Assignments'!$C$2:$E$101,3,FALSE)</f>
        <v>1</v>
      </c>
      <c r="G109" s="55" t="str">
        <f>VLOOKUP(B109,'Ad Assignments'!$C$2:$H$101,6,FALSE)</f>
        <v>Raja</v>
      </c>
      <c r="H109" s="56" t="str">
        <f t="shared" si="19"/>
        <v>http://cnj.craigslist.org/vgm/5336782056.html</v>
      </c>
      <c r="I109" s="58" t="s">
        <v>495</v>
      </c>
      <c r="J109" s="30" t="s">
        <v>16</v>
      </c>
      <c r="K109" s="30"/>
      <c r="L109" s="30" t="s">
        <v>303</v>
      </c>
      <c r="M109" s="30" t="s">
        <v>304</v>
      </c>
      <c r="N109" s="30"/>
      <c r="O109" s="30"/>
      <c r="P109" s="30"/>
    </row>
    <row r="110" ht="14.25" hidden="1" customHeight="1">
      <c r="A110" s="54" t="s">
        <v>496</v>
      </c>
      <c r="B110" s="33">
        <v>30.0</v>
      </c>
      <c r="C110" s="33" t="str">
        <f>IF(VLOOKUP(B110,'Ad Assignments'!$C$2:$D$101,2,FALSE)=TRUE,1,0)</f>
        <v>0</v>
      </c>
      <c r="D110" s="55" t="str">
        <f>VLOOKUP(B110,'Ad Assignments'!$C$2:$G$101,5,FALSE)</f>
        <v>15</v>
      </c>
      <c r="E110" s="55" t="str">
        <f>VLOOKUP(B110,'Ad Assignments'!$C$2:$F$101,4,FALSE)</f>
        <v>3</v>
      </c>
      <c r="F110" s="55" t="str">
        <f>VLOOKUP(B110,'Ad Assignments'!$C$2:$E$101,3,FALSE)</f>
        <v>1</v>
      </c>
      <c r="G110" s="55" t="str">
        <f>VLOOKUP(B110,'Ad Assignments'!$C$2:$H$101,6,FALSE)</f>
        <v>Raja</v>
      </c>
      <c r="H110" s="56" t="str">
        <f t="shared" si="19"/>
        <v>http://cnj.craigslist.org/vgm/5336782056.html</v>
      </c>
      <c r="I110" s="58" t="s">
        <v>497</v>
      </c>
      <c r="J110" s="30" t="s">
        <v>16</v>
      </c>
      <c r="K110" s="30"/>
      <c r="L110" s="30" t="s">
        <v>303</v>
      </c>
      <c r="M110" s="30" t="s">
        <v>304</v>
      </c>
      <c r="N110" s="30"/>
      <c r="O110" s="30"/>
      <c r="P110" s="30"/>
    </row>
    <row r="111" ht="14.25" hidden="1" customHeight="1">
      <c r="A111" s="54" t="s">
        <v>498</v>
      </c>
      <c r="B111" s="33">
        <v>30.0</v>
      </c>
      <c r="C111" s="33" t="str">
        <f>IF(VLOOKUP(B111,'Ad Assignments'!$C$2:$D$101,2,FALSE)=TRUE,1,0)</f>
        <v>0</v>
      </c>
      <c r="D111" s="55" t="str">
        <f>VLOOKUP(B111,'Ad Assignments'!$C$2:$G$101,5,FALSE)</f>
        <v>15</v>
      </c>
      <c r="E111" s="55" t="str">
        <f>VLOOKUP(B111,'Ad Assignments'!$C$2:$F$101,4,FALSE)</f>
        <v>3</v>
      </c>
      <c r="F111" s="55" t="str">
        <f>VLOOKUP(B111,'Ad Assignments'!$C$2:$E$101,3,FALSE)</f>
        <v>1</v>
      </c>
      <c r="G111" s="55" t="str">
        <f>VLOOKUP(B111,'Ad Assignments'!$C$2:$H$101,6,FALSE)</f>
        <v>Raja</v>
      </c>
      <c r="H111" s="56" t="str">
        <f t="shared" si="19"/>
        <v>http://cnj.craigslist.org/vgm/5336782056.html</v>
      </c>
      <c r="I111" s="58" t="s">
        <v>499</v>
      </c>
      <c r="J111" s="30" t="s">
        <v>17</v>
      </c>
      <c r="K111" s="30">
        <v>200.0</v>
      </c>
      <c r="L111" s="30" t="s">
        <v>303</v>
      </c>
      <c r="M111" s="30" t="s">
        <v>304</v>
      </c>
      <c r="N111" s="30"/>
      <c r="O111" s="30"/>
      <c r="P111" s="30"/>
    </row>
    <row r="112" ht="14.25" hidden="1" customHeight="1">
      <c r="A112" s="54" t="s">
        <v>500</v>
      </c>
      <c r="B112" s="33">
        <v>30.0</v>
      </c>
      <c r="C112" s="33" t="str">
        <f>IF(VLOOKUP(B112,'Ad Assignments'!$C$2:$D$101,2,FALSE)=TRUE,1,0)</f>
        <v>0</v>
      </c>
      <c r="D112" s="55" t="str">
        <f>VLOOKUP(B112,'Ad Assignments'!$C$2:$G$101,5,FALSE)</f>
        <v>15</v>
      </c>
      <c r="E112" s="55" t="str">
        <f>VLOOKUP(B112,'Ad Assignments'!$C$2:$F$101,4,FALSE)</f>
        <v>3</v>
      </c>
      <c r="F112" s="55" t="str">
        <f>VLOOKUP(B112,'Ad Assignments'!$C$2:$E$101,3,FALSE)</f>
        <v>1</v>
      </c>
      <c r="G112" s="55" t="str">
        <f>VLOOKUP(B112,'Ad Assignments'!$C$2:$H$101,6,FALSE)</f>
        <v>Raja</v>
      </c>
      <c r="H112" s="56" t="str">
        <f t="shared" si="19"/>
        <v>http://cnj.craigslist.org/vgm/5336782056.html</v>
      </c>
      <c r="I112" s="58" t="s">
        <v>501</v>
      </c>
      <c r="J112" s="30" t="s">
        <v>16</v>
      </c>
      <c r="K112" s="30"/>
      <c r="L112" s="30" t="s">
        <v>303</v>
      </c>
      <c r="M112" s="30" t="s">
        <v>304</v>
      </c>
      <c r="N112" s="30"/>
      <c r="O112" s="30"/>
      <c r="P112" s="30"/>
    </row>
    <row r="113" ht="14.25" hidden="1" customHeight="1">
      <c r="A113" s="54" t="s">
        <v>502</v>
      </c>
      <c r="B113" s="33">
        <v>30.0</v>
      </c>
      <c r="C113" s="33" t="str">
        <f>IF(VLOOKUP(B113,'Ad Assignments'!$C$2:$D$101,2,FALSE)=TRUE,1,0)</f>
        <v>0</v>
      </c>
      <c r="D113" s="55" t="str">
        <f>VLOOKUP(B113,'Ad Assignments'!$C$2:$G$101,5,FALSE)</f>
        <v>15</v>
      </c>
      <c r="E113" s="55" t="str">
        <f>VLOOKUP(B113,'Ad Assignments'!$C$2:$F$101,4,FALSE)</f>
        <v>3</v>
      </c>
      <c r="F113" s="55" t="str">
        <f>VLOOKUP(B113,'Ad Assignments'!$C$2:$E$101,3,FALSE)</f>
        <v>1</v>
      </c>
      <c r="G113" s="55" t="str">
        <f>VLOOKUP(B113,'Ad Assignments'!$C$2:$H$101,6,FALSE)</f>
        <v>Raja</v>
      </c>
      <c r="H113" s="56" t="str">
        <f t="shared" si="19"/>
        <v>http://cnj.craigslist.org/vgm/5336782056.html</v>
      </c>
      <c r="I113" s="58" t="s">
        <v>503</v>
      </c>
      <c r="J113" s="30" t="s">
        <v>16</v>
      </c>
      <c r="K113" s="30"/>
      <c r="L113" s="30" t="s">
        <v>303</v>
      </c>
      <c r="M113" s="30" t="s">
        <v>304</v>
      </c>
      <c r="N113" s="30"/>
      <c r="O113" s="30"/>
      <c r="P113" s="30"/>
    </row>
    <row r="114" ht="14.25" hidden="1" customHeight="1">
      <c r="A114" s="54" t="s">
        <v>504</v>
      </c>
      <c r="B114" s="33">
        <v>30.0</v>
      </c>
      <c r="C114" s="33" t="str">
        <f>IF(VLOOKUP(B114,'Ad Assignments'!$C$2:$D$101,2,FALSE)=TRUE,1,0)</f>
        <v>0</v>
      </c>
      <c r="D114" s="55" t="str">
        <f>VLOOKUP(B114,'Ad Assignments'!$C$2:$G$101,5,FALSE)</f>
        <v>15</v>
      </c>
      <c r="E114" s="55" t="str">
        <f>VLOOKUP(B114,'Ad Assignments'!$C$2:$F$101,4,FALSE)</f>
        <v>3</v>
      </c>
      <c r="F114" s="55" t="str">
        <f>VLOOKUP(B114,'Ad Assignments'!$C$2:$E$101,3,FALSE)</f>
        <v>1</v>
      </c>
      <c r="G114" s="55" t="str">
        <f>VLOOKUP(B114,'Ad Assignments'!$C$2:$H$101,6,FALSE)</f>
        <v>Raja</v>
      </c>
      <c r="H114" s="56" t="str">
        <f t="shared" si="19"/>
        <v>http://cnj.craigslist.org/vgm/5336782056.html</v>
      </c>
      <c r="I114" s="58" t="s">
        <v>505</v>
      </c>
      <c r="J114" s="30" t="s">
        <v>16</v>
      </c>
      <c r="K114" s="30"/>
      <c r="L114" s="30" t="s">
        <v>303</v>
      </c>
      <c r="M114" s="30" t="s">
        <v>304</v>
      </c>
      <c r="N114" s="30"/>
      <c r="O114" s="30"/>
      <c r="P114" s="30"/>
    </row>
    <row r="115" ht="14.25" hidden="1" customHeight="1">
      <c r="A115" s="30" t="s">
        <v>506</v>
      </c>
      <c r="B115" s="33">
        <v>35.0</v>
      </c>
      <c r="C115" s="33" t="str">
        <f>IF(VLOOKUP(B115,'Ad Assignments'!$C$2:$D$101,2,FALSE)=TRUE,1,0)</f>
        <v>1</v>
      </c>
      <c r="D115" s="55" t="str">
        <f>VLOOKUP(B115,'Ad Assignments'!$C$2:$G$101,5,FALSE)</f>
        <v>18</v>
      </c>
      <c r="E115" s="55" t="str">
        <f>VLOOKUP(B115,'Ad Assignments'!$C$2:$F$101,4,FALSE)</f>
        <v>3</v>
      </c>
      <c r="F115" s="55" t="str">
        <f>VLOOKUP(B115,'Ad Assignments'!$C$2:$E$101,3,FALSE)</f>
        <v>2</v>
      </c>
      <c r="G115" s="55" t="str">
        <f>VLOOKUP(B115,'Ad Assignments'!$C$2:$H$101,6,FALSE)</f>
        <v>Raja</v>
      </c>
      <c r="H115" s="41" t="str">
        <f>HYPERLINK("http://sfbay.craigslist.org/pen/spo/5337553654.html","http://sfbay.craigslist.org/pen/spo/5337553654.html")</f>
        <v>http://sfbay.craigslist.org/pen/spo/5337553654.html</v>
      </c>
      <c r="I115" s="46" t="s">
        <v>507</v>
      </c>
      <c r="J115" s="30" t="s">
        <v>16</v>
      </c>
      <c r="K115" s="30"/>
      <c r="L115" s="30" t="s">
        <v>349</v>
      </c>
      <c r="M115" s="30" t="s">
        <v>350</v>
      </c>
      <c r="N115" s="30"/>
      <c r="O115" s="30"/>
      <c r="P115" s="30"/>
    </row>
    <row r="116" ht="14.25" hidden="1" customHeight="1">
      <c r="A116" s="54" t="s">
        <v>508</v>
      </c>
      <c r="B116" s="33">
        <v>41.0</v>
      </c>
      <c r="C116" s="33" t="str">
        <f>IF(VLOOKUP(B116,'Ad Assignments'!$C$2:$D$101,2,FALSE)=TRUE,1,0)</f>
        <v>1</v>
      </c>
      <c r="D116" s="55" t="str">
        <f>VLOOKUP(B116,'Ad Assignments'!$C$2:$G$101,5,FALSE)</f>
        <v>21</v>
      </c>
      <c r="E116" s="55" t="str">
        <f>VLOOKUP(B116,'Ad Assignments'!$C$2:$F$101,4,FALSE)</f>
        <v>4</v>
      </c>
      <c r="F116" s="55" t="str">
        <f>VLOOKUP(B116,'Ad Assignments'!$C$2:$E$101,3,FALSE)</f>
        <v>4</v>
      </c>
      <c r="G116" s="55" t="str">
        <f>VLOOKUP(B116,'Ad Assignments'!$C$2:$H$101,6,FALSE)</f>
        <v>Daniel</v>
      </c>
      <c r="H116" s="56" t="str">
        <f t="shared" ref="H116:H121" si="20">HYPERLINK("http://newyork.craigslist.org/brk/ele/5336984906.html","http://newyork.craigslist.org/brk/ele/5336984906.html")</f>
        <v>http://newyork.craigslist.org/brk/ele/5336984906.html</v>
      </c>
      <c r="I116" s="46" t="s">
        <v>509</v>
      </c>
      <c r="J116" s="30" t="s">
        <v>16</v>
      </c>
      <c r="K116" s="30"/>
      <c r="L116" s="30" t="s">
        <v>292</v>
      </c>
      <c r="M116" s="30" t="s">
        <v>292</v>
      </c>
      <c r="N116" s="30"/>
      <c r="O116" s="30"/>
      <c r="P116" s="30"/>
    </row>
    <row r="117" ht="14.25" hidden="1" customHeight="1">
      <c r="A117" s="54" t="s">
        <v>510</v>
      </c>
      <c r="B117" s="33">
        <v>41.0</v>
      </c>
      <c r="C117" s="33" t="str">
        <f>IF(VLOOKUP(B117,'Ad Assignments'!$C$2:$D$101,2,FALSE)=TRUE,1,0)</f>
        <v>1</v>
      </c>
      <c r="D117" s="55" t="str">
        <f>VLOOKUP(B117,'Ad Assignments'!$C$2:$G$101,5,FALSE)</f>
        <v>21</v>
      </c>
      <c r="E117" s="55" t="str">
        <f>VLOOKUP(B117,'Ad Assignments'!$C$2:$F$101,4,FALSE)</f>
        <v>4</v>
      </c>
      <c r="F117" s="55" t="str">
        <f>VLOOKUP(B117,'Ad Assignments'!$C$2:$E$101,3,FALSE)</f>
        <v>4</v>
      </c>
      <c r="G117" s="55" t="str">
        <f>VLOOKUP(B117,'Ad Assignments'!$C$2:$H$101,6,FALSE)</f>
        <v>Daniel</v>
      </c>
      <c r="H117" s="56" t="str">
        <f t="shared" si="20"/>
        <v>http://newyork.craigslist.org/brk/ele/5336984906.html</v>
      </c>
      <c r="I117" s="46" t="s">
        <v>511</v>
      </c>
      <c r="J117" s="30" t="s">
        <v>17</v>
      </c>
      <c r="K117" s="30">
        <v>25.0</v>
      </c>
      <c r="L117" s="30" t="s">
        <v>292</v>
      </c>
      <c r="M117" s="30" t="s">
        <v>292</v>
      </c>
      <c r="N117" s="30"/>
      <c r="O117" s="30"/>
      <c r="P117" s="30"/>
    </row>
    <row r="118" ht="14.25" hidden="1" customHeight="1">
      <c r="A118" s="54" t="s">
        <v>512</v>
      </c>
      <c r="B118" s="33">
        <v>41.0</v>
      </c>
      <c r="C118" s="33" t="str">
        <f>IF(VLOOKUP(B118,'Ad Assignments'!$C$2:$D$101,2,FALSE)=TRUE,1,0)</f>
        <v>1</v>
      </c>
      <c r="D118" s="55" t="str">
        <f>VLOOKUP(B118,'Ad Assignments'!$C$2:$G$101,5,FALSE)</f>
        <v>21</v>
      </c>
      <c r="E118" s="55" t="str">
        <f>VLOOKUP(B118,'Ad Assignments'!$C$2:$F$101,4,FALSE)</f>
        <v>4</v>
      </c>
      <c r="F118" s="55" t="str">
        <f>VLOOKUP(B118,'Ad Assignments'!$C$2:$E$101,3,FALSE)</f>
        <v>4</v>
      </c>
      <c r="G118" s="55" t="str">
        <f>VLOOKUP(B118,'Ad Assignments'!$C$2:$H$101,6,FALSE)</f>
        <v>Daniel</v>
      </c>
      <c r="H118" s="56" t="str">
        <f t="shared" si="20"/>
        <v>http://newyork.craigslist.org/brk/ele/5336984906.html</v>
      </c>
      <c r="I118" s="46" t="s">
        <v>513</v>
      </c>
      <c r="J118" s="30" t="s">
        <v>16</v>
      </c>
      <c r="K118" s="30"/>
      <c r="L118" s="30" t="s">
        <v>292</v>
      </c>
      <c r="M118" s="30" t="s">
        <v>292</v>
      </c>
      <c r="N118" s="30"/>
      <c r="O118" s="30"/>
      <c r="P118" s="30"/>
    </row>
    <row r="119" ht="14.25" hidden="1" customHeight="1">
      <c r="A119" s="54" t="s">
        <v>514</v>
      </c>
      <c r="B119" s="33">
        <v>41.0</v>
      </c>
      <c r="C119" s="33" t="str">
        <f>IF(VLOOKUP(B119,'Ad Assignments'!$C$2:$D$101,2,FALSE)=TRUE,1,0)</f>
        <v>1</v>
      </c>
      <c r="D119" s="55" t="str">
        <f>VLOOKUP(B119,'Ad Assignments'!$C$2:$G$101,5,FALSE)</f>
        <v>21</v>
      </c>
      <c r="E119" s="55" t="str">
        <f>VLOOKUP(B119,'Ad Assignments'!$C$2:$F$101,4,FALSE)</f>
        <v>4</v>
      </c>
      <c r="F119" s="55" t="str">
        <f>VLOOKUP(B119,'Ad Assignments'!$C$2:$E$101,3,FALSE)</f>
        <v>4</v>
      </c>
      <c r="G119" s="55" t="str">
        <f>VLOOKUP(B119,'Ad Assignments'!$C$2:$H$101,6,FALSE)</f>
        <v>Daniel</v>
      </c>
      <c r="H119" s="56" t="str">
        <f t="shared" si="20"/>
        <v>http://newyork.craigslist.org/brk/ele/5336984906.html</v>
      </c>
      <c r="I119" s="46" t="s">
        <v>515</v>
      </c>
      <c r="J119" s="30" t="s">
        <v>16</v>
      </c>
      <c r="K119" s="30"/>
      <c r="L119" s="30" t="s">
        <v>292</v>
      </c>
      <c r="M119" s="30" t="s">
        <v>292</v>
      </c>
      <c r="N119" s="30"/>
      <c r="O119" s="30"/>
      <c r="P119" s="30"/>
    </row>
    <row r="120" ht="14.25" hidden="1" customHeight="1">
      <c r="A120" s="54" t="s">
        <v>516</v>
      </c>
      <c r="B120" s="33">
        <v>41.0</v>
      </c>
      <c r="C120" s="33" t="str">
        <f>IF(VLOOKUP(B120,'Ad Assignments'!$C$2:$D$101,2,FALSE)=TRUE,1,0)</f>
        <v>1</v>
      </c>
      <c r="D120" s="55" t="str">
        <f>VLOOKUP(B120,'Ad Assignments'!$C$2:$G$101,5,FALSE)</f>
        <v>21</v>
      </c>
      <c r="E120" s="55" t="str">
        <f>VLOOKUP(B120,'Ad Assignments'!$C$2:$F$101,4,FALSE)</f>
        <v>4</v>
      </c>
      <c r="F120" s="55" t="str">
        <f>VLOOKUP(B120,'Ad Assignments'!$C$2:$E$101,3,FALSE)</f>
        <v>4</v>
      </c>
      <c r="G120" s="55" t="str">
        <f>VLOOKUP(B120,'Ad Assignments'!$C$2:$H$101,6,FALSE)</f>
        <v>Daniel</v>
      </c>
      <c r="H120" s="56" t="str">
        <f t="shared" si="20"/>
        <v>http://newyork.craigslist.org/brk/ele/5336984906.html</v>
      </c>
      <c r="I120" s="46" t="s">
        <v>517</v>
      </c>
      <c r="J120" s="30" t="s">
        <v>16</v>
      </c>
      <c r="K120" s="30"/>
      <c r="L120" s="30" t="s">
        <v>292</v>
      </c>
      <c r="M120" s="30" t="s">
        <v>292</v>
      </c>
      <c r="N120" s="30"/>
      <c r="O120" s="30"/>
      <c r="P120" s="30"/>
    </row>
    <row r="121" ht="14.25" hidden="1" customHeight="1">
      <c r="A121" s="54" t="s">
        <v>518</v>
      </c>
      <c r="B121" s="33">
        <v>41.0</v>
      </c>
      <c r="C121" s="33" t="str">
        <f>IF(VLOOKUP(B121,'Ad Assignments'!$C$2:$D$101,2,FALSE)=TRUE,1,0)</f>
        <v>1</v>
      </c>
      <c r="D121" s="55" t="str">
        <f>VLOOKUP(B121,'Ad Assignments'!$C$2:$G$101,5,FALSE)</f>
        <v>21</v>
      </c>
      <c r="E121" s="55" t="str">
        <f>VLOOKUP(B121,'Ad Assignments'!$C$2:$F$101,4,FALSE)</f>
        <v>4</v>
      </c>
      <c r="F121" s="55" t="str">
        <f>VLOOKUP(B121,'Ad Assignments'!$C$2:$E$101,3,FALSE)</f>
        <v>4</v>
      </c>
      <c r="G121" s="55" t="str">
        <f>VLOOKUP(B121,'Ad Assignments'!$C$2:$H$101,6,FALSE)</f>
        <v>Daniel</v>
      </c>
      <c r="H121" s="56" t="str">
        <f t="shared" si="20"/>
        <v>http://newyork.craigslist.org/brk/ele/5336984906.html</v>
      </c>
      <c r="I121" s="46" t="s">
        <v>519</v>
      </c>
      <c r="J121" s="30" t="s">
        <v>17</v>
      </c>
      <c r="K121" s="30">
        <v>35.0</v>
      </c>
      <c r="L121" s="30" t="s">
        <v>292</v>
      </c>
      <c r="M121" s="30" t="s">
        <v>292</v>
      </c>
      <c r="N121" s="30"/>
      <c r="O121" s="30"/>
      <c r="P121" s="30"/>
    </row>
    <row r="122" ht="14.25" hidden="1" customHeight="1">
      <c r="A122" s="54" t="s">
        <v>520</v>
      </c>
      <c r="B122" s="33">
        <v>42.0</v>
      </c>
      <c r="C122" s="33" t="str">
        <f>IF(VLOOKUP(B122,'Ad Assignments'!$C$2:$D$101,2,FALSE)=TRUE,1,0)</f>
        <v>0</v>
      </c>
      <c r="D122" s="55" t="str">
        <f>VLOOKUP(B122,'Ad Assignments'!$C$2:$G$101,5,FALSE)</f>
        <v>21</v>
      </c>
      <c r="E122" s="55" t="str">
        <f>VLOOKUP(B122,'Ad Assignments'!$C$2:$F$101,4,FALSE)</f>
        <v>3</v>
      </c>
      <c r="F122" s="55" t="str">
        <f>VLOOKUP(B122,'Ad Assignments'!$C$2:$E$101,3,FALSE)</f>
        <v>1</v>
      </c>
      <c r="G122" s="55" t="str">
        <f>VLOOKUP(B122,'Ad Assignments'!$C$2:$H$101,6,FALSE)</f>
        <v>Daniel</v>
      </c>
      <c r="H122" s="56" t="str">
        <f t="shared" ref="H122:H125" si="21">HYPERLINK("http://cnj.craigslist.org/pho/5336702931.html","http://cnj.craigslist.org/pho/5336702931.html")</f>
        <v>http://cnj.craigslist.org/pho/5336702931.html</v>
      </c>
      <c r="I122" s="58" t="s">
        <v>521</v>
      </c>
      <c r="J122" s="30" t="s">
        <v>16</v>
      </c>
      <c r="K122" s="30"/>
      <c r="L122" s="30" t="s">
        <v>303</v>
      </c>
      <c r="M122" s="30" t="s">
        <v>304</v>
      </c>
      <c r="N122" s="30"/>
      <c r="O122" s="30"/>
      <c r="P122" s="30"/>
    </row>
    <row r="123" ht="14.25" hidden="1" customHeight="1">
      <c r="A123" s="54" t="s">
        <v>522</v>
      </c>
      <c r="B123" s="33">
        <v>42.0</v>
      </c>
      <c r="C123" s="33" t="str">
        <f>IF(VLOOKUP(B123,'Ad Assignments'!$C$2:$D$101,2,FALSE)=TRUE,1,0)</f>
        <v>0</v>
      </c>
      <c r="D123" s="55" t="str">
        <f>VLOOKUP(B123,'Ad Assignments'!$C$2:$G$101,5,FALSE)</f>
        <v>21</v>
      </c>
      <c r="E123" s="55" t="str">
        <f>VLOOKUP(B123,'Ad Assignments'!$C$2:$F$101,4,FALSE)</f>
        <v>3</v>
      </c>
      <c r="F123" s="55" t="str">
        <f>VLOOKUP(B123,'Ad Assignments'!$C$2:$E$101,3,FALSE)</f>
        <v>1</v>
      </c>
      <c r="G123" s="55" t="str">
        <f>VLOOKUP(B123,'Ad Assignments'!$C$2:$H$101,6,FALSE)</f>
        <v>Daniel</v>
      </c>
      <c r="H123" s="56" t="str">
        <f t="shared" si="21"/>
        <v>http://cnj.craigslist.org/pho/5336702931.html</v>
      </c>
      <c r="I123" s="58" t="s">
        <v>523</v>
      </c>
      <c r="J123" s="30" t="s">
        <v>16</v>
      </c>
      <c r="K123" s="30"/>
      <c r="L123" s="30" t="s">
        <v>303</v>
      </c>
      <c r="M123" s="30" t="s">
        <v>304</v>
      </c>
      <c r="N123" s="30"/>
      <c r="O123" s="30"/>
      <c r="P123" s="30"/>
    </row>
    <row r="124" ht="14.25" hidden="1" customHeight="1">
      <c r="A124" s="54" t="s">
        <v>524</v>
      </c>
      <c r="B124" s="33">
        <v>42.0</v>
      </c>
      <c r="C124" s="33" t="str">
        <f>IF(VLOOKUP(B124,'Ad Assignments'!$C$2:$D$101,2,FALSE)=TRUE,1,0)</f>
        <v>0</v>
      </c>
      <c r="D124" s="55" t="str">
        <f>VLOOKUP(B124,'Ad Assignments'!$C$2:$G$101,5,FALSE)</f>
        <v>21</v>
      </c>
      <c r="E124" s="55" t="str">
        <f>VLOOKUP(B124,'Ad Assignments'!$C$2:$F$101,4,FALSE)</f>
        <v>3</v>
      </c>
      <c r="F124" s="55" t="str">
        <f>VLOOKUP(B124,'Ad Assignments'!$C$2:$E$101,3,FALSE)</f>
        <v>1</v>
      </c>
      <c r="G124" s="55" t="str">
        <f>VLOOKUP(B124,'Ad Assignments'!$C$2:$H$101,6,FALSE)</f>
        <v>Daniel</v>
      </c>
      <c r="H124" s="56" t="str">
        <f t="shared" si="21"/>
        <v>http://cnj.craigslist.org/pho/5336702931.html</v>
      </c>
      <c r="I124" s="58" t="s">
        <v>525</v>
      </c>
      <c r="J124" s="30" t="s">
        <v>16</v>
      </c>
      <c r="K124" s="30"/>
      <c r="L124" s="30" t="s">
        <v>303</v>
      </c>
      <c r="M124" s="30" t="s">
        <v>304</v>
      </c>
      <c r="N124" s="30"/>
      <c r="O124" s="30"/>
      <c r="P124" s="30"/>
    </row>
    <row r="125" ht="14.25" hidden="1" customHeight="1">
      <c r="A125" s="54" t="s">
        <v>526</v>
      </c>
      <c r="B125" s="33">
        <v>42.0</v>
      </c>
      <c r="C125" s="33" t="str">
        <f>IF(VLOOKUP(B125,'Ad Assignments'!$C$2:$D$101,2,FALSE)=TRUE,1,0)</f>
        <v>0</v>
      </c>
      <c r="D125" s="55" t="str">
        <f>VLOOKUP(B125,'Ad Assignments'!$C$2:$G$101,5,FALSE)</f>
        <v>21</v>
      </c>
      <c r="E125" s="55" t="str">
        <f>VLOOKUP(B125,'Ad Assignments'!$C$2:$F$101,4,FALSE)</f>
        <v>3</v>
      </c>
      <c r="F125" s="55" t="str">
        <f>VLOOKUP(B125,'Ad Assignments'!$C$2:$E$101,3,FALSE)</f>
        <v>1</v>
      </c>
      <c r="G125" s="55" t="str">
        <f>VLOOKUP(B125,'Ad Assignments'!$C$2:$H$101,6,FALSE)</f>
        <v>Daniel</v>
      </c>
      <c r="H125" s="56" t="str">
        <f t="shared" si="21"/>
        <v>http://cnj.craigslist.org/pho/5336702931.html</v>
      </c>
      <c r="I125" s="58" t="s">
        <v>527</v>
      </c>
      <c r="J125" s="30" t="s">
        <v>16</v>
      </c>
      <c r="K125" s="30"/>
      <c r="L125" s="30" t="s">
        <v>303</v>
      </c>
      <c r="M125" s="30" t="s">
        <v>304</v>
      </c>
      <c r="N125" s="30"/>
      <c r="O125" s="30"/>
      <c r="P125" s="30"/>
    </row>
    <row r="126" ht="14.25" hidden="1" customHeight="1">
      <c r="A126" s="54" t="s">
        <v>528</v>
      </c>
      <c r="B126" s="33">
        <v>43.0</v>
      </c>
      <c r="C126" s="33" t="str">
        <f>IF(VLOOKUP(B126,'Ad Assignments'!$C$2:$D$101,2,FALSE)=TRUE,1,0)</f>
        <v>1</v>
      </c>
      <c r="D126" s="55" t="str">
        <f>VLOOKUP(B126,'Ad Assignments'!$C$2:$G$101,5,FALSE)</f>
        <v>22</v>
      </c>
      <c r="E126" s="55" t="str">
        <f>VLOOKUP(B126,'Ad Assignments'!$C$2:$F$101,4,FALSE)</f>
        <v>4</v>
      </c>
      <c r="F126" s="55" t="str">
        <f>VLOOKUP(B126,'Ad Assignments'!$C$2:$E$101,3,FALSE)</f>
        <v>4</v>
      </c>
      <c r="G126" s="55" t="str">
        <f>VLOOKUP(B126,'Ad Assignments'!$C$2:$H$101,6,FALSE)</f>
        <v>Daniel</v>
      </c>
      <c r="H126" s="56" t="str">
        <f t="shared" ref="H126:H129" si="22">HYPERLINK("http://newyork.craigslist.org/brk/pho/5336987592.html","http://newyork.craigslist.org/brk/pho/5336987592.html")</f>
        <v>http://newyork.craigslist.org/brk/pho/5336987592.html</v>
      </c>
      <c r="I126" s="46" t="s">
        <v>529</v>
      </c>
      <c r="J126" s="30" t="s">
        <v>16</v>
      </c>
      <c r="K126" s="30"/>
      <c r="L126" s="30" t="s">
        <v>292</v>
      </c>
      <c r="M126" s="30" t="s">
        <v>292</v>
      </c>
      <c r="N126" s="30"/>
      <c r="O126" s="30"/>
      <c r="P126" s="30"/>
    </row>
    <row r="127" ht="14.25" hidden="1" customHeight="1">
      <c r="A127" s="54" t="s">
        <v>530</v>
      </c>
      <c r="B127" s="33">
        <v>43.0</v>
      </c>
      <c r="C127" s="33" t="str">
        <f>IF(VLOOKUP(B127,'Ad Assignments'!$C$2:$D$101,2,FALSE)=TRUE,1,0)</f>
        <v>1</v>
      </c>
      <c r="D127" s="55" t="str">
        <f>VLOOKUP(B127,'Ad Assignments'!$C$2:$G$101,5,FALSE)</f>
        <v>22</v>
      </c>
      <c r="E127" s="55" t="str">
        <f>VLOOKUP(B127,'Ad Assignments'!$C$2:$F$101,4,FALSE)</f>
        <v>4</v>
      </c>
      <c r="F127" s="55" t="str">
        <f>VLOOKUP(B127,'Ad Assignments'!$C$2:$E$101,3,FALSE)</f>
        <v>4</v>
      </c>
      <c r="G127" s="55" t="str">
        <f>VLOOKUP(B127,'Ad Assignments'!$C$2:$H$101,6,FALSE)</f>
        <v>Daniel</v>
      </c>
      <c r="H127" s="56" t="str">
        <f t="shared" si="22"/>
        <v>http://newyork.craigslist.org/brk/pho/5336987592.html</v>
      </c>
      <c r="I127" s="46" t="s">
        <v>531</v>
      </c>
      <c r="J127" s="30" t="s">
        <v>17</v>
      </c>
      <c r="K127" s="30">
        <v>70.0</v>
      </c>
      <c r="L127" s="30" t="s">
        <v>292</v>
      </c>
      <c r="M127" s="30" t="s">
        <v>292</v>
      </c>
      <c r="N127" s="30"/>
      <c r="O127" s="30"/>
      <c r="P127" s="30"/>
    </row>
    <row r="128" ht="14.25" hidden="1" customHeight="1">
      <c r="A128" s="54" t="s">
        <v>532</v>
      </c>
      <c r="B128" s="33">
        <v>43.0</v>
      </c>
      <c r="C128" s="33" t="str">
        <f>IF(VLOOKUP(B128,'Ad Assignments'!$C$2:$D$101,2,FALSE)=TRUE,1,0)</f>
        <v>1</v>
      </c>
      <c r="D128" s="55" t="str">
        <f>VLOOKUP(B128,'Ad Assignments'!$C$2:$G$101,5,FALSE)</f>
        <v>22</v>
      </c>
      <c r="E128" s="55" t="str">
        <f>VLOOKUP(B128,'Ad Assignments'!$C$2:$F$101,4,FALSE)</f>
        <v>4</v>
      </c>
      <c r="F128" s="55" t="str">
        <f>VLOOKUP(B128,'Ad Assignments'!$C$2:$E$101,3,FALSE)</f>
        <v>4</v>
      </c>
      <c r="G128" s="55" t="str">
        <f>VLOOKUP(B128,'Ad Assignments'!$C$2:$H$101,6,FALSE)</f>
        <v>Daniel</v>
      </c>
      <c r="H128" s="56" t="str">
        <f t="shared" si="22"/>
        <v>http://newyork.craigslist.org/brk/pho/5336987592.html</v>
      </c>
      <c r="I128" s="46" t="s">
        <v>533</v>
      </c>
      <c r="J128" s="30" t="s">
        <v>16</v>
      </c>
      <c r="K128" s="30"/>
      <c r="L128" s="30" t="s">
        <v>292</v>
      </c>
      <c r="M128" s="30" t="s">
        <v>292</v>
      </c>
      <c r="N128" s="30"/>
      <c r="O128" s="30"/>
      <c r="P128" s="30"/>
    </row>
    <row r="129" ht="14.25" hidden="1" customHeight="1">
      <c r="A129" s="54" t="s">
        <v>534</v>
      </c>
      <c r="B129" s="33">
        <v>43.0</v>
      </c>
      <c r="C129" s="33" t="str">
        <f>IF(VLOOKUP(B129,'Ad Assignments'!$C$2:$D$101,2,FALSE)=TRUE,1,0)</f>
        <v>1</v>
      </c>
      <c r="D129" s="55" t="str">
        <f>VLOOKUP(B129,'Ad Assignments'!$C$2:$G$101,5,FALSE)</f>
        <v>22</v>
      </c>
      <c r="E129" s="55" t="str">
        <f>VLOOKUP(B129,'Ad Assignments'!$C$2:$F$101,4,FALSE)</f>
        <v>4</v>
      </c>
      <c r="F129" s="55" t="str">
        <f>VLOOKUP(B129,'Ad Assignments'!$C$2:$E$101,3,FALSE)</f>
        <v>4</v>
      </c>
      <c r="G129" s="55" t="str">
        <f>VLOOKUP(B129,'Ad Assignments'!$C$2:$H$101,6,FALSE)</f>
        <v>Daniel</v>
      </c>
      <c r="H129" s="56" t="str">
        <f t="shared" si="22"/>
        <v>http://newyork.craigslist.org/brk/pho/5336987592.html</v>
      </c>
      <c r="I129" s="46" t="s">
        <v>535</v>
      </c>
      <c r="J129" s="30" t="s">
        <v>16</v>
      </c>
      <c r="K129" s="30"/>
      <c r="L129" s="30" t="s">
        <v>292</v>
      </c>
      <c r="M129" s="30" t="s">
        <v>292</v>
      </c>
      <c r="N129" s="30"/>
      <c r="O129" s="30"/>
      <c r="P129" s="30"/>
    </row>
    <row r="130" ht="14.25" hidden="1" customHeight="1">
      <c r="A130" s="54" t="s">
        <v>536</v>
      </c>
      <c r="B130" s="33">
        <v>45.0</v>
      </c>
      <c r="C130" s="33" t="str">
        <f>IF(VLOOKUP(B130,'Ad Assignments'!$C$2:$D$101,2,FALSE)=TRUE,1,0)</f>
        <v>1</v>
      </c>
      <c r="D130" s="55" t="str">
        <f>VLOOKUP(B130,'Ad Assignments'!$C$2:$G$101,5,FALSE)</f>
        <v>23</v>
      </c>
      <c r="E130" s="55" t="str">
        <f>VLOOKUP(B130,'Ad Assignments'!$C$2:$F$101,4,FALSE)</f>
        <v>3</v>
      </c>
      <c r="F130" s="55" t="str">
        <f>VLOOKUP(B130,'Ad Assignments'!$C$2:$E$101,3,FALSE)</f>
        <v>1</v>
      </c>
      <c r="G130" s="55" t="str">
        <f>VLOOKUP(B130,'Ad Assignments'!$C$2:$H$101,6,FALSE)</f>
        <v>Daniel</v>
      </c>
      <c r="H130" s="56" t="str">
        <f t="shared" ref="H130:H132" si="23">HYPERLINK("http://cnj.craigslist.org/vgm/5336755266.html","http://cnj.craigslist.org/vgm/5336755266.html")</f>
        <v>http://cnj.craigslist.org/vgm/5336755266.html</v>
      </c>
      <c r="I130" s="58" t="s">
        <v>537</v>
      </c>
      <c r="J130" s="30" t="s">
        <v>16</v>
      </c>
      <c r="K130" s="30"/>
      <c r="L130" s="30" t="s">
        <v>303</v>
      </c>
      <c r="M130" s="30" t="s">
        <v>304</v>
      </c>
      <c r="N130" s="30"/>
      <c r="O130" s="30"/>
      <c r="P130" s="30"/>
    </row>
    <row r="131" ht="14.25" hidden="1" customHeight="1">
      <c r="A131" s="54" t="s">
        <v>538</v>
      </c>
      <c r="B131" s="33">
        <v>45.0</v>
      </c>
      <c r="C131" s="33" t="str">
        <f>IF(VLOOKUP(B131,'Ad Assignments'!$C$2:$D$101,2,FALSE)=TRUE,1,0)</f>
        <v>1</v>
      </c>
      <c r="D131" s="55" t="str">
        <f>VLOOKUP(B131,'Ad Assignments'!$C$2:$G$101,5,FALSE)</f>
        <v>23</v>
      </c>
      <c r="E131" s="55" t="str">
        <f>VLOOKUP(B131,'Ad Assignments'!$C$2:$F$101,4,FALSE)</f>
        <v>3</v>
      </c>
      <c r="F131" s="55" t="str">
        <f>VLOOKUP(B131,'Ad Assignments'!$C$2:$E$101,3,FALSE)</f>
        <v>1</v>
      </c>
      <c r="G131" s="55" t="str">
        <f>VLOOKUP(B131,'Ad Assignments'!$C$2:$H$101,6,FALSE)</f>
        <v>Daniel</v>
      </c>
      <c r="H131" s="56" t="str">
        <f t="shared" si="23"/>
        <v>http://cnj.craigslist.org/vgm/5336755266.html</v>
      </c>
      <c r="I131" s="58" t="s">
        <v>539</v>
      </c>
      <c r="J131" s="30" t="s">
        <v>16</v>
      </c>
      <c r="K131" s="30"/>
      <c r="L131" s="30" t="s">
        <v>303</v>
      </c>
      <c r="M131" s="30" t="s">
        <v>304</v>
      </c>
      <c r="N131" s="30"/>
      <c r="O131" s="30"/>
      <c r="P131" s="30"/>
    </row>
    <row r="132" ht="14.25" hidden="1" customHeight="1">
      <c r="A132" s="54" t="s">
        <v>540</v>
      </c>
      <c r="B132" s="33">
        <v>45.0</v>
      </c>
      <c r="C132" s="33" t="str">
        <f>IF(VLOOKUP(B132,'Ad Assignments'!$C$2:$D$101,2,FALSE)=TRUE,1,0)</f>
        <v>1</v>
      </c>
      <c r="D132" s="55" t="str">
        <f>VLOOKUP(B132,'Ad Assignments'!$C$2:$G$101,5,FALSE)</f>
        <v>23</v>
      </c>
      <c r="E132" s="55" t="str">
        <f>VLOOKUP(B132,'Ad Assignments'!$C$2:$F$101,4,FALSE)</f>
        <v>3</v>
      </c>
      <c r="F132" s="55" t="str">
        <f>VLOOKUP(B132,'Ad Assignments'!$C$2:$E$101,3,FALSE)</f>
        <v>1</v>
      </c>
      <c r="G132" s="55" t="str">
        <f>VLOOKUP(B132,'Ad Assignments'!$C$2:$H$101,6,FALSE)</f>
        <v>Daniel</v>
      </c>
      <c r="H132" s="56" t="str">
        <f t="shared" si="23"/>
        <v>http://cnj.craigslist.org/vgm/5336755266.html</v>
      </c>
      <c r="I132" s="58" t="s">
        <v>541</v>
      </c>
      <c r="J132" s="30" t="s">
        <v>16</v>
      </c>
      <c r="K132" s="30"/>
      <c r="L132" s="30" t="s">
        <v>303</v>
      </c>
      <c r="M132" s="30" t="s">
        <v>304</v>
      </c>
      <c r="N132" s="30"/>
      <c r="O132" s="30"/>
      <c r="P132" s="30"/>
    </row>
    <row r="133" ht="14.25" hidden="1" customHeight="1">
      <c r="A133" s="54" t="s">
        <v>542</v>
      </c>
      <c r="B133" s="33">
        <v>50.0</v>
      </c>
      <c r="C133" s="33" t="str">
        <f>IF(VLOOKUP(B133,'Ad Assignments'!$C$2:$D$101,2,FALSE)=TRUE,1,0)</f>
        <v>0</v>
      </c>
      <c r="D133" s="55" t="str">
        <f>VLOOKUP(B133,'Ad Assignments'!$C$2:$G$101,5,FALSE)</f>
        <v>25</v>
      </c>
      <c r="E133" s="55" t="str">
        <f>VLOOKUP(B133,'Ad Assignments'!$C$2:$F$101,4,FALSE)</f>
        <v>1</v>
      </c>
      <c r="F133" s="55" t="str">
        <f>VLOOKUP(B133,'Ad Assignments'!$C$2:$E$101,3,FALSE)</f>
        <v>4</v>
      </c>
      <c r="G133" s="55" t="str">
        <f>VLOOKUP(B133,'Ad Assignments'!$C$2:$H$101,6,FALSE)</f>
        <v>Daniel</v>
      </c>
      <c r="H133" s="56" t="str">
        <f t="shared" ref="H133:H135" si="24">HYPERLINK("http://newyork.craigslist.org/brk/ele/5330397003.html","http://newyork.craigslist.org/brk/ele/5330397003.html")</f>
        <v>http://newyork.craigslist.org/brk/ele/5330397003.html</v>
      </c>
      <c r="I133" s="46" t="s">
        <v>543</v>
      </c>
      <c r="J133" s="30" t="s">
        <v>16</v>
      </c>
      <c r="K133" s="30"/>
      <c r="L133" s="30" t="s">
        <v>292</v>
      </c>
      <c r="M133" s="30" t="s">
        <v>292</v>
      </c>
      <c r="N133" s="30"/>
      <c r="O133" s="30"/>
      <c r="P133" s="30"/>
    </row>
    <row r="134" ht="14.25" hidden="1" customHeight="1">
      <c r="A134" s="68" t="s">
        <v>544</v>
      </c>
      <c r="B134" s="33">
        <v>50.0</v>
      </c>
      <c r="C134" s="33" t="str">
        <f>IF(VLOOKUP(B134,'Ad Assignments'!$C$2:$D$101,2,FALSE)=TRUE,1,0)</f>
        <v>0</v>
      </c>
      <c r="D134" s="55" t="str">
        <f>VLOOKUP(B134,'Ad Assignments'!$C$2:$G$101,5,FALSE)</f>
        <v>25</v>
      </c>
      <c r="E134" s="55" t="str">
        <f>VLOOKUP(B134,'Ad Assignments'!$C$2:$F$101,4,FALSE)</f>
        <v>1</v>
      </c>
      <c r="F134" s="55" t="str">
        <f>VLOOKUP(B134,'Ad Assignments'!$C$2:$E$101,3,FALSE)</f>
        <v>4</v>
      </c>
      <c r="G134" s="55" t="str">
        <f>VLOOKUP(B134,'Ad Assignments'!$C$2:$H$101,6,FALSE)</f>
        <v>Daniel</v>
      </c>
      <c r="H134" s="56" t="str">
        <f t="shared" si="24"/>
        <v>http://newyork.craigslist.org/brk/ele/5330397003.html</v>
      </c>
      <c r="I134" s="46" t="s">
        <v>545</v>
      </c>
      <c r="J134" s="30" t="s">
        <v>16</v>
      </c>
      <c r="K134" s="30"/>
      <c r="L134" s="30" t="s">
        <v>292</v>
      </c>
      <c r="M134" s="30" t="s">
        <v>292</v>
      </c>
      <c r="N134" s="30"/>
      <c r="O134" s="30"/>
      <c r="P134" s="30"/>
    </row>
    <row r="135" ht="14.25" hidden="1" customHeight="1">
      <c r="A135" s="68" t="s">
        <v>546</v>
      </c>
      <c r="B135" s="33">
        <v>50.0</v>
      </c>
      <c r="C135" s="33" t="str">
        <f>IF(VLOOKUP(B135,'Ad Assignments'!$C$2:$D$101,2,FALSE)=TRUE,1,0)</f>
        <v>0</v>
      </c>
      <c r="D135" s="55" t="str">
        <f>VLOOKUP(B135,'Ad Assignments'!$C$2:$G$101,5,FALSE)</f>
        <v>25</v>
      </c>
      <c r="E135" s="55" t="str">
        <f>VLOOKUP(B135,'Ad Assignments'!$C$2:$F$101,4,FALSE)</f>
        <v>1</v>
      </c>
      <c r="F135" s="55" t="str">
        <f>VLOOKUP(B135,'Ad Assignments'!$C$2:$E$101,3,FALSE)</f>
        <v>4</v>
      </c>
      <c r="G135" s="55" t="str">
        <f>VLOOKUP(B135,'Ad Assignments'!$C$2:$H$101,6,FALSE)</f>
        <v>Daniel</v>
      </c>
      <c r="H135" s="56" t="str">
        <f t="shared" si="24"/>
        <v>http://newyork.craigslist.org/brk/ele/5330397003.html</v>
      </c>
      <c r="I135" s="46" t="s">
        <v>547</v>
      </c>
      <c r="J135" s="30" t="s">
        <v>16</v>
      </c>
      <c r="K135" s="30"/>
      <c r="L135" s="30" t="s">
        <v>292</v>
      </c>
      <c r="M135" s="30" t="s">
        <v>292</v>
      </c>
      <c r="N135" s="30"/>
      <c r="O135" s="30"/>
      <c r="P135" s="30"/>
    </row>
    <row r="136" ht="14.25" hidden="1" customHeight="1">
      <c r="A136" s="68" t="s">
        <v>548</v>
      </c>
      <c r="B136" s="33">
        <v>51.0</v>
      </c>
      <c r="C136" s="33" t="str">
        <f>IF(VLOOKUP(B136,'Ad Assignments'!$C$2:$D$101,2,FALSE)=TRUE,1,0)</f>
        <v>1</v>
      </c>
      <c r="D136" s="55" t="str">
        <f>VLOOKUP(B136,'Ad Assignments'!$C$2:$G$101,5,FALSE)</f>
        <v>26</v>
      </c>
      <c r="E136" s="55" t="str">
        <f>VLOOKUP(B136,'Ad Assignments'!$C$2:$F$101,4,FALSE)</f>
        <v>1</v>
      </c>
      <c r="F136" s="55" t="str">
        <f>VLOOKUP(B136,'Ad Assignments'!$C$2:$E$101,3,FALSE)</f>
        <v>4</v>
      </c>
      <c r="G136" s="55" t="str">
        <f>VLOOKUP(B136,'Ad Assignments'!$C$2:$H$101,6,FALSE)</f>
        <v>Daniel</v>
      </c>
      <c r="H136" s="56" t="str">
        <f>HYPERLINK("http://newyork.craigslist.org/brk/ele/5330402488.html","http://newyork.craigslist.org/brk/ele/5330402488.html")</f>
        <v>http://newyork.craigslist.org/brk/ele/5330402488.html</v>
      </c>
      <c r="I136" s="46" t="s">
        <v>549</v>
      </c>
      <c r="J136" s="30" t="s">
        <v>16</v>
      </c>
      <c r="K136" s="30"/>
      <c r="L136" s="30" t="s">
        <v>292</v>
      </c>
      <c r="M136" s="30" t="s">
        <v>292</v>
      </c>
      <c r="N136" s="30"/>
      <c r="O136" s="30"/>
      <c r="P136" s="30"/>
    </row>
    <row r="137" ht="14.25" hidden="1" customHeight="1">
      <c r="A137" s="62" t="s">
        <v>550</v>
      </c>
      <c r="B137" s="33">
        <v>58.0</v>
      </c>
      <c r="C137" s="33" t="str">
        <f>IF(VLOOKUP(B137,'Ad Assignments'!$C$2:$D$101,2,FALSE)=TRUE,1,0)</f>
        <v>0</v>
      </c>
      <c r="D137" s="55" t="str">
        <f>VLOOKUP(B137,'Ad Assignments'!$C$2:$G$101,5,FALSE)</f>
        <v>29</v>
      </c>
      <c r="E137" s="55" t="str">
        <f>VLOOKUP(B137,'Ad Assignments'!$C$2:$F$101,4,FALSE)</f>
        <v>2</v>
      </c>
      <c r="F137" s="55" t="str">
        <f>VLOOKUP(B137,'Ad Assignments'!$C$2:$E$101,3,FALSE)</f>
        <v>1</v>
      </c>
      <c r="G137" s="55" t="str">
        <f>VLOOKUP(B137,'Ad Assignments'!$C$2:$H$101,6,FALSE)</f>
        <v>Daniel</v>
      </c>
      <c r="H137" s="64" t="str">
        <f t="shared" ref="H137:H138" si="25">HYPERLINK("http://cnj.craigslist.org/tls/5334470767.html","http://cnj.craigslist.org/tls/5334470767.html")</f>
        <v>http://cnj.craigslist.org/tls/5334470767.html</v>
      </c>
      <c r="I137" s="58" t="s">
        <v>551</v>
      </c>
      <c r="J137" s="30" t="s">
        <v>17</v>
      </c>
      <c r="K137" s="30">
        <v>20.0</v>
      </c>
      <c r="L137" s="30" t="s">
        <v>303</v>
      </c>
      <c r="M137" s="30" t="s">
        <v>304</v>
      </c>
      <c r="N137" s="30"/>
      <c r="O137" s="30"/>
      <c r="P137" s="30"/>
    </row>
    <row r="138" ht="14.25" hidden="1" customHeight="1">
      <c r="A138" s="62" t="s">
        <v>552</v>
      </c>
      <c r="B138" s="33">
        <v>58.0</v>
      </c>
      <c r="C138" s="33" t="str">
        <f>IF(VLOOKUP(B138,'Ad Assignments'!$C$2:$D$101,2,FALSE)=TRUE,1,0)</f>
        <v>0</v>
      </c>
      <c r="D138" s="55" t="str">
        <f>VLOOKUP(B138,'Ad Assignments'!$C$2:$G$101,5,FALSE)</f>
        <v>29</v>
      </c>
      <c r="E138" s="55" t="str">
        <f>VLOOKUP(B138,'Ad Assignments'!$C$2:$F$101,4,FALSE)</f>
        <v>2</v>
      </c>
      <c r="F138" s="55" t="str">
        <f>VLOOKUP(B138,'Ad Assignments'!$C$2:$E$101,3,FALSE)</f>
        <v>1</v>
      </c>
      <c r="G138" s="55" t="str">
        <f>VLOOKUP(B138,'Ad Assignments'!$C$2:$H$101,6,FALSE)</f>
        <v>Daniel</v>
      </c>
      <c r="H138" s="64" t="str">
        <f t="shared" si="25"/>
        <v>http://cnj.craigslist.org/tls/5334470767.html</v>
      </c>
      <c r="I138" s="58" t="s">
        <v>553</v>
      </c>
      <c r="J138" s="30" t="s">
        <v>16</v>
      </c>
      <c r="K138" s="30"/>
      <c r="L138" s="30" t="s">
        <v>303</v>
      </c>
      <c r="M138" s="30" t="s">
        <v>304</v>
      </c>
      <c r="N138" s="30"/>
      <c r="O138" s="30"/>
      <c r="P138" s="30"/>
    </row>
    <row r="139" ht="14.25" hidden="1" customHeight="1">
      <c r="A139" s="54" t="s">
        <v>554</v>
      </c>
      <c r="B139" s="33">
        <v>61.0</v>
      </c>
      <c r="C139" s="33" t="str">
        <f>IF(VLOOKUP(B139,'Ad Assignments'!$C$2:$D$101,2,FALSE)=TRUE,1,0)</f>
        <v>1</v>
      </c>
      <c r="D139" s="55" t="str">
        <f>VLOOKUP(B139,'Ad Assignments'!$C$2:$G$101,5,FALSE)</f>
        <v>31</v>
      </c>
      <c r="E139" s="55" t="str">
        <f>VLOOKUP(B139,'Ad Assignments'!$C$2:$F$101,4,FALSE)</f>
        <v>4</v>
      </c>
      <c r="F139" s="55" t="str">
        <f>VLOOKUP(B139,'Ad Assignments'!$C$2:$E$101,3,FALSE)</f>
        <v>1</v>
      </c>
      <c r="G139" s="55" t="str">
        <f>VLOOKUP(B139,'Ad Assignments'!$C$2:$H$101,6,FALSE)</f>
        <v>Jonathan</v>
      </c>
      <c r="H139" s="56" t="str">
        <f t="shared" ref="H139:H140" si="26">HYPERLINK("http://cnj.craigslist.org/fuo/5340039386.html","http://cnj.craigslist.org/fuo/5340039386.html")</f>
        <v>http://cnj.craigslist.org/fuo/5340039386.html</v>
      </c>
      <c r="I139" s="58" t="s">
        <v>555</v>
      </c>
      <c r="J139" s="30" t="s">
        <v>16</v>
      </c>
      <c r="K139" s="30"/>
      <c r="L139" s="30" t="s">
        <v>303</v>
      </c>
      <c r="M139" s="30" t="s">
        <v>304</v>
      </c>
      <c r="N139" s="30"/>
      <c r="O139" s="30"/>
      <c r="P139" s="30"/>
    </row>
    <row r="140" ht="14.25" hidden="1" customHeight="1">
      <c r="A140" s="54" t="s">
        <v>554</v>
      </c>
      <c r="B140" s="33">
        <v>61.0</v>
      </c>
      <c r="C140" s="33" t="str">
        <f>IF(VLOOKUP(B140,'Ad Assignments'!$C$2:$D$101,2,FALSE)=TRUE,1,0)</f>
        <v>1</v>
      </c>
      <c r="D140" s="55" t="str">
        <f>VLOOKUP(B140,'Ad Assignments'!$C$2:$G$101,5,FALSE)</f>
        <v>31</v>
      </c>
      <c r="E140" s="55" t="str">
        <f>VLOOKUP(B140,'Ad Assignments'!$C$2:$F$101,4,FALSE)</f>
        <v>4</v>
      </c>
      <c r="F140" s="55" t="str">
        <f>VLOOKUP(B140,'Ad Assignments'!$C$2:$E$101,3,FALSE)</f>
        <v>1</v>
      </c>
      <c r="G140" s="55" t="str">
        <f>VLOOKUP(B140,'Ad Assignments'!$C$2:$H$101,6,FALSE)</f>
        <v>Jonathan</v>
      </c>
      <c r="H140" s="56" t="str">
        <f t="shared" si="26"/>
        <v>http://cnj.craigslist.org/fuo/5340039386.html</v>
      </c>
      <c r="I140" s="58" t="s">
        <v>555</v>
      </c>
      <c r="J140" s="30" t="s">
        <v>16</v>
      </c>
      <c r="K140" s="30"/>
      <c r="L140" s="30" t="s">
        <v>303</v>
      </c>
      <c r="M140" s="30" t="s">
        <v>304</v>
      </c>
      <c r="N140" s="30"/>
      <c r="O140" s="30"/>
      <c r="P140" s="30"/>
    </row>
    <row r="141" ht="14.25" hidden="1" customHeight="1">
      <c r="A141" s="54" t="s">
        <v>556</v>
      </c>
      <c r="B141" s="33">
        <v>62.0</v>
      </c>
      <c r="C141" s="33" t="str">
        <f>IF(VLOOKUP(B141,'Ad Assignments'!$C$2:$D$101,2,FALSE)=TRUE,1,0)</f>
        <v>0</v>
      </c>
      <c r="D141" s="55" t="str">
        <f>VLOOKUP(B141,'Ad Assignments'!$C$2:$G$101,5,FALSE)</f>
        <v>31</v>
      </c>
      <c r="E141" s="55" t="str">
        <f>VLOOKUP(B141,'Ad Assignments'!$C$2:$F$101,4,FALSE)</f>
        <v>3</v>
      </c>
      <c r="F141" s="55" t="str">
        <f>VLOOKUP(B141,'Ad Assignments'!$C$2:$E$101,3,FALSE)</f>
        <v>4</v>
      </c>
      <c r="G141" s="55" t="str">
        <f>VLOOKUP(B141,'Ad Assignments'!$C$2:$H$101,6,FALSE)</f>
        <v>Jonathan</v>
      </c>
      <c r="H141" s="56" t="str">
        <f t="shared" ref="H141:H142" si="27">HYPERLINK("http://newyork.craigslist.org/brk/fuo/5336167084.html","http://newyork.craigslist.org/brk/fuo/5336167084.html")</f>
        <v>http://newyork.craigslist.org/brk/fuo/5336167084.html</v>
      </c>
      <c r="I141" s="46" t="s">
        <v>557</v>
      </c>
      <c r="J141" s="30" t="s">
        <v>16</v>
      </c>
      <c r="K141" s="30"/>
      <c r="L141" s="30" t="s">
        <v>292</v>
      </c>
      <c r="M141" s="30" t="s">
        <v>292</v>
      </c>
      <c r="N141" s="30"/>
      <c r="O141" s="30"/>
      <c r="P141" s="30"/>
    </row>
    <row r="142" ht="14.25" hidden="1" customHeight="1">
      <c r="A142" s="54" t="s">
        <v>558</v>
      </c>
      <c r="B142" s="33">
        <v>62.0</v>
      </c>
      <c r="C142" s="33" t="str">
        <f>IF(VLOOKUP(B142,'Ad Assignments'!$C$2:$D$101,2,FALSE)=TRUE,1,0)</f>
        <v>0</v>
      </c>
      <c r="D142" s="55" t="str">
        <f>VLOOKUP(B142,'Ad Assignments'!$C$2:$G$101,5,FALSE)</f>
        <v>31</v>
      </c>
      <c r="E142" s="55" t="str">
        <f>VLOOKUP(B142,'Ad Assignments'!$C$2:$F$101,4,FALSE)</f>
        <v>3</v>
      </c>
      <c r="F142" s="55" t="str">
        <f>VLOOKUP(B142,'Ad Assignments'!$C$2:$E$101,3,FALSE)</f>
        <v>4</v>
      </c>
      <c r="G142" s="55" t="str">
        <f>VLOOKUP(B142,'Ad Assignments'!$C$2:$H$101,6,FALSE)</f>
        <v>Jonathan</v>
      </c>
      <c r="H142" s="56" t="str">
        <f t="shared" si="27"/>
        <v>http://newyork.craigslist.org/brk/fuo/5336167084.html</v>
      </c>
      <c r="I142" s="46" t="s">
        <v>559</v>
      </c>
      <c r="J142" s="30" t="s">
        <v>16</v>
      </c>
      <c r="K142" s="30"/>
      <c r="L142" s="30" t="s">
        <v>292</v>
      </c>
      <c r="M142" s="30" t="s">
        <v>292</v>
      </c>
      <c r="N142" s="30"/>
      <c r="O142" s="30"/>
      <c r="P142" s="30"/>
    </row>
    <row r="143" ht="14.25" hidden="1" customHeight="1">
      <c r="A143" s="54" t="s">
        <v>560</v>
      </c>
      <c r="B143" s="33">
        <v>63.0</v>
      </c>
      <c r="C143" s="33" t="str">
        <f>IF(VLOOKUP(B143,'Ad Assignments'!$C$2:$D$101,2,FALSE)=TRUE,1,0)</f>
        <v>1</v>
      </c>
      <c r="D143" s="55" t="str">
        <f>VLOOKUP(B143,'Ad Assignments'!$C$2:$G$101,5,FALSE)</f>
        <v>32</v>
      </c>
      <c r="E143" s="55" t="str">
        <f>VLOOKUP(B143,'Ad Assignments'!$C$2:$F$101,4,FALSE)</f>
        <v>4</v>
      </c>
      <c r="F143" s="55" t="str">
        <f>VLOOKUP(B143,'Ad Assignments'!$C$2:$E$101,3,FALSE)</f>
        <v>1</v>
      </c>
      <c r="G143" s="55" t="str">
        <f>VLOOKUP(B143,'Ad Assignments'!$C$2:$H$101,6,FALSE)</f>
        <v>Jonathan</v>
      </c>
      <c r="H143" s="56" t="str">
        <f t="shared" ref="H143:H144" si="28">HYPERLINK("http://cnj.craigslist.org/fuo/5340095294.html","http://cnj.craigslist.org/fuo/5340095294.html")</f>
        <v>http://cnj.craigslist.org/fuo/5340095294.html</v>
      </c>
      <c r="I143" s="58" t="s">
        <v>561</v>
      </c>
      <c r="J143" s="30" t="s">
        <v>16</v>
      </c>
      <c r="K143" s="30"/>
      <c r="L143" s="30" t="s">
        <v>303</v>
      </c>
      <c r="M143" s="30" t="s">
        <v>304</v>
      </c>
      <c r="N143" s="30"/>
      <c r="O143" s="30"/>
      <c r="P143" s="30"/>
    </row>
    <row r="144" ht="14.25" hidden="1" customHeight="1">
      <c r="A144" s="54" t="s">
        <v>562</v>
      </c>
      <c r="B144" s="33">
        <v>63.0</v>
      </c>
      <c r="C144" s="33" t="str">
        <f>IF(VLOOKUP(B144,'Ad Assignments'!$C$2:$D$101,2,FALSE)=TRUE,1,0)</f>
        <v>1</v>
      </c>
      <c r="D144" s="55" t="str">
        <f>VLOOKUP(B144,'Ad Assignments'!$C$2:$G$101,5,FALSE)</f>
        <v>32</v>
      </c>
      <c r="E144" s="55" t="str">
        <f>VLOOKUP(B144,'Ad Assignments'!$C$2:$F$101,4,FALSE)</f>
        <v>4</v>
      </c>
      <c r="F144" s="55" t="str">
        <f>VLOOKUP(B144,'Ad Assignments'!$C$2:$E$101,3,FALSE)</f>
        <v>1</v>
      </c>
      <c r="G144" s="55" t="str">
        <f>VLOOKUP(B144,'Ad Assignments'!$C$2:$H$101,6,FALSE)</f>
        <v>Jonathan</v>
      </c>
      <c r="H144" s="56" t="str">
        <f t="shared" si="28"/>
        <v>http://cnj.craigslist.org/fuo/5340095294.html</v>
      </c>
      <c r="I144" s="58" t="s">
        <v>563</v>
      </c>
      <c r="J144" s="30" t="s">
        <v>16</v>
      </c>
      <c r="K144" s="30"/>
      <c r="L144" s="30" t="s">
        <v>303</v>
      </c>
      <c r="M144" s="30" t="s">
        <v>304</v>
      </c>
      <c r="N144" s="30"/>
      <c r="O144" s="30"/>
      <c r="P144" s="30"/>
    </row>
    <row r="145" ht="14.25" hidden="1" customHeight="1">
      <c r="A145" s="54" t="s">
        <v>564</v>
      </c>
      <c r="B145" s="33">
        <v>63.0</v>
      </c>
      <c r="C145" s="33" t="str">
        <f>IF(VLOOKUP(B145,'Ad Assignments'!$C$2:$D$101,2,FALSE)=TRUE,1,0)</f>
        <v>1</v>
      </c>
      <c r="D145" s="55" t="str">
        <f>VLOOKUP(B145,'Ad Assignments'!$C$2:$G$101,5,FALSE)</f>
        <v>32</v>
      </c>
      <c r="E145" s="55" t="str">
        <f>VLOOKUP(B145,'Ad Assignments'!$C$2:$F$101,4,FALSE)</f>
        <v>4</v>
      </c>
      <c r="F145" s="55" t="str">
        <f>VLOOKUP(B145,'Ad Assignments'!$C$2:$E$101,3,FALSE)</f>
        <v>1</v>
      </c>
      <c r="G145" s="55" t="str">
        <f>VLOOKUP(B145,'Ad Assignments'!$C$2:$H$101,6,FALSE)</f>
        <v>Jonathan</v>
      </c>
      <c r="H145" s="30"/>
      <c r="I145" s="58" t="s">
        <v>565</v>
      </c>
      <c r="J145" s="30" t="s">
        <v>16</v>
      </c>
      <c r="K145" s="30"/>
      <c r="L145" s="30"/>
      <c r="M145" s="30"/>
      <c r="N145" s="30"/>
      <c r="O145" s="30"/>
      <c r="P145" s="30"/>
    </row>
    <row r="146" ht="14.25" hidden="1" customHeight="1">
      <c r="A146" s="30" t="s">
        <v>566</v>
      </c>
      <c r="B146" s="33">
        <v>64.0</v>
      </c>
      <c r="C146" s="33" t="str">
        <f>IF(VLOOKUP(B146,'Ad Assignments'!$C$2:$D$101,2,FALSE)=TRUE,1,0)</f>
        <v>0</v>
      </c>
      <c r="D146" s="55" t="str">
        <f>VLOOKUP(B146,'Ad Assignments'!$C$2:$G$101,5,FALSE)</f>
        <v>32</v>
      </c>
      <c r="E146" s="55" t="str">
        <f>VLOOKUP(B146,'Ad Assignments'!$C$2:$F$101,4,FALSE)</f>
        <v>2</v>
      </c>
      <c r="F146" s="55" t="str">
        <f>VLOOKUP(B146,'Ad Assignments'!$C$2:$E$101,3,FALSE)</f>
        <v>2</v>
      </c>
      <c r="G146" s="55" t="str">
        <f>VLOOKUP(B146,'Ad Assignments'!$C$2:$H$101,6,FALSE)</f>
        <v>Jonathan</v>
      </c>
      <c r="H146" s="41" t="str">
        <f t="shared" ref="H146:H153" si="29">HYPERLINK("http://sfbay.craigslist.org/pen/clt/5334751937.html","http://sfbay.craigslist.org/pen/clt/5334751937.html")</f>
        <v>http://sfbay.craigslist.org/pen/clt/5334751937.html</v>
      </c>
      <c r="I146" s="46" t="s">
        <v>567</v>
      </c>
      <c r="J146" s="30" t="s">
        <v>16</v>
      </c>
      <c r="K146" s="30"/>
      <c r="L146" s="30" t="s">
        <v>349</v>
      </c>
      <c r="M146" s="30" t="s">
        <v>350</v>
      </c>
      <c r="N146" s="30"/>
      <c r="O146" s="30"/>
      <c r="P146" s="30"/>
    </row>
    <row r="147" ht="14.25" hidden="1" customHeight="1">
      <c r="A147" s="30" t="s">
        <v>568</v>
      </c>
      <c r="B147" s="33">
        <v>64.0</v>
      </c>
      <c r="C147" s="33" t="str">
        <f>IF(VLOOKUP(B147,'Ad Assignments'!$C$2:$D$101,2,FALSE)=TRUE,1,0)</f>
        <v>0</v>
      </c>
      <c r="D147" s="55" t="str">
        <f>VLOOKUP(B147,'Ad Assignments'!$C$2:$G$101,5,FALSE)</f>
        <v>32</v>
      </c>
      <c r="E147" s="55" t="str">
        <f>VLOOKUP(B147,'Ad Assignments'!$C$2:$F$101,4,FALSE)</f>
        <v>2</v>
      </c>
      <c r="F147" s="55" t="str">
        <f>VLOOKUP(B147,'Ad Assignments'!$C$2:$E$101,3,FALSE)</f>
        <v>2</v>
      </c>
      <c r="G147" s="55" t="str">
        <f>VLOOKUP(B147,'Ad Assignments'!$C$2:$H$101,6,FALSE)</f>
        <v>Jonathan</v>
      </c>
      <c r="H147" s="41" t="str">
        <f t="shared" si="29"/>
        <v>http://sfbay.craigslist.org/pen/clt/5334751937.html</v>
      </c>
      <c r="I147" s="46" t="s">
        <v>569</v>
      </c>
      <c r="J147" s="30" t="s">
        <v>16</v>
      </c>
      <c r="K147" s="30"/>
      <c r="L147" s="30" t="s">
        <v>349</v>
      </c>
      <c r="M147" s="30" t="s">
        <v>350</v>
      </c>
      <c r="N147" s="30"/>
      <c r="O147" s="30"/>
      <c r="P147" s="30"/>
    </row>
    <row r="148" ht="14.25" hidden="1" customHeight="1">
      <c r="A148" s="30" t="s">
        <v>570</v>
      </c>
      <c r="B148" s="33">
        <v>64.0</v>
      </c>
      <c r="C148" s="33" t="str">
        <f>IF(VLOOKUP(B148,'Ad Assignments'!$C$2:$D$101,2,FALSE)=TRUE,1,0)</f>
        <v>0</v>
      </c>
      <c r="D148" s="55" t="str">
        <f>VLOOKUP(B148,'Ad Assignments'!$C$2:$G$101,5,FALSE)</f>
        <v>32</v>
      </c>
      <c r="E148" s="55" t="str">
        <f>VLOOKUP(B148,'Ad Assignments'!$C$2:$F$101,4,FALSE)</f>
        <v>2</v>
      </c>
      <c r="F148" s="55" t="str">
        <f>VLOOKUP(B148,'Ad Assignments'!$C$2:$E$101,3,FALSE)</f>
        <v>2</v>
      </c>
      <c r="G148" s="55" t="str">
        <f>VLOOKUP(B148,'Ad Assignments'!$C$2:$H$101,6,FALSE)</f>
        <v>Jonathan</v>
      </c>
      <c r="H148" s="41" t="str">
        <f t="shared" si="29"/>
        <v>http://sfbay.craigslist.org/pen/clt/5334751937.html</v>
      </c>
      <c r="I148" s="46" t="s">
        <v>571</v>
      </c>
      <c r="J148" s="30" t="s">
        <v>16</v>
      </c>
      <c r="K148" s="30"/>
      <c r="L148" s="30" t="s">
        <v>349</v>
      </c>
      <c r="M148" s="30" t="s">
        <v>350</v>
      </c>
      <c r="N148" s="30"/>
      <c r="O148" s="30"/>
      <c r="P148" s="30"/>
    </row>
    <row r="149" ht="14.25" hidden="1" customHeight="1">
      <c r="A149" s="30" t="s">
        <v>572</v>
      </c>
      <c r="B149" s="33">
        <v>64.0</v>
      </c>
      <c r="C149" s="33" t="str">
        <f>IF(VLOOKUP(B149,'Ad Assignments'!$C$2:$D$101,2,FALSE)=TRUE,1,0)</f>
        <v>0</v>
      </c>
      <c r="D149" s="55" t="str">
        <f>VLOOKUP(B149,'Ad Assignments'!$C$2:$G$101,5,FALSE)</f>
        <v>32</v>
      </c>
      <c r="E149" s="55" t="str">
        <f>VLOOKUP(B149,'Ad Assignments'!$C$2:$F$101,4,FALSE)</f>
        <v>2</v>
      </c>
      <c r="F149" s="55" t="str">
        <f>VLOOKUP(B149,'Ad Assignments'!$C$2:$E$101,3,FALSE)</f>
        <v>2</v>
      </c>
      <c r="G149" s="55" t="str">
        <f>VLOOKUP(B149,'Ad Assignments'!$C$2:$H$101,6,FALSE)</f>
        <v>Jonathan</v>
      </c>
      <c r="H149" s="41" t="str">
        <f t="shared" si="29"/>
        <v>http://sfbay.craigslist.org/pen/clt/5334751937.html</v>
      </c>
      <c r="I149" s="46" t="s">
        <v>573</v>
      </c>
      <c r="J149" s="30" t="s">
        <v>16</v>
      </c>
      <c r="K149" s="30"/>
      <c r="L149" s="30" t="s">
        <v>349</v>
      </c>
      <c r="M149" s="30" t="s">
        <v>350</v>
      </c>
      <c r="N149" s="30"/>
      <c r="O149" s="30"/>
      <c r="P149" s="30"/>
    </row>
    <row r="150" ht="14.25" hidden="1" customHeight="1">
      <c r="A150" s="30" t="s">
        <v>574</v>
      </c>
      <c r="B150" s="33">
        <v>64.0</v>
      </c>
      <c r="C150" s="33" t="str">
        <f>IF(VLOOKUP(B150,'Ad Assignments'!$C$2:$D$101,2,FALSE)=TRUE,1,0)</f>
        <v>0</v>
      </c>
      <c r="D150" s="55" t="str">
        <f>VLOOKUP(B150,'Ad Assignments'!$C$2:$G$101,5,FALSE)</f>
        <v>32</v>
      </c>
      <c r="E150" s="55" t="str">
        <f>VLOOKUP(B150,'Ad Assignments'!$C$2:$F$101,4,FALSE)</f>
        <v>2</v>
      </c>
      <c r="F150" s="55" t="str">
        <f>VLOOKUP(B150,'Ad Assignments'!$C$2:$E$101,3,FALSE)</f>
        <v>2</v>
      </c>
      <c r="G150" s="55" t="str">
        <f>VLOOKUP(B150,'Ad Assignments'!$C$2:$H$101,6,FALSE)</f>
        <v>Jonathan</v>
      </c>
      <c r="H150" s="41" t="str">
        <f t="shared" si="29"/>
        <v>http://sfbay.craigslist.org/pen/clt/5334751937.html</v>
      </c>
      <c r="I150" s="46" t="s">
        <v>575</v>
      </c>
      <c r="J150" s="30" t="s">
        <v>16</v>
      </c>
      <c r="K150" s="30"/>
      <c r="L150" s="30" t="s">
        <v>349</v>
      </c>
      <c r="M150" s="30" t="s">
        <v>350</v>
      </c>
      <c r="N150" s="30"/>
      <c r="O150" s="30"/>
      <c r="P150" s="30"/>
    </row>
    <row r="151" ht="14.25" hidden="1" customHeight="1">
      <c r="A151" s="30" t="s">
        <v>576</v>
      </c>
      <c r="B151" s="33">
        <v>64.0</v>
      </c>
      <c r="C151" s="33" t="str">
        <f>IF(VLOOKUP(B151,'Ad Assignments'!$C$2:$D$101,2,FALSE)=TRUE,1,0)</f>
        <v>0</v>
      </c>
      <c r="D151" s="55" t="str">
        <f>VLOOKUP(B151,'Ad Assignments'!$C$2:$G$101,5,FALSE)</f>
        <v>32</v>
      </c>
      <c r="E151" s="55" t="str">
        <f>VLOOKUP(B151,'Ad Assignments'!$C$2:$F$101,4,FALSE)</f>
        <v>2</v>
      </c>
      <c r="F151" s="55" t="str">
        <f>VLOOKUP(B151,'Ad Assignments'!$C$2:$E$101,3,FALSE)</f>
        <v>2</v>
      </c>
      <c r="G151" s="55" t="str">
        <f>VLOOKUP(B151,'Ad Assignments'!$C$2:$H$101,6,FALSE)</f>
        <v>Jonathan</v>
      </c>
      <c r="H151" s="41" t="str">
        <f t="shared" si="29"/>
        <v>http://sfbay.craigslist.org/pen/clt/5334751937.html</v>
      </c>
      <c r="I151" s="46" t="s">
        <v>577</v>
      </c>
      <c r="J151" s="30" t="s">
        <v>16</v>
      </c>
      <c r="K151" s="30"/>
      <c r="L151" s="30" t="s">
        <v>349</v>
      </c>
      <c r="M151" s="30" t="s">
        <v>350</v>
      </c>
      <c r="N151" s="30"/>
      <c r="O151" s="30"/>
      <c r="P151" s="30"/>
    </row>
    <row r="152" ht="14.25" hidden="1" customHeight="1">
      <c r="A152" s="30" t="s">
        <v>578</v>
      </c>
      <c r="B152" s="33">
        <v>64.0</v>
      </c>
      <c r="C152" s="33" t="str">
        <f>IF(VLOOKUP(B152,'Ad Assignments'!$C$2:$D$101,2,FALSE)=TRUE,1,0)</f>
        <v>0</v>
      </c>
      <c r="D152" s="55" t="str">
        <f>VLOOKUP(B152,'Ad Assignments'!$C$2:$G$101,5,FALSE)</f>
        <v>32</v>
      </c>
      <c r="E152" s="55" t="str">
        <f>VLOOKUP(B152,'Ad Assignments'!$C$2:$F$101,4,FALSE)</f>
        <v>2</v>
      </c>
      <c r="F152" s="55" t="str">
        <f>VLOOKUP(B152,'Ad Assignments'!$C$2:$E$101,3,FALSE)</f>
        <v>2</v>
      </c>
      <c r="G152" s="55" t="str">
        <f>VLOOKUP(B152,'Ad Assignments'!$C$2:$H$101,6,FALSE)</f>
        <v>Jonathan</v>
      </c>
      <c r="H152" s="41" t="str">
        <f t="shared" si="29"/>
        <v>http://sfbay.craigslist.org/pen/clt/5334751937.html</v>
      </c>
      <c r="I152" s="46" t="s">
        <v>579</v>
      </c>
      <c r="J152" s="30" t="s">
        <v>16</v>
      </c>
      <c r="K152" s="30"/>
      <c r="L152" s="30" t="s">
        <v>349</v>
      </c>
      <c r="M152" s="30" t="s">
        <v>350</v>
      </c>
      <c r="N152" s="30"/>
      <c r="O152" s="30"/>
      <c r="P152" s="30"/>
    </row>
    <row r="153" ht="14.25" hidden="1" customHeight="1">
      <c r="A153" s="30" t="s">
        <v>580</v>
      </c>
      <c r="B153" s="33">
        <v>64.0</v>
      </c>
      <c r="C153" s="33" t="str">
        <f>IF(VLOOKUP(B153,'Ad Assignments'!$C$2:$D$101,2,FALSE)=TRUE,1,0)</f>
        <v>0</v>
      </c>
      <c r="D153" s="55" t="str">
        <f>VLOOKUP(B153,'Ad Assignments'!$C$2:$G$101,5,FALSE)</f>
        <v>32</v>
      </c>
      <c r="E153" s="55" t="str">
        <f>VLOOKUP(B153,'Ad Assignments'!$C$2:$F$101,4,FALSE)</f>
        <v>2</v>
      </c>
      <c r="F153" s="55" t="str">
        <f>VLOOKUP(B153,'Ad Assignments'!$C$2:$E$101,3,FALSE)</f>
        <v>2</v>
      </c>
      <c r="G153" s="55" t="str">
        <f>VLOOKUP(B153,'Ad Assignments'!$C$2:$H$101,6,FALSE)</f>
        <v>Jonathan</v>
      </c>
      <c r="H153" s="41" t="str">
        <f t="shared" si="29"/>
        <v>http://sfbay.craigslist.org/pen/clt/5334751937.html</v>
      </c>
      <c r="I153" s="46" t="s">
        <v>581</v>
      </c>
      <c r="J153" s="30" t="s">
        <v>16</v>
      </c>
      <c r="K153" s="30"/>
      <c r="L153" s="30" t="s">
        <v>349</v>
      </c>
      <c r="M153" s="30" t="s">
        <v>350</v>
      </c>
      <c r="N153" s="30"/>
      <c r="O153" s="30"/>
      <c r="P153" s="30"/>
    </row>
    <row r="154" ht="14.25" hidden="1" customHeight="1">
      <c r="A154" s="30" t="s">
        <v>578</v>
      </c>
      <c r="B154" s="33">
        <v>64.0</v>
      </c>
      <c r="C154" s="33" t="str">
        <f>IF(VLOOKUP(B154,'Ad Assignments'!$C$2:$D$101,2,FALSE)=TRUE,1,0)</f>
        <v>0</v>
      </c>
      <c r="D154" s="55" t="str">
        <f>VLOOKUP(B154,'Ad Assignments'!$C$2:$G$101,5,FALSE)</f>
        <v>32</v>
      </c>
      <c r="E154" s="55" t="str">
        <f>VLOOKUP(B154,'Ad Assignments'!$C$2:$F$101,4,FALSE)</f>
        <v>2</v>
      </c>
      <c r="F154" s="55" t="str">
        <f>VLOOKUP(B154,'Ad Assignments'!$C$2:$E$101,3,FALSE)</f>
        <v>2</v>
      </c>
      <c r="G154" s="55" t="str">
        <f>VLOOKUP(B154,'Ad Assignments'!$C$2:$H$101,6,FALSE)</f>
        <v>Jonathan</v>
      </c>
      <c r="H154" s="41" t="str">
        <f t="shared" ref="H154:H156" si="30">HYPERLINK("http://sfbay.craigslist.org/pen/clt/5334751937.html"," http://sfbay.craigslist.org/pen/clt/5334751937.html")</f>
        <v> http://sfbay.craigslist.org/pen/clt/5334751937.html</v>
      </c>
      <c r="I154" s="46" t="s">
        <v>582</v>
      </c>
      <c r="J154" s="30" t="s">
        <v>17</v>
      </c>
      <c r="K154" s="30">
        <v>80.0</v>
      </c>
      <c r="L154" s="30" t="s">
        <v>349</v>
      </c>
      <c r="M154" s="30" t="s">
        <v>350</v>
      </c>
      <c r="N154" s="30"/>
      <c r="O154" s="30"/>
      <c r="P154" s="30"/>
    </row>
    <row r="155" ht="14.25" hidden="1" customHeight="1">
      <c r="A155" s="30" t="s">
        <v>572</v>
      </c>
      <c r="B155" s="33">
        <v>64.0</v>
      </c>
      <c r="C155" s="33" t="str">
        <f>IF(VLOOKUP(B155,'Ad Assignments'!$C$2:$D$101,2,FALSE)=TRUE,1,0)</f>
        <v>0</v>
      </c>
      <c r="D155" s="55" t="str">
        <f>VLOOKUP(B155,'Ad Assignments'!$C$2:$G$101,5,FALSE)</f>
        <v>32</v>
      </c>
      <c r="E155" s="55" t="str">
        <f>VLOOKUP(B155,'Ad Assignments'!$C$2:$F$101,4,FALSE)</f>
        <v>2</v>
      </c>
      <c r="F155" s="55" t="str">
        <f>VLOOKUP(B155,'Ad Assignments'!$C$2:$E$101,3,FALSE)</f>
        <v>2</v>
      </c>
      <c r="G155" s="55" t="str">
        <f>VLOOKUP(B155,'Ad Assignments'!$C$2:$H$101,6,FALSE)</f>
        <v>Jonathan</v>
      </c>
      <c r="H155" s="41" t="str">
        <f t="shared" si="30"/>
        <v> http://sfbay.craigslist.org/pen/clt/5334751937.html</v>
      </c>
      <c r="I155" s="46" t="s">
        <v>583</v>
      </c>
      <c r="J155" s="30" t="s">
        <v>17</v>
      </c>
      <c r="K155" s="30">
        <v>60.0</v>
      </c>
      <c r="L155" s="30" t="s">
        <v>349</v>
      </c>
      <c r="M155" s="30" t="s">
        <v>350</v>
      </c>
      <c r="N155" s="30"/>
      <c r="O155" s="30"/>
      <c r="P155" s="30"/>
    </row>
    <row r="156" ht="14.25" hidden="1" customHeight="1">
      <c r="A156" s="30" t="s">
        <v>584</v>
      </c>
      <c r="B156" s="33">
        <v>64.0</v>
      </c>
      <c r="C156" s="33" t="str">
        <f>IF(VLOOKUP(B156,'Ad Assignments'!$C$2:$D$101,2,FALSE)=TRUE,1,0)</f>
        <v>0</v>
      </c>
      <c r="D156" s="55" t="str">
        <f>VLOOKUP(B156,'Ad Assignments'!$C$2:$G$101,5,FALSE)</f>
        <v>32</v>
      </c>
      <c r="E156" s="55" t="str">
        <f>VLOOKUP(B156,'Ad Assignments'!$C$2:$F$101,4,FALSE)</f>
        <v>2</v>
      </c>
      <c r="F156" s="55" t="str">
        <f>VLOOKUP(B156,'Ad Assignments'!$C$2:$E$101,3,FALSE)</f>
        <v>2</v>
      </c>
      <c r="G156" s="55" t="str">
        <f>VLOOKUP(B156,'Ad Assignments'!$C$2:$H$101,6,FALSE)</f>
        <v>Jonathan</v>
      </c>
      <c r="H156" s="41" t="str">
        <f t="shared" si="30"/>
        <v> http://sfbay.craigslist.org/pen/clt/5334751937.html</v>
      </c>
      <c r="I156" s="46" t="s">
        <v>585</v>
      </c>
      <c r="J156" s="30" t="s">
        <v>16</v>
      </c>
      <c r="K156" s="30"/>
      <c r="L156" s="30" t="s">
        <v>349</v>
      </c>
      <c r="M156" s="30" t="s">
        <v>350</v>
      </c>
      <c r="N156" s="30"/>
      <c r="O156" s="30"/>
      <c r="P156" s="30"/>
    </row>
    <row r="157" ht="14.25" hidden="1" customHeight="1">
      <c r="A157" s="30" t="s">
        <v>580</v>
      </c>
      <c r="B157" s="33">
        <v>64.0</v>
      </c>
      <c r="C157" s="33" t="str">
        <f>IF(VLOOKUP(B157,'Ad Assignments'!$C$2:$D$101,2,FALSE)=TRUE,1,0)</f>
        <v>0</v>
      </c>
      <c r="D157" s="55" t="str">
        <f>VLOOKUP(B157,'Ad Assignments'!$C$2:$G$101,5,FALSE)</f>
        <v>32</v>
      </c>
      <c r="E157" s="55" t="str">
        <f>VLOOKUP(B157,'Ad Assignments'!$C$2:$F$101,4,FALSE)</f>
        <v>2</v>
      </c>
      <c r="F157" s="55" t="str">
        <f>VLOOKUP(B157,'Ad Assignments'!$C$2:$E$101,3,FALSE)</f>
        <v>2</v>
      </c>
      <c r="G157" s="55" t="str">
        <f>VLOOKUP(B157,'Ad Assignments'!$C$2:$H$101,6,FALSE)</f>
        <v>Jonathan</v>
      </c>
      <c r="H157" s="41" t="str">
        <f>HYPERLINK("http://sfbay.craigslist.org/pen/clt/5334751937.html","http://sfbay.craigslist.org/pen/clt/5334751937.html")</f>
        <v>http://sfbay.craigslist.org/pen/clt/5334751937.html</v>
      </c>
      <c r="I157" s="46" t="s">
        <v>586</v>
      </c>
      <c r="J157" s="30" t="s">
        <v>17</v>
      </c>
      <c r="K157" s="30">
        <v>50.0</v>
      </c>
      <c r="L157" s="30" t="s">
        <v>349</v>
      </c>
      <c r="M157" s="30" t="s">
        <v>350</v>
      </c>
      <c r="N157" s="30"/>
      <c r="O157" s="30"/>
      <c r="P157" s="30"/>
    </row>
    <row r="158" ht="14.25" hidden="1" customHeight="1">
      <c r="A158" s="30" t="s">
        <v>587</v>
      </c>
      <c r="B158" s="33">
        <v>64.0</v>
      </c>
      <c r="C158" s="33" t="str">
        <f>IF(VLOOKUP(B158,'Ad Assignments'!$C$2:$D$101,2,FALSE)=TRUE,1,0)</f>
        <v>0</v>
      </c>
      <c r="D158" s="55" t="str">
        <f>VLOOKUP(B158,'Ad Assignments'!$C$2:$G$101,5,FALSE)</f>
        <v>32</v>
      </c>
      <c r="E158" s="55" t="str">
        <f>VLOOKUP(B158,'Ad Assignments'!$C$2:$F$101,4,FALSE)</f>
        <v>2</v>
      </c>
      <c r="F158" s="55" t="str">
        <f>VLOOKUP(B158,'Ad Assignments'!$C$2:$E$101,3,FALSE)</f>
        <v>2</v>
      </c>
      <c r="G158" s="55" t="str">
        <f>VLOOKUP(B158,'Ad Assignments'!$C$2:$H$101,6,FALSE)</f>
        <v>Jonathan</v>
      </c>
      <c r="H158" s="41" t="str">
        <f t="shared" ref="H158:H162" si="31">HYPERLINK("http://sfbay.craigslist.org/pen/clt/5334751937.htm","http://sfbay.craigslist.org/pen/clt/5334751937.htm")</f>
        <v>http://sfbay.craigslist.org/pen/clt/5334751937.htm</v>
      </c>
      <c r="I158" s="46" t="s">
        <v>588</v>
      </c>
      <c r="J158" s="30" t="s">
        <v>16</v>
      </c>
      <c r="K158" s="30"/>
      <c r="L158" s="30" t="s">
        <v>349</v>
      </c>
      <c r="M158" s="30" t="s">
        <v>350</v>
      </c>
      <c r="N158" s="30"/>
      <c r="O158" s="30"/>
      <c r="P158" s="30"/>
    </row>
    <row r="159" ht="14.25" hidden="1" customHeight="1">
      <c r="A159" s="30" t="s">
        <v>589</v>
      </c>
      <c r="B159" s="33">
        <v>64.0</v>
      </c>
      <c r="C159" s="33" t="str">
        <f>IF(VLOOKUP(B159,'Ad Assignments'!$C$2:$D$101,2,FALSE)=TRUE,1,0)</f>
        <v>0</v>
      </c>
      <c r="D159" s="55" t="str">
        <f>VLOOKUP(B159,'Ad Assignments'!$C$2:$G$101,5,FALSE)</f>
        <v>32</v>
      </c>
      <c r="E159" s="55" t="str">
        <f>VLOOKUP(B159,'Ad Assignments'!$C$2:$F$101,4,FALSE)</f>
        <v>2</v>
      </c>
      <c r="F159" s="55" t="str">
        <f>VLOOKUP(B159,'Ad Assignments'!$C$2:$E$101,3,FALSE)</f>
        <v>2</v>
      </c>
      <c r="G159" s="55" t="str">
        <f>VLOOKUP(B159,'Ad Assignments'!$C$2:$H$101,6,FALSE)</f>
        <v>Jonathan</v>
      </c>
      <c r="H159" s="41" t="str">
        <f t="shared" si="31"/>
        <v>http://sfbay.craigslist.org/pen/clt/5334751937.htm</v>
      </c>
      <c r="I159" s="46" t="s">
        <v>590</v>
      </c>
      <c r="J159" s="30" t="s">
        <v>17</v>
      </c>
      <c r="K159" s="30">
        <v>25.0</v>
      </c>
      <c r="L159" s="30" t="s">
        <v>349</v>
      </c>
      <c r="M159" s="30" t="s">
        <v>350</v>
      </c>
      <c r="N159" s="30"/>
      <c r="O159" s="30"/>
      <c r="P159" s="30"/>
    </row>
    <row r="160" ht="14.25" hidden="1" customHeight="1">
      <c r="A160" s="30" t="s">
        <v>568</v>
      </c>
      <c r="B160" s="33">
        <v>64.0</v>
      </c>
      <c r="C160" s="33" t="str">
        <f>IF(VLOOKUP(B160,'Ad Assignments'!$C$2:$D$101,2,FALSE)=TRUE,1,0)</f>
        <v>0</v>
      </c>
      <c r="D160" s="55" t="str">
        <f>VLOOKUP(B160,'Ad Assignments'!$C$2:$G$101,5,FALSE)</f>
        <v>32</v>
      </c>
      <c r="E160" s="55" t="str">
        <f>VLOOKUP(B160,'Ad Assignments'!$C$2:$F$101,4,FALSE)</f>
        <v>2</v>
      </c>
      <c r="F160" s="55" t="str">
        <f>VLOOKUP(B160,'Ad Assignments'!$C$2:$E$101,3,FALSE)</f>
        <v>2</v>
      </c>
      <c r="G160" s="55" t="str">
        <f>VLOOKUP(B160,'Ad Assignments'!$C$2:$H$101,6,FALSE)</f>
        <v>Jonathan</v>
      </c>
      <c r="H160" s="41" t="str">
        <f t="shared" si="31"/>
        <v>http://sfbay.craigslist.org/pen/clt/5334751937.htm</v>
      </c>
      <c r="I160" s="46" t="s">
        <v>591</v>
      </c>
      <c r="J160" s="30" t="s">
        <v>17</v>
      </c>
      <c r="K160" s="30">
        <v>50.0</v>
      </c>
      <c r="L160" s="30" t="s">
        <v>349</v>
      </c>
      <c r="M160" s="30" t="s">
        <v>350</v>
      </c>
      <c r="N160" s="30"/>
      <c r="O160" s="30"/>
      <c r="P160" s="30"/>
    </row>
    <row r="161" ht="14.25" hidden="1" customHeight="1">
      <c r="A161" s="30" t="s">
        <v>592</v>
      </c>
      <c r="B161" s="33">
        <v>64.0</v>
      </c>
      <c r="C161" s="33" t="str">
        <f>IF(VLOOKUP(B161,'Ad Assignments'!$C$2:$D$101,2,FALSE)=TRUE,1,0)</f>
        <v>0</v>
      </c>
      <c r="D161" s="55" t="str">
        <f>VLOOKUP(B161,'Ad Assignments'!$C$2:$G$101,5,FALSE)</f>
        <v>32</v>
      </c>
      <c r="E161" s="55" t="str">
        <f>VLOOKUP(B161,'Ad Assignments'!$C$2:$F$101,4,FALSE)</f>
        <v>2</v>
      </c>
      <c r="F161" s="55" t="str">
        <f>VLOOKUP(B161,'Ad Assignments'!$C$2:$E$101,3,FALSE)</f>
        <v>2</v>
      </c>
      <c r="G161" s="55" t="str">
        <f>VLOOKUP(B161,'Ad Assignments'!$C$2:$H$101,6,FALSE)</f>
        <v>Jonathan</v>
      </c>
      <c r="H161" s="41" t="str">
        <f t="shared" si="31"/>
        <v>http://sfbay.craigslist.org/pen/clt/5334751937.htm</v>
      </c>
      <c r="I161" s="46" t="s">
        <v>593</v>
      </c>
      <c r="J161" s="30" t="s">
        <v>16</v>
      </c>
      <c r="K161" s="30"/>
      <c r="L161" s="30" t="s">
        <v>349</v>
      </c>
      <c r="M161" s="30" t="s">
        <v>350</v>
      </c>
      <c r="N161" s="30"/>
      <c r="O161" s="30"/>
      <c r="P161" s="30"/>
    </row>
    <row r="162" ht="14.25" hidden="1" customHeight="1">
      <c r="A162" s="30" t="s">
        <v>592</v>
      </c>
      <c r="B162" s="33">
        <v>64.0</v>
      </c>
      <c r="C162" s="33" t="str">
        <f>IF(VLOOKUP(B162,'Ad Assignments'!$C$2:$D$101,2,FALSE)=TRUE,1,0)</f>
        <v>0</v>
      </c>
      <c r="D162" s="55" t="str">
        <f>VLOOKUP(B162,'Ad Assignments'!$C$2:$G$101,5,FALSE)</f>
        <v>32</v>
      </c>
      <c r="E162" s="55" t="str">
        <f>VLOOKUP(B162,'Ad Assignments'!$C$2:$F$101,4,FALSE)</f>
        <v>2</v>
      </c>
      <c r="F162" s="55" t="str">
        <f>VLOOKUP(B162,'Ad Assignments'!$C$2:$E$101,3,FALSE)</f>
        <v>2</v>
      </c>
      <c r="G162" s="55" t="str">
        <f>VLOOKUP(B162,'Ad Assignments'!$C$2:$H$101,6,FALSE)</f>
        <v>Jonathan</v>
      </c>
      <c r="H162" s="41" t="str">
        <f t="shared" si="31"/>
        <v>http://sfbay.craigslist.org/pen/clt/5334751937.htm</v>
      </c>
      <c r="I162" s="46" t="s">
        <v>594</v>
      </c>
      <c r="J162" s="30" t="s">
        <v>17</v>
      </c>
      <c r="K162" s="30">
        <v>60.0</v>
      </c>
      <c r="L162" s="30" t="s">
        <v>349</v>
      </c>
      <c r="M162" s="30" t="s">
        <v>350</v>
      </c>
      <c r="N162" s="30"/>
      <c r="O162" s="30"/>
      <c r="P162" s="30"/>
    </row>
    <row r="163" ht="14.25" hidden="1" customHeight="1">
      <c r="A163" s="30" t="s">
        <v>595</v>
      </c>
      <c r="B163" s="33">
        <v>67.0</v>
      </c>
      <c r="C163" s="33" t="str">
        <f>IF(VLOOKUP(B163,'Ad Assignments'!$C$2:$D$101,2,FALSE)=TRUE,1,0)</f>
        <v>1</v>
      </c>
      <c r="D163" s="55" t="str">
        <f>VLOOKUP(B163,'Ad Assignments'!$C$2:$G$101,5,FALSE)</f>
        <v>34</v>
      </c>
      <c r="E163" s="55" t="str">
        <f>VLOOKUP(B163,'Ad Assignments'!$C$2:$F$101,4,FALSE)</f>
        <v>2</v>
      </c>
      <c r="F163" s="55" t="str">
        <f>VLOOKUP(B163,'Ad Assignments'!$C$2:$E$101,3,FALSE)</f>
        <v>2</v>
      </c>
      <c r="G163" s="55" t="str">
        <f>VLOOKUP(B163,'Ad Assignments'!$C$2:$H$101,6,FALSE)</f>
        <v>Jonathan</v>
      </c>
      <c r="H163" s="41" t="str">
        <f>HYPERLINK("http://sfbay.craigslist.org/pen/sys/5334757609.html"," http://sfbay.craigslist.org/pen/sys/5334757609.html")</f>
        <v> http://sfbay.craigslist.org/pen/sys/5334757609.html</v>
      </c>
      <c r="I163" s="46" t="s">
        <v>596</v>
      </c>
      <c r="J163" s="30" t="s">
        <v>17</v>
      </c>
      <c r="K163" s="30">
        <v>75.0</v>
      </c>
      <c r="L163" s="30" t="s">
        <v>349</v>
      </c>
      <c r="M163" s="30" t="s">
        <v>350</v>
      </c>
      <c r="N163" s="30"/>
      <c r="O163" s="30"/>
      <c r="P163" s="30"/>
    </row>
    <row r="164" ht="14.25" hidden="1" customHeight="1">
      <c r="A164" s="30" t="s">
        <v>597</v>
      </c>
      <c r="B164" s="33">
        <v>67.0</v>
      </c>
      <c r="C164" s="33" t="str">
        <f>IF(VLOOKUP(B164,'Ad Assignments'!$C$2:$D$101,2,FALSE)=TRUE,1,0)</f>
        <v>1</v>
      </c>
      <c r="D164" s="55" t="str">
        <f>VLOOKUP(B164,'Ad Assignments'!$C$2:$G$101,5,FALSE)</f>
        <v>34</v>
      </c>
      <c r="E164" s="55" t="str">
        <f>VLOOKUP(B164,'Ad Assignments'!$C$2:$F$101,4,FALSE)</f>
        <v>2</v>
      </c>
      <c r="F164" s="55" t="str">
        <f>VLOOKUP(B164,'Ad Assignments'!$C$2:$E$101,3,FALSE)</f>
        <v>2</v>
      </c>
      <c r="G164" s="55" t="str">
        <f>VLOOKUP(B164,'Ad Assignments'!$C$2:$H$101,6,FALSE)</f>
        <v>Jonathan</v>
      </c>
      <c r="H164" s="41" t="str">
        <f t="shared" ref="H164:H171" si="32">HYPERLINK("http://sfbay.craigslist.org/pen/sys/5334757609.html","http://sfbay.craigslist.org/pen/sys/5334757609.html")</f>
        <v>http://sfbay.craigslist.org/pen/sys/5334757609.html</v>
      </c>
      <c r="I164" s="46" t="s">
        <v>598</v>
      </c>
      <c r="J164" s="30" t="s">
        <v>17</v>
      </c>
      <c r="K164" s="30">
        <v>100.0</v>
      </c>
      <c r="L164" s="30" t="s">
        <v>349</v>
      </c>
      <c r="M164" s="30" t="s">
        <v>350</v>
      </c>
      <c r="N164" s="30"/>
      <c r="O164" s="30"/>
      <c r="P164" s="30"/>
    </row>
    <row r="165" ht="14.25" hidden="1" customHeight="1">
      <c r="A165" s="30" t="s">
        <v>599</v>
      </c>
      <c r="B165" s="33">
        <v>67.0</v>
      </c>
      <c r="C165" s="33" t="str">
        <f>IF(VLOOKUP(B165,'Ad Assignments'!$C$2:$D$101,2,FALSE)=TRUE,1,0)</f>
        <v>1</v>
      </c>
      <c r="D165" s="55" t="str">
        <f>VLOOKUP(B165,'Ad Assignments'!$C$2:$G$101,5,FALSE)</f>
        <v>34</v>
      </c>
      <c r="E165" s="55" t="str">
        <f>VLOOKUP(B165,'Ad Assignments'!$C$2:$F$101,4,FALSE)</f>
        <v>2</v>
      </c>
      <c r="F165" s="55" t="str">
        <f>VLOOKUP(B165,'Ad Assignments'!$C$2:$E$101,3,FALSE)</f>
        <v>2</v>
      </c>
      <c r="G165" s="55" t="str">
        <f>VLOOKUP(B165,'Ad Assignments'!$C$2:$H$101,6,FALSE)</f>
        <v>Jonathan</v>
      </c>
      <c r="H165" s="41" t="str">
        <f t="shared" si="32"/>
        <v>http://sfbay.craigslist.org/pen/sys/5334757609.html</v>
      </c>
      <c r="I165" s="46" t="s">
        <v>600</v>
      </c>
      <c r="J165" s="30" t="s">
        <v>17</v>
      </c>
      <c r="K165" s="30">
        <v>100.0</v>
      </c>
      <c r="L165" s="30" t="s">
        <v>349</v>
      </c>
      <c r="M165" s="30" t="s">
        <v>350</v>
      </c>
      <c r="N165" s="30"/>
      <c r="O165" s="30"/>
      <c r="P165" s="30"/>
    </row>
    <row r="166" ht="14.25" hidden="1" customHeight="1">
      <c r="A166" s="30" t="s">
        <v>601</v>
      </c>
      <c r="B166" s="33">
        <v>67.0</v>
      </c>
      <c r="C166" s="33" t="str">
        <f>IF(VLOOKUP(B166,'Ad Assignments'!$C$2:$D$101,2,FALSE)=TRUE,1,0)</f>
        <v>1</v>
      </c>
      <c r="D166" s="55" t="str">
        <f>VLOOKUP(B166,'Ad Assignments'!$C$2:$G$101,5,FALSE)</f>
        <v>34</v>
      </c>
      <c r="E166" s="55" t="str">
        <f>VLOOKUP(B166,'Ad Assignments'!$C$2:$F$101,4,FALSE)</f>
        <v>2</v>
      </c>
      <c r="F166" s="55" t="str">
        <f>VLOOKUP(B166,'Ad Assignments'!$C$2:$E$101,3,FALSE)</f>
        <v>2</v>
      </c>
      <c r="G166" s="55" t="str">
        <f>VLOOKUP(B166,'Ad Assignments'!$C$2:$H$101,6,FALSE)</f>
        <v>Jonathan</v>
      </c>
      <c r="H166" s="41" t="str">
        <f t="shared" si="32"/>
        <v>http://sfbay.craigslist.org/pen/sys/5334757609.html</v>
      </c>
      <c r="I166" s="46" t="s">
        <v>602</v>
      </c>
      <c r="J166" s="30" t="s">
        <v>16</v>
      </c>
      <c r="K166" s="30"/>
      <c r="L166" s="30" t="s">
        <v>349</v>
      </c>
      <c r="M166" s="30" t="s">
        <v>350</v>
      </c>
      <c r="N166" s="30"/>
      <c r="O166" s="30"/>
      <c r="P166" s="30"/>
    </row>
    <row r="167" ht="14.25" hidden="1" customHeight="1">
      <c r="A167" s="30" t="s">
        <v>603</v>
      </c>
      <c r="B167" s="33">
        <v>67.0</v>
      </c>
      <c r="C167" s="33" t="str">
        <f>IF(VLOOKUP(B167,'Ad Assignments'!$C$2:$D$101,2,FALSE)=TRUE,1,0)</f>
        <v>1</v>
      </c>
      <c r="D167" s="55" t="str">
        <f>VLOOKUP(B167,'Ad Assignments'!$C$2:$G$101,5,FALSE)</f>
        <v>34</v>
      </c>
      <c r="E167" s="55" t="str">
        <f>VLOOKUP(B167,'Ad Assignments'!$C$2:$F$101,4,FALSE)</f>
        <v>2</v>
      </c>
      <c r="F167" s="55" t="str">
        <f>VLOOKUP(B167,'Ad Assignments'!$C$2:$E$101,3,FALSE)</f>
        <v>2</v>
      </c>
      <c r="G167" s="55" t="str">
        <f>VLOOKUP(B167,'Ad Assignments'!$C$2:$H$101,6,FALSE)</f>
        <v>Jonathan</v>
      </c>
      <c r="H167" s="41" t="str">
        <f t="shared" si="32"/>
        <v>http://sfbay.craigslist.org/pen/sys/5334757609.html</v>
      </c>
      <c r="I167" s="46" t="s">
        <v>604</v>
      </c>
      <c r="J167" s="30" t="s">
        <v>16</v>
      </c>
      <c r="K167" s="30"/>
      <c r="L167" s="30" t="s">
        <v>349</v>
      </c>
      <c r="M167" s="30" t="s">
        <v>350</v>
      </c>
      <c r="N167" s="30"/>
      <c r="O167" s="30"/>
      <c r="P167" s="30"/>
    </row>
    <row r="168" ht="14.25" hidden="1" customHeight="1">
      <c r="A168" s="30" t="s">
        <v>601</v>
      </c>
      <c r="B168" s="33">
        <v>67.0</v>
      </c>
      <c r="C168" s="33" t="str">
        <f>IF(VLOOKUP(B168,'Ad Assignments'!$C$2:$D$101,2,FALSE)=TRUE,1,0)</f>
        <v>1</v>
      </c>
      <c r="D168" s="55" t="str">
        <f>VLOOKUP(B168,'Ad Assignments'!$C$2:$G$101,5,FALSE)</f>
        <v>34</v>
      </c>
      <c r="E168" s="55" t="str">
        <f>VLOOKUP(B168,'Ad Assignments'!$C$2:$F$101,4,FALSE)</f>
        <v>2</v>
      </c>
      <c r="F168" s="55" t="str">
        <f>VLOOKUP(B168,'Ad Assignments'!$C$2:$E$101,3,FALSE)</f>
        <v>2</v>
      </c>
      <c r="G168" s="55" t="str">
        <f>VLOOKUP(B168,'Ad Assignments'!$C$2:$H$101,6,FALSE)</f>
        <v>Jonathan</v>
      </c>
      <c r="H168" s="41" t="str">
        <f t="shared" si="32"/>
        <v>http://sfbay.craigslist.org/pen/sys/5334757609.html</v>
      </c>
      <c r="I168" s="46" t="s">
        <v>605</v>
      </c>
      <c r="J168" s="30" t="s">
        <v>17</v>
      </c>
      <c r="K168" s="30">
        <v>100.0</v>
      </c>
      <c r="L168" s="30" t="s">
        <v>349</v>
      </c>
      <c r="M168" s="30" t="s">
        <v>350</v>
      </c>
      <c r="N168" s="30"/>
      <c r="O168" s="30"/>
      <c r="P168" s="30"/>
    </row>
    <row r="169" ht="14.25" hidden="1" customHeight="1">
      <c r="A169" s="30" t="s">
        <v>606</v>
      </c>
      <c r="B169" s="33">
        <v>67.0</v>
      </c>
      <c r="C169" s="33" t="str">
        <f>IF(VLOOKUP(B169,'Ad Assignments'!$C$2:$D$101,2,FALSE)=TRUE,1,0)</f>
        <v>1</v>
      </c>
      <c r="D169" s="55" t="str">
        <f>VLOOKUP(B169,'Ad Assignments'!$C$2:$G$101,5,FALSE)</f>
        <v>34</v>
      </c>
      <c r="E169" s="55" t="str">
        <f>VLOOKUP(B169,'Ad Assignments'!$C$2:$F$101,4,FALSE)</f>
        <v>2</v>
      </c>
      <c r="F169" s="55" t="str">
        <f>VLOOKUP(B169,'Ad Assignments'!$C$2:$E$101,3,FALSE)</f>
        <v>2</v>
      </c>
      <c r="G169" s="55" t="str">
        <f>VLOOKUP(B169,'Ad Assignments'!$C$2:$H$101,6,FALSE)</f>
        <v>Jonathan</v>
      </c>
      <c r="H169" s="41" t="str">
        <f t="shared" si="32"/>
        <v>http://sfbay.craigslist.org/pen/sys/5334757609.html</v>
      </c>
      <c r="I169" s="46" t="s">
        <v>607</v>
      </c>
      <c r="J169" s="30" t="s">
        <v>16</v>
      </c>
      <c r="K169" s="30"/>
      <c r="L169" s="30" t="s">
        <v>349</v>
      </c>
      <c r="M169" s="30" t="s">
        <v>350</v>
      </c>
      <c r="N169" s="30"/>
      <c r="O169" s="30"/>
      <c r="P169" s="30"/>
    </row>
    <row r="170" ht="14.25" hidden="1" customHeight="1">
      <c r="A170" s="30" t="s">
        <v>608</v>
      </c>
      <c r="B170" s="33">
        <v>67.0</v>
      </c>
      <c r="C170" s="33" t="str">
        <f>IF(VLOOKUP(B170,'Ad Assignments'!$C$2:$D$101,2,FALSE)=TRUE,1,0)</f>
        <v>1</v>
      </c>
      <c r="D170" s="55" t="str">
        <f>VLOOKUP(B170,'Ad Assignments'!$C$2:$G$101,5,FALSE)</f>
        <v>34</v>
      </c>
      <c r="E170" s="55" t="str">
        <f>VLOOKUP(B170,'Ad Assignments'!$C$2:$F$101,4,FALSE)</f>
        <v>2</v>
      </c>
      <c r="F170" s="55" t="str">
        <f>VLOOKUP(B170,'Ad Assignments'!$C$2:$E$101,3,FALSE)</f>
        <v>2</v>
      </c>
      <c r="G170" s="55" t="str">
        <f>VLOOKUP(B170,'Ad Assignments'!$C$2:$H$101,6,FALSE)</f>
        <v>Jonathan</v>
      </c>
      <c r="H170" s="41" t="str">
        <f t="shared" si="32"/>
        <v>http://sfbay.craigslist.org/pen/sys/5334757609.html</v>
      </c>
      <c r="I170" s="46" t="s">
        <v>609</v>
      </c>
      <c r="J170" s="30" t="s">
        <v>16</v>
      </c>
      <c r="K170" s="30"/>
      <c r="L170" s="30" t="s">
        <v>349</v>
      </c>
      <c r="M170" s="30" t="s">
        <v>350</v>
      </c>
      <c r="N170" s="30"/>
      <c r="O170" s="30"/>
      <c r="P170" s="30"/>
    </row>
    <row r="171" ht="14.25" hidden="1" customHeight="1">
      <c r="A171" s="30" t="s">
        <v>608</v>
      </c>
      <c r="B171" s="33">
        <v>67.0</v>
      </c>
      <c r="C171" s="33" t="str">
        <f>IF(VLOOKUP(B171,'Ad Assignments'!$C$2:$D$101,2,FALSE)=TRUE,1,0)</f>
        <v>1</v>
      </c>
      <c r="D171" s="55" t="str">
        <f>VLOOKUP(B171,'Ad Assignments'!$C$2:$G$101,5,FALSE)</f>
        <v>34</v>
      </c>
      <c r="E171" s="55" t="str">
        <f>VLOOKUP(B171,'Ad Assignments'!$C$2:$F$101,4,FALSE)</f>
        <v>2</v>
      </c>
      <c r="F171" s="55" t="str">
        <f>VLOOKUP(B171,'Ad Assignments'!$C$2:$E$101,3,FALSE)</f>
        <v>2</v>
      </c>
      <c r="G171" s="55" t="str">
        <f>VLOOKUP(B171,'Ad Assignments'!$C$2:$H$101,6,FALSE)</f>
        <v>Jonathan</v>
      </c>
      <c r="H171" s="41" t="str">
        <f t="shared" si="32"/>
        <v>http://sfbay.craigslist.org/pen/sys/5334757609.html</v>
      </c>
      <c r="I171" s="46" t="s">
        <v>610</v>
      </c>
      <c r="J171" s="30" t="s">
        <v>17</v>
      </c>
      <c r="K171" s="30">
        <v>130.0</v>
      </c>
      <c r="L171" s="30" t="s">
        <v>349</v>
      </c>
      <c r="M171" s="30" t="s">
        <v>350</v>
      </c>
      <c r="N171" s="30"/>
      <c r="O171" s="30"/>
      <c r="P171" s="30"/>
    </row>
    <row r="172" ht="14.25" hidden="1" customHeight="1">
      <c r="A172" s="30" t="s">
        <v>611</v>
      </c>
      <c r="B172" s="33">
        <v>71.0</v>
      </c>
      <c r="C172" s="33" t="str">
        <f>IF(VLOOKUP(B172,'Ad Assignments'!$C$2:$D$101,2,FALSE)=TRUE,1,0)</f>
        <v>1</v>
      </c>
      <c r="D172" s="55" t="str">
        <f>VLOOKUP(B172,'Ad Assignments'!$C$2:$G$101,5,FALSE)</f>
        <v>36</v>
      </c>
      <c r="E172" s="55" t="str">
        <f>VLOOKUP(B172,'Ad Assignments'!$C$2:$F$101,4,FALSE)</f>
        <v>1</v>
      </c>
      <c r="F172" s="55" t="str">
        <f>VLOOKUP(B172,'Ad Assignments'!$C$2:$E$101,3,FALSE)</f>
        <v>2</v>
      </c>
      <c r="G172" s="55" t="str">
        <f>VLOOKUP(B172,'Ad Assignments'!$C$2:$H$101,6,FALSE)</f>
        <v>Jonathan</v>
      </c>
      <c r="H172" s="41" t="str">
        <f t="shared" ref="H172:H173" si="33">HYPERLINK("http://sfbay.craigslist.org/pen/ele/5330861031.html","http://sfbay.craigslist.org/pen/ele/5330861031.html")</f>
        <v>http://sfbay.craigslist.org/pen/ele/5330861031.html</v>
      </c>
      <c r="I172" s="46" t="s">
        <v>612</v>
      </c>
      <c r="J172" s="30" t="s">
        <v>17</v>
      </c>
      <c r="K172" s="30">
        <v>180.0</v>
      </c>
      <c r="L172" s="30" t="s">
        <v>349</v>
      </c>
      <c r="M172" s="30" t="s">
        <v>350</v>
      </c>
      <c r="N172" s="30"/>
      <c r="O172" s="30"/>
      <c r="P172" s="30"/>
    </row>
    <row r="173" ht="14.25" hidden="1" customHeight="1">
      <c r="A173" s="30" t="s">
        <v>613</v>
      </c>
      <c r="B173" s="33">
        <v>71.0</v>
      </c>
      <c r="C173" s="33" t="str">
        <f>IF(VLOOKUP(B173,'Ad Assignments'!$C$2:$D$101,2,FALSE)=TRUE,1,0)</f>
        <v>1</v>
      </c>
      <c r="D173" s="55" t="str">
        <f>VLOOKUP(B173,'Ad Assignments'!$C$2:$G$101,5,FALSE)</f>
        <v>36</v>
      </c>
      <c r="E173" s="55" t="str">
        <f>VLOOKUP(B173,'Ad Assignments'!$C$2:$F$101,4,FALSE)</f>
        <v>1</v>
      </c>
      <c r="F173" s="55" t="str">
        <f>VLOOKUP(B173,'Ad Assignments'!$C$2:$E$101,3,FALSE)</f>
        <v>2</v>
      </c>
      <c r="G173" s="55" t="str">
        <f>VLOOKUP(B173,'Ad Assignments'!$C$2:$H$101,6,FALSE)</f>
        <v>Jonathan</v>
      </c>
      <c r="H173" s="41" t="str">
        <f t="shared" si="33"/>
        <v>http://sfbay.craigslist.org/pen/ele/5330861031.html</v>
      </c>
      <c r="I173" s="46" t="s">
        <v>614</v>
      </c>
      <c r="J173" s="30" t="s">
        <v>16</v>
      </c>
      <c r="K173" s="30"/>
      <c r="L173" s="30" t="s">
        <v>349</v>
      </c>
      <c r="M173" s="30" t="s">
        <v>350</v>
      </c>
      <c r="N173" s="30"/>
      <c r="O173" s="30"/>
      <c r="P173" s="30"/>
    </row>
    <row r="174" ht="14.25" hidden="1" customHeight="1">
      <c r="A174" s="54" t="s">
        <v>615</v>
      </c>
      <c r="B174" s="33">
        <v>72.0</v>
      </c>
      <c r="C174" s="33" t="str">
        <f>IF(VLOOKUP(B174,'Ad Assignments'!$C$2:$D$101,2,FALSE)=TRUE,1,0)</f>
        <v>0</v>
      </c>
      <c r="D174" s="55" t="str">
        <f>VLOOKUP(B174,'Ad Assignments'!$C$2:$G$101,5,FALSE)</f>
        <v>36</v>
      </c>
      <c r="E174" s="55" t="str">
        <f>VLOOKUP(B174,'Ad Assignments'!$C$2:$F$101,4,FALSE)</f>
        <v>4</v>
      </c>
      <c r="F174" s="55" t="str">
        <f>VLOOKUP(B174,'Ad Assignments'!$C$2:$E$101,3,FALSE)</f>
        <v>1</v>
      </c>
      <c r="G174" s="55" t="str">
        <f>VLOOKUP(B174,'Ad Assignments'!$C$2:$H$101,6,FALSE)</f>
        <v>Jonathan</v>
      </c>
      <c r="H174" s="56" t="str">
        <f>HYPERLINK("http://cnj.craigslist.org/ele/5340293228.html","http://cnj.craigslist.org/ele/5340293228.html")</f>
        <v>http://cnj.craigslist.org/ele/5340293228.html</v>
      </c>
      <c r="I174" s="58" t="s">
        <v>616</v>
      </c>
      <c r="J174" s="30" t="s">
        <v>16</v>
      </c>
      <c r="K174" s="30"/>
      <c r="L174" s="30" t="s">
        <v>303</v>
      </c>
      <c r="M174" s="30" t="s">
        <v>304</v>
      </c>
      <c r="N174" s="30"/>
      <c r="O174" s="30"/>
      <c r="P174" s="30"/>
    </row>
    <row r="175" ht="14.25" hidden="1" customHeight="1">
      <c r="A175" s="30" t="s">
        <v>617</v>
      </c>
      <c r="B175" s="33">
        <v>73.0</v>
      </c>
      <c r="C175" s="33" t="str">
        <f>IF(VLOOKUP(B175,'Ad Assignments'!$C$2:$D$101,2,FALSE)=TRUE,1,0)</f>
        <v>1</v>
      </c>
      <c r="D175" s="55" t="str">
        <f>VLOOKUP(B175,'Ad Assignments'!$C$2:$G$101,5,FALSE)</f>
        <v>37</v>
      </c>
      <c r="E175" s="55" t="str">
        <f>VLOOKUP(B175,'Ad Assignments'!$C$2:$F$101,4,FALSE)</f>
        <v>4</v>
      </c>
      <c r="F175" s="55" t="str">
        <f>VLOOKUP(B175,'Ad Assignments'!$C$2:$E$101,3,FALSE)</f>
        <v>2</v>
      </c>
      <c r="G175" s="55" t="str">
        <f>VLOOKUP(B175,'Ad Assignments'!$C$2:$H$101,6,FALSE)</f>
        <v>Jonathan</v>
      </c>
      <c r="H175" s="71" t="str">
        <f t="shared" ref="H175:H178" si="34">HYPERLINK("http://sfbay.craigslist.org/pen/sys/5340731436.html","http://sfbay.craigslist.org/pen/sys/5340731436.html")</f>
        <v>http://sfbay.craigslist.org/pen/sys/5340731436.html</v>
      </c>
      <c r="I175" s="46" t="s">
        <v>618</v>
      </c>
      <c r="J175" s="30" t="s">
        <v>17</v>
      </c>
      <c r="K175" s="30">
        <v>480.0</v>
      </c>
      <c r="L175" s="30" t="s">
        <v>349</v>
      </c>
      <c r="M175" s="30" t="s">
        <v>350</v>
      </c>
      <c r="N175" s="30"/>
      <c r="O175" s="30"/>
      <c r="P175" s="30"/>
    </row>
    <row r="176" ht="14.25" hidden="1" customHeight="1">
      <c r="A176" s="30" t="s">
        <v>619</v>
      </c>
      <c r="B176" s="33">
        <v>73.0</v>
      </c>
      <c r="C176" s="33" t="str">
        <f>IF(VLOOKUP(B176,'Ad Assignments'!$C$2:$D$101,2,FALSE)=TRUE,1,0)</f>
        <v>1</v>
      </c>
      <c r="D176" s="55" t="str">
        <f>VLOOKUP(B176,'Ad Assignments'!$C$2:$G$101,5,FALSE)</f>
        <v>37</v>
      </c>
      <c r="E176" s="55" t="str">
        <f>VLOOKUP(B176,'Ad Assignments'!$C$2:$F$101,4,FALSE)</f>
        <v>4</v>
      </c>
      <c r="F176" s="55" t="str">
        <f>VLOOKUP(B176,'Ad Assignments'!$C$2:$E$101,3,FALSE)</f>
        <v>2</v>
      </c>
      <c r="G176" s="55" t="str">
        <f>VLOOKUP(B176,'Ad Assignments'!$C$2:$H$101,6,FALSE)</f>
        <v>Jonathan</v>
      </c>
      <c r="H176" s="41" t="str">
        <f t="shared" si="34"/>
        <v>http://sfbay.craigslist.org/pen/sys/5340731436.html</v>
      </c>
      <c r="I176" s="46" t="s">
        <v>620</v>
      </c>
      <c r="J176" s="30" t="s">
        <v>16</v>
      </c>
      <c r="K176" s="30"/>
      <c r="L176" s="30" t="s">
        <v>349</v>
      </c>
      <c r="M176" s="30" t="s">
        <v>350</v>
      </c>
      <c r="N176" s="30"/>
      <c r="O176" s="30"/>
      <c r="P176" s="30"/>
    </row>
    <row r="177" ht="14.25" hidden="1" customHeight="1">
      <c r="A177" s="30" t="s">
        <v>621</v>
      </c>
      <c r="B177" s="33">
        <v>73.0</v>
      </c>
      <c r="C177" s="33" t="str">
        <f>IF(VLOOKUP(B177,'Ad Assignments'!$C$2:$D$101,2,FALSE)=TRUE,1,0)</f>
        <v>1</v>
      </c>
      <c r="D177" s="55" t="str">
        <f>VLOOKUP(B177,'Ad Assignments'!$C$2:$G$101,5,FALSE)</f>
        <v>37</v>
      </c>
      <c r="E177" s="55" t="str">
        <f>VLOOKUP(B177,'Ad Assignments'!$C$2:$F$101,4,FALSE)</f>
        <v>4</v>
      </c>
      <c r="F177" s="55" t="str">
        <f>VLOOKUP(B177,'Ad Assignments'!$C$2:$E$101,3,FALSE)</f>
        <v>2</v>
      </c>
      <c r="G177" s="55" t="str">
        <f>VLOOKUP(B177,'Ad Assignments'!$C$2:$H$101,6,FALSE)</f>
        <v>Jonathan</v>
      </c>
      <c r="H177" s="41" t="str">
        <f t="shared" si="34"/>
        <v>http://sfbay.craigslist.org/pen/sys/5340731436.html</v>
      </c>
      <c r="I177" s="46" t="s">
        <v>622</v>
      </c>
      <c r="J177" s="30" t="s">
        <v>16</v>
      </c>
      <c r="K177" s="30"/>
      <c r="L177" s="30" t="s">
        <v>349</v>
      </c>
      <c r="M177" s="30" t="s">
        <v>350</v>
      </c>
      <c r="N177" s="30"/>
      <c r="O177" s="30"/>
      <c r="P177" s="30"/>
    </row>
    <row r="178" ht="14.25" hidden="1" customHeight="1">
      <c r="A178" s="30" t="s">
        <v>623</v>
      </c>
      <c r="B178" s="33">
        <v>73.0</v>
      </c>
      <c r="C178" s="33" t="str">
        <f>IF(VLOOKUP(B178,'Ad Assignments'!$C$2:$D$101,2,FALSE)=TRUE,1,0)</f>
        <v>1</v>
      </c>
      <c r="D178" s="55" t="str">
        <f>VLOOKUP(B178,'Ad Assignments'!$C$2:$G$101,5,FALSE)</f>
        <v>37</v>
      </c>
      <c r="E178" s="55" t="str">
        <f>VLOOKUP(B178,'Ad Assignments'!$C$2:$F$101,4,FALSE)</f>
        <v>4</v>
      </c>
      <c r="F178" s="55" t="str">
        <f>VLOOKUP(B178,'Ad Assignments'!$C$2:$E$101,3,FALSE)</f>
        <v>2</v>
      </c>
      <c r="G178" s="55" t="str">
        <f>VLOOKUP(B178,'Ad Assignments'!$C$2:$H$101,6,FALSE)</f>
        <v>Jonathan</v>
      </c>
      <c r="H178" s="41" t="str">
        <f t="shared" si="34"/>
        <v>http://sfbay.craigslist.org/pen/sys/5340731436.html</v>
      </c>
      <c r="I178" s="46" t="s">
        <v>624</v>
      </c>
      <c r="J178" s="30" t="s">
        <v>16</v>
      </c>
      <c r="K178" s="30"/>
      <c r="L178" s="30" t="s">
        <v>349</v>
      </c>
      <c r="M178" s="30" t="s">
        <v>350</v>
      </c>
      <c r="N178" s="30"/>
      <c r="O178" s="30"/>
      <c r="P178" s="30"/>
    </row>
    <row r="179" ht="14.25" hidden="1" customHeight="1">
      <c r="A179" s="72" t="s">
        <v>625</v>
      </c>
      <c r="B179" s="33">
        <v>76.0</v>
      </c>
      <c r="C179" s="33" t="str">
        <f>IF(VLOOKUP(B179,'Ad Assignments'!$C$2:$D$101,2,FALSE)=TRUE,1,0)</f>
        <v>0</v>
      </c>
      <c r="D179" s="55" t="str">
        <f>VLOOKUP(B179,'Ad Assignments'!$C$2:$G$101,5,FALSE)</f>
        <v>38</v>
      </c>
      <c r="E179" s="55" t="str">
        <f>VLOOKUP(B179,'Ad Assignments'!$C$2:$F$101,4,FALSE)</f>
        <v>1</v>
      </c>
      <c r="F179" s="55" t="str">
        <f>VLOOKUP(B179,'Ad Assignments'!$C$2:$E$101,3,FALSE)</f>
        <v>4</v>
      </c>
      <c r="G179" s="55" t="str">
        <f>VLOOKUP(B179,'Ad Assignments'!$C$2:$H$101,6,FALSE)</f>
        <v>Jonathan</v>
      </c>
      <c r="H179" s="56" t="str">
        <f t="shared" ref="H179:H196" si="35">HYPERLINK("http://newyork.craigslist.org/brk/ele/5330490396.html","http://newyork.craigslist.org/brk/ele/5330490396.html")</f>
        <v>http://newyork.craigslist.org/brk/ele/5330490396.html</v>
      </c>
      <c r="I179" s="46" t="s">
        <v>626</v>
      </c>
      <c r="J179" s="30" t="s">
        <v>16</v>
      </c>
      <c r="K179" s="30"/>
      <c r="L179" s="30" t="s">
        <v>292</v>
      </c>
      <c r="M179" s="30" t="s">
        <v>292</v>
      </c>
      <c r="N179" s="30"/>
      <c r="O179" s="30"/>
      <c r="P179" s="30"/>
    </row>
    <row r="180" ht="14.25" hidden="1" customHeight="1">
      <c r="A180" s="68" t="s">
        <v>627</v>
      </c>
      <c r="B180" s="33">
        <v>76.0</v>
      </c>
      <c r="C180" s="33" t="str">
        <f>IF(VLOOKUP(B180,'Ad Assignments'!$C$2:$D$101,2,FALSE)=TRUE,1,0)</f>
        <v>0</v>
      </c>
      <c r="D180" s="55" t="str">
        <f>VLOOKUP(B180,'Ad Assignments'!$C$2:$G$101,5,FALSE)</f>
        <v>38</v>
      </c>
      <c r="E180" s="55" t="str">
        <f>VLOOKUP(B180,'Ad Assignments'!$C$2:$F$101,4,FALSE)</f>
        <v>1</v>
      </c>
      <c r="F180" s="55" t="str">
        <f>VLOOKUP(B180,'Ad Assignments'!$C$2:$E$101,3,FALSE)</f>
        <v>4</v>
      </c>
      <c r="G180" s="55" t="str">
        <f>VLOOKUP(B180,'Ad Assignments'!$C$2:$H$101,6,FALSE)</f>
        <v>Jonathan</v>
      </c>
      <c r="H180" s="56" t="str">
        <f t="shared" si="35"/>
        <v>http://newyork.craigslist.org/brk/ele/5330490396.html</v>
      </c>
      <c r="I180" s="46" t="s">
        <v>628</v>
      </c>
      <c r="J180" s="30" t="s">
        <v>16</v>
      </c>
      <c r="K180" s="30"/>
      <c r="L180" s="30" t="s">
        <v>292</v>
      </c>
      <c r="M180" s="30" t="s">
        <v>292</v>
      </c>
      <c r="N180" s="30"/>
      <c r="O180" s="30"/>
      <c r="P180" s="30"/>
    </row>
    <row r="181" ht="14.25" hidden="1" customHeight="1">
      <c r="A181" s="54" t="s">
        <v>629</v>
      </c>
      <c r="B181" s="33">
        <v>76.0</v>
      </c>
      <c r="C181" s="33" t="str">
        <f>IF(VLOOKUP(B181,'Ad Assignments'!$C$2:$D$101,2,FALSE)=TRUE,1,0)</f>
        <v>0</v>
      </c>
      <c r="D181" s="55" t="str">
        <f>VLOOKUP(B181,'Ad Assignments'!$C$2:$G$101,5,FALSE)</f>
        <v>38</v>
      </c>
      <c r="E181" s="55" t="str">
        <f>VLOOKUP(B181,'Ad Assignments'!$C$2:$F$101,4,FALSE)</f>
        <v>1</v>
      </c>
      <c r="F181" s="55" t="str">
        <f>VLOOKUP(B181,'Ad Assignments'!$C$2:$E$101,3,FALSE)</f>
        <v>4</v>
      </c>
      <c r="G181" s="55" t="str">
        <f>VLOOKUP(B181,'Ad Assignments'!$C$2:$H$101,6,FALSE)</f>
        <v>Jonathan</v>
      </c>
      <c r="H181" s="56" t="str">
        <f t="shared" si="35"/>
        <v>http://newyork.craigslist.org/brk/ele/5330490396.html</v>
      </c>
      <c r="I181" s="46" t="s">
        <v>630</v>
      </c>
      <c r="J181" s="30" t="s">
        <v>16</v>
      </c>
      <c r="K181" s="30"/>
      <c r="L181" s="30" t="s">
        <v>292</v>
      </c>
      <c r="M181" s="30" t="s">
        <v>292</v>
      </c>
      <c r="N181" s="30"/>
      <c r="O181" s="30"/>
      <c r="P181" s="30"/>
    </row>
    <row r="182" ht="14.25" hidden="1" customHeight="1">
      <c r="A182" s="54" t="s">
        <v>631</v>
      </c>
      <c r="B182" s="33">
        <v>76.0</v>
      </c>
      <c r="C182" s="33" t="str">
        <f>IF(VLOOKUP(B182,'Ad Assignments'!$C$2:$D$101,2,FALSE)=TRUE,1,0)</f>
        <v>0</v>
      </c>
      <c r="D182" s="55" t="str">
        <f>VLOOKUP(B182,'Ad Assignments'!$C$2:$G$101,5,FALSE)</f>
        <v>38</v>
      </c>
      <c r="E182" s="55" t="str">
        <f>VLOOKUP(B182,'Ad Assignments'!$C$2:$F$101,4,FALSE)</f>
        <v>1</v>
      </c>
      <c r="F182" s="55" t="str">
        <f>VLOOKUP(B182,'Ad Assignments'!$C$2:$E$101,3,FALSE)</f>
        <v>4</v>
      </c>
      <c r="G182" s="55" t="str">
        <f>VLOOKUP(B182,'Ad Assignments'!$C$2:$H$101,6,FALSE)</f>
        <v>Jonathan</v>
      </c>
      <c r="H182" s="56" t="str">
        <f t="shared" si="35"/>
        <v>http://newyork.craigslist.org/brk/ele/5330490396.html</v>
      </c>
      <c r="I182" s="46" t="s">
        <v>632</v>
      </c>
      <c r="J182" s="30" t="s">
        <v>16</v>
      </c>
      <c r="K182" s="30"/>
      <c r="L182" s="30" t="s">
        <v>292</v>
      </c>
      <c r="M182" s="30" t="s">
        <v>292</v>
      </c>
      <c r="N182" s="30"/>
      <c r="O182" s="30"/>
      <c r="P182" s="30"/>
    </row>
    <row r="183" ht="14.25" hidden="1" customHeight="1">
      <c r="A183" s="68" t="s">
        <v>633</v>
      </c>
      <c r="B183" s="33">
        <v>76.0</v>
      </c>
      <c r="C183" s="33" t="str">
        <f>IF(VLOOKUP(B183,'Ad Assignments'!$C$2:$D$101,2,FALSE)=TRUE,1,0)</f>
        <v>0</v>
      </c>
      <c r="D183" s="55" t="str">
        <f>VLOOKUP(B183,'Ad Assignments'!$C$2:$G$101,5,FALSE)</f>
        <v>38</v>
      </c>
      <c r="E183" s="55" t="str">
        <f>VLOOKUP(B183,'Ad Assignments'!$C$2:$F$101,4,FALSE)</f>
        <v>1</v>
      </c>
      <c r="F183" s="55" t="str">
        <f>VLOOKUP(B183,'Ad Assignments'!$C$2:$E$101,3,FALSE)</f>
        <v>4</v>
      </c>
      <c r="G183" s="55" t="str">
        <f>VLOOKUP(B183,'Ad Assignments'!$C$2:$H$101,6,FALSE)</f>
        <v>Jonathan</v>
      </c>
      <c r="H183" s="56" t="str">
        <f t="shared" si="35"/>
        <v>http://newyork.craigslist.org/brk/ele/5330490396.html</v>
      </c>
      <c r="I183" s="46" t="s">
        <v>634</v>
      </c>
      <c r="J183" s="30" t="s">
        <v>17</v>
      </c>
      <c r="K183" s="30">
        <v>200.0</v>
      </c>
      <c r="L183" s="30" t="s">
        <v>292</v>
      </c>
      <c r="M183" s="30" t="s">
        <v>292</v>
      </c>
      <c r="N183" s="30"/>
      <c r="O183" s="30"/>
      <c r="P183" s="30"/>
    </row>
    <row r="184" ht="14.25" hidden="1" customHeight="1">
      <c r="A184" s="54" t="s">
        <v>635</v>
      </c>
      <c r="B184" s="33">
        <v>76.0</v>
      </c>
      <c r="C184" s="33" t="str">
        <f>IF(VLOOKUP(B184,'Ad Assignments'!$C$2:$D$101,2,FALSE)=TRUE,1,0)</f>
        <v>0</v>
      </c>
      <c r="D184" s="55" t="str">
        <f>VLOOKUP(B184,'Ad Assignments'!$C$2:$G$101,5,FALSE)</f>
        <v>38</v>
      </c>
      <c r="E184" s="55" t="str">
        <f>VLOOKUP(B184,'Ad Assignments'!$C$2:$F$101,4,FALSE)</f>
        <v>1</v>
      </c>
      <c r="F184" s="55" t="str">
        <f>VLOOKUP(B184,'Ad Assignments'!$C$2:$E$101,3,FALSE)</f>
        <v>4</v>
      </c>
      <c r="G184" s="55" t="str">
        <f>VLOOKUP(B184,'Ad Assignments'!$C$2:$H$101,6,FALSE)</f>
        <v>Jonathan</v>
      </c>
      <c r="H184" s="56" t="str">
        <f t="shared" si="35"/>
        <v>http://newyork.craigslist.org/brk/ele/5330490396.html</v>
      </c>
      <c r="I184" s="46" t="s">
        <v>636</v>
      </c>
      <c r="J184" s="30" t="s">
        <v>17</v>
      </c>
      <c r="K184" s="30">
        <v>200.0</v>
      </c>
      <c r="L184" s="30" t="s">
        <v>292</v>
      </c>
      <c r="M184" s="30" t="s">
        <v>292</v>
      </c>
      <c r="N184" s="30"/>
      <c r="O184" s="30"/>
      <c r="P184" s="30"/>
    </row>
    <row r="185" ht="14.25" hidden="1" customHeight="1">
      <c r="A185" s="54" t="s">
        <v>637</v>
      </c>
      <c r="B185" s="33">
        <v>76.0</v>
      </c>
      <c r="C185" s="33" t="str">
        <f>IF(VLOOKUP(B185,'Ad Assignments'!$C$2:$D$101,2,FALSE)=TRUE,1,0)</f>
        <v>0</v>
      </c>
      <c r="D185" s="55" t="str">
        <f>VLOOKUP(B185,'Ad Assignments'!$C$2:$G$101,5,FALSE)</f>
        <v>38</v>
      </c>
      <c r="E185" s="55" t="str">
        <f>VLOOKUP(B185,'Ad Assignments'!$C$2:$F$101,4,FALSE)</f>
        <v>1</v>
      </c>
      <c r="F185" s="55" t="str">
        <f>VLOOKUP(B185,'Ad Assignments'!$C$2:$E$101,3,FALSE)</f>
        <v>4</v>
      </c>
      <c r="G185" s="55" t="str">
        <f>VLOOKUP(B185,'Ad Assignments'!$C$2:$H$101,6,FALSE)</f>
        <v>Jonathan</v>
      </c>
      <c r="H185" s="56" t="str">
        <f t="shared" si="35"/>
        <v>http://newyork.craigslist.org/brk/ele/5330490396.html</v>
      </c>
      <c r="I185" s="46" t="s">
        <v>638</v>
      </c>
      <c r="J185" s="30" t="s">
        <v>16</v>
      </c>
      <c r="K185" s="30"/>
      <c r="L185" s="30" t="s">
        <v>292</v>
      </c>
      <c r="M185" s="30" t="s">
        <v>292</v>
      </c>
      <c r="N185" s="30"/>
      <c r="O185" s="30"/>
      <c r="P185" s="30"/>
    </row>
    <row r="186" ht="14.25" hidden="1" customHeight="1">
      <c r="A186" s="68" t="s">
        <v>639</v>
      </c>
      <c r="B186" s="33">
        <v>76.0</v>
      </c>
      <c r="C186" s="33" t="str">
        <f>IF(VLOOKUP(B186,'Ad Assignments'!$C$2:$D$101,2,FALSE)=TRUE,1,0)</f>
        <v>0</v>
      </c>
      <c r="D186" s="55" t="str">
        <f>VLOOKUP(B186,'Ad Assignments'!$C$2:$G$101,5,FALSE)</f>
        <v>38</v>
      </c>
      <c r="E186" s="55" t="str">
        <f>VLOOKUP(B186,'Ad Assignments'!$C$2:$F$101,4,FALSE)</f>
        <v>1</v>
      </c>
      <c r="F186" s="55" t="str">
        <f>VLOOKUP(B186,'Ad Assignments'!$C$2:$E$101,3,FALSE)</f>
        <v>4</v>
      </c>
      <c r="G186" s="55" t="str">
        <f>VLOOKUP(B186,'Ad Assignments'!$C$2:$H$101,6,FALSE)</f>
        <v>Jonathan</v>
      </c>
      <c r="H186" s="56" t="str">
        <f t="shared" si="35"/>
        <v>http://newyork.craigslist.org/brk/ele/5330490396.html</v>
      </c>
      <c r="I186" s="46" t="s">
        <v>640</v>
      </c>
      <c r="J186" s="30" t="s">
        <v>16</v>
      </c>
      <c r="K186" s="30"/>
      <c r="L186" s="30" t="s">
        <v>292</v>
      </c>
      <c r="M186" s="30" t="s">
        <v>292</v>
      </c>
      <c r="N186" s="30"/>
      <c r="O186" s="30"/>
      <c r="P186" s="30"/>
    </row>
    <row r="187" ht="14.25" hidden="1" customHeight="1">
      <c r="A187" s="54" t="s">
        <v>641</v>
      </c>
      <c r="B187" s="33">
        <v>76.0</v>
      </c>
      <c r="C187" s="33" t="str">
        <f>IF(VLOOKUP(B187,'Ad Assignments'!$C$2:$D$101,2,FALSE)=TRUE,1,0)</f>
        <v>0</v>
      </c>
      <c r="D187" s="55" t="str">
        <f>VLOOKUP(B187,'Ad Assignments'!$C$2:$G$101,5,FALSE)</f>
        <v>38</v>
      </c>
      <c r="E187" s="55" t="str">
        <f>VLOOKUP(B187,'Ad Assignments'!$C$2:$F$101,4,FALSE)</f>
        <v>1</v>
      </c>
      <c r="F187" s="55" t="str">
        <f>VLOOKUP(B187,'Ad Assignments'!$C$2:$E$101,3,FALSE)</f>
        <v>4</v>
      </c>
      <c r="G187" s="55" t="str">
        <f>VLOOKUP(B187,'Ad Assignments'!$C$2:$H$101,6,FALSE)</f>
        <v>Jonathan</v>
      </c>
      <c r="H187" s="56" t="str">
        <f t="shared" si="35"/>
        <v>http://newyork.craigslist.org/brk/ele/5330490396.html</v>
      </c>
      <c r="I187" s="46" t="s">
        <v>642</v>
      </c>
      <c r="J187" s="30" t="s">
        <v>16</v>
      </c>
      <c r="K187" s="30"/>
      <c r="L187" s="30" t="s">
        <v>292</v>
      </c>
      <c r="M187" s="30" t="s">
        <v>292</v>
      </c>
      <c r="N187" s="30"/>
      <c r="O187" s="30"/>
      <c r="P187" s="30"/>
    </row>
    <row r="188" ht="14.25" hidden="1" customHeight="1">
      <c r="A188" s="68" t="s">
        <v>643</v>
      </c>
      <c r="B188" s="33">
        <v>76.0</v>
      </c>
      <c r="C188" s="33" t="str">
        <f>IF(VLOOKUP(B188,'Ad Assignments'!$C$2:$D$101,2,FALSE)=TRUE,1,0)</f>
        <v>0</v>
      </c>
      <c r="D188" s="55" t="str">
        <f>VLOOKUP(B188,'Ad Assignments'!$C$2:$G$101,5,FALSE)</f>
        <v>38</v>
      </c>
      <c r="E188" s="55" t="str">
        <f>VLOOKUP(B188,'Ad Assignments'!$C$2:$F$101,4,FALSE)</f>
        <v>1</v>
      </c>
      <c r="F188" s="55" t="str">
        <f>VLOOKUP(B188,'Ad Assignments'!$C$2:$E$101,3,FALSE)</f>
        <v>4</v>
      </c>
      <c r="G188" s="55" t="str">
        <f>VLOOKUP(B188,'Ad Assignments'!$C$2:$H$101,6,FALSE)</f>
        <v>Jonathan</v>
      </c>
      <c r="H188" s="56" t="str">
        <f t="shared" si="35"/>
        <v>http://newyork.craigslist.org/brk/ele/5330490396.html</v>
      </c>
      <c r="I188" s="46" t="s">
        <v>644</v>
      </c>
      <c r="J188" s="30" t="s">
        <v>16</v>
      </c>
      <c r="K188" s="30"/>
      <c r="L188" s="30" t="s">
        <v>292</v>
      </c>
      <c r="M188" s="30" t="s">
        <v>292</v>
      </c>
      <c r="N188" s="30"/>
      <c r="O188" s="30"/>
      <c r="P188" s="30"/>
    </row>
    <row r="189" ht="14.25" hidden="1" customHeight="1">
      <c r="A189" s="68" t="s">
        <v>645</v>
      </c>
      <c r="B189" s="33">
        <v>76.0</v>
      </c>
      <c r="C189" s="33" t="str">
        <f>IF(VLOOKUP(B189,'Ad Assignments'!$C$2:$D$101,2,FALSE)=TRUE,1,0)</f>
        <v>0</v>
      </c>
      <c r="D189" s="55" t="str">
        <f>VLOOKUP(B189,'Ad Assignments'!$C$2:$G$101,5,FALSE)</f>
        <v>38</v>
      </c>
      <c r="E189" s="55" t="str">
        <f>VLOOKUP(B189,'Ad Assignments'!$C$2:$F$101,4,FALSE)</f>
        <v>1</v>
      </c>
      <c r="F189" s="55" t="str">
        <f>VLOOKUP(B189,'Ad Assignments'!$C$2:$E$101,3,FALSE)</f>
        <v>4</v>
      </c>
      <c r="G189" s="55" t="str">
        <f>VLOOKUP(B189,'Ad Assignments'!$C$2:$H$101,6,FALSE)</f>
        <v>Jonathan</v>
      </c>
      <c r="H189" s="56" t="str">
        <f t="shared" si="35"/>
        <v>http://newyork.craigslist.org/brk/ele/5330490396.html</v>
      </c>
      <c r="I189" s="46" t="s">
        <v>644</v>
      </c>
      <c r="J189" s="30" t="s">
        <v>16</v>
      </c>
      <c r="K189" s="30"/>
      <c r="L189" s="30" t="s">
        <v>292</v>
      </c>
      <c r="M189" s="30" t="s">
        <v>292</v>
      </c>
      <c r="N189" s="30"/>
      <c r="O189" s="30"/>
      <c r="P189" s="30"/>
    </row>
    <row r="190" ht="14.25" hidden="1" customHeight="1">
      <c r="A190" s="54" t="s">
        <v>646</v>
      </c>
      <c r="B190" s="33">
        <v>76.0</v>
      </c>
      <c r="C190" s="33" t="str">
        <f>IF(VLOOKUP(B190,'Ad Assignments'!$C$2:$D$101,2,FALSE)=TRUE,1,0)</f>
        <v>0</v>
      </c>
      <c r="D190" s="55" t="str">
        <f>VLOOKUP(B190,'Ad Assignments'!$C$2:$G$101,5,FALSE)</f>
        <v>38</v>
      </c>
      <c r="E190" s="55" t="str">
        <f>VLOOKUP(B190,'Ad Assignments'!$C$2:$F$101,4,FALSE)</f>
        <v>1</v>
      </c>
      <c r="F190" s="55" t="str">
        <f>VLOOKUP(B190,'Ad Assignments'!$C$2:$E$101,3,FALSE)</f>
        <v>4</v>
      </c>
      <c r="G190" s="55" t="str">
        <f>VLOOKUP(B190,'Ad Assignments'!$C$2:$H$101,6,FALSE)</f>
        <v>Jonathan</v>
      </c>
      <c r="H190" s="56" t="str">
        <f t="shared" si="35"/>
        <v>http://newyork.craigslist.org/brk/ele/5330490396.html</v>
      </c>
      <c r="I190" s="46" t="s">
        <v>647</v>
      </c>
      <c r="J190" s="30" t="s">
        <v>16</v>
      </c>
      <c r="K190" s="30"/>
      <c r="L190" s="30" t="s">
        <v>292</v>
      </c>
      <c r="M190" s="30" t="s">
        <v>292</v>
      </c>
      <c r="N190" s="30"/>
      <c r="O190" s="30"/>
      <c r="P190" s="30"/>
    </row>
    <row r="191" ht="14.25" hidden="1" customHeight="1">
      <c r="A191" s="54" t="s">
        <v>648</v>
      </c>
      <c r="B191" s="33">
        <v>76.0</v>
      </c>
      <c r="C191" s="33" t="str">
        <f>IF(VLOOKUP(B191,'Ad Assignments'!$C$2:$D$101,2,FALSE)=TRUE,1,0)</f>
        <v>0</v>
      </c>
      <c r="D191" s="55" t="str">
        <f>VLOOKUP(B191,'Ad Assignments'!$C$2:$G$101,5,FALSE)</f>
        <v>38</v>
      </c>
      <c r="E191" s="55" t="str">
        <f>VLOOKUP(B191,'Ad Assignments'!$C$2:$F$101,4,FALSE)</f>
        <v>1</v>
      </c>
      <c r="F191" s="55" t="str">
        <f>VLOOKUP(B191,'Ad Assignments'!$C$2:$E$101,3,FALSE)</f>
        <v>4</v>
      </c>
      <c r="G191" s="55" t="str">
        <f>VLOOKUP(B191,'Ad Assignments'!$C$2:$H$101,6,FALSE)</f>
        <v>Jonathan</v>
      </c>
      <c r="H191" s="56" t="str">
        <f t="shared" si="35"/>
        <v>http://newyork.craigslist.org/brk/ele/5330490396.html</v>
      </c>
      <c r="I191" s="46" t="s">
        <v>649</v>
      </c>
      <c r="J191" s="30" t="s">
        <v>17</v>
      </c>
      <c r="K191" s="30">
        <v>235.0</v>
      </c>
      <c r="L191" s="30" t="s">
        <v>292</v>
      </c>
      <c r="M191" s="30" t="s">
        <v>292</v>
      </c>
      <c r="N191" s="30"/>
      <c r="O191" s="30"/>
      <c r="P191" s="30"/>
    </row>
    <row r="192" ht="14.25" hidden="1" customHeight="1">
      <c r="A192" s="54" t="s">
        <v>650</v>
      </c>
      <c r="B192" s="33">
        <v>76.0</v>
      </c>
      <c r="C192" s="33" t="str">
        <f>IF(VLOOKUP(B192,'Ad Assignments'!$C$2:$D$101,2,FALSE)=TRUE,1,0)</f>
        <v>0</v>
      </c>
      <c r="D192" s="55" t="str">
        <f>VLOOKUP(B192,'Ad Assignments'!$C$2:$G$101,5,FALSE)</f>
        <v>38</v>
      </c>
      <c r="E192" s="55" t="str">
        <f>VLOOKUP(B192,'Ad Assignments'!$C$2:$F$101,4,FALSE)</f>
        <v>1</v>
      </c>
      <c r="F192" s="55" t="str">
        <f>VLOOKUP(B192,'Ad Assignments'!$C$2:$E$101,3,FALSE)</f>
        <v>4</v>
      </c>
      <c r="G192" s="55" t="str">
        <f>VLOOKUP(B192,'Ad Assignments'!$C$2:$H$101,6,FALSE)</f>
        <v>Jonathan</v>
      </c>
      <c r="H192" s="56" t="str">
        <f t="shared" si="35"/>
        <v>http://newyork.craigslist.org/brk/ele/5330490396.html</v>
      </c>
      <c r="I192" s="46" t="s">
        <v>651</v>
      </c>
      <c r="J192" s="30" t="s">
        <v>17</v>
      </c>
      <c r="K192" s="30">
        <v>200.0</v>
      </c>
      <c r="L192" s="30" t="s">
        <v>292</v>
      </c>
      <c r="M192" s="30" t="s">
        <v>292</v>
      </c>
      <c r="N192" s="30"/>
      <c r="O192" s="30"/>
      <c r="P192" s="30"/>
    </row>
    <row r="193" ht="14.25" hidden="1" customHeight="1">
      <c r="A193" s="54" t="s">
        <v>652</v>
      </c>
      <c r="B193" s="33">
        <v>76.0</v>
      </c>
      <c r="C193" s="33" t="str">
        <f>IF(VLOOKUP(B193,'Ad Assignments'!$C$2:$D$101,2,FALSE)=TRUE,1,0)</f>
        <v>0</v>
      </c>
      <c r="D193" s="55" t="str">
        <f>VLOOKUP(B193,'Ad Assignments'!$C$2:$G$101,5,FALSE)</f>
        <v>38</v>
      </c>
      <c r="E193" s="55" t="str">
        <f>VLOOKUP(B193,'Ad Assignments'!$C$2:$F$101,4,FALSE)</f>
        <v>1</v>
      </c>
      <c r="F193" s="55" t="str">
        <f>VLOOKUP(B193,'Ad Assignments'!$C$2:$E$101,3,FALSE)</f>
        <v>4</v>
      </c>
      <c r="G193" s="55" t="str">
        <f>VLOOKUP(B193,'Ad Assignments'!$C$2:$H$101,6,FALSE)</f>
        <v>Jonathan</v>
      </c>
      <c r="H193" s="56" t="str">
        <f t="shared" si="35"/>
        <v>http://newyork.craigslist.org/brk/ele/5330490396.html</v>
      </c>
      <c r="I193" s="46" t="s">
        <v>653</v>
      </c>
      <c r="J193" s="30" t="s">
        <v>16</v>
      </c>
      <c r="K193" s="30"/>
      <c r="L193" s="30" t="s">
        <v>292</v>
      </c>
      <c r="M193" s="30" t="s">
        <v>292</v>
      </c>
      <c r="N193" s="30"/>
      <c r="O193" s="30"/>
      <c r="P193" s="30"/>
    </row>
    <row r="194" ht="14.25" hidden="1" customHeight="1">
      <c r="A194" s="54" t="s">
        <v>654</v>
      </c>
      <c r="B194" s="33">
        <v>76.0</v>
      </c>
      <c r="C194" s="33" t="str">
        <f>IF(VLOOKUP(B194,'Ad Assignments'!$C$2:$D$101,2,FALSE)=TRUE,1,0)</f>
        <v>0</v>
      </c>
      <c r="D194" s="55" t="str">
        <f>VLOOKUP(B194,'Ad Assignments'!$C$2:$G$101,5,FALSE)</f>
        <v>38</v>
      </c>
      <c r="E194" s="55" t="str">
        <f>VLOOKUP(B194,'Ad Assignments'!$C$2:$F$101,4,FALSE)</f>
        <v>1</v>
      </c>
      <c r="F194" s="55" t="str">
        <f>VLOOKUP(B194,'Ad Assignments'!$C$2:$E$101,3,FALSE)</f>
        <v>4</v>
      </c>
      <c r="G194" s="55" t="str">
        <f>VLOOKUP(B194,'Ad Assignments'!$C$2:$H$101,6,FALSE)</f>
        <v>Jonathan</v>
      </c>
      <c r="H194" s="56" t="str">
        <f t="shared" si="35"/>
        <v>http://newyork.craigslist.org/brk/ele/5330490396.html</v>
      </c>
      <c r="I194" s="46" t="s">
        <v>655</v>
      </c>
      <c r="J194" s="30" t="s">
        <v>17</v>
      </c>
      <c r="K194" s="30">
        <v>200.0</v>
      </c>
      <c r="L194" s="30" t="s">
        <v>292</v>
      </c>
      <c r="M194" s="30" t="s">
        <v>292</v>
      </c>
      <c r="N194" s="30"/>
      <c r="O194" s="30"/>
      <c r="P194" s="30"/>
    </row>
    <row r="195" ht="14.25" hidden="1" customHeight="1">
      <c r="A195" s="54" t="s">
        <v>656</v>
      </c>
      <c r="B195" s="33">
        <v>76.0</v>
      </c>
      <c r="C195" s="33" t="str">
        <f>IF(VLOOKUP(B195,'Ad Assignments'!$C$2:$D$101,2,FALSE)=TRUE,1,0)</f>
        <v>0</v>
      </c>
      <c r="D195" s="55" t="str">
        <f>VLOOKUP(B195,'Ad Assignments'!$C$2:$G$101,5,FALSE)</f>
        <v>38</v>
      </c>
      <c r="E195" s="55" t="str">
        <f>VLOOKUP(B195,'Ad Assignments'!$C$2:$F$101,4,FALSE)</f>
        <v>1</v>
      </c>
      <c r="F195" s="55" t="str">
        <f>VLOOKUP(B195,'Ad Assignments'!$C$2:$E$101,3,FALSE)</f>
        <v>4</v>
      </c>
      <c r="G195" s="55" t="str">
        <f>VLOOKUP(B195,'Ad Assignments'!$C$2:$H$101,6,FALSE)</f>
        <v>Jonathan</v>
      </c>
      <c r="H195" s="56" t="str">
        <f t="shared" si="35"/>
        <v>http://newyork.craigslist.org/brk/ele/5330490396.html</v>
      </c>
      <c r="I195" s="46" t="s">
        <v>657</v>
      </c>
      <c r="J195" s="30" t="s">
        <v>16</v>
      </c>
      <c r="K195" s="30"/>
      <c r="L195" s="30" t="s">
        <v>292</v>
      </c>
      <c r="M195" s="30" t="s">
        <v>292</v>
      </c>
      <c r="N195" s="30"/>
      <c r="O195" s="30"/>
      <c r="P195" s="30"/>
    </row>
    <row r="196" ht="14.25" hidden="1" customHeight="1">
      <c r="A196" s="54" t="s">
        <v>658</v>
      </c>
      <c r="B196" s="33">
        <v>76.0</v>
      </c>
      <c r="C196" s="33" t="str">
        <f>IF(VLOOKUP(B196,'Ad Assignments'!$C$2:$D$101,2,FALSE)=TRUE,1,0)</f>
        <v>0</v>
      </c>
      <c r="D196" s="55" t="str">
        <f>VLOOKUP(B196,'Ad Assignments'!$C$2:$G$101,5,FALSE)</f>
        <v>38</v>
      </c>
      <c r="E196" s="55" t="str">
        <f>VLOOKUP(B196,'Ad Assignments'!$C$2:$F$101,4,FALSE)</f>
        <v>1</v>
      </c>
      <c r="F196" s="55" t="str">
        <f>VLOOKUP(B196,'Ad Assignments'!$C$2:$E$101,3,FALSE)</f>
        <v>4</v>
      </c>
      <c r="G196" s="55" t="str">
        <f>VLOOKUP(B196,'Ad Assignments'!$C$2:$H$101,6,FALSE)</f>
        <v>Jonathan</v>
      </c>
      <c r="H196" s="56" t="str">
        <f t="shared" si="35"/>
        <v>http://newyork.craigslist.org/brk/ele/5330490396.html</v>
      </c>
      <c r="I196" s="46" t="s">
        <v>659</v>
      </c>
      <c r="J196" s="30" t="s">
        <v>16</v>
      </c>
      <c r="K196" s="30"/>
      <c r="L196" s="30" t="s">
        <v>292</v>
      </c>
      <c r="M196" s="30" t="s">
        <v>292</v>
      </c>
      <c r="N196" s="30"/>
      <c r="O196" s="30"/>
      <c r="P196" s="30"/>
    </row>
    <row r="197" ht="14.25" hidden="1" customHeight="1">
      <c r="A197" s="30" t="s">
        <v>660</v>
      </c>
      <c r="B197" s="33">
        <v>77.0</v>
      </c>
      <c r="C197" s="33" t="str">
        <f>IF(VLOOKUP(B197,'Ad Assignments'!$C$2:$D$101,2,FALSE)=TRUE,1,0)</f>
        <v>1</v>
      </c>
      <c r="D197" s="55" t="str">
        <f>VLOOKUP(B197,'Ad Assignments'!$C$2:$G$101,5,FALSE)</f>
        <v>39</v>
      </c>
      <c r="E197" s="55" t="str">
        <f>VLOOKUP(B197,'Ad Assignments'!$C$2:$F$101,4,FALSE)</f>
        <v>4</v>
      </c>
      <c r="F197" s="55" t="str">
        <f>VLOOKUP(B197,'Ad Assignments'!$C$2:$E$101,3,FALSE)</f>
        <v>2</v>
      </c>
      <c r="G197" s="55" t="str">
        <f>VLOOKUP(B197,'Ad Assignments'!$C$2:$H$101,6,FALSE)</f>
        <v>Jonathan</v>
      </c>
      <c r="H197" s="41" t="str">
        <f>HYPERLINK("http://sfbay.craigslist.org/pen/ele/5340743954.html","http://sfbay.craigslist.org/pen/ele/5340743954.html")</f>
        <v>http://sfbay.craigslist.org/pen/ele/5340743954.html</v>
      </c>
      <c r="I197" s="46" t="s">
        <v>661</v>
      </c>
      <c r="J197" s="30" t="s">
        <v>16</v>
      </c>
      <c r="K197" s="30"/>
      <c r="L197" s="30" t="s">
        <v>349</v>
      </c>
      <c r="M197" s="30" t="s">
        <v>350</v>
      </c>
      <c r="N197" s="30"/>
      <c r="O197" s="30"/>
      <c r="P197" s="30"/>
    </row>
    <row r="198" ht="14.25" hidden="1" customHeight="1">
      <c r="A198" s="30" t="s">
        <v>662</v>
      </c>
      <c r="B198" s="33">
        <v>77.0</v>
      </c>
      <c r="C198" s="33" t="str">
        <f>IF(VLOOKUP(B198,'Ad Assignments'!$C$2:$D$101,2,FALSE)=TRUE,1,0)</f>
        <v>1</v>
      </c>
      <c r="D198" s="55" t="str">
        <f>VLOOKUP(B198,'Ad Assignments'!$C$2:$G$101,5,FALSE)</f>
        <v>39</v>
      </c>
      <c r="E198" s="55" t="str">
        <f>VLOOKUP(B198,'Ad Assignments'!$C$2:$F$101,4,FALSE)</f>
        <v>4</v>
      </c>
      <c r="F198" s="55" t="str">
        <f>VLOOKUP(B198,'Ad Assignments'!$C$2:$E$101,3,FALSE)</f>
        <v>2</v>
      </c>
      <c r="G198" s="55" t="str">
        <f>VLOOKUP(B198,'Ad Assignments'!$C$2:$H$101,6,FALSE)</f>
        <v>Jonathan</v>
      </c>
      <c r="H198" s="41" t="str">
        <f>HYPERLINK("http://sfbay.craigslist.org/pen/ele/5340743954.html"," http://sfbay.craigslist.org/pen/ele/5340743954.html")</f>
        <v> http://sfbay.craigslist.org/pen/ele/5340743954.html</v>
      </c>
      <c r="I198" s="46" t="s">
        <v>663</v>
      </c>
      <c r="J198" s="30" t="s">
        <v>16</v>
      </c>
      <c r="K198" s="30"/>
      <c r="L198" s="30" t="s">
        <v>349</v>
      </c>
      <c r="M198" s="30" t="s">
        <v>350</v>
      </c>
      <c r="N198" s="30"/>
      <c r="O198" s="30"/>
      <c r="P198" s="30"/>
    </row>
    <row r="199" ht="14.25" hidden="1" customHeight="1">
      <c r="A199" s="30" t="s">
        <v>664</v>
      </c>
      <c r="B199" s="33">
        <v>77.0</v>
      </c>
      <c r="C199" s="33" t="str">
        <f>IF(VLOOKUP(B199,'Ad Assignments'!$C$2:$D$101,2,FALSE)=TRUE,1,0)</f>
        <v>1</v>
      </c>
      <c r="D199" s="55" t="str">
        <f>VLOOKUP(B199,'Ad Assignments'!$C$2:$G$101,5,FALSE)</f>
        <v>39</v>
      </c>
      <c r="E199" s="55" t="str">
        <f>VLOOKUP(B199,'Ad Assignments'!$C$2:$F$101,4,FALSE)</f>
        <v>4</v>
      </c>
      <c r="F199" s="55" t="str">
        <f>VLOOKUP(B199,'Ad Assignments'!$C$2:$E$101,3,FALSE)</f>
        <v>2</v>
      </c>
      <c r="G199" s="55" t="str">
        <f>VLOOKUP(B199,'Ad Assignments'!$C$2:$H$101,6,FALSE)</f>
        <v>Jonathan</v>
      </c>
      <c r="H199" s="41" t="str">
        <f t="shared" ref="H199:H204" si="36">HYPERLINK("http://sfbay.craigslist.org/pen/ele/5340743954.html","http://sfbay.craigslist.org/pen/ele/5340743954.html")</f>
        <v>http://sfbay.craigslist.org/pen/ele/5340743954.html</v>
      </c>
      <c r="I199" s="46" t="s">
        <v>665</v>
      </c>
      <c r="J199" s="30" t="s">
        <v>16</v>
      </c>
      <c r="K199" s="30"/>
      <c r="L199" s="30" t="s">
        <v>349</v>
      </c>
      <c r="M199" s="30" t="s">
        <v>350</v>
      </c>
      <c r="N199" s="30"/>
      <c r="O199" s="30"/>
      <c r="P199" s="30"/>
    </row>
    <row r="200" ht="14.25" hidden="1" customHeight="1">
      <c r="A200" s="30" t="s">
        <v>666</v>
      </c>
      <c r="B200" s="33">
        <v>77.0</v>
      </c>
      <c r="C200" s="33" t="str">
        <f>IF(VLOOKUP(B200,'Ad Assignments'!$C$2:$D$101,2,FALSE)=TRUE,1,0)</f>
        <v>1</v>
      </c>
      <c r="D200" s="55" t="str">
        <f>VLOOKUP(B200,'Ad Assignments'!$C$2:$G$101,5,FALSE)</f>
        <v>39</v>
      </c>
      <c r="E200" s="55" t="str">
        <f>VLOOKUP(B200,'Ad Assignments'!$C$2:$F$101,4,FALSE)</f>
        <v>4</v>
      </c>
      <c r="F200" s="55" t="str">
        <f>VLOOKUP(B200,'Ad Assignments'!$C$2:$E$101,3,FALSE)</f>
        <v>2</v>
      </c>
      <c r="G200" s="55" t="str">
        <f>VLOOKUP(B200,'Ad Assignments'!$C$2:$H$101,6,FALSE)</f>
        <v>Jonathan</v>
      </c>
      <c r="H200" s="41" t="str">
        <f t="shared" si="36"/>
        <v>http://sfbay.craigslist.org/pen/ele/5340743954.html</v>
      </c>
      <c r="I200" s="46" t="s">
        <v>667</v>
      </c>
      <c r="J200" s="30" t="s">
        <v>16</v>
      </c>
      <c r="K200" s="30"/>
      <c r="L200" s="30" t="s">
        <v>349</v>
      </c>
      <c r="M200" s="30" t="s">
        <v>350</v>
      </c>
      <c r="N200" s="30"/>
      <c r="O200" s="30"/>
      <c r="P200" s="30"/>
    </row>
    <row r="201" ht="14.25" hidden="1" customHeight="1">
      <c r="A201" s="30" t="s">
        <v>668</v>
      </c>
      <c r="B201" s="33">
        <v>77.0</v>
      </c>
      <c r="C201" s="33" t="str">
        <f>IF(VLOOKUP(B201,'Ad Assignments'!$C$2:$D$101,2,FALSE)=TRUE,1,0)</f>
        <v>1</v>
      </c>
      <c r="D201" s="55" t="str">
        <f>VLOOKUP(B201,'Ad Assignments'!$C$2:$G$101,5,FALSE)</f>
        <v>39</v>
      </c>
      <c r="E201" s="55" t="str">
        <f>VLOOKUP(B201,'Ad Assignments'!$C$2:$F$101,4,FALSE)</f>
        <v>4</v>
      </c>
      <c r="F201" s="55" t="str">
        <f>VLOOKUP(B201,'Ad Assignments'!$C$2:$E$101,3,FALSE)</f>
        <v>2</v>
      </c>
      <c r="G201" s="55" t="str">
        <f>VLOOKUP(B201,'Ad Assignments'!$C$2:$H$101,6,FALSE)</f>
        <v>Jonathan</v>
      </c>
      <c r="H201" s="41" t="str">
        <f t="shared" si="36"/>
        <v>http://sfbay.craigslist.org/pen/ele/5340743954.html</v>
      </c>
      <c r="I201" s="46" t="s">
        <v>669</v>
      </c>
      <c r="J201" s="30" t="s">
        <v>16</v>
      </c>
      <c r="K201" s="30"/>
      <c r="L201" s="30" t="s">
        <v>349</v>
      </c>
      <c r="M201" s="30" t="s">
        <v>350</v>
      </c>
      <c r="N201" s="30"/>
      <c r="O201" s="30"/>
      <c r="P201" s="30"/>
    </row>
    <row r="202" ht="14.25" hidden="1" customHeight="1">
      <c r="A202" s="30" t="s">
        <v>670</v>
      </c>
      <c r="B202" s="33">
        <v>77.0</v>
      </c>
      <c r="C202" s="33" t="str">
        <f>IF(VLOOKUP(B202,'Ad Assignments'!$C$2:$D$101,2,FALSE)=TRUE,1,0)</f>
        <v>1</v>
      </c>
      <c r="D202" s="55" t="str">
        <f>VLOOKUP(B202,'Ad Assignments'!$C$2:$G$101,5,FALSE)</f>
        <v>39</v>
      </c>
      <c r="E202" s="55" t="str">
        <f>VLOOKUP(B202,'Ad Assignments'!$C$2:$F$101,4,FALSE)</f>
        <v>4</v>
      </c>
      <c r="F202" s="55" t="str">
        <f>VLOOKUP(B202,'Ad Assignments'!$C$2:$E$101,3,FALSE)</f>
        <v>2</v>
      </c>
      <c r="G202" s="55" t="str">
        <f>VLOOKUP(B202,'Ad Assignments'!$C$2:$H$101,6,FALSE)</f>
        <v>Jonathan</v>
      </c>
      <c r="H202" s="41" t="str">
        <f t="shared" si="36"/>
        <v>http://sfbay.craigslist.org/pen/ele/5340743954.html</v>
      </c>
      <c r="I202" s="46" t="s">
        <v>671</v>
      </c>
      <c r="J202" s="30" t="s">
        <v>16</v>
      </c>
      <c r="K202" s="30"/>
      <c r="L202" s="30" t="s">
        <v>349</v>
      </c>
      <c r="M202" s="30" t="s">
        <v>350</v>
      </c>
      <c r="N202" s="30"/>
      <c r="O202" s="30"/>
      <c r="P202" s="30"/>
    </row>
    <row r="203" ht="14.25" hidden="1" customHeight="1">
      <c r="A203" s="30" t="s">
        <v>672</v>
      </c>
      <c r="B203" s="33">
        <v>77.0</v>
      </c>
      <c r="C203" s="33" t="str">
        <f>IF(VLOOKUP(B203,'Ad Assignments'!$C$2:$D$101,2,FALSE)=TRUE,1,0)</f>
        <v>1</v>
      </c>
      <c r="D203" s="55" t="str">
        <f>VLOOKUP(B203,'Ad Assignments'!$C$2:$G$101,5,FALSE)</f>
        <v>39</v>
      </c>
      <c r="E203" s="55" t="str">
        <f>VLOOKUP(B203,'Ad Assignments'!$C$2:$F$101,4,FALSE)</f>
        <v>4</v>
      </c>
      <c r="F203" s="55" t="str">
        <f>VLOOKUP(B203,'Ad Assignments'!$C$2:$E$101,3,FALSE)</f>
        <v>2</v>
      </c>
      <c r="G203" s="55" t="str">
        <f>VLOOKUP(B203,'Ad Assignments'!$C$2:$H$101,6,FALSE)</f>
        <v>Jonathan</v>
      </c>
      <c r="H203" s="41" t="str">
        <f t="shared" si="36"/>
        <v>http://sfbay.craigslist.org/pen/ele/5340743954.html</v>
      </c>
      <c r="I203" s="46" t="s">
        <v>673</v>
      </c>
      <c r="J203" s="30" t="s">
        <v>16</v>
      </c>
      <c r="K203" s="30"/>
      <c r="L203" s="30" t="s">
        <v>349</v>
      </c>
      <c r="M203" s="30" t="s">
        <v>350</v>
      </c>
      <c r="N203" s="30"/>
      <c r="O203" s="30"/>
      <c r="P203" s="30"/>
    </row>
    <row r="204" ht="14.25" hidden="1" customHeight="1">
      <c r="A204" s="30" t="s">
        <v>674</v>
      </c>
      <c r="B204" s="33">
        <v>77.0</v>
      </c>
      <c r="C204" s="33" t="str">
        <f>IF(VLOOKUP(B204,'Ad Assignments'!$C$2:$D$101,2,FALSE)=TRUE,1,0)</f>
        <v>1</v>
      </c>
      <c r="D204" s="55" t="str">
        <f>VLOOKUP(B204,'Ad Assignments'!$C$2:$G$101,5,FALSE)</f>
        <v>39</v>
      </c>
      <c r="E204" s="55" t="str">
        <f>VLOOKUP(B204,'Ad Assignments'!$C$2:$F$101,4,FALSE)</f>
        <v>4</v>
      </c>
      <c r="F204" s="55" t="str">
        <f>VLOOKUP(B204,'Ad Assignments'!$C$2:$E$101,3,FALSE)</f>
        <v>2</v>
      </c>
      <c r="G204" s="55" t="str">
        <f>VLOOKUP(B204,'Ad Assignments'!$C$2:$H$101,6,FALSE)</f>
        <v>Jonathan</v>
      </c>
      <c r="H204" s="41" t="str">
        <f t="shared" si="36"/>
        <v>http://sfbay.craigslist.org/pen/ele/5340743954.html</v>
      </c>
      <c r="I204" s="46" t="s">
        <v>675</v>
      </c>
      <c r="J204" s="30" t="s">
        <v>16</v>
      </c>
      <c r="K204" s="30"/>
      <c r="L204" s="30" t="s">
        <v>349</v>
      </c>
      <c r="M204" s="30" t="s">
        <v>350</v>
      </c>
      <c r="N204" s="30"/>
      <c r="O204" s="30"/>
      <c r="P204" s="30"/>
    </row>
    <row r="205" ht="14.25" hidden="1" customHeight="1">
      <c r="A205" s="30" t="s">
        <v>619</v>
      </c>
      <c r="B205" s="33">
        <v>77.0</v>
      </c>
      <c r="C205" s="33" t="str">
        <f>IF(VLOOKUP(B205,'Ad Assignments'!$C$2:$D$101,2,FALSE)=TRUE,1,0)</f>
        <v>1</v>
      </c>
      <c r="D205" s="55" t="str">
        <f>VLOOKUP(B205,'Ad Assignments'!$C$2:$G$101,5,FALSE)</f>
        <v>39</v>
      </c>
      <c r="E205" s="55" t="str">
        <f>VLOOKUP(B205,'Ad Assignments'!$C$2:$F$101,4,FALSE)</f>
        <v>4</v>
      </c>
      <c r="F205" s="55" t="str">
        <f>VLOOKUP(B205,'Ad Assignments'!$C$2:$E$101,3,FALSE)</f>
        <v>2</v>
      </c>
      <c r="G205" s="55" t="str">
        <f>VLOOKUP(B205,'Ad Assignments'!$C$2:$H$101,6,FALSE)</f>
        <v>Jonathan</v>
      </c>
      <c r="H205" s="41" t="str">
        <f>HYPERLINK("http://sfbay.craigslist.org/pen/ele/5340743954.html"," http://sfbay.craigslist.org/pen/ele/5340743954.html ")</f>
        <v> http://sfbay.craigslist.org/pen/ele/5340743954.html </v>
      </c>
      <c r="I205" s="46" t="s">
        <v>676</v>
      </c>
      <c r="J205" s="30" t="s">
        <v>16</v>
      </c>
      <c r="K205" s="30"/>
      <c r="L205" s="30" t="s">
        <v>349</v>
      </c>
      <c r="M205" s="30" t="s">
        <v>350</v>
      </c>
      <c r="N205" s="30"/>
      <c r="O205" s="30"/>
      <c r="P205" s="30"/>
    </row>
    <row r="206" ht="14.25" hidden="1" customHeight="1">
      <c r="A206" s="54" t="s">
        <v>677</v>
      </c>
      <c r="B206" s="33">
        <v>78.0</v>
      </c>
      <c r="C206" s="33" t="str">
        <f>IF(VLOOKUP(B206,'Ad Assignments'!$C$2:$D$101,2,FALSE)=TRUE,1,0)</f>
        <v>0</v>
      </c>
      <c r="D206" s="55" t="str">
        <f>VLOOKUP(B206,'Ad Assignments'!$C$2:$G$101,5,FALSE)</f>
        <v>39</v>
      </c>
      <c r="E206" s="55" t="str">
        <f>VLOOKUP(B206,'Ad Assignments'!$C$2:$F$101,4,FALSE)</f>
        <v>4</v>
      </c>
      <c r="F206" s="55" t="str">
        <f>VLOOKUP(B206,'Ad Assignments'!$C$2:$E$101,3,FALSE)</f>
        <v>1</v>
      </c>
      <c r="G206" s="55" t="str">
        <f>VLOOKUP(B206,'Ad Assignments'!$C$2:$H$101,6,FALSE)</f>
        <v>Jonathan</v>
      </c>
      <c r="H206" s="56" t="str">
        <f t="shared" ref="H206:H211" si="37">HYPERLINK("http://cnj.craigslist.org/pho/5340300561.html","http://cnj.craigslist.org/pho/5340300561.html")</f>
        <v>http://cnj.craigslist.org/pho/5340300561.html</v>
      </c>
      <c r="I206" s="58" t="s">
        <v>678</v>
      </c>
      <c r="J206" s="30" t="s">
        <v>16</v>
      </c>
      <c r="K206" s="30"/>
      <c r="L206" s="30" t="s">
        <v>303</v>
      </c>
      <c r="M206" s="30" t="s">
        <v>304</v>
      </c>
      <c r="N206" s="30"/>
      <c r="O206" s="30"/>
      <c r="P206" s="30"/>
    </row>
    <row r="207" ht="14.25" hidden="1" customHeight="1">
      <c r="A207" s="54" t="s">
        <v>679</v>
      </c>
      <c r="B207" s="33">
        <v>78.0</v>
      </c>
      <c r="C207" s="33" t="str">
        <f>IF(VLOOKUP(B207,'Ad Assignments'!$C$2:$D$101,2,FALSE)=TRUE,1,0)</f>
        <v>0</v>
      </c>
      <c r="D207" s="55" t="str">
        <f>VLOOKUP(B207,'Ad Assignments'!$C$2:$G$101,5,FALSE)</f>
        <v>39</v>
      </c>
      <c r="E207" s="55" t="str">
        <f>VLOOKUP(B207,'Ad Assignments'!$C$2:$F$101,4,FALSE)</f>
        <v>4</v>
      </c>
      <c r="F207" s="55" t="str">
        <f>VLOOKUP(B207,'Ad Assignments'!$C$2:$E$101,3,FALSE)</f>
        <v>1</v>
      </c>
      <c r="G207" s="55" t="str">
        <f>VLOOKUP(B207,'Ad Assignments'!$C$2:$H$101,6,FALSE)</f>
        <v>Jonathan</v>
      </c>
      <c r="H207" s="56" t="str">
        <f t="shared" si="37"/>
        <v>http://cnj.craigslist.org/pho/5340300561.html</v>
      </c>
      <c r="I207" s="58" t="s">
        <v>680</v>
      </c>
      <c r="J207" s="30" t="s">
        <v>16</v>
      </c>
      <c r="K207" s="30"/>
      <c r="L207" s="30" t="s">
        <v>303</v>
      </c>
      <c r="M207" s="30" t="s">
        <v>304</v>
      </c>
      <c r="N207" s="30"/>
      <c r="O207" s="30"/>
      <c r="P207" s="30"/>
    </row>
    <row r="208" ht="28.5" hidden="1" customHeight="1">
      <c r="A208" s="54" t="s">
        <v>681</v>
      </c>
      <c r="B208" s="33">
        <v>78.0</v>
      </c>
      <c r="C208" s="33" t="str">
        <f>IF(VLOOKUP(B208,'Ad Assignments'!$C$2:$D$101,2,FALSE)=TRUE,1,0)</f>
        <v>0</v>
      </c>
      <c r="D208" s="55" t="str">
        <f>VLOOKUP(B208,'Ad Assignments'!$C$2:$G$101,5,FALSE)</f>
        <v>39</v>
      </c>
      <c r="E208" s="55" t="str">
        <f>VLOOKUP(B208,'Ad Assignments'!$C$2:$F$101,4,FALSE)</f>
        <v>4</v>
      </c>
      <c r="F208" s="55" t="str">
        <f>VLOOKUP(B208,'Ad Assignments'!$C$2:$E$101,3,FALSE)</f>
        <v>1</v>
      </c>
      <c r="G208" s="55" t="str">
        <f>VLOOKUP(B208,'Ad Assignments'!$C$2:$H$101,6,FALSE)</f>
        <v>Jonathan</v>
      </c>
      <c r="H208" s="56" t="str">
        <f t="shared" si="37"/>
        <v>http://cnj.craigslist.org/pho/5340300561.html</v>
      </c>
      <c r="I208" s="58" t="s">
        <v>682</v>
      </c>
      <c r="J208" s="30" t="s">
        <v>17</v>
      </c>
      <c r="K208" s="30">
        <v>50.0</v>
      </c>
      <c r="L208" s="30" t="s">
        <v>303</v>
      </c>
      <c r="M208" s="30" t="s">
        <v>304</v>
      </c>
      <c r="N208" s="30"/>
      <c r="O208" s="30"/>
      <c r="P208" s="30"/>
    </row>
    <row r="209" ht="14.25" hidden="1" customHeight="1">
      <c r="A209" s="54" t="s">
        <v>683</v>
      </c>
      <c r="B209" s="33">
        <v>78.0</v>
      </c>
      <c r="C209" s="33" t="str">
        <f>IF(VLOOKUP(B209,'Ad Assignments'!$C$2:$D$101,2,FALSE)=TRUE,1,0)</f>
        <v>0</v>
      </c>
      <c r="D209" s="55" t="str">
        <f>VLOOKUP(B209,'Ad Assignments'!$C$2:$G$101,5,FALSE)</f>
        <v>39</v>
      </c>
      <c r="E209" s="55" t="str">
        <f>VLOOKUP(B209,'Ad Assignments'!$C$2:$F$101,4,FALSE)</f>
        <v>4</v>
      </c>
      <c r="F209" s="55" t="str">
        <f>VLOOKUP(B209,'Ad Assignments'!$C$2:$E$101,3,FALSE)</f>
        <v>1</v>
      </c>
      <c r="G209" s="55" t="str">
        <f>VLOOKUP(B209,'Ad Assignments'!$C$2:$H$101,6,FALSE)</f>
        <v>Jonathan</v>
      </c>
      <c r="H209" s="56" t="str">
        <f t="shared" si="37"/>
        <v>http://cnj.craigslist.org/pho/5340300561.html</v>
      </c>
      <c r="I209" s="58" t="s">
        <v>684</v>
      </c>
      <c r="J209" s="30" t="s">
        <v>16</v>
      </c>
      <c r="K209" s="30"/>
      <c r="L209" s="30" t="s">
        <v>303</v>
      </c>
      <c r="M209" s="30" t="s">
        <v>304</v>
      </c>
      <c r="N209" s="30"/>
      <c r="O209" s="30"/>
      <c r="P209" s="30"/>
    </row>
    <row r="210" ht="14.25" hidden="1" customHeight="1">
      <c r="A210" s="54" t="s">
        <v>685</v>
      </c>
      <c r="B210" s="33">
        <v>78.0</v>
      </c>
      <c r="C210" s="33" t="str">
        <f>IF(VLOOKUP(B210,'Ad Assignments'!$C$2:$D$101,2,FALSE)=TRUE,1,0)</f>
        <v>0</v>
      </c>
      <c r="D210" s="55" t="str">
        <f>VLOOKUP(B210,'Ad Assignments'!$C$2:$G$101,5,FALSE)</f>
        <v>39</v>
      </c>
      <c r="E210" s="55" t="str">
        <f>VLOOKUP(B210,'Ad Assignments'!$C$2:$F$101,4,FALSE)</f>
        <v>4</v>
      </c>
      <c r="F210" s="55" t="str">
        <f>VLOOKUP(B210,'Ad Assignments'!$C$2:$E$101,3,FALSE)</f>
        <v>1</v>
      </c>
      <c r="G210" s="55" t="str">
        <f>VLOOKUP(B210,'Ad Assignments'!$C$2:$H$101,6,FALSE)</f>
        <v>Jonathan</v>
      </c>
      <c r="H210" s="56" t="str">
        <f t="shared" si="37"/>
        <v>http://cnj.craigslist.org/pho/5340300561.html</v>
      </c>
      <c r="I210" s="58" t="s">
        <v>686</v>
      </c>
      <c r="J210" s="30" t="s">
        <v>16</v>
      </c>
      <c r="K210" s="30"/>
      <c r="L210" s="30" t="s">
        <v>303</v>
      </c>
      <c r="M210" s="30" t="s">
        <v>304</v>
      </c>
      <c r="N210" s="30"/>
      <c r="O210" s="30"/>
      <c r="P210" s="30"/>
    </row>
    <row r="211" ht="14.25" hidden="1" customHeight="1">
      <c r="A211" s="54" t="s">
        <v>687</v>
      </c>
      <c r="B211" s="33">
        <v>78.0</v>
      </c>
      <c r="C211" s="33" t="str">
        <f>IF(VLOOKUP(B211,'Ad Assignments'!$C$2:$D$101,2,FALSE)=TRUE,1,0)</f>
        <v>0</v>
      </c>
      <c r="D211" s="55" t="str">
        <f>VLOOKUP(B211,'Ad Assignments'!$C$2:$G$101,5,FALSE)</f>
        <v>39</v>
      </c>
      <c r="E211" s="55" t="str">
        <f>VLOOKUP(B211,'Ad Assignments'!$C$2:$F$101,4,FALSE)</f>
        <v>4</v>
      </c>
      <c r="F211" s="55" t="str">
        <f>VLOOKUP(B211,'Ad Assignments'!$C$2:$E$101,3,FALSE)</f>
        <v>1</v>
      </c>
      <c r="G211" s="55" t="str">
        <f>VLOOKUP(B211,'Ad Assignments'!$C$2:$H$101,6,FALSE)</f>
        <v>Jonathan</v>
      </c>
      <c r="H211" s="56" t="str">
        <f t="shared" si="37"/>
        <v>http://cnj.craigslist.org/pho/5340300561.html</v>
      </c>
      <c r="I211" s="58" t="s">
        <v>688</v>
      </c>
      <c r="J211" s="30" t="s">
        <v>16</v>
      </c>
      <c r="K211" s="30"/>
      <c r="L211" s="30" t="s">
        <v>303</v>
      </c>
      <c r="M211" s="30" t="s">
        <v>304</v>
      </c>
      <c r="N211" s="30"/>
      <c r="O211" s="30"/>
      <c r="P211" s="30"/>
    </row>
    <row r="212" ht="14.25" hidden="1" customHeight="1">
      <c r="A212" s="30" t="s">
        <v>689</v>
      </c>
      <c r="B212" s="33">
        <v>79.0</v>
      </c>
      <c r="C212" s="33" t="str">
        <f>IF(VLOOKUP(B212,'Ad Assignments'!$C$2:$D$101,2,FALSE)=TRUE,1,0)</f>
        <v>1</v>
      </c>
      <c r="D212" s="55" t="str">
        <f>VLOOKUP(B212,'Ad Assignments'!$C$2:$G$101,5,FALSE)</f>
        <v>40</v>
      </c>
      <c r="E212" s="55" t="str">
        <f>VLOOKUP(B212,'Ad Assignments'!$C$2:$F$101,4,FALSE)</f>
        <v>4</v>
      </c>
      <c r="F212" s="55" t="str">
        <f>VLOOKUP(B212,'Ad Assignments'!$C$2:$E$101,3,FALSE)</f>
        <v>2</v>
      </c>
      <c r="G212" s="55" t="str">
        <f>VLOOKUP(B212,'Ad Assignments'!$C$2:$H$101,6,FALSE)</f>
        <v>Jonathan</v>
      </c>
      <c r="H212" s="41" t="str">
        <f t="shared" ref="H212:H213" si="38">HYPERLINK("http://sfbay.craigslist.org/pen/ele/5340751357.htm","http://sfbay.craigslist.org/pen/ele/5340751357.htm")</f>
        <v>http://sfbay.craigslist.org/pen/ele/5340751357.htm</v>
      </c>
      <c r="I212" s="46" t="s">
        <v>690</v>
      </c>
      <c r="J212" s="30" t="s">
        <v>16</v>
      </c>
      <c r="K212" s="30"/>
      <c r="L212" s="30" t="s">
        <v>349</v>
      </c>
      <c r="M212" s="30" t="s">
        <v>350</v>
      </c>
      <c r="N212" s="30"/>
      <c r="O212" s="30"/>
      <c r="P212" s="30"/>
    </row>
    <row r="213" ht="14.25" hidden="1" customHeight="1">
      <c r="A213" s="30" t="s">
        <v>691</v>
      </c>
      <c r="B213" s="33">
        <v>79.0</v>
      </c>
      <c r="C213" s="33" t="str">
        <f>IF(VLOOKUP(B213,'Ad Assignments'!$C$2:$D$101,2,FALSE)=TRUE,1,0)</f>
        <v>1</v>
      </c>
      <c r="D213" s="55" t="str">
        <f>VLOOKUP(B213,'Ad Assignments'!$C$2:$G$101,5,FALSE)</f>
        <v>40</v>
      </c>
      <c r="E213" s="55" t="str">
        <f>VLOOKUP(B213,'Ad Assignments'!$C$2:$F$101,4,FALSE)</f>
        <v>4</v>
      </c>
      <c r="F213" s="55" t="str">
        <f>VLOOKUP(B213,'Ad Assignments'!$C$2:$E$101,3,FALSE)</f>
        <v>2</v>
      </c>
      <c r="G213" s="55" t="str">
        <f>VLOOKUP(B213,'Ad Assignments'!$C$2:$H$101,6,FALSE)</f>
        <v>Jonathan</v>
      </c>
      <c r="H213" s="71" t="str">
        <f t="shared" si="38"/>
        <v>http://sfbay.craigslist.org/pen/ele/5340751357.htm</v>
      </c>
      <c r="I213" s="46" t="s">
        <v>692</v>
      </c>
      <c r="J213" s="30" t="s">
        <v>16</v>
      </c>
      <c r="K213" s="30"/>
      <c r="L213" s="30" t="s">
        <v>349</v>
      </c>
      <c r="M213" s="30" t="s">
        <v>350</v>
      </c>
      <c r="N213" s="30"/>
      <c r="O213" s="30"/>
      <c r="P213" s="30"/>
    </row>
    <row r="214" ht="14.25" hidden="1" customHeight="1">
      <c r="A214" s="30" t="s">
        <v>693</v>
      </c>
      <c r="B214" s="33">
        <v>79.0</v>
      </c>
      <c r="C214" s="33" t="str">
        <f>IF(VLOOKUP(B214,'Ad Assignments'!$C$2:$D$101,2,FALSE)=TRUE,1,0)</f>
        <v>1</v>
      </c>
      <c r="D214" s="55" t="str">
        <f>VLOOKUP(B214,'Ad Assignments'!$C$2:$G$101,5,FALSE)</f>
        <v>40</v>
      </c>
      <c r="E214" s="55" t="str">
        <f>VLOOKUP(B214,'Ad Assignments'!$C$2:$F$101,4,FALSE)</f>
        <v>4</v>
      </c>
      <c r="F214" s="55" t="str">
        <f>VLOOKUP(B214,'Ad Assignments'!$C$2:$E$101,3,FALSE)</f>
        <v>2</v>
      </c>
      <c r="G214" s="55" t="str">
        <f>VLOOKUP(B214,'Ad Assignments'!$C$2:$H$101,6,FALSE)</f>
        <v>Jonathan</v>
      </c>
      <c r="H214" s="71" t="str">
        <f>HYPERLINK("http://sfbay.craigslist.org/pen/ele/5340751357.html","http://sfbay.craigslist.org/pen/ele/5340751357.html")</f>
        <v>http://sfbay.craigslist.org/pen/ele/5340751357.html</v>
      </c>
      <c r="I214" s="46" t="s">
        <v>694</v>
      </c>
      <c r="J214" s="30" t="s">
        <v>16</v>
      </c>
      <c r="K214" s="30"/>
      <c r="L214" s="30" t="s">
        <v>349</v>
      </c>
      <c r="M214" s="30" t="s">
        <v>350</v>
      </c>
      <c r="N214" s="30"/>
      <c r="O214" s="30"/>
      <c r="P214" s="30"/>
    </row>
    <row r="215" ht="14.25" hidden="1" customHeight="1">
      <c r="A215" s="30" t="s">
        <v>695</v>
      </c>
      <c r="B215" s="33">
        <v>79.0</v>
      </c>
      <c r="C215" s="33" t="str">
        <f>IF(VLOOKUP(B215,'Ad Assignments'!$C$2:$D$101,2,FALSE)=TRUE,1,0)</f>
        <v>1</v>
      </c>
      <c r="D215" s="55" t="str">
        <f>VLOOKUP(B215,'Ad Assignments'!$C$2:$G$101,5,FALSE)</f>
        <v>40</v>
      </c>
      <c r="E215" s="55" t="str">
        <f>VLOOKUP(B215,'Ad Assignments'!$C$2:$F$101,4,FALSE)</f>
        <v>4</v>
      </c>
      <c r="F215" s="55" t="str">
        <f>VLOOKUP(B215,'Ad Assignments'!$C$2:$E$101,3,FALSE)</f>
        <v>2</v>
      </c>
      <c r="G215" s="55" t="str">
        <f>VLOOKUP(B215,'Ad Assignments'!$C$2:$H$101,6,FALSE)</f>
        <v>Jonathan</v>
      </c>
      <c r="H215" s="41" t="str">
        <f>HYPERLINK("http://sfbay.craigslist.org/pen/ele/5340751357.html","http://sfbay.craigslist.org/pen/ele/5340751357.html  ")</f>
        <v>http://sfbay.craigslist.org/pen/ele/5340751357.html  </v>
      </c>
      <c r="I215" s="46" t="s">
        <v>696</v>
      </c>
      <c r="J215" s="30" t="s">
        <v>16</v>
      </c>
      <c r="K215" s="30"/>
      <c r="L215" s="30" t="s">
        <v>349</v>
      </c>
      <c r="M215" s="30" t="s">
        <v>350</v>
      </c>
      <c r="N215" s="30"/>
      <c r="O215" s="30"/>
      <c r="P215" s="30"/>
    </row>
    <row r="216" ht="14.25" hidden="1" customHeight="1">
      <c r="A216" s="30" t="s">
        <v>697</v>
      </c>
      <c r="B216" s="33">
        <v>79.0</v>
      </c>
      <c r="C216" s="33" t="str">
        <f>IF(VLOOKUP(B216,'Ad Assignments'!$C$2:$D$101,2,FALSE)=TRUE,1,0)</f>
        <v>1</v>
      </c>
      <c r="D216" s="55" t="str">
        <f>VLOOKUP(B216,'Ad Assignments'!$C$2:$G$101,5,FALSE)</f>
        <v>40</v>
      </c>
      <c r="E216" s="55" t="str">
        <f>VLOOKUP(B216,'Ad Assignments'!$C$2:$F$101,4,FALSE)</f>
        <v>4</v>
      </c>
      <c r="F216" s="55" t="str">
        <f>VLOOKUP(B216,'Ad Assignments'!$C$2:$E$101,3,FALSE)</f>
        <v>2</v>
      </c>
      <c r="G216" s="55" t="str">
        <f>VLOOKUP(B216,'Ad Assignments'!$C$2:$H$101,6,FALSE)</f>
        <v>Jonathan</v>
      </c>
      <c r="H216" s="71" t="str">
        <f t="shared" ref="H216:H218" si="39">HYPERLINK("http://sfbay.craigslist.org/pen/ele/5340751357.html","http://sfbay.craigslist.org/pen/ele/5340751357.html")</f>
        <v>http://sfbay.craigslist.org/pen/ele/5340751357.html</v>
      </c>
      <c r="I216" s="46" t="s">
        <v>698</v>
      </c>
      <c r="J216" s="30" t="s">
        <v>16</v>
      </c>
      <c r="K216" s="30"/>
      <c r="L216" s="30" t="s">
        <v>349</v>
      </c>
      <c r="M216" s="30" t="s">
        <v>350</v>
      </c>
      <c r="N216" s="30"/>
      <c r="O216" s="30"/>
      <c r="P216" s="30"/>
    </row>
    <row r="217" ht="14.25" hidden="1" customHeight="1">
      <c r="A217" s="30" t="s">
        <v>699</v>
      </c>
      <c r="B217" s="33">
        <v>79.0</v>
      </c>
      <c r="C217" s="33" t="str">
        <f>IF(VLOOKUP(B217,'Ad Assignments'!$C$2:$D$101,2,FALSE)=TRUE,1,0)</f>
        <v>1</v>
      </c>
      <c r="D217" s="55" t="str">
        <f>VLOOKUP(B217,'Ad Assignments'!$C$2:$G$101,5,FALSE)</f>
        <v>40</v>
      </c>
      <c r="E217" s="55" t="str">
        <f>VLOOKUP(B217,'Ad Assignments'!$C$2:$F$101,4,FALSE)</f>
        <v>4</v>
      </c>
      <c r="F217" s="55" t="str">
        <f>VLOOKUP(B217,'Ad Assignments'!$C$2:$E$101,3,FALSE)</f>
        <v>2</v>
      </c>
      <c r="G217" s="55" t="str">
        <f>VLOOKUP(B217,'Ad Assignments'!$C$2:$H$101,6,FALSE)</f>
        <v>Jonathan</v>
      </c>
      <c r="H217" s="41" t="str">
        <f t="shared" si="39"/>
        <v>http://sfbay.craigslist.org/pen/ele/5340751357.html</v>
      </c>
      <c r="I217" s="46" t="s">
        <v>700</v>
      </c>
      <c r="J217" s="30" t="s">
        <v>17</v>
      </c>
      <c r="K217" s="30">
        <v>200.0</v>
      </c>
      <c r="L217" s="30" t="s">
        <v>349</v>
      </c>
      <c r="M217" s="30" t="s">
        <v>350</v>
      </c>
      <c r="N217" s="30"/>
      <c r="O217" s="30"/>
      <c r="P217" s="30"/>
    </row>
    <row r="218" ht="14.25" hidden="1" customHeight="1">
      <c r="A218" s="30" t="s">
        <v>701</v>
      </c>
      <c r="B218" s="33">
        <v>79.0</v>
      </c>
      <c r="C218" s="33" t="str">
        <f>IF(VLOOKUP(B218,'Ad Assignments'!$C$2:$D$101,2,FALSE)=TRUE,1,0)</f>
        <v>1</v>
      </c>
      <c r="D218" s="55" t="str">
        <f>VLOOKUP(B218,'Ad Assignments'!$C$2:$G$101,5,FALSE)</f>
        <v>40</v>
      </c>
      <c r="E218" s="55" t="str">
        <f>VLOOKUP(B218,'Ad Assignments'!$C$2:$F$101,4,FALSE)</f>
        <v>4</v>
      </c>
      <c r="F218" s="55" t="str">
        <f>VLOOKUP(B218,'Ad Assignments'!$C$2:$E$101,3,FALSE)</f>
        <v>2</v>
      </c>
      <c r="G218" s="55" t="str">
        <f>VLOOKUP(B218,'Ad Assignments'!$C$2:$H$101,6,FALSE)</f>
        <v>Jonathan</v>
      </c>
      <c r="H218" s="41" t="str">
        <f t="shared" si="39"/>
        <v>http://sfbay.craigslist.org/pen/ele/5340751357.html</v>
      </c>
      <c r="I218" s="46" t="s">
        <v>702</v>
      </c>
      <c r="J218" s="30" t="s">
        <v>16</v>
      </c>
      <c r="K218" s="30"/>
      <c r="L218" s="30" t="s">
        <v>349</v>
      </c>
      <c r="M218" s="30" t="s">
        <v>350</v>
      </c>
      <c r="N218" s="30"/>
      <c r="O218" s="30"/>
      <c r="P218" s="30"/>
    </row>
    <row r="219" ht="14.25" hidden="1" customHeight="1">
      <c r="A219" s="30" t="s">
        <v>703</v>
      </c>
      <c r="B219" s="33">
        <v>79.0</v>
      </c>
      <c r="C219" s="33" t="str">
        <f>IF(VLOOKUP(B219,'Ad Assignments'!$C$2:$D$101,2,FALSE)=TRUE,1,0)</f>
        <v>1</v>
      </c>
      <c r="D219" s="55" t="str">
        <f>VLOOKUP(B219,'Ad Assignments'!$C$2:$G$101,5,FALSE)</f>
        <v>40</v>
      </c>
      <c r="E219" s="55" t="str">
        <f>VLOOKUP(B219,'Ad Assignments'!$C$2:$F$101,4,FALSE)</f>
        <v>4</v>
      </c>
      <c r="F219" s="55" t="str">
        <f>VLOOKUP(B219,'Ad Assignments'!$C$2:$E$101,3,FALSE)</f>
        <v>2</v>
      </c>
      <c r="G219" s="55" t="str">
        <f>VLOOKUP(B219,'Ad Assignments'!$C$2:$H$101,6,FALSE)</f>
        <v>Jonathan</v>
      </c>
      <c r="H219" s="41" t="str">
        <f>HYPERLINK("http://sfbay.craigslist.org/pen/ele/5340751357.html"," http://sfbay.craigslist.org/pen/ele/5340751357.html ")</f>
        <v> http://sfbay.craigslist.org/pen/ele/5340751357.html </v>
      </c>
      <c r="I219" s="46" t="s">
        <v>704</v>
      </c>
      <c r="J219" s="30" t="s">
        <v>16</v>
      </c>
      <c r="K219" s="30"/>
      <c r="L219" s="30" t="s">
        <v>349</v>
      </c>
      <c r="M219" s="30" t="s">
        <v>350</v>
      </c>
      <c r="N219" s="30"/>
      <c r="O219" s="30"/>
      <c r="P219" s="30"/>
    </row>
    <row r="220" ht="14.25" hidden="1" customHeight="1">
      <c r="A220" s="30" t="s">
        <v>705</v>
      </c>
      <c r="B220" s="33">
        <v>79.0</v>
      </c>
      <c r="C220" s="33" t="str">
        <f>IF(VLOOKUP(B220,'Ad Assignments'!$C$2:$D$101,2,FALSE)=TRUE,1,0)</f>
        <v>1</v>
      </c>
      <c r="D220" s="55" t="str">
        <f>VLOOKUP(B220,'Ad Assignments'!$C$2:$G$101,5,FALSE)</f>
        <v>40</v>
      </c>
      <c r="E220" s="55" t="str">
        <f>VLOOKUP(B220,'Ad Assignments'!$C$2:$F$101,4,FALSE)</f>
        <v>4</v>
      </c>
      <c r="F220" s="55" t="str">
        <f>VLOOKUP(B220,'Ad Assignments'!$C$2:$E$101,3,FALSE)</f>
        <v>2</v>
      </c>
      <c r="G220" s="55" t="str">
        <f>VLOOKUP(B220,'Ad Assignments'!$C$2:$H$101,6,FALSE)</f>
        <v>Jonathan</v>
      </c>
      <c r="H220" s="41" t="str">
        <f>HYPERLINK("http://sfbay.craigslist.org/pen/ele/5340751357.html","http://sfbay.craigslist.org/pen/ele/5340751357.html")</f>
        <v>http://sfbay.craigslist.org/pen/ele/5340751357.html</v>
      </c>
      <c r="I220" s="46" t="s">
        <v>706</v>
      </c>
      <c r="J220" s="30" t="s">
        <v>16</v>
      </c>
      <c r="K220" s="30"/>
      <c r="L220" s="30" t="s">
        <v>349</v>
      </c>
      <c r="M220" s="30" t="s">
        <v>350</v>
      </c>
      <c r="N220" s="30"/>
      <c r="O220" s="30"/>
      <c r="P220" s="30"/>
    </row>
    <row r="221" ht="14.25" hidden="1" customHeight="1">
      <c r="A221" s="30" t="s">
        <v>707</v>
      </c>
      <c r="B221" s="33">
        <v>79.0</v>
      </c>
      <c r="C221" s="33" t="str">
        <f>IF(VLOOKUP(B221,'Ad Assignments'!$C$2:$D$101,2,FALSE)=TRUE,1,0)</f>
        <v>1</v>
      </c>
      <c r="D221" s="55" t="str">
        <f>VLOOKUP(B221,'Ad Assignments'!$C$2:$G$101,5,FALSE)</f>
        <v>40</v>
      </c>
      <c r="E221" s="55" t="str">
        <f>VLOOKUP(B221,'Ad Assignments'!$C$2:$F$101,4,FALSE)</f>
        <v>4</v>
      </c>
      <c r="F221" s="55" t="str">
        <f>VLOOKUP(B221,'Ad Assignments'!$C$2:$E$101,3,FALSE)</f>
        <v>2</v>
      </c>
      <c r="G221" s="55" t="str">
        <f>VLOOKUP(B221,'Ad Assignments'!$C$2:$H$101,6,FALSE)</f>
        <v>Jonathan</v>
      </c>
      <c r="H221" s="41" t="str">
        <f t="shared" ref="H221:H229" si="40">HYPERLINK("http://sfbay.craigslist.org/pen/ele/5340751357.html"," http://sfbay.craigslist.org/pen/ele/5340751357.html")</f>
        <v> http://sfbay.craigslist.org/pen/ele/5340751357.html</v>
      </c>
      <c r="I221" s="46" t="s">
        <v>708</v>
      </c>
      <c r="J221" s="30" t="s">
        <v>17</v>
      </c>
      <c r="K221" s="30">
        <v>300.0</v>
      </c>
      <c r="L221" s="30" t="s">
        <v>349</v>
      </c>
      <c r="M221" s="30" t="s">
        <v>350</v>
      </c>
      <c r="N221" s="30"/>
      <c r="O221" s="30"/>
      <c r="P221" s="30"/>
    </row>
    <row r="222" ht="14.25" hidden="1" customHeight="1">
      <c r="A222" s="30" t="s">
        <v>709</v>
      </c>
      <c r="B222" s="33">
        <v>79.0</v>
      </c>
      <c r="C222" s="33" t="str">
        <f>IF(VLOOKUP(B222,'Ad Assignments'!$C$2:$D$101,2,FALSE)=TRUE,1,0)</f>
        <v>1</v>
      </c>
      <c r="D222" s="55" t="str">
        <f>VLOOKUP(B222,'Ad Assignments'!$C$2:$G$101,5,FALSE)</f>
        <v>40</v>
      </c>
      <c r="E222" s="55" t="str">
        <f>VLOOKUP(B222,'Ad Assignments'!$C$2:$F$101,4,FALSE)</f>
        <v>4</v>
      </c>
      <c r="F222" s="55" t="str">
        <f>VLOOKUP(B222,'Ad Assignments'!$C$2:$E$101,3,FALSE)</f>
        <v>2</v>
      </c>
      <c r="G222" s="55" t="str">
        <f>VLOOKUP(B222,'Ad Assignments'!$C$2:$H$101,6,FALSE)</f>
        <v>Jonathan</v>
      </c>
      <c r="H222" s="41" t="str">
        <f t="shared" si="40"/>
        <v> http://sfbay.craigslist.org/pen/ele/5340751357.html</v>
      </c>
      <c r="I222" s="46" t="s">
        <v>710</v>
      </c>
      <c r="J222" s="30" t="s">
        <v>16</v>
      </c>
      <c r="K222" s="30"/>
      <c r="L222" s="30" t="s">
        <v>349</v>
      </c>
      <c r="M222" s="30" t="s">
        <v>350</v>
      </c>
      <c r="N222" s="30"/>
      <c r="O222" s="30"/>
      <c r="P222" s="30"/>
    </row>
    <row r="223" ht="14.25" hidden="1" customHeight="1">
      <c r="A223" s="30" t="s">
        <v>711</v>
      </c>
      <c r="B223" s="33">
        <v>79.0</v>
      </c>
      <c r="C223" s="33" t="str">
        <f>IF(VLOOKUP(B223,'Ad Assignments'!$C$2:$D$101,2,FALSE)=TRUE,1,0)</f>
        <v>1</v>
      </c>
      <c r="D223" s="55" t="str">
        <f>VLOOKUP(B223,'Ad Assignments'!$C$2:$G$101,5,FALSE)</f>
        <v>40</v>
      </c>
      <c r="E223" s="55" t="str">
        <f>VLOOKUP(B223,'Ad Assignments'!$C$2:$F$101,4,FALSE)</f>
        <v>4</v>
      </c>
      <c r="F223" s="55" t="str">
        <f>VLOOKUP(B223,'Ad Assignments'!$C$2:$E$101,3,FALSE)</f>
        <v>2</v>
      </c>
      <c r="G223" s="55" t="str">
        <f>VLOOKUP(B223,'Ad Assignments'!$C$2:$H$101,6,FALSE)</f>
        <v>Jonathan</v>
      </c>
      <c r="H223" s="41" t="str">
        <f t="shared" si="40"/>
        <v> http://sfbay.craigslist.org/pen/ele/5340751357.html</v>
      </c>
      <c r="I223" s="46" t="s">
        <v>712</v>
      </c>
      <c r="J223" s="30" t="s">
        <v>16</v>
      </c>
      <c r="K223" s="30"/>
      <c r="L223" s="30" t="s">
        <v>349</v>
      </c>
      <c r="M223" s="30" t="s">
        <v>350</v>
      </c>
      <c r="N223" s="30"/>
      <c r="O223" s="30"/>
      <c r="P223" s="30"/>
    </row>
    <row r="224" ht="14.25" hidden="1" customHeight="1">
      <c r="A224" s="30" t="s">
        <v>713</v>
      </c>
      <c r="B224" s="33">
        <v>79.0</v>
      </c>
      <c r="C224" s="33" t="str">
        <f>IF(VLOOKUP(B224,'Ad Assignments'!$C$2:$D$101,2,FALSE)=TRUE,1,0)</f>
        <v>1</v>
      </c>
      <c r="D224" s="55" t="str">
        <f>VLOOKUP(B224,'Ad Assignments'!$C$2:$G$101,5,FALSE)</f>
        <v>40</v>
      </c>
      <c r="E224" s="55" t="str">
        <f>VLOOKUP(B224,'Ad Assignments'!$C$2:$F$101,4,FALSE)</f>
        <v>4</v>
      </c>
      <c r="F224" s="55" t="str">
        <f>VLOOKUP(B224,'Ad Assignments'!$C$2:$E$101,3,FALSE)</f>
        <v>2</v>
      </c>
      <c r="G224" s="55" t="str">
        <f>VLOOKUP(B224,'Ad Assignments'!$C$2:$H$101,6,FALSE)</f>
        <v>Jonathan</v>
      </c>
      <c r="H224" s="41" t="str">
        <f t="shared" si="40"/>
        <v> http://sfbay.craigslist.org/pen/ele/5340751357.html</v>
      </c>
      <c r="I224" s="46" t="s">
        <v>714</v>
      </c>
      <c r="J224" s="30" t="s">
        <v>16</v>
      </c>
      <c r="K224" s="30"/>
      <c r="L224" s="30" t="s">
        <v>349</v>
      </c>
      <c r="M224" s="30" t="s">
        <v>350</v>
      </c>
      <c r="N224" s="30"/>
      <c r="O224" s="30"/>
      <c r="P224" s="30"/>
    </row>
    <row r="225" ht="14.25" hidden="1" customHeight="1">
      <c r="A225" s="30" t="s">
        <v>715</v>
      </c>
      <c r="B225" s="33">
        <v>79.0</v>
      </c>
      <c r="C225" s="33" t="str">
        <f>IF(VLOOKUP(B225,'Ad Assignments'!$C$2:$D$101,2,FALSE)=TRUE,1,0)</f>
        <v>1</v>
      </c>
      <c r="D225" s="55" t="str">
        <f>VLOOKUP(B225,'Ad Assignments'!$C$2:$G$101,5,FALSE)</f>
        <v>40</v>
      </c>
      <c r="E225" s="55" t="str">
        <f>VLOOKUP(B225,'Ad Assignments'!$C$2:$F$101,4,FALSE)</f>
        <v>4</v>
      </c>
      <c r="F225" s="55" t="str">
        <f>VLOOKUP(B225,'Ad Assignments'!$C$2:$E$101,3,FALSE)</f>
        <v>2</v>
      </c>
      <c r="G225" s="55" t="str">
        <f>VLOOKUP(B225,'Ad Assignments'!$C$2:$H$101,6,FALSE)</f>
        <v>Jonathan</v>
      </c>
      <c r="H225" s="41" t="str">
        <f t="shared" si="40"/>
        <v> http://sfbay.craigslist.org/pen/ele/5340751357.html</v>
      </c>
      <c r="I225" s="46" t="s">
        <v>716</v>
      </c>
      <c r="J225" s="30" t="s">
        <v>16</v>
      </c>
      <c r="K225" s="30"/>
      <c r="L225" s="30" t="s">
        <v>349</v>
      </c>
      <c r="M225" s="30" t="s">
        <v>350</v>
      </c>
      <c r="N225" s="30"/>
      <c r="O225" s="30"/>
      <c r="P225" s="30"/>
    </row>
    <row r="226" ht="14.25" hidden="1" customHeight="1">
      <c r="A226" s="30" t="s">
        <v>717</v>
      </c>
      <c r="B226" s="33">
        <v>79.0</v>
      </c>
      <c r="C226" s="33" t="str">
        <f>IF(VLOOKUP(B226,'Ad Assignments'!$C$2:$D$101,2,FALSE)=TRUE,1,0)</f>
        <v>1</v>
      </c>
      <c r="D226" s="55" t="str">
        <f>VLOOKUP(B226,'Ad Assignments'!$C$2:$G$101,5,FALSE)</f>
        <v>40</v>
      </c>
      <c r="E226" s="55" t="str">
        <f>VLOOKUP(B226,'Ad Assignments'!$C$2:$F$101,4,FALSE)</f>
        <v>4</v>
      </c>
      <c r="F226" s="55" t="str">
        <f>VLOOKUP(B226,'Ad Assignments'!$C$2:$E$101,3,FALSE)</f>
        <v>2</v>
      </c>
      <c r="G226" s="55" t="str">
        <f>VLOOKUP(B226,'Ad Assignments'!$C$2:$H$101,6,FALSE)</f>
        <v>Jonathan</v>
      </c>
      <c r="H226" s="41" t="str">
        <f t="shared" si="40"/>
        <v> http://sfbay.craigslist.org/pen/ele/5340751357.html</v>
      </c>
      <c r="I226" s="46" t="s">
        <v>718</v>
      </c>
      <c r="J226" s="30" t="s">
        <v>17</v>
      </c>
      <c r="K226" s="30">
        <v>200.0</v>
      </c>
      <c r="L226" s="30" t="s">
        <v>349</v>
      </c>
      <c r="M226" s="30" t="s">
        <v>350</v>
      </c>
      <c r="N226" s="30"/>
      <c r="O226" s="30"/>
      <c r="P226" s="30"/>
    </row>
    <row r="227" ht="14.25" hidden="1" customHeight="1">
      <c r="A227" s="30" t="s">
        <v>719</v>
      </c>
      <c r="B227" s="33">
        <v>79.0</v>
      </c>
      <c r="C227" s="33" t="str">
        <f>IF(VLOOKUP(B227,'Ad Assignments'!$C$2:$D$101,2,FALSE)=TRUE,1,0)</f>
        <v>1</v>
      </c>
      <c r="D227" s="55" t="str">
        <f>VLOOKUP(B227,'Ad Assignments'!$C$2:$G$101,5,FALSE)</f>
        <v>40</v>
      </c>
      <c r="E227" s="55" t="str">
        <f>VLOOKUP(B227,'Ad Assignments'!$C$2:$F$101,4,FALSE)</f>
        <v>4</v>
      </c>
      <c r="F227" s="55" t="str">
        <f>VLOOKUP(B227,'Ad Assignments'!$C$2:$E$101,3,FALSE)</f>
        <v>2</v>
      </c>
      <c r="G227" s="55" t="str">
        <f>VLOOKUP(B227,'Ad Assignments'!$C$2:$H$101,6,FALSE)</f>
        <v>Jonathan</v>
      </c>
      <c r="H227" s="41" t="str">
        <f t="shared" si="40"/>
        <v> http://sfbay.craigslist.org/pen/ele/5340751357.html</v>
      </c>
      <c r="I227" s="46" t="s">
        <v>720</v>
      </c>
      <c r="J227" s="30" t="s">
        <v>17</v>
      </c>
      <c r="K227" s="30">
        <v>200.0</v>
      </c>
      <c r="L227" s="30" t="s">
        <v>349</v>
      </c>
      <c r="M227" s="30" t="s">
        <v>350</v>
      </c>
      <c r="N227" s="30"/>
      <c r="O227" s="30"/>
      <c r="P227" s="30"/>
    </row>
    <row r="228" ht="14.25" hidden="1" customHeight="1">
      <c r="A228" s="30" t="s">
        <v>721</v>
      </c>
      <c r="B228" s="33">
        <v>79.0</v>
      </c>
      <c r="C228" s="33" t="str">
        <f>IF(VLOOKUP(B228,'Ad Assignments'!$C$2:$D$101,2,FALSE)=TRUE,1,0)</f>
        <v>1</v>
      </c>
      <c r="D228" s="55" t="str">
        <f>VLOOKUP(B228,'Ad Assignments'!$C$2:$G$101,5,FALSE)</f>
        <v>40</v>
      </c>
      <c r="E228" s="55" t="str">
        <f>VLOOKUP(B228,'Ad Assignments'!$C$2:$F$101,4,FALSE)</f>
        <v>4</v>
      </c>
      <c r="F228" s="55" t="str">
        <f>VLOOKUP(B228,'Ad Assignments'!$C$2:$E$101,3,FALSE)</f>
        <v>2</v>
      </c>
      <c r="G228" s="55" t="str">
        <f>VLOOKUP(B228,'Ad Assignments'!$C$2:$H$101,6,FALSE)</f>
        <v>Jonathan</v>
      </c>
      <c r="H228" s="41" t="str">
        <f t="shared" si="40"/>
        <v> http://sfbay.craigslist.org/pen/ele/5340751357.html</v>
      </c>
      <c r="I228" s="46" t="s">
        <v>722</v>
      </c>
      <c r="J228" s="30" t="s">
        <v>16</v>
      </c>
      <c r="K228" s="30"/>
      <c r="L228" s="30" t="s">
        <v>349</v>
      </c>
      <c r="M228" s="30" t="s">
        <v>350</v>
      </c>
      <c r="N228" s="30"/>
      <c r="O228" s="30"/>
      <c r="P228" s="30"/>
    </row>
    <row r="229" ht="14.25" hidden="1" customHeight="1">
      <c r="A229" s="30" t="s">
        <v>723</v>
      </c>
      <c r="B229" s="33">
        <v>79.0</v>
      </c>
      <c r="C229" s="33" t="str">
        <f>IF(VLOOKUP(B229,'Ad Assignments'!$C$2:$D$101,2,FALSE)=TRUE,1,0)</f>
        <v>1</v>
      </c>
      <c r="D229" s="55" t="str">
        <f>VLOOKUP(B229,'Ad Assignments'!$C$2:$G$101,5,FALSE)</f>
        <v>40</v>
      </c>
      <c r="E229" s="55" t="str">
        <f>VLOOKUP(B229,'Ad Assignments'!$C$2:$F$101,4,FALSE)</f>
        <v>4</v>
      </c>
      <c r="F229" s="55" t="str">
        <f>VLOOKUP(B229,'Ad Assignments'!$C$2:$E$101,3,FALSE)</f>
        <v>2</v>
      </c>
      <c r="G229" s="55" t="str">
        <f>VLOOKUP(B229,'Ad Assignments'!$C$2:$H$101,6,FALSE)</f>
        <v>Jonathan</v>
      </c>
      <c r="H229" s="41" t="str">
        <f t="shared" si="40"/>
        <v> http://sfbay.craigslist.org/pen/ele/5340751357.html</v>
      </c>
      <c r="I229" s="46" t="s">
        <v>724</v>
      </c>
      <c r="J229" s="30" t="s">
        <v>16</v>
      </c>
      <c r="K229" s="30"/>
      <c r="L229" s="30" t="s">
        <v>349</v>
      </c>
      <c r="M229" s="30" t="s">
        <v>350</v>
      </c>
      <c r="N229" s="30"/>
      <c r="O229" s="30"/>
      <c r="P229" s="30"/>
    </row>
    <row r="230" ht="14.25" hidden="1" customHeight="1">
      <c r="A230" s="54" t="s">
        <v>725</v>
      </c>
      <c r="B230" s="33">
        <v>80.0</v>
      </c>
      <c r="C230" s="33" t="str">
        <f>IF(VLOOKUP(B230,'Ad Assignments'!$C$2:$D$101,2,FALSE)=TRUE,1,0)</f>
        <v>0</v>
      </c>
      <c r="D230" s="55" t="str">
        <f>VLOOKUP(B230,'Ad Assignments'!$C$2:$G$101,5,FALSE)</f>
        <v>40</v>
      </c>
      <c r="E230" s="55" t="str">
        <f>VLOOKUP(B230,'Ad Assignments'!$C$2:$F$101,4,FALSE)</f>
        <v>4</v>
      </c>
      <c r="F230" s="55" t="str">
        <f>VLOOKUP(B230,'Ad Assignments'!$C$2:$E$101,3,FALSE)</f>
        <v>4</v>
      </c>
      <c r="G230" s="55" t="str">
        <f>VLOOKUP(B230,'Ad Assignments'!$C$2:$H$101,6,FALSE)</f>
        <v>Jonathan</v>
      </c>
      <c r="H230" s="56" t="str">
        <f t="shared" ref="H230:H257" si="41">HYPERLINK("http://newyork.craigslist.org/brk/ele/5336990493.html","http://newyork.craigslist.org/brk/ele/5336990493.html")</f>
        <v>http://newyork.craigslist.org/brk/ele/5336990493.html</v>
      </c>
      <c r="I230" s="46" t="s">
        <v>726</v>
      </c>
      <c r="J230" s="30" t="s">
        <v>17</v>
      </c>
      <c r="K230" s="30">
        <v>300.0</v>
      </c>
      <c r="L230" s="30" t="s">
        <v>292</v>
      </c>
      <c r="M230" s="30" t="s">
        <v>292</v>
      </c>
      <c r="N230" s="30"/>
      <c r="O230" s="30"/>
      <c r="P230" s="30"/>
    </row>
    <row r="231" ht="14.25" hidden="1" customHeight="1">
      <c r="A231" s="54" t="s">
        <v>727</v>
      </c>
      <c r="B231" s="33">
        <v>80.0</v>
      </c>
      <c r="C231" s="33" t="str">
        <f>IF(VLOOKUP(B231,'Ad Assignments'!$C$2:$D$101,2,FALSE)=TRUE,1,0)</f>
        <v>0</v>
      </c>
      <c r="D231" s="55" t="str">
        <f>VLOOKUP(B231,'Ad Assignments'!$C$2:$G$101,5,FALSE)</f>
        <v>40</v>
      </c>
      <c r="E231" s="55" t="str">
        <f>VLOOKUP(B231,'Ad Assignments'!$C$2:$F$101,4,FALSE)</f>
        <v>4</v>
      </c>
      <c r="F231" s="55" t="str">
        <f>VLOOKUP(B231,'Ad Assignments'!$C$2:$E$101,3,FALSE)</f>
        <v>4</v>
      </c>
      <c r="G231" s="55" t="str">
        <f>VLOOKUP(B231,'Ad Assignments'!$C$2:$H$101,6,FALSE)</f>
        <v>Jonathan</v>
      </c>
      <c r="H231" s="56" t="str">
        <f t="shared" si="41"/>
        <v>http://newyork.craigslist.org/brk/ele/5336990493.html</v>
      </c>
      <c r="I231" s="46" t="s">
        <v>728</v>
      </c>
      <c r="J231" s="30" t="s">
        <v>16</v>
      </c>
      <c r="K231" s="30"/>
      <c r="L231" s="30" t="s">
        <v>292</v>
      </c>
      <c r="M231" s="30" t="s">
        <v>292</v>
      </c>
      <c r="N231" s="30"/>
      <c r="O231" s="30"/>
      <c r="P231" s="30"/>
    </row>
    <row r="232" ht="14.25" hidden="1" customHeight="1">
      <c r="A232" s="54" t="s">
        <v>729</v>
      </c>
      <c r="B232" s="33">
        <v>80.0</v>
      </c>
      <c r="C232" s="33" t="str">
        <f>IF(VLOOKUP(B232,'Ad Assignments'!$C$2:$D$101,2,FALSE)=TRUE,1,0)</f>
        <v>0</v>
      </c>
      <c r="D232" s="55" t="str">
        <f>VLOOKUP(B232,'Ad Assignments'!$C$2:$G$101,5,FALSE)</f>
        <v>40</v>
      </c>
      <c r="E232" s="55" t="str">
        <f>VLOOKUP(B232,'Ad Assignments'!$C$2:$F$101,4,FALSE)</f>
        <v>4</v>
      </c>
      <c r="F232" s="55" t="str">
        <f>VLOOKUP(B232,'Ad Assignments'!$C$2:$E$101,3,FALSE)</f>
        <v>4</v>
      </c>
      <c r="G232" s="55" t="str">
        <f>VLOOKUP(B232,'Ad Assignments'!$C$2:$H$101,6,FALSE)</f>
        <v>Jonathan</v>
      </c>
      <c r="H232" s="56" t="str">
        <f t="shared" si="41"/>
        <v>http://newyork.craigslist.org/brk/ele/5336990493.html</v>
      </c>
      <c r="I232" s="46" t="s">
        <v>730</v>
      </c>
      <c r="J232" s="30" t="s">
        <v>16</v>
      </c>
      <c r="K232" s="30"/>
      <c r="L232" s="30" t="s">
        <v>292</v>
      </c>
      <c r="M232" s="30" t="s">
        <v>292</v>
      </c>
      <c r="N232" s="30"/>
      <c r="O232" s="30"/>
      <c r="P232" s="30"/>
    </row>
    <row r="233" ht="14.25" hidden="1" customHeight="1">
      <c r="A233" s="54" t="s">
        <v>731</v>
      </c>
      <c r="B233" s="33">
        <v>80.0</v>
      </c>
      <c r="C233" s="33" t="str">
        <f>IF(VLOOKUP(B233,'Ad Assignments'!$C$2:$D$101,2,FALSE)=TRUE,1,0)</f>
        <v>0</v>
      </c>
      <c r="D233" s="55" t="str">
        <f>VLOOKUP(B233,'Ad Assignments'!$C$2:$G$101,5,FALSE)</f>
        <v>40</v>
      </c>
      <c r="E233" s="55" t="str">
        <f>VLOOKUP(B233,'Ad Assignments'!$C$2:$F$101,4,FALSE)</f>
        <v>4</v>
      </c>
      <c r="F233" s="55" t="str">
        <f>VLOOKUP(B233,'Ad Assignments'!$C$2:$E$101,3,FALSE)</f>
        <v>4</v>
      </c>
      <c r="G233" s="55" t="str">
        <f>VLOOKUP(B233,'Ad Assignments'!$C$2:$H$101,6,FALSE)</f>
        <v>Jonathan</v>
      </c>
      <c r="H233" s="56" t="str">
        <f t="shared" si="41"/>
        <v>http://newyork.craigslist.org/brk/ele/5336990493.html</v>
      </c>
      <c r="I233" s="46" t="s">
        <v>732</v>
      </c>
      <c r="J233" s="30" t="s">
        <v>16</v>
      </c>
      <c r="K233" s="30"/>
      <c r="L233" s="30" t="s">
        <v>292</v>
      </c>
      <c r="M233" s="30" t="s">
        <v>292</v>
      </c>
      <c r="N233" s="30"/>
      <c r="O233" s="30"/>
      <c r="P233" s="30"/>
    </row>
    <row r="234" ht="14.25" hidden="1" customHeight="1">
      <c r="A234" s="54" t="s">
        <v>733</v>
      </c>
      <c r="B234" s="33">
        <v>80.0</v>
      </c>
      <c r="C234" s="33" t="str">
        <f>IF(VLOOKUP(B234,'Ad Assignments'!$C$2:$D$101,2,FALSE)=TRUE,1,0)</f>
        <v>0</v>
      </c>
      <c r="D234" s="55" t="str">
        <f>VLOOKUP(B234,'Ad Assignments'!$C$2:$G$101,5,FALSE)</f>
        <v>40</v>
      </c>
      <c r="E234" s="55" t="str">
        <f>VLOOKUP(B234,'Ad Assignments'!$C$2:$F$101,4,FALSE)</f>
        <v>4</v>
      </c>
      <c r="F234" s="55" t="str">
        <f>VLOOKUP(B234,'Ad Assignments'!$C$2:$E$101,3,FALSE)</f>
        <v>4</v>
      </c>
      <c r="G234" s="55" t="str">
        <f>VLOOKUP(B234,'Ad Assignments'!$C$2:$H$101,6,FALSE)</f>
        <v>Jonathan</v>
      </c>
      <c r="H234" s="56" t="str">
        <f t="shared" si="41"/>
        <v>http://newyork.craigslist.org/brk/ele/5336990493.html</v>
      </c>
      <c r="I234" s="46" t="s">
        <v>734</v>
      </c>
      <c r="J234" s="30" t="s">
        <v>17</v>
      </c>
      <c r="K234" s="30">
        <v>300.0</v>
      </c>
      <c r="L234" s="30" t="s">
        <v>292</v>
      </c>
      <c r="M234" s="30" t="s">
        <v>292</v>
      </c>
      <c r="N234" s="30"/>
      <c r="O234" s="30"/>
      <c r="P234" s="30"/>
    </row>
    <row r="235" ht="14.25" hidden="1" customHeight="1">
      <c r="A235" s="54" t="s">
        <v>735</v>
      </c>
      <c r="B235" s="33">
        <v>80.0</v>
      </c>
      <c r="C235" s="33" t="str">
        <f>IF(VLOOKUP(B235,'Ad Assignments'!$C$2:$D$101,2,FALSE)=TRUE,1,0)</f>
        <v>0</v>
      </c>
      <c r="D235" s="55" t="str">
        <f>VLOOKUP(B235,'Ad Assignments'!$C$2:$G$101,5,FALSE)</f>
        <v>40</v>
      </c>
      <c r="E235" s="55" t="str">
        <f>VLOOKUP(B235,'Ad Assignments'!$C$2:$F$101,4,FALSE)</f>
        <v>4</v>
      </c>
      <c r="F235" s="55" t="str">
        <f>VLOOKUP(B235,'Ad Assignments'!$C$2:$E$101,3,FALSE)</f>
        <v>4</v>
      </c>
      <c r="G235" s="55" t="str">
        <f>VLOOKUP(B235,'Ad Assignments'!$C$2:$H$101,6,FALSE)</f>
        <v>Jonathan</v>
      </c>
      <c r="H235" s="56" t="str">
        <f t="shared" si="41"/>
        <v>http://newyork.craigslist.org/brk/ele/5336990493.html</v>
      </c>
      <c r="I235" s="46" t="s">
        <v>736</v>
      </c>
      <c r="J235" s="30" t="s">
        <v>16</v>
      </c>
      <c r="K235" s="30"/>
      <c r="L235" s="30" t="s">
        <v>292</v>
      </c>
      <c r="M235" s="30" t="s">
        <v>292</v>
      </c>
      <c r="N235" s="30"/>
      <c r="O235" s="30"/>
      <c r="P235" s="30"/>
    </row>
    <row r="236" ht="14.25" hidden="1" customHeight="1">
      <c r="A236" s="54" t="s">
        <v>737</v>
      </c>
      <c r="B236" s="33">
        <v>80.0</v>
      </c>
      <c r="C236" s="33" t="str">
        <f>IF(VLOOKUP(B236,'Ad Assignments'!$C$2:$D$101,2,FALSE)=TRUE,1,0)</f>
        <v>0</v>
      </c>
      <c r="D236" s="55" t="str">
        <f>VLOOKUP(B236,'Ad Assignments'!$C$2:$G$101,5,FALSE)</f>
        <v>40</v>
      </c>
      <c r="E236" s="55" t="str">
        <f>VLOOKUP(B236,'Ad Assignments'!$C$2:$F$101,4,FALSE)</f>
        <v>4</v>
      </c>
      <c r="F236" s="55" t="str">
        <f>VLOOKUP(B236,'Ad Assignments'!$C$2:$E$101,3,FALSE)</f>
        <v>4</v>
      </c>
      <c r="G236" s="55" t="str">
        <f>VLOOKUP(B236,'Ad Assignments'!$C$2:$H$101,6,FALSE)</f>
        <v>Jonathan</v>
      </c>
      <c r="H236" s="56" t="str">
        <f t="shared" si="41"/>
        <v>http://newyork.craigslist.org/brk/ele/5336990493.html</v>
      </c>
      <c r="I236" s="46" t="s">
        <v>738</v>
      </c>
      <c r="J236" s="30" t="s">
        <v>16</v>
      </c>
      <c r="K236" s="30"/>
      <c r="L236" s="30" t="s">
        <v>292</v>
      </c>
      <c r="M236" s="30" t="s">
        <v>292</v>
      </c>
      <c r="N236" s="30"/>
      <c r="O236" s="30"/>
      <c r="P236" s="30"/>
    </row>
    <row r="237" ht="14.25" hidden="1" customHeight="1">
      <c r="A237" s="54" t="s">
        <v>739</v>
      </c>
      <c r="B237" s="33">
        <v>80.0</v>
      </c>
      <c r="C237" s="33" t="str">
        <f>IF(VLOOKUP(B237,'Ad Assignments'!$C$2:$D$101,2,FALSE)=TRUE,1,0)</f>
        <v>0</v>
      </c>
      <c r="D237" s="55" t="str">
        <f>VLOOKUP(B237,'Ad Assignments'!$C$2:$G$101,5,FALSE)</f>
        <v>40</v>
      </c>
      <c r="E237" s="55" t="str">
        <f>VLOOKUP(B237,'Ad Assignments'!$C$2:$F$101,4,FALSE)</f>
        <v>4</v>
      </c>
      <c r="F237" s="55" t="str">
        <f>VLOOKUP(B237,'Ad Assignments'!$C$2:$E$101,3,FALSE)</f>
        <v>4</v>
      </c>
      <c r="G237" s="55" t="str">
        <f>VLOOKUP(B237,'Ad Assignments'!$C$2:$H$101,6,FALSE)</f>
        <v>Jonathan</v>
      </c>
      <c r="H237" s="56" t="str">
        <f t="shared" si="41"/>
        <v>http://newyork.craigslist.org/brk/ele/5336990493.html</v>
      </c>
      <c r="I237" s="46" t="s">
        <v>740</v>
      </c>
      <c r="J237" s="30" t="s">
        <v>16</v>
      </c>
      <c r="K237" s="30"/>
      <c r="L237" s="30" t="s">
        <v>292</v>
      </c>
      <c r="M237" s="30" t="s">
        <v>292</v>
      </c>
      <c r="N237" s="30"/>
      <c r="O237" s="30"/>
      <c r="P237" s="30"/>
    </row>
    <row r="238" ht="14.25" hidden="1" customHeight="1">
      <c r="A238" s="54" t="s">
        <v>741</v>
      </c>
      <c r="B238" s="33">
        <v>80.0</v>
      </c>
      <c r="C238" s="33" t="str">
        <f>IF(VLOOKUP(B238,'Ad Assignments'!$C$2:$D$101,2,FALSE)=TRUE,1,0)</f>
        <v>0</v>
      </c>
      <c r="D238" s="55" t="str">
        <f>VLOOKUP(B238,'Ad Assignments'!$C$2:$G$101,5,FALSE)</f>
        <v>40</v>
      </c>
      <c r="E238" s="55" t="str">
        <f>VLOOKUP(B238,'Ad Assignments'!$C$2:$F$101,4,FALSE)</f>
        <v>4</v>
      </c>
      <c r="F238" s="55" t="str">
        <f>VLOOKUP(B238,'Ad Assignments'!$C$2:$E$101,3,FALSE)</f>
        <v>4</v>
      </c>
      <c r="G238" s="55" t="str">
        <f>VLOOKUP(B238,'Ad Assignments'!$C$2:$H$101,6,FALSE)</f>
        <v>Jonathan</v>
      </c>
      <c r="H238" s="56" t="str">
        <f t="shared" si="41"/>
        <v>http://newyork.craigslist.org/brk/ele/5336990493.html</v>
      </c>
      <c r="I238" s="46" t="s">
        <v>742</v>
      </c>
      <c r="J238" s="30" t="s">
        <v>16</v>
      </c>
      <c r="K238" s="30"/>
      <c r="L238" s="30" t="s">
        <v>292</v>
      </c>
      <c r="M238" s="30" t="s">
        <v>292</v>
      </c>
      <c r="N238" s="30"/>
      <c r="O238" s="30"/>
      <c r="P238" s="30"/>
    </row>
    <row r="239" ht="14.25" hidden="1" customHeight="1">
      <c r="A239" s="54" t="s">
        <v>743</v>
      </c>
      <c r="B239" s="33">
        <v>80.0</v>
      </c>
      <c r="C239" s="33" t="str">
        <f>IF(VLOOKUP(B239,'Ad Assignments'!$C$2:$D$101,2,FALSE)=TRUE,1,0)</f>
        <v>0</v>
      </c>
      <c r="D239" s="55" t="str">
        <f>VLOOKUP(B239,'Ad Assignments'!$C$2:$G$101,5,FALSE)</f>
        <v>40</v>
      </c>
      <c r="E239" s="55" t="str">
        <f>VLOOKUP(B239,'Ad Assignments'!$C$2:$F$101,4,FALSE)</f>
        <v>4</v>
      </c>
      <c r="F239" s="55" t="str">
        <f>VLOOKUP(B239,'Ad Assignments'!$C$2:$E$101,3,FALSE)</f>
        <v>4</v>
      </c>
      <c r="G239" s="55" t="str">
        <f>VLOOKUP(B239,'Ad Assignments'!$C$2:$H$101,6,FALSE)</f>
        <v>Jonathan</v>
      </c>
      <c r="H239" s="56" t="str">
        <f t="shared" si="41"/>
        <v>http://newyork.craigslist.org/brk/ele/5336990493.html</v>
      </c>
      <c r="I239" s="46" t="s">
        <v>559</v>
      </c>
      <c r="J239" s="30" t="s">
        <v>16</v>
      </c>
      <c r="K239" s="30"/>
      <c r="L239" s="30" t="s">
        <v>292</v>
      </c>
      <c r="M239" s="30" t="s">
        <v>292</v>
      </c>
      <c r="N239" s="30"/>
      <c r="O239" s="30"/>
      <c r="P239" s="30"/>
    </row>
    <row r="240" ht="14.25" hidden="1" customHeight="1">
      <c r="A240" s="54" t="s">
        <v>744</v>
      </c>
      <c r="B240" s="33">
        <v>80.0</v>
      </c>
      <c r="C240" s="33" t="str">
        <f>IF(VLOOKUP(B240,'Ad Assignments'!$C$2:$D$101,2,FALSE)=TRUE,1,0)</f>
        <v>0</v>
      </c>
      <c r="D240" s="55" t="str">
        <f>VLOOKUP(B240,'Ad Assignments'!$C$2:$G$101,5,FALSE)</f>
        <v>40</v>
      </c>
      <c r="E240" s="55" t="str">
        <f>VLOOKUP(B240,'Ad Assignments'!$C$2:$F$101,4,FALSE)</f>
        <v>4</v>
      </c>
      <c r="F240" s="55" t="str">
        <f>VLOOKUP(B240,'Ad Assignments'!$C$2:$E$101,3,FALSE)</f>
        <v>4</v>
      </c>
      <c r="G240" s="55" t="str">
        <f>VLOOKUP(B240,'Ad Assignments'!$C$2:$H$101,6,FALSE)</f>
        <v>Jonathan</v>
      </c>
      <c r="H240" s="56" t="str">
        <f t="shared" si="41"/>
        <v>http://newyork.craigslist.org/brk/ele/5336990493.html</v>
      </c>
      <c r="I240" s="46" t="s">
        <v>745</v>
      </c>
      <c r="J240" s="30" t="s">
        <v>16</v>
      </c>
      <c r="K240" s="30"/>
      <c r="L240" s="30" t="s">
        <v>292</v>
      </c>
      <c r="M240" s="30" t="s">
        <v>292</v>
      </c>
      <c r="N240" s="30"/>
      <c r="O240" s="30"/>
      <c r="P240" s="30"/>
    </row>
    <row r="241" ht="14.25" hidden="1" customHeight="1">
      <c r="A241" s="54" t="s">
        <v>746</v>
      </c>
      <c r="B241" s="33">
        <v>80.0</v>
      </c>
      <c r="C241" s="33" t="str">
        <f>IF(VLOOKUP(B241,'Ad Assignments'!$C$2:$D$101,2,FALSE)=TRUE,1,0)</f>
        <v>0</v>
      </c>
      <c r="D241" s="55" t="str">
        <f>VLOOKUP(B241,'Ad Assignments'!$C$2:$G$101,5,FALSE)</f>
        <v>40</v>
      </c>
      <c r="E241" s="55" t="str">
        <f>VLOOKUP(B241,'Ad Assignments'!$C$2:$F$101,4,FALSE)</f>
        <v>4</v>
      </c>
      <c r="F241" s="55" t="str">
        <f>VLOOKUP(B241,'Ad Assignments'!$C$2:$E$101,3,FALSE)</f>
        <v>4</v>
      </c>
      <c r="G241" s="55" t="str">
        <f>VLOOKUP(B241,'Ad Assignments'!$C$2:$H$101,6,FALSE)</f>
        <v>Jonathan</v>
      </c>
      <c r="H241" s="56" t="str">
        <f t="shared" si="41"/>
        <v>http://newyork.craigslist.org/brk/ele/5336990493.html</v>
      </c>
      <c r="I241" s="46" t="s">
        <v>747</v>
      </c>
      <c r="J241" s="30" t="s">
        <v>16</v>
      </c>
      <c r="K241" s="30"/>
      <c r="L241" s="30" t="s">
        <v>292</v>
      </c>
      <c r="M241" s="30" t="s">
        <v>292</v>
      </c>
      <c r="N241" s="30"/>
      <c r="O241" s="30"/>
      <c r="P241" s="30"/>
    </row>
    <row r="242" ht="14.25" hidden="1" customHeight="1">
      <c r="A242" s="54" t="s">
        <v>748</v>
      </c>
      <c r="B242" s="33">
        <v>80.0</v>
      </c>
      <c r="C242" s="33" t="str">
        <f>IF(VLOOKUP(B242,'Ad Assignments'!$C$2:$D$101,2,FALSE)=TRUE,1,0)</f>
        <v>0</v>
      </c>
      <c r="D242" s="55" t="str">
        <f>VLOOKUP(B242,'Ad Assignments'!$C$2:$G$101,5,FALSE)</f>
        <v>40</v>
      </c>
      <c r="E242" s="55" t="str">
        <f>VLOOKUP(B242,'Ad Assignments'!$C$2:$F$101,4,FALSE)</f>
        <v>4</v>
      </c>
      <c r="F242" s="55" t="str">
        <f>VLOOKUP(B242,'Ad Assignments'!$C$2:$E$101,3,FALSE)</f>
        <v>4</v>
      </c>
      <c r="G242" s="55" t="str">
        <f>VLOOKUP(B242,'Ad Assignments'!$C$2:$H$101,6,FALSE)</f>
        <v>Jonathan</v>
      </c>
      <c r="H242" s="56" t="str">
        <f t="shared" si="41"/>
        <v>http://newyork.craigslist.org/brk/ele/5336990493.html</v>
      </c>
      <c r="I242" s="46" t="s">
        <v>749</v>
      </c>
      <c r="J242" s="30" t="s">
        <v>16</v>
      </c>
      <c r="K242" s="30"/>
      <c r="L242" s="30" t="s">
        <v>292</v>
      </c>
      <c r="M242" s="30" t="s">
        <v>292</v>
      </c>
      <c r="N242" s="30"/>
      <c r="O242" s="30"/>
      <c r="P242" s="30"/>
    </row>
    <row r="243" ht="14.25" hidden="1" customHeight="1">
      <c r="A243" s="54" t="s">
        <v>750</v>
      </c>
      <c r="B243" s="33">
        <v>80.0</v>
      </c>
      <c r="C243" s="33" t="str">
        <f>IF(VLOOKUP(B243,'Ad Assignments'!$C$2:$D$101,2,FALSE)=TRUE,1,0)</f>
        <v>0</v>
      </c>
      <c r="D243" s="55" t="str">
        <f>VLOOKUP(B243,'Ad Assignments'!$C$2:$G$101,5,FALSE)</f>
        <v>40</v>
      </c>
      <c r="E243" s="55" t="str">
        <f>VLOOKUP(B243,'Ad Assignments'!$C$2:$F$101,4,FALSE)</f>
        <v>4</v>
      </c>
      <c r="F243" s="55" t="str">
        <f>VLOOKUP(B243,'Ad Assignments'!$C$2:$E$101,3,FALSE)</f>
        <v>4</v>
      </c>
      <c r="G243" s="55" t="str">
        <f>VLOOKUP(B243,'Ad Assignments'!$C$2:$H$101,6,FALSE)</f>
        <v>Jonathan</v>
      </c>
      <c r="H243" s="56" t="str">
        <f t="shared" si="41"/>
        <v>http://newyork.craigslist.org/brk/ele/5336990493.html</v>
      </c>
      <c r="I243" s="46" t="s">
        <v>751</v>
      </c>
      <c r="J243" s="30" t="s">
        <v>16</v>
      </c>
      <c r="K243" s="30"/>
      <c r="L243" s="30" t="s">
        <v>292</v>
      </c>
      <c r="M243" s="30" t="s">
        <v>292</v>
      </c>
      <c r="N243" s="30"/>
      <c r="O243" s="30"/>
      <c r="P243" s="30"/>
    </row>
    <row r="244" ht="14.25" hidden="1" customHeight="1">
      <c r="A244" s="54" t="s">
        <v>752</v>
      </c>
      <c r="B244" s="33">
        <v>80.0</v>
      </c>
      <c r="C244" s="33" t="str">
        <f>IF(VLOOKUP(B244,'Ad Assignments'!$C$2:$D$101,2,FALSE)=TRUE,1,0)</f>
        <v>0</v>
      </c>
      <c r="D244" s="55" t="str">
        <f>VLOOKUP(B244,'Ad Assignments'!$C$2:$G$101,5,FALSE)</f>
        <v>40</v>
      </c>
      <c r="E244" s="55" t="str">
        <f>VLOOKUP(B244,'Ad Assignments'!$C$2:$F$101,4,FALSE)</f>
        <v>4</v>
      </c>
      <c r="F244" s="55" t="str">
        <f>VLOOKUP(B244,'Ad Assignments'!$C$2:$E$101,3,FALSE)</f>
        <v>4</v>
      </c>
      <c r="G244" s="55" t="str">
        <f>VLOOKUP(B244,'Ad Assignments'!$C$2:$H$101,6,FALSE)</f>
        <v>Jonathan</v>
      </c>
      <c r="H244" s="56" t="str">
        <f t="shared" si="41"/>
        <v>http://newyork.craigslist.org/brk/ele/5336990493.html</v>
      </c>
      <c r="I244" s="46" t="s">
        <v>753</v>
      </c>
      <c r="J244" s="30" t="s">
        <v>16</v>
      </c>
      <c r="K244" s="30"/>
      <c r="L244" s="30" t="s">
        <v>292</v>
      </c>
      <c r="M244" s="30" t="s">
        <v>292</v>
      </c>
      <c r="N244" s="30"/>
      <c r="O244" s="30"/>
      <c r="P244" s="30"/>
    </row>
    <row r="245" ht="14.25" hidden="1" customHeight="1">
      <c r="A245" s="68" t="s">
        <v>754</v>
      </c>
      <c r="B245" s="33">
        <v>80.0</v>
      </c>
      <c r="C245" s="33" t="str">
        <f>IF(VLOOKUP(B245,'Ad Assignments'!$C$2:$D$101,2,FALSE)=TRUE,1,0)</f>
        <v>0</v>
      </c>
      <c r="D245" s="55" t="str">
        <f>VLOOKUP(B245,'Ad Assignments'!$C$2:$G$101,5,FALSE)</f>
        <v>40</v>
      </c>
      <c r="E245" s="55" t="str">
        <f>VLOOKUP(B245,'Ad Assignments'!$C$2:$F$101,4,FALSE)</f>
        <v>4</v>
      </c>
      <c r="F245" s="55" t="str">
        <f>VLOOKUP(B245,'Ad Assignments'!$C$2:$E$101,3,FALSE)</f>
        <v>4</v>
      </c>
      <c r="G245" s="55" t="str">
        <f>VLOOKUP(B245,'Ad Assignments'!$C$2:$H$101,6,FALSE)</f>
        <v>Jonathan</v>
      </c>
      <c r="H245" s="56" t="str">
        <f t="shared" si="41"/>
        <v>http://newyork.craigslist.org/brk/ele/5336990493.html</v>
      </c>
      <c r="I245" s="46" t="s">
        <v>755</v>
      </c>
      <c r="J245" s="30" t="s">
        <v>17</v>
      </c>
      <c r="K245" s="30">
        <v>300.0</v>
      </c>
      <c r="L245" s="30" t="s">
        <v>292</v>
      </c>
      <c r="M245" s="30" t="s">
        <v>292</v>
      </c>
      <c r="N245" s="30"/>
      <c r="O245" s="30"/>
      <c r="P245" s="30"/>
    </row>
    <row r="246" ht="14.25" hidden="1" customHeight="1">
      <c r="A246" s="54" t="s">
        <v>756</v>
      </c>
      <c r="B246" s="33">
        <v>80.0</v>
      </c>
      <c r="C246" s="33" t="str">
        <f>IF(VLOOKUP(B246,'Ad Assignments'!$C$2:$D$101,2,FALSE)=TRUE,1,0)</f>
        <v>0</v>
      </c>
      <c r="D246" s="55" t="str">
        <f>VLOOKUP(B246,'Ad Assignments'!$C$2:$G$101,5,FALSE)</f>
        <v>40</v>
      </c>
      <c r="E246" s="55" t="str">
        <f>VLOOKUP(B246,'Ad Assignments'!$C$2:$F$101,4,FALSE)</f>
        <v>4</v>
      </c>
      <c r="F246" s="55" t="str">
        <f>VLOOKUP(B246,'Ad Assignments'!$C$2:$E$101,3,FALSE)</f>
        <v>4</v>
      </c>
      <c r="G246" s="55" t="str">
        <f>VLOOKUP(B246,'Ad Assignments'!$C$2:$H$101,6,FALSE)</f>
        <v>Jonathan</v>
      </c>
      <c r="H246" s="56" t="str">
        <f t="shared" si="41"/>
        <v>http://newyork.craigslist.org/brk/ele/5336990493.html</v>
      </c>
      <c r="I246" s="46" t="s">
        <v>757</v>
      </c>
      <c r="J246" s="30" t="s">
        <v>16</v>
      </c>
      <c r="K246" s="30"/>
      <c r="L246" s="30" t="s">
        <v>292</v>
      </c>
      <c r="M246" s="30" t="s">
        <v>292</v>
      </c>
      <c r="N246" s="30"/>
      <c r="O246" s="30"/>
      <c r="P246" s="30"/>
    </row>
    <row r="247" ht="14.25" hidden="1" customHeight="1">
      <c r="A247" s="54" t="s">
        <v>758</v>
      </c>
      <c r="B247" s="33">
        <v>80.0</v>
      </c>
      <c r="C247" s="33" t="str">
        <f>IF(VLOOKUP(B247,'Ad Assignments'!$C$2:$D$101,2,FALSE)=TRUE,1,0)</f>
        <v>0</v>
      </c>
      <c r="D247" s="55" t="str">
        <f>VLOOKUP(B247,'Ad Assignments'!$C$2:$G$101,5,FALSE)</f>
        <v>40</v>
      </c>
      <c r="E247" s="55" t="str">
        <f>VLOOKUP(B247,'Ad Assignments'!$C$2:$F$101,4,FALSE)</f>
        <v>4</v>
      </c>
      <c r="F247" s="55" t="str">
        <f>VLOOKUP(B247,'Ad Assignments'!$C$2:$E$101,3,FALSE)</f>
        <v>4</v>
      </c>
      <c r="G247" s="55" t="str">
        <f>VLOOKUP(B247,'Ad Assignments'!$C$2:$H$101,6,FALSE)</f>
        <v>Jonathan</v>
      </c>
      <c r="H247" s="56" t="str">
        <f t="shared" si="41"/>
        <v>http://newyork.craigslist.org/brk/ele/5336990493.html</v>
      </c>
      <c r="I247" s="46" t="s">
        <v>759</v>
      </c>
      <c r="J247" s="30" t="s">
        <v>16</v>
      </c>
      <c r="K247" s="30"/>
      <c r="L247" s="30" t="s">
        <v>292</v>
      </c>
      <c r="M247" s="30" t="s">
        <v>292</v>
      </c>
      <c r="N247" s="30"/>
      <c r="O247" s="30"/>
      <c r="P247" s="30"/>
    </row>
    <row r="248" ht="14.25" hidden="1" customHeight="1">
      <c r="A248" s="54" t="s">
        <v>760</v>
      </c>
      <c r="B248" s="33">
        <v>80.0</v>
      </c>
      <c r="C248" s="33" t="str">
        <f>IF(VLOOKUP(B248,'Ad Assignments'!$C$2:$D$101,2,FALSE)=TRUE,1,0)</f>
        <v>0</v>
      </c>
      <c r="D248" s="55" t="str">
        <f>VLOOKUP(B248,'Ad Assignments'!$C$2:$G$101,5,FALSE)</f>
        <v>40</v>
      </c>
      <c r="E248" s="55" t="str">
        <f>VLOOKUP(B248,'Ad Assignments'!$C$2:$F$101,4,FALSE)</f>
        <v>4</v>
      </c>
      <c r="F248" s="55" t="str">
        <f>VLOOKUP(B248,'Ad Assignments'!$C$2:$E$101,3,FALSE)</f>
        <v>4</v>
      </c>
      <c r="G248" s="55" t="str">
        <f>VLOOKUP(B248,'Ad Assignments'!$C$2:$H$101,6,FALSE)</f>
        <v>Jonathan</v>
      </c>
      <c r="H248" s="56" t="str">
        <f t="shared" si="41"/>
        <v>http://newyork.craigslist.org/brk/ele/5336990493.html</v>
      </c>
      <c r="I248" s="46" t="s">
        <v>761</v>
      </c>
      <c r="J248" s="30" t="s">
        <v>16</v>
      </c>
      <c r="K248" s="30"/>
      <c r="L248" s="30" t="s">
        <v>292</v>
      </c>
      <c r="M248" s="30" t="s">
        <v>292</v>
      </c>
      <c r="N248" s="30"/>
      <c r="O248" s="30"/>
      <c r="P248" s="30"/>
    </row>
    <row r="249" ht="14.25" hidden="1" customHeight="1">
      <c r="A249" s="54" t="s">
        <v>762</v>
      </c>
      <c r="B249" s="33">
        <v>80.0</v>
      </c>
      <c r="C249" s="33" t="str">
        <f>IF(VLOOKUP(B249,'Ad Assignments'!$C$2:$D$101,2,FALSE)=TRUE,1,0)</f>
        <v>0</v>
      </c>
      <c r="D249" s="55" t="str">
        <f>VLOOKUP(B249,'Ad Assignments'!$C$2:$G$101,5,FALSE)</f>
        <v>40</v>
      </c>
      <c r="E249" s="55" t="str">
        <f>VLOOKUP(B249,'Ad Assignments'!$C$2:$F$101,4,FALSE)</f>
        <v>4</v>
      </c>
      <c r="F249" s="55" t="str">
        <f>VLOOKUP(B249,'Ad Assignments'!$C$2:$E$101,3,FALSE)</f>
        <v>4</v>
      </c>
      <c r="G249" s="55" t="str">
        <f>VLOOKUP(B249,'Ad Assignments'!$C$2:$H$101,6,FALSE)</f>
        <v>Jonathan</v>
      </c>
      <c r="H249" s="56" t="str">
        <f t="shared" si="41"/>
        <v>http://newyork.craigslist.org/brk/ele/5336990493.html</v>
      </c>
      <c r="I249" s="46" t="s">
        <v>763</v>
      </c>
      <c r="J249" s="30" t="s">
        <v>16</v>
      </c>
      <c r="K249" s="30"/>
      <c r="L249" s="30" t="s">
        <v>292</v>
      </c>
      <c r="M249" s="30" t="s">
        <v>292</v>
      </c>
      <c r="N249" s="30"/>
      <c r="O249" s="30"/>
      <c r="P249" s="30"/>
    </row>
    <row r="250" ht="14.25" hidden="1" customHeight="1">
      <c r="A250" s="54" t="s">
        <v>764</v>
      </c>
      <c r="B250" s="33">
        <v>80.0</v>
      </c>
      <c r="C250" s="33" t="str">
        <f>IF(VLOOKUP(B250,'Ad Assignments'!$C$2:$D$101,2,FALSE)=TRUE,1,0)</f>
        <v>0</v>
      </c>
      <c r="D250" s="55" t="str">
        <f>VLOOKUP(B250,'Ad Assignments'!$C$2:$G$101,5,FALSE)</f>
        <v>40</v>
      </c>
      <c r="E250" s="55" t="str">
        <f>VLOOKUP(B250,'Ad Assignments'!$C$2:$F$101,4,FALSE)</f>
        <v>4</v>
      </c>
      <c r="F250" s="55" t="str">
        <f>VLOOKUP(B250,'Ad Assignments'!$C$2:$E$101,3,FALSE)</f>
        <v>4</v>
      </c>
      <c r="G250" s="55" t="str">
        <f>VLOOKUP(B250,'Ad Assignments'!$C$2:$H$101,6,FALSE)</f>
        <v>Jonathan</v>
      </c>
      <c r="H250" s="56" t="str">
        <f t="shared" si="41"/>
        <v>http://newyork.craigslist.org/brk/ele/5336990493.html</v>
      </c>
      <c r="I250" s="46" t="s">
        <v>765</v>
      </c>
      <c r="J250" s="30" t="s">
        <v>16</v>
      </c>
      <c r="K250" s="30"/>
      <c r="L250" s="30" t="s">
        <v>292</v>
      </c>
      <c r="M250" s="30" t="s">
        <v>292</v>
      </c>
      <c r="N250" s="30"/>
      <c r="O250" s="30"/>
      <c r="P250" s="30"/>
    </row>
    <row r="251" ht="14.25" hidden="1" customHeight="1">
      <c r="A251" s="54" t="s">
        <v>766</v>
      </c>
      <c r="B251" s="33">
        <v>80.0</v>
      </c>
      <c r="C251" s="33" t="str">
        <f>IF(VLOOKUP(B251,'Ad Assignments'!$C$2:$D$101,2,FALSE)=TRUE,1,0)</f>
        <v>0</v>
      </c>
      <c r="D251" s="55" t="str">
        <f>VLOOKUP(B251,'Ad Assignments'!$C$2:$G$101,5,FALSE)</f>
        <v>40</v>
      </c>
      <c r="E251" s="55" t="str">
        <f>VLOOKUP(B251,'Ad Assignments'!$C$2:$F$101,4,FALSE)</f>
        <v>4</v>
      </c>
      <c r="F251" s="55" t="str">
        <f>VLOOKUP(B251,'Ad Assignments'!$C$2:$E$101,3,FALSE)</f>
        <v>4</v>
      </c>
      <c r="G251" s="55" t="str">
        <f>VLOOKUP(B251,'Ad Assignments'!$C$2:$H$101,6,FALSE)</f>
        <v>Jonathan</v>
      </c>
      <c r="H251" s="56" t="str">
        <f t="shared" si="41"/>
        <v>http://newyork.craigslist.org/brk/ele/5336990493.html</v>
      </c>
      <c r="I251" s="46" t="s">
        <v>767</v>
      </c>
      <c r="J251" s="30" t="s">
        <v>16</v>
      </c>
      <c r="K251" s="30"/>
      <c r="L251" s="30" t="s">
        <v>292</v>
      </c>
      <c r="M251" s="30" t="s">
        <v>292</v>
      </c>
      <c r="N251" s="30"/>
      <c r="O251" s="30"/>
      <c r="P251" s="30"/>
    </row>
    <row r="252" ht="14.25" hidden="1" customHeight="1">
      <c r="A252" s="54" t="s">
        <v>768</v>
      </c>
      <c r="B252" s="33">
        <v>80.0</v>
      </c>
      <c r="C252" s="33" t="str">
        <f>IF(VLOOKUP(B252,'Ad Assignments'!$C$2:$D$101,2,FALSE)=TRUE,1,0)</f>
        <v>0</v>
      </c>
      <c r="D252" s="55" t="str">
        <f>VLOOKUP(B252,'Ad Assignments'!$C$2:$G$101,5,FALSE)</f>
        <v>40</v>
      </c>
      <c r="E252" s="55" t="str">
        <f>VLOOKUP(B252,'Ad Assignments'!$C$2:$F$101,4,FALSE)</f>
        <v>4</v>
      </c>
      <c r="F252" s="55" t="str">
        <f>VLOOKUP(B252,'Ad Assignments'!$C$2:$E$101,3,FALSE)</f>
        <v>4</v>
      </c>
      <c r="G252" s="55" t="str">
        <f>VLOOKUP(B252,'Ad Assignments'!$C$2:$H$101,6,FALSE)</f>
        <v>Jonathan</v>
      </c>
      <c r="H252" s="56" t="str">
        <f t="shared" si="41"/>
        <v>http://newyork.craigslist.org/brk/ele/5336990493.html</v>
      </c>
      <c r="I252" s="46" t="s">
        <v>769</v>
      </c>
      <c r="J252" s="30" t="s">
        <v>16</v>
      </c>
      <c r="K252" s="30"/>
      <c r="L252" s="30" t="s">
        <v>292</v>
      </c>
      <c r="M252" s="30" t="s">
        <v>292</v>
      </c>
      <c r="N252" s="30"/>
      <c r="O252" s="30"/>
      <c r="P252" s="30"/>
    </row>
    <row r="253" ht="14.25" hidden="1" customHeight="1">
      <c r="A253" s="54" t="s">
        <v>770</v>
      </c>
      <c r="B253" s="33">
        <v>80.0</v>
      </c>
      <c r="C253" s="33" t="str">
        <f>IF(VLOOKUP(B253,'Ad Assignments'!$C$2:$D$101,2,FALSE)=TRUE,1,0)</f>
        <v>0</v>
      </c>
      <c r="D253" s="55" t="str">
        <f>VLOOKUP(B253,'Ad Assignments'!$C$2:$G$101,5,FALSE)</f>
        <v>40</v>
      </c>
      <c r="E253" s="55" t="str">
        <f>VLOOKUP(B253,'Ad Assignments'!$C$2:$F$101,4,FALSE)</f>
        <v>4</v>
      </c>
      <c r="F253" s="55" t="str">
        <f>VLOOKUP(B253,'Ad Assignments'!$C$2:$E$101,3,FALSE)</f>
        <v>4</v>
      </c>
      <c r="G253" s="55" t="str">
        <f>VLOOKUP(B253,'Ad Assignments'!$C$2:$H$101,6,FALSE)</f>
        <v>Jonathan</v>
      </c>
      <c r="H253" s="56" t="str">
        <f t="shared" si="41"/>
        <v>http://newyork.craigslist.org/brk/ele/5336990493.html</v>
      </c>
      <c r="I253" s="46" t="s">
        <v>771</v>
      </c>
      <c r="J253" s="30" t="s">
        <v>16</v>
      </c>
      <c r="K253" s="30"/>
      <c r="L253" s="30" t="s">
        <v>292</v>
      </c>
      <c r="M253" s="30" t="s">
        <v>292</v>
      </c>
      <c r="N253" s="30"/>
      <c r="O253" s="30"/>
      <c r="P253" s="30"/>
    </row>
    <row r="254" ht="14.25" hidden="1" customHeight="1">
      <c r="A254" s="54" t="s">
        <v>772</v>
      </c>
      <c r="B254" s="33">
        <v>80.0</v>
      </c>
      <c r="C254" s="33" t="str">
        <f>IF(VLOOKUP(B254,'Ad Assignments'!$C$2:$D$101,2,FALSE)=TRUE,1,0)</f>
        <v>0</v>
      </c>
      <c r="D254" s="55" t="str">
        <f>VLOOKUP(B254,'Ad Assignments'!$C$2:$G$101,5,FALSE)</f>
        <v>40</v>
      </c>
      <c r="E254" s="55" t="str">
        <f>VLOOKUP(B254,'Ad Assignments'!$C$2:$F$101,4,FALSE)</f>
        <v>4</v>
      </c>
      <c r="F254" s="55" t="str">
        <f>VLOOKUP(B254,'Ad Assignments'!$C$2:$E$101,3,FALSE)</f>
        <v>4</v>
      </c>
      <c r="G254" s="55" t="str">
        <f>VLOOKUP(B254,'Ad Assignments'!$C$2:$H$101,6,FALSE)</f>
        <v>Jonathan</v>
      </c>
      <c r="H254" s="56" t="str">
        <f t="shared" si="41"/>
        <v>http://newyork.craigslist.org/brk/ele/5336990493.html</v>
      </c>
      <c r="I254" s="46" t="s">
        <v>773</v>
      </c>
      <c r="J254" s="30" t="s">
        <v>16</v>
      </c>
      <c r="K254" s="30"/>
      <c r="L254" s="30" t="s">
        <v>292</v>
      </c>
      <c r="M254" s="30" t="s">
        <v>292</v>
      </c>
      <c r="N254" s="30"/>
      <c r="O254" s="30"/>
      <c r="P254" s="30"/>
    </row>
    <row r="255" ht="14.25" hidden="1" customHeight="1">
      <c r="A255" s="54" t="s">
        <v>774</v>
      </c>
      <c r="B255" s="33">
        <v>80.0</v>
      </c>
      <c r="C255" s="33" t="str">
        <f>IF(VLOOKUP(B255,'Ad Assignments'!$C$2:$D$101,2,FALSE)=TRUE,1,0)</f>
        <v>0</v>
      </c>
      <c r="D255" s="55" t="str">
        <f>VLOOKUP(B255,'Ad Assignments'!$C$2:$G$101,5,FALSE)</f>
        <v>40</v>
      </c>
      <c r="E255" s="55" t="str">
        <f>VLOOKUP(B255,'Ad Assignments'!$C$2:$F$101,4,FALSE)</f>
        <v>4</v>
      </c>
      <c r="F255" s="55" t="str">
        <f>VLOOKUP(B255,'Ad Assignments'!$C$2:$E$101,3,FALSE)</f>
        <v>4</v>
      </c>
      <c r="G255" s="55" t="str">
        <f>VLOOKUP(B255,'Ad Assignments'!$C$2:$H$101,6,FALSE)</f>
        <v>Jonathan</v>
      </c>
      <c r="H255" s="56" t="str">
        <f t="shared" si="41"/>
        <v>http://newyork.craigslist.org/brk/ele/5336990493.html</v>
      </c>
      <c r="I255" s="46" t="s">
        <v>775</v>
      </c>
      <c r="J255" s="30" t="s">
        <v>16</v>
      </c>
      <c r="K255" s="30"/>
      <c r="L255" s="30" t="s">
        <v>292</v>
      </c>
      <c r="M255" s="30" t="s">
        <v>292</v>
      </c>
      <c r="N255" s="30"/>
      <c r="O255" s="30"/>
      <c r="P255" s="30"/>
    </row>
    <row r="256" ht="14.25" hidden="1" customHeight="1">
      <c r="A256" s="68" t="s">
        <v>776</v>
      </c>
      <c r="B256" s="33">
        <v>80.0</v>
      </c>
      <c r="C256" s="33" t="str">
        <f>IF(VLOOKUP(B256,'Ad Assignments'!$C$2:$D$101,2,FALSE)=TRUE,1,0)</f>
        <v>0</v>
      </c>
      <c r="D256" s="55" t="str">
        <f>VLOOKUP(B256,'Ad Assignments'!$C$2:$G$101,5,FALSE)</f>
        <v>40</v>
      </c>
      <c r="E256" s="55" t="str">
        <f>VLOOKUP(B256,'Ad Assignments'!$C$2:$F$101,4,FALSE)</f>
        <v>4</v>
      </c>
      <c r="F256" s="55" t="str">
        <f>VLOOKUP(B256,'Ad Assignments'!$C$2:$E$101,3,FALSE)</f>
        <v>4</v>
      </c>
      <c r="G256" s="55" t="str">
        <f>VLOOKUP(B256,'Ad Assignments'!$C$2:$H$101,6,FALSE)</f>
        <v>Jonathan</v>
      </c>
      <c r="H256" s="56" t="str">
        <f t="shared" si="41"/>
        <v>http://newyork.craigslist.org/brk/ele/5336990493.html</v>
      </c>
      <c r="I256" s="46" t="s">
        <v>777</v>
      </c>
      <c r="J256" s="30" t="s">
        <v>16</v>
      </c>
      <c r="K256" s="30"/>
      <c r="L256" s="30" t="s">
        <v>292</v>
      </c>
      <c r="M256" s="30" t="s">
        <v>292</v>
      </c>
      <c r="N256" s="30"/>
      <c r="O256" s="30"/>
      <c r="P256" s="30"/>
    </row>
    <row r="257" ht="14.25" hidden="1" customHeight="1">
      <c r="A257" s="54" t="s">
        <v>778</v>
      </c>
      <c r="B257" s="33">
        <v>80.0</v>
      </c>
      <c r="C257" s="33" t="str">
        <f>IF(VLOOKUP(B257,'Ad Assignments'!$C$2:$D$101,2,FALSE)=TRUE,1,0)</f>
        <v>0</v>
      </c>
      <c r="D257" s="55" t="str">
        <f>VLOOKUP(B257,'Ad Assignments'!$C$2:$G$101,5,FALSE)</f>
        <v>40</v>
      </c>
      <c r="E257" s="55" t="str">
        <f>VLOOKUP(B257,'Ad Assignments'!$C$2:$F$101,4,FALSE)</f>
        <v>4</v>
      </c>
      <c r="F257" s="55" t="str">
        <f>VLOOKUP(B257,'Ad Assignments'!$C$2:$E$101,3,FALSE)</f>
        <v>4</v>
      </c>
      <c r="G257" s="55" t="str">
        <f>VLOOKUP(B257,'Ad Assignments'!$C$2:$H$101,6,FALSE)</f>
        <v>Jonathan</v>
      </c>
      <c r="H257" s="56" t="str">
        <f t="shared" si="41"/>
        <v>http://newyork.craigslist.org/brk/ele/5336990493.html</v>
      </c>
      <c r="I257" s="46" t="s">
        <v>779</v>
      </c>
      <c r="J257" s="30" t="s">
        <v>16</v>
      </c>
      <c r="K257" s="30"/>
      <c r="L257" s="30" t="s">
        <v>292</v>
      </c>
      <c r="M257" s="30" t="s">
        <v>292</v>
      </c>
      <c r="N257" s="30"/>
      <c r="O257" s="30"/>
      <c r="P257" s="30"/>
    </row>
    <row r="258" ht="14.25" hidden="1" customHeight="1">
      <c r="A258" s="30" t="s">
        <v>780</v>
      </c>
      <c r="B258" s="33">
        <v>82.0</v>
      </c>
      <c r="C258" s="33" t="str">
        <f>IF(VLOOKUP(B258,'Ad Assignments'!$C$2:$D$101,2,FALSE)=TRUE,1,0)</f>
        <v>0</v>
      </c>
      <c r="D258" s="55" t="str">
        <f>VLOOKUP(B258,'Ad Assignments'!$C$2:$G$101,5,FALSE)</f>
        <v>41</v>
      </c>
      <c r="E258" s="55" t="str">
        <f>VLOOKUP(B258,'Ad Assignments'!$C$2:$F$101,4,FALSE)</f>
        <v>3</v>
      </c>
      <c r="F258" s="55" t="str">
        <f>VLOOKUP(B258,'Ad Assignments'!$C$2:$E$101,3,FALSE)</f>
        <v>2</v>
      </c>
      <c r="G258" s="55" t="str">
        <f>VLOOKUP(B258,'Ad Assignments'!$C$2:$H$101,6,FALSE)</f>
        <v>Umber</v>
      </c>
      <c r="H258" s="41" t="str">
        <f t="shared" ref="H258:H259" si="42">HYPERLINK("http://sfbay.craigslist.org/pen/mob/5337575909.html","http://sfbay.craigslist.org/pen/mob/5337575909.html")</f>
        <v>http://sfbay.craigslist.org/pen/mob/5337575909.html</v>
      </c>
      <c r="I258" s="46" t="s">
        <v>781</v>
      </c>
      <c r="J258" s="30" t="s">
        <v>16</v>
      </c>
      <c r="K258" s="30"/>
      <c r="L258" s="30" t="s">
        <v>349</v>
      </c>
      <c r="M258" s="30" t="s">
        <v>350</v>
      </c>
      <c r="N258" s="30"/>
      <c r="O258" s="30"/>
      <c r="P258" s="30"/>
    </row>
    <row r="259" ht="14.25" hidden="1" customHeight="1">
      <c r="A259" s="30" t="s">
        <v>782</v>
      </c>
      <c r="B259" s="33">
        <v>82.0</v>
      </c>
      <c r="C259" s="33" t="str">
        <f>IF(VLOOKUP(B259,'Ad Assignments'!$C$2:$D$101,2,FALSE)=TRUE,1,0)</f>
        <v>0</v>
      </c>
      <c r="D259" s="55" t="str">
        <f>VLOOKUP(B259,'Ad Assignments'!$C$2:$G$101,5,FALSE)</f>
        <v>41</v>
      </c>
      <c r="E259" s="55" t="str">
        <f>VLOOKUP(B259,'Ad Assignments'!$C$2:$F$101,4,FALSE)</f>
        <v>3</v>
      </c>
      <c r="F259" s="55" t="str">
        <f>VLOOKUP(B259,'Ad Assignments'!$C$2:$E$101,3,FALSE)</f>
        <v>2</v>
      </c>
      <c r="G259" s="55" t="str">
        <f>VLOOKUP(B259,'Ad Assignments'!$C$2:$H$101,6,FALSE)</f>
        <v>Umber</v>
      </c>
      <c r="H259" s="41" t="str">
        <f t="shared" si="42"/>
        <v>http://sfbay.craigslist.org/pen/mob/5337575909.html</v>
      </c>
      <c r="I259" s="46" t="s">
        <v>783</v>
      </c>
      <c r="J259" s="30" t="s">
        <v>17</v>
      </c>
      <c r="K259" s="30">
        <v>270.0</v>
      </c>
      <c r="L259" s="30" t="s">
        <v>349</v>
      </c>
      <c r="M259" s="30" t="s">
        <v>350</v>
      </c>
      <c r="N259" s="30"/>
      <c r="O259" s="30"/>
      <c r="P259" s="30"/>
    </row>
    <row r="260" ht="14.25" hidden="1" customHeight="1">
      <c r="A260" s="30" t="s">
        <v>780</v>
      </c>
      <c r="B260" s="33">
        <v>82.0</v>
      </c>
      <c r="C260" s="33" t="str">
        <f>IF(VLOOKUP(B260,'Ad Assignments'!$C$2:$D$101,2,FALSE)=TRUE,1,0)</f>
        <v>0</v>
      </c>
      <c r="D260" s="55" t="str">
        <f>VLOOKUP(B260,'Ad Assignments'!$C$2:$G$101,5,FALSE)</f>
        <v>41</v>
      </c>
      <c r="E260" s="55" t="str">
        <f>VLOOKUP(B260,'Ad Assignments'!$C$2:$F$101,4,FALSE)</f>
        <v>3</v>
      </c>
      <c r="F260" s="55" t="str">
        <f>VLOOKUP(B260,'Ad Assignments'!$C$2:$E$101,3,FALSE)</f>
        <v>2</v>
      </c>
      <c r="G260" s="55" t="str">
        <f>VLOOKUP(B260,'Ad Assignments'!$C$2:$H$101,6,FALSE)</f>
        <v>Umber</v>
      </c>
      <c r="H260" s="41" t="str">
        <f t="shared" ref="H260:H261" si="43">HYPERLINK("http://sfbay.craigslist.org/pen/mob/5337575909.html","http://sfbay.craigslist.org/pen/mob/5337575909.html ")</f>
        <v>http://sfbay.craigslist.org/pen/mob/5337575909.html </v>
      </c>
      <c r="I260" s="46" t="s">
        <v>784</v>
      </c>
      <c r="J260" s="30" t="s">
        <v>17</v>
      </c>
      <c r="K260" s="30">
        <v>300.0</v>
      </c>
      <c r="L260" s="30" t="s">
        <v>349</v>
      </c>
      <c r="M260" s="30" t="s">
        <v>350</v>
      </c>
      <c r="N260" s="30"/>
      <c r="O260" s="30"/>
      <c r="P260" s="30"/>
    </row>
    <row r="261" ht="14.25" hidden="1" customHeight="1">
      <c r="A261" s="30" t="s">
        <v>785</v>
      </c>
      <c r="B261" s="33">
        <v>82.0</v>
      </c>
      <c r="C261" s="33" t="str">
        <f>IF(VLOOKUP(B261,'Ad Assignments'!$C$2:$D$101,2,FALSE)=TRUE,1,0)</f>
        <v>0</v>
      </c>
      <c r="D261" s="55" t="str">
        <f>VLOOKUP(B261,'Ad Assignments'!$C$2:$G$101,5,FALSE)</f>
        <v>41</v>
      </c>
      <c r="E261" s="55" t="str">
        <f>VLOOKUP(B261,'Ad Assignments'!$C$2:$F$101,4,FALSE)</f>
        <v>3</v>
      </c>
      <c r="F261" s="55" t="str">
        <f>VLOOKUP(B261,'Ad Assignments'!$C$2:$E$101,3,FALSE)</f>
        <v>2</v>
      </c>
      <c r="G261" s="55" t="str">
        <f>VLOOKUP(B261,'Ad Assignments'!$C$2:$H$101,6,FALSE)</f>
        <v>Umber</v>
      </c>
      <c r="H261" s="41" t="str">
        <f t="shared" si="43"/>
        <v>http://sfbay.craigslist.org/pen/mob/5337575909.html </v>
      </c>
      <c r="I261" s="46" t="s">
        <v>786</v>
      </c>
      <c r="J261" s="30" t="s">
        <v>16</v>
      </c>
      <c r="K261" s="30"/>
      <c r="L261" s="30" t="s">
        <v>349</v>
      </c>
      <c r="M261" s="30" t="s">
        <v>350</v>
      </c>
      <c r="N261" s="30"/>
      <c r="O261" s="30"/>
      <c r="P261" s="30"/>
    </row>
    <row r="262" ht="14.25" hidden="1" customHeight="1">
      <c r="A262" s="54" t="s">
        <v>787</v>
      </c>
      <c r="B262" s="33">
        <v>83.0</v>
      </c>
      <c r="C262" s="33" t="str">
        <f>IF(VLOOKUP(B262,'Ad Assignments'!$C$2:$D$101,2,FALSE)=TRUE,1,0)</f>
        <v>1</v>
      </c>
      <c r="D262" s="55" t="str">
        <f>VLOOKUP(B262,'Ad Assignments'!$C$2:$G$101,5,FALSE)</f>
        <v>42</v>
      </c>
      <c r="E262" s="55" t="str">
        <f>VLOOKUP(B262,'Ad Assignments'!$C$2:$F$101,4,FALSE)</f>
        <v>1</v>
      </c>
      <c r="F262" s="55" t="str">
        <f>VLOOKUP(B262,'Ad Assignments'!$C$2:$E$101,3,FALSE)</f>
        <v>4</v>
      </c>
      <c r="G262" s="55" t="str">
        <f>VLOOKUP(B262,'Ad Assignments'!$C$2:$H$101,6,FALSE)</f>
        <v>Umber</v>
      </c>
      <c r="H262" s="56" t="str">
        <f t="shared" ref="H262:H267" si="44">HYPERLINK("http://newyork.craigslist.org/brk/sys/5331207266.html","http://newyork.craigslist.org/brk/sys/5331207266.html")</f>
        <v>http://newyork.craigslist.org/brk/sys/5331207266.html</v>
      </c>
      <c r="I262" s="46" t="s">
        <v>788</v>
      </c>
      <c r="J262" s="30" t="s">
        <v>17</v>
      </c>
      <c r="K262" s="30">
        <v>700.0</v>
      </c>
      <c r="L262" s="30" t="s">
        <v>292</v>
      </c>
      <c r="M262" s="30" t="s">
        <v>292</v>
      </c>
      <c r="N262" s="30"/>
      <c r="O262" s="30"/>
      <c r="P262" s="30"/>
    </row>
    <row r="263" ht="14.25" hidden="1" customHeight="1">
      <c r="A263" s="68" t="s">
        <v>789</v>
      </c>
      <c r="B263" s="33">
        <v>83.0</v>
      </c>
      <c r="C263" s="33" t="str">
        <f>IF(VLOOKUP(B263,'Ad Assignments'!$C$2:$D$101,2,FALSE)=TRUE,1,0)</f>
        <v>1</v>
      </c>
      <c r="D263" s="55" t="str">
        <f>VLOOKUP(B263,'Ad Assignments'!$C$2:$G$101,5,FALSE)</f>
        <v>42</v>
      </c>
      <c r="E263" s="55" t="str">
        <f>VLOOKUP(B263,'Ad Assignments'!$C$2:$F$101,4,FALSE)</f>
        <v>1</v>
      </c>
      <c r="F263" s="55" t="str">
        <f>VLOOKUP(B263,'Ad Assignments'!$C$2:$E$101,3,FALSE)</f>
        <v>4</v>
      </c>
      <c r="G263" s="55" t="str">
        <f>VLOOKUP(B263,'Ad Assignments'!$C$2:$H$101,6,FALSE)</f>
        <v>Umber</v>
      </c>
      <c r="H263" s="56" t="str">
        <f t="shared" si="44"/>
        <v>http://newyork.craigslist.org/brk/sys/5331207266.html</v>
      </c>
      <c r="I263" s="46" t="s">
        <v>790</v>
      </c>
      <c r="J263" s="30" t="s">
        <v>16</v>
      </c>
      <c r="K263" s="30"/>
      <c r="L263" s="30" t="s">
        <v>292</v>
      </c>
      <c r="M263" s="30" t="s">
        <v>292</v>
      </c>
      <c r="N263" s="30"/>
      <c r="O263" s="30"/>
      <c r="P263" s="30"/>
    </row>
    <row r="264" ht="14.25" hidden="1" customHeight="1">
      <c r="A264" s="68" t="s">
        <v>791</v>
      </c>
      <c r="B264" s="33">
        <v>83.0</v>
      </c>
      <c r="C264" s="33" t="str">
        <f>IF(VLOOKUP(B264,'Ad Assignments'!$C$2:$D$101,2,FALSE)=TRUE,1,0)</f>
        <v>1</v>
      </c>
      <c r="D264" s="55" t="str">
        <f>VLOOKUP(B264,'Ad Assignments'!$C$2:$G$101,5,FALSE)</f>
        <v>42</v>
      </c>
      <c r="E264" s="55" t="str">
        <f>VLOOKUP(B264,'Ad Assignments'!$C$2:$F$101,4,FALSE)</f>
        <v>1</v>
      </c>
      <c r="F264" s="55" t="str">
        <f>VLOOKUP(B264,'Ad Assignments'!$C$2:$E$101,3,FALSE)</f>
        <v>4</v>
      </c>
      <c r="G264" s="55" t="str">
        <f>VLOOKUP(B264,'Ad Assignments'!$C$2:$H$101,6,FALSE)</f>
        <v>Umber</v>
      </c>
      <c r="H264" s="56" t="str">
        <f t="shared" si="44"/>
        <v>http://newyork.craigslist.org/brk/sys/5331207266.html</v>
      </c>
      <c r="I264" s="46" t="s">
        <v>792</v>
      </c>
      <c r="J264" s="30" t="s">
        <v>17</v>
      </c>
      <c r="K264" s="30">
        <v>900.0</v>
      </c>
      <c r="L264" s="30" t="s">
        <v>292</v>
      </c>
      <c r="M264" s="30" t="s">
        <v>292</v>
      </c>
      <c r="N264" s="30"/>
      <c r="O264" s="30"/>
      <c r="P264" s="30"/>
    </row>
    <row r="265" ht="14.25" hidden="1" customHeight="1">
      <c r="A265" s="54" t="s">
        <v>793</v>
      </c>
      <c r="B265" s="33">
        <v>83.0</v>
      </c>
      <c r="C265" s="33" t="str">
        <f>IF(VLOOKUP(B265,'Ad Assignments'!$C$2:$D$101,2,FALSE)=TRUE,1,0)</f>
        <v>1</v>
      </c>
      <c r="D265" s="55" t="str">
        <f>VLOOKUP(B265,'Ad Assignments'!$C$2:$G$101,5,FALSE)</f>
        <v>42</v>
      </c>
      <c r="E265" s="55" t="str">
        <f>VLOOKUP(B265,'Ad Assignments'!$C$2:$F$101,4,FALSE)</f>
        <v>1</v>
      </c>
      <c r="F265" s="55" t="str">
        <f>VLOOKUP(B265,'Ad Assignments'!$C$2:$E$101,3,FALSE)</f>
        <v>4</v>
      </c>
      <c r="G265" s="55" t="str">
        <f>VLOOKUP(B265,'Ad Assignments'!$C$2:$H$101,6,FALSE)</f>
        <v>Umber</v>
      </c>
      <c r="H265" s="56" t="str">
        <f t="shared" si="44"/>
        <v>http://newyork.craigslist.org/brk/sys/5331207266.html</v>
      </c>
      <c r="I265" s="46" t="s">
        <v>794</v>
      </c>
      <c r="J265" s="30" t="s">
        <v>17</v>
      </c>
      <c r="K265" s="30">
        <v>800.0</v>
      </c>
      <c r="L265" s="30" t="s">
        <v>292</v>
      </c>
      <c r="M265" s="30" t="s">
        <v>292</v>
      </c>
      <c r="N265" s="30"/>
      <c r="O265" s="30"/>
      <c r="P265" s="30"/>
    </row>
    <row r="266" ht="14.25" hidden="1" customHeight="1">
      <c r="A266" s="54" t="s">
        <v>795</v>
      </c>
      <c r="B266" s="33">
        <v>83.0</v>
      </c>
      <c r="C266" s="33" t="str">
        <f>IF(VLOOKUP(B266,'Ad Assignments'!$C$2:$D$101,2,FALSE)=TRUE,1,0)</f>
        <v>1</v>
      </c>
      <c r="D266" s="55" t="str">
        <f>VLOOKUP(B266,'Ad Assignments'!$C$2:$G$101,5,FALSE)</f>
        <v>42</v>
      </c>
      <c r="E266" s="55" t="str">
        <f>VLOOKUP(B266,'Ad Assignments'!$C$2:$F$101,4,FALSE)</f>
        <v>1</v>
      </c>
      <c r="F266" s="55" t="str">
        <f>VLOOKUP(B266,'Ad Assignments'!$C$2:$E$101,3,FALSE)</f>
        <v>4</v>
      </c>
      <c r="G266" s="55" t="str">
        <f>VLOOKUP(B266,'Ad Assignments'!$C$2:$H$101,6,FALSE)</f>
        <v>Umber</v>
      </c>
      <c r="H266" s="56" t="str">
        <f t="shared" si="44"/>
        <v>http://newyork.craigslist.org/brk/sys/5331207266.html</v>
      </c>
      <c r="I266" s="46" t="s">
        <v>796</v>
      </c>
      <c r="J266" s="30" t="s">
        <v>17</v>
      </c>
      <c r="K266" s="30">
        <v>600.0</v>
      </c>
      <c r="L266" s="30" t="s">
        <v>292</v>
      </c>
      <c r="M266" s="30" t="s">
        <v>292</v>
      </c>
      <c r="N266" s="30"/>
      <c r="O266" s="30"/>
      <c r="P266" s="30"/>
    </row>
    <row r="267" ht="14.25" hidden="1" customHeight="1">
      <c r="A267" s="54" t="s">
        <v>797</v>
      </c>
      <c r="B267" s="33">
        <v>83.0</v>
      </c>
      <c r="C267" s="33" t="str">
        <f>IF(VLOOKUP(B267,'Ad Assignments'!$C$2:$D$101,2,FALSE)=TRUE,1,0)</f>
        <v>1</v>
      </c>
      <c r="D267" s="55" t="str">
        <f>VLOOKUP(B267,'Ad Assignments'!$C$2:$G$101,5,FALSE)</f>
        <v>42</v>
      </c>
      <c r="E267" s="55" t="str">
        <f>VLOOKUP(B267,'Ad Assignments'!$C$2:$F$101,4,FALSE)</f>
        <v>1</v>
      </c>
      <c r="F267" s="55" t="str">
        <f>VLOOKUP(B267,'Ad Assignments'!$C$2:$E$101,3,FALSE)</f>
        <v>4</v>
      </c>
      <c r="G267" s="55" t="str">
        <f>VLOOKUP(B267,'Ad Assignments'!$C$2:$H$101,6,FALSE)</f>
        <v>Umber</v>
      </c>
      <c r="H267" s="56" t="str">
        <f t="shared" si="44"/>
        <v>http://newyork.craigslist.org/brk/sys/5331207266.html</v>
      </c>
      <c r="I267" s="46" t="s">
        <v>798</v>
      </c>
      <c r="J267" s="30" t="s">
        <v>16</v>
      </c>
      <c r="L267" s="30" t="s">
        <v>292</v>
      </c>
      <c r="M267" s="30" t="s">
        <v>292</v>
      </c>
      <c r="N267" s="30"/>
      <c r="O267" s="30"/>
      <c r="P267" s="30"/>
    </row>
    <row r="268" ht="14.25" hidden="1" customHeight="1">
      <c r="A268" s="54" t="s">
        <v>799</v>
      </c>
      <c r="B268" s="33">
        <v>85.0</v>
      </c>
      <c r="C268" s="33" t="str">
        <f>IF(VLOOKUP(B268,'Ad Assignments'!$C$2:$D$101,2,FALSE)=TRUE,1,0)</f>
        <v>1</v>
      </c>
      <c r="D268" s="55" t="str">
        <f>VLOOKUP(B268,'Ad Assignments'!$C$2:$G$101,5,FALSE)</f>
        <v>43</v>
      </c>
      <c r="E268" s="55" t="str">
        <f>VLOOKUP(B268,'Ad Assignments'!$C$2:$F$101,4,FALSE)</f>
        <v>3</v>
      </c>
      <c r="F268" s="55" t="str">
        <f>VLOOKUP(B268,'Ad Assignments'!$C$2:$E$101,3,FALSE)</f>
        <v>4</v>
      </c>
      <c r="G268" s="55" t="str">
        <f>VLOOKUP(B268,'Ad Assignments'!$C$2:$H$101,6,FALSE)</f>
        <v>Umber</v>
      </c>
      <c r="H268" s="56" t="str">
        <f t="shared" ref="H268:H272" si="45">HYPERLINK("http://newyork.craigslist.org/brk/ele/5336169705.html","http://newyork.craigslist.org/brk/ele/5336169705.html")</f>
        <v>http://newyork.craigslist.org/brk/ele/5336169705.html</v>
      </c>
      <c r="I268" s="46" t="s">
        <v>800</v>
      </c>
      <c r="J268" s="30" t="s">
        <v>17</v>
      </c>
      <c r="K268" s="30">
        <v>75.0</v>
      </c>
      <c r="L268" s="30" t="s">
        <v>292</v>
      </c>
      <c r="M268" s="30" t="s">
        <v>292</v>
      </c>
      <c r="N268" s="30"/>
      <c r="O268" s="30"/>
      <c r="P268" s="30"/>
    </row>
    <row r="269" ht="14.25" hidden="1" customHeight="1">
      <c r="A269" s="54" t="s">
        <v>801</v>
      </c>
      <c r="B269" s="33">
        <v>85.0</v>
      </c>
      <c r="C269" s="33" t="str">
        <f>IF(VLOOKUP(B269,'Ad Assignments'!$C$2:$D$101,2,FALSE)=TRUE,1,0)</f>
        <v>1</v>
      </c>
      <c r="D269" s="55" t="str">
        <f>VLOOKUP(B269,'Ad Assignments'!$C$2:$G$101,5,FALSE)</f>
        <v>43</v>
      </c>
      <c r="E269" s="55" t="str">
        <f>VLOOKUP(B269,'Ad Assignments'!$C$2:$F$101,4,FALSE)</f>
        <v>3</v>
      </c>
      <c r="F269" s="55" t="str">
        <f>VLOOKUP(B269,'Ad Assignments'!$C$2:$E$101,3,FALSE)</f>
        <v>4</v>
      </c>
      <c r="G269" s="55" t="str">
        <f>VLOOKUP(B269,'Ad Assignments'!$C$2:$H$101,6,FALSE)</f>
        <v>Umber</v>
      </c>
      <c r="H269" s="56" t="str">
        <f t="shared" si="45"/>
        <v>http://newyork.craigslist.org/brk/ele/5336169705.html</v>
      </c>
      <c r="I269" s="46" t="s">
        <v>802</v>
      </c>
      <c r="J269" s="30" t="s">
        <v>16</v>
      </c>
      <c r="K269" s="30"/>
      <c r="L269" s="30" t="s">
        <v>292</v>
      </c>
      <c r="M269" s="30" t="s">
        <v>292</v>
      </c>
      <c r="N269" s="30"/>
      <c r="O269" s="30"/>
      <c r="P269" s="30"/>
    </row>
    <row r="270" ht="14.25" hidden="1" customHeight="1">
      <c r="A270" s="54" t="s">
        <v>803</v>
      </c>
      <c r="B270" s="33">
        <v>85.0</v>
      </c>
      <c r="C270" s="33" t="str">
        <f>IF(VLOOKUP(B270,'Ad Assignments'!$C$2:$D$101,2,FALSE)=TRUE,1,0)</f>
        <v>1</v>
      </c>
      <c r="D270" s="55" t="str">
        <f>VLOOKUP(B270,'Ad Assignments'!$C$2:$G$101,5,FALSE)</f>
        <v>43</v>
      </c>
      <c r="E270" s="55" t="str">
        <f>VLOOKUP(B270,'Ad Assignments'!$C$2:$F$101,4,FALSE)</f>
        <v>3</v>
      </c>
      <c r="F270" s="55" t="str">
        <f>VLOOKUP(B270,'Ad Assignments'!$C$2:$E$101,3,FALSE)</f>
        <v>4</v>
      </c>
      <c r="G270" s="55" t="str">
        <f>VLOOKUP(B270,'Ad Assignments'!$C$2:$H$101,6,FALSE)</f>
        <v>Umber</v>
      </c>
      <c r="H270" s="56" t="str">
        <f t="shared" si="45"/>
        <v>http://newyork.craigslist.org/brk/ele/5336169705.html</v>
      </c>
      <c r="I270" s="46" t="s">
        <v>804</v>
      </c>
      <c r="J270" s="30" t="s">
        <v>16</v>
      </c>
      <c r="K270" s="30"/>
      <c r="L270" s="30" t="s">
        <v>292</v>
      </c>
      <c r="M270" s="30" t="s">
        <v>292</v>
      </c>
      <c r="N270" s="30"/>
      <c r="O270" s="30"/>
      <c r="P270" s="30"/>
    </row>
    <row r="271" ht="14.25" hidden="1" customHeight="1">
      <c r="A271" s="68" t="s">
        <v>805</v>
      </c>
      <c r="B271" s="33">
        <v>85.0</v>
      </c>
      <c r="C271" s="33" t="str">
        <f>IF(VLOOKUP(B271,'Ad Assignments'!$C$2:$D$101,2,FALSE)=TRUE,1,0)</f>
        <v>1</v>
      </c>
      <c r="D271" s="55" t="str">
        <f>VLOOKUP(B271,'Ad Assignments'!$C$2:$G$101,5,FALSE)</f>
        <v>43</v>
      </c>
      <c r="E271" s="55" t="str">
        <f>VLOOKUP(B271,'Ad Assignments'!$C$2:$F$101,4,FALSE)</f>
        <v>3</v>
      </c>
      <c r="F271" s="55" t="str">
        <f>VLOOKUP(B271,'Ad Assignments'!$C$2:$E$101,3,FALSE)</f>
        <v>4</v>
      </c>
      <c r="G271" s="55" t="str">
        <f>VLOOKUP(B271,'Ad Assignments'!$C$2:$H$101,6,FALSE)</f>
        <v>Umber</v>
      </c>
      <c r="H271" s="56" t="str">
        <f t="shared" si="45"/>
        <v>http://newyork.craigslist.org/brk/ele/5336169705.html</v>
      </c>
      <c r="I271" s="46" t="s">
        <v>806</v>
      </c>
      <c r="J271" s="30" t="s">
        <v>17</v>
      </c>
      <c r="K271" s="30">
        <v>100.0</v>
      </c>
      <c r="L271" s="30" t="s">
        <v>292</v>
      </c>
      <c r="M271" s="30" t="s">
        <v>292</v>
      </c>
      <c r="N271" s="30"/>
      <c r="O271" s="30"/>
      <c r="P271" s="30"/>
    </row>
    <row r="272" ht="14.25" hidden="1" customHeight="1">
      <c r="A272" s="54" t="s">
        <v>807</v>
      </c>
      <c r="B272" s="33">
        <v>85.0</v>
      </c>
      <c r="C272" s="33" t="str">
        <f>IF(VLOOKUP(B272,'Ad Assignments'!$C$2:$D$101,2,FALSE)=TRUE,1,0)</f>
        <v>1</v>
      </c>
      <c r="D272" s="55" t="str">
        <f>VLOOKUP(B272,'Ad Assignments'!$C$2:$G$101,5,FALSE)</f>
        <v>43</v>
      </c>
      <c r="E272" s="55" t="str">
        <f>VLOOKUP(B272,'Ad Assignments'!$C$2:$F$101,4,FALSE)</f>
        <v>3</v>
      </c>
      <c r="F272" s="55" t="str">
        <f>VLOOKUP(B272,'Ad Assignments'!$C$2:$E$101,3,FALSE)</f>
        <v>4</v>
      </c>
      <c r="G272" s="55" t="str">
        <f>VLOOKUP(B272,'Ad Assignments'!$C$2:$H$101,6,FALSE)</f>
        <v>Umber</v>
      </c>
      <c r="H272" s="56" t="str">
        <f t="shared" si="45"/>
        <v>http://newyork.craigslist.org/brk/ele/5336169705.html</v>
      </c>
      <c r="I272" s="46" t="s">
        <v>808</v>
      </c>
      <c r="J272" s="30" t="s">
        <v>16</v>
      </c>
      <c r="K272" s="30"/>
      <c r="L272" s="30" t="s">
        <v>292</v>
      </c>
      <c r="M272" s="30" t="s">
        <v>292</v>
      </c>
      <c r="N272" s="30"/>
      <c r="O272" s="30"/>
      <c r="P272" s="30"/>
    </row>
    <row r="273" ht="14.25" hidden="1" customHeight="1">
      <c r="A273" s="62" t="s">
        <v>809</v>
      </c>
      <c r="B273" s="33">
        <v>95.0</v>
      </c>
      <c r="C273" s="33" t="str">
        <f>IF(VLOOKUP(B273,'Ad Assignments'!$C$2:$D$101,2,FALSE)=TRUE,1,0)</f>
        <v>1</v>
      </c>
      <c r="D273" s="55" t="str">
        <f>VLOOKUP(B273,'Ad Assignments'!$C$2:$G$101,5,FALSE)</f>
        <v>48</v>
      </c>
      <c r="E273" s="55" t="str">
        <f>VLOOKUP(B273,'Ad Assignments'!$C$2:$F$101,4,FALSE)</f>
        <v>2</v>
      </c>
      <c r="F273" s="55" t="str">
        <f>VLOOKUP(B273,'Ad Assignments'!$C$2:$E$101,3,FALSE)</f>
        <v>1</v>
      </c>
      <c r="G273" s="55" t="str">
        <f>VLOOKUP(B273,'Ad Assignments'!$C$2:$H$101,6,FALSE)</f>
        <v>Umber</v>
      </c>
      <c r="H273" s="64" t="str">
        <f t="shared" ref="H273:H278" si="46">HYPERLINK("http://cnj.craigslist.org/ele/5334489913.html","http://cnj.craigslist.org/ele/5334489913.html")</f>
        <v>http://cnj.craigslist.org/ele/5334489913.html</v>
      </c>
      <c r="I273" s="58" t="s">
        <v>810</v>
      </c>
      <c r="J273" s="30" t="s">
        <v>16</v>
      </c>
      <c r="K273" s="30"/>
      <c r="L273" s="30" t="s">
        <v>303</v>
      </c>
      <c r="M273" s="30" t="s">
        <v>304</v>
      </c>
      <c r="N273" s="30"/>
      <c r="O273" s="30"/>
      <c r="P273" s="30"/>
    </row>
    <row r="274" ht="14.25" hidden="1" customHeight="1">
      <c r="A274" s="54" t="s">
        <v>811</v>
      </c>
      <c r="B274" s="33">
        <v>95.0</v>
      </c>
      <c r="C274" s="33" t="str">
        <f>IF(VLOOKUP(B274,'Ad Assignments'!$C$2:$D$101,2,FALSE)=TRUE,1,0)</f>
        <v>1</v>
      </c>
      <c r="D274" s="55" t="str">
        <f>VLOOKUP(B274,'Ad Assignments'!$C$2:$G$101,5,FALSE)</f>
        <v>48</v>
      </c>
      <c r="E274" s="55" t="str">
        <f>VLOOKUP(B274,'Ad Assignments'!$C$2:$F$101,4,FALSE)</f>
        <v>2</v>
      </c>
      <c r="F274" s="55" t="str">
        <f>VLOOKUP(B274,'Ad Assignments'!$C$2:$E$101,3,FALSE)</f>
        <v>1</v>
      </c>
      <c r="G274" s="55" t="str">
        <f>VLOOKUP(B274,'Ad Assignments'!$C$2:$H$101,6,FALSE)</f>
        <v>Umber</v>
      </c>
      <c r="H274" s="56" t="str">
        <f t="shared" si="46"/>
        <v>http://cnj.craigslist.org/ele/5334489913.html</v>
      </c>
      <c r="I274" s="58" t="s">
        <v>812</v>
      </c>
      <c r="J274" s="30" t="s">
        <v>16</v>
      </c>
      <c r="K274" s="30"/>
      <c r="L274" s="30" t="s">
        <v>303</v>
      </c>
      <c r="M274" s="30" t="s">
        <v>304</v>
      </c>
      <c r="N274" s="30"/>
      <c r="O274" s="30"/>
      <c r="P274" s="30"/>
    </row>
    <row r="275" ht="14.25" hidden="1" customHeight="1">
      <c r="A275" s="54" t="s">
        <v>813</v>
      </c>
      <c r="B275" s="33">
        <v>95.0</v>
      </c>
      <c r="C275" s="33" t="str">
        <f>IF(VLOOKUP(B275,'Ad Assignments'!$C$2:$D$101,2,FALSE)=TRUE,1,0)</f>
        <v>1</v>
      </c>
      <c r="D275" s="55" t="str">
        <f>VLOOKUP(B275,'Ad Assignments'!$C$2:$G$101,5,FALSE)</f>
        <v>48</v>
      </c>
      <c r="E275" s="55" t="str">
        <f>VLOOKUP(B275,'Ad Assignments'!$C$2:$F$101,4,FALSE)</f>
        <v>2</v>
      </c>
      <c r="F275" s="55" t="str">
        <f>VLOOKUP(B275,'Ad Assignments'!$C$2:$E$101,3,FALSE)</f>
        <v>1</v>
      </c>
      <c r="G275" s="55" t="str">
        <f>VLOOKUP(B275,'Ad Assignments'!$C$2:$H$101,6,FALSE)</f>
        <v>Umber</v>
      </c>
      <c r="H275" s="56" t="str">
        <f t="shared" si="46"/>
        <v>http://cnj.craigslist.org/ele/5334489913.html</v>
      </c>
      <c r="I275" s="58" t="s">
        <v>814</v>
      </c>
      <c r="J275" s="30" t="s">
        <v>17</v>
      </c>
      <c r="K275" s="30">
        <v>2200.0</v>
      </c>
      <c r="L275" s="30" t="s">
        <v>303</v>
      </c>
      <c r="M275" s="30" t="s">
        <v>304</v>
      </c>
      <c r="N275" s="30"/>
      <c r="O275" s="30"/>
      <c r="P275" s="30"/>
    </row>
    <row r="276" ht="14.25" hidden="1" customHeight="1">
      <c r="A276" s="54" t="s">
        <v>815</v>
      </c>
      <c r="B276" s="33">
        <v>95.0</v>
      </c>
      <c r="C276" s="33" t="str">
        <f>IF(VLOOKUP(B276,'Ad Assignments'!$C$2:$D$101,2,FALSE)=TRUE,1,0)</f>
        <v>1</v>
      </c>
      <c r="D276" s="55" t="str">
        <f>VLOOKUP(B276,'Ad Assignments'!$C$2:$G$101,5,FALSE)</f>
        <v>48</v>
      </c>
      <c r="E276" s="55" t="str">
        <f>VLOOKUP(B276,'Ad Assignments'!$C$2:$F$101,4,FALSE)</f>
        <v>2</v>
      </c>
      <c r="F276" s="55" t="str">
        <f>VLOOKUP(B276,'Ad Assignments'!$C$2:$E$101,3,FALSE)</f>
        <v>1</v>
      </c>
      <c r="G276" s="55" t="str">
        <f>VLOOKUP(B276,'Ad Assignments'!$C$2:$H$101,6,FALSE)</f>
        <v>Umber</v>
      </c>
      <c r="H276" s="56" t="str">
        <f t="shared" si="46"/>
        <v>http://cnj.craigslist.org/ele/5334489913.html</v>
      </c>
      <c r="I276" s="58" t="s">
        <v>816</v>
      </c>
      <c r="J276" s="30" t="s">
        <v>16</v>
      </c>
      <c r="K276" s="30"/>
      <c r="L276" s="30" t="s">
        <v>303</v>
      </c>
      <c r="M276" s="30" t="s">
        <v>304</v>
      </c>
      <c r="N276" s="30"/>
      <c r="O276" s="30"/>
      <c r="P276" s="30"/>
    </row>
    <row r="277" ht="14.25" hidden="1" customHeight="1">
      <c r="A277" s="54" t="s">
        <v>817</v>
      </c>
      <c r="B277" s="33">
        <v>95.0</v>
      </c>
      <c r="C277" s="33" t="str">
        <f>IF(VLOOKUP(B277,'Ad Assignments'!$C$2:$D$101,2,FALSE)=TRUE,1,0)</f>
        <v>1</v>
      </c>
      <c r="D277" s="55" t="str">
        <f>VLOOKUP(B277,'Ad Assignments'!$C$2:$G$101,5,FALSE)</f>
        <v>48</v>
      </c>
      <c r="E277" s="55" t="str">
        <f>VLOOKUP(B277,'Ad Assignments'!$C$2:$F$101,4,FALSE)</f>
        <v>2</v>
      </c>
      <c r="F277" s="55" t="str">
        <f>VLOOKUP(B277,'Ad Assignments'!$C$2:$E$101,3,FALSE)</f>
        <v>1</v>
      </c>
      <c r="G277" s="55" t="str">
        <f>VLOOKUP(B277,'Ad Assignments'!$C$2:$H$101,6,FALSE)</f>
        <v>Umber</v>
      </c>
      <c r="H277" s="56" t="str">
        <f t="shared" si="46"/>
        <v>http://cnj.craigslist.org/ele/5334489913.html</v>
      </c>
      <c r="I277" s="58" t="s">
        <v>818</v>
      </c>
      <c r="J277" s="30" t="s">
        <v>17</v>
      </c>
      <c r="K277" s="30">
        <v>2200.0</v>
      </c>
      <c r="L277" s="30" t="s">
        <v>303</v>
      </c>
      <c r="M277" s="30" t="s">
        <v>304</v>
      </c>
      <c r="N277" s="30"/>
      <c r="O277" s="30"/>
      <c r="P277" s="30"/>
    </row>
    <row r="278" ht="14.25" hidden="1" customHeight="1">
      <c r="A278" s="54" t="s">
        <v>819</v>
      </c>
      <c r="B278" s="33">
        <v>95.0</v>
      </c>
      <c r="C278" s="33" t="str">
        <f>IF(VLOOKUP(B278,'Ad Assignments'!$C$2:$D$101,2,FALSE)=TRUE,1,0)</f>
        <v>1</v>
      </c>
      <c r="D278" s="55" t="str">
        <f>VLOOKUP(B278,'Ad Assignments'!$C$2:$G$101,5,FALSE)</f>
        <v>48</v>
      </c>
      <c r="E278" s="55" t="str">
        <f>VLOOKUP(B278,'Ad Assignments'!$C$2:$F$101,4,FALSE)</f>
        <v>2</v>
      </c>
      <c r="F278" s="55" t="str">
        <f>VLOOKUP(B278,'Ad Assignments'!$C$2:$E$101,3,FALSE)</f>
        <v>1</v>
      </c>
      <c r="G278" s="55" t="str">
        <f>VLOOKUP(B278,'Ad Assignments'!$C$2:$H$101,6,FALSE)</f>
        <v>Umber</v>
      </c>
      <c r="H278" s="56" t="str">
        <f t="shared" si="46"/>
        <v>http://cnj.craigslist.org/ele/5334489913.html</v>
      </c>
      <c r="I278" s="58" t="s">
        <v>820</v>
      </c>
      <c r="J278" s="30" t="s">
        <v>16</v>
      </c>
      <c r="K278" s="30"/>
      <c r="L278" s="30" t="s">
        <v>303</v>
      </c>
      <c r="M278" s="30" t="s">
        <v>304</v>
      </c>
      <c r="N278" s="30"/>
      <c r="O278" s="30"/>
      <c r="P278" s="30"/>
    </row>
    <row r="279" ht="14.25" hidden="1" customHeight="1">
      <c r="A279" s="54" t="s">
        <v>821</v>
      </c>
      <c r="B279" s="33">
        <v>96.0</v>
      </c>
      <c r="C279" s="33" t="str">
        <f>IF(VLOOKUP(B279,'Ad Assignments'!$C$2:$D$101,2,FALSE)=TRUE,1,0)</f>
        <v>0</v>
      </c>
      <c r="D279" s="55" t="str">
        <f>VLOOKUP(B279,'Ad Assignments'!$C$2:$G$101,5,FALSE)</f>
        <v>48</v>
      </c>
      <c r="E279" s="55" t="str">
        <f>VLOOKUP(B279,'Ad Assignments'!$C$2:$F$101,4,FALSE)</f>
        <v>3</v>
      </c>
      <c r="F279" s="55" t="str">
        <f>VLOOKUP(B279,'Ad Assignments'!$C$2:$E$101,3,FALSE)</f>
        <v>4</v>
      </c>
      <c r="G279" s="55" t="str">
        <f>VLOOKUP(B279,'Ad Assignments'!$C$2:$H$101,6,FALSE)</f>
        <v>Umber</v>
      </c>
      <c r="H279" s="56" t="str">
        <f t="shared" ref="H279:H283" si="47">HYPERLINK("http://newyork.craigslist.org/brk/ele/5336176672.html","http://newyork.craigslist.org/brk/ele/5336176672.html")</f>
        <v>http://newyork.craigslist.org/brk/ele/5336176672.html</v>
      </c>
      <c r="I279" s="46" t="s">
        <v>822</v>
      </c>
      <c r="J279" s="30" t="s">
        <v>16</v>
      </c>
      <c r="K279" s="30"/>
      <c r="L279" s="30" t="s">
        <v>292</v>
      </c>
      <c r="M279" s="30" t="s">
        <v>292</v>
      </c>
      <c r="N279" s="30"/>
      <c r="O279" s="30"/>
      <c r="P279" s="30"/>
    </row>
    <row r="280" ht="14.25" hidden="1" customHeight="1">
      <c r="A280" s="54" t="s">
        <v>823</v>
      </c>
      <c r="B280" s="33">
        <v>96.0</v>
      </c>
      <c r="C280" s="33" t="str">
        <f>IF(VLOOKUP(B280,'Ad Assignments'!$C$2:$D$101,2,FALSE)=TRUE,1,0)</f>
        <v>0</v>
      </c>
      <c r="D280" s="55" t="str">
        <f>VLOOKUP(B280,'Ad Assignments'!$C$2:$G$101,5,FALSE)</f>
        <v>48</v>
      </c>
      <c r="E280" s="55" t="str">
        <f>VLOOKUP(B280,'Ad Assignments'!$C$2:$F$101,4,FALSE)</f>
        <v>3</v>
      </c>
      <c r="F280" s="55" t="str">
        <f>VLOOKUP(B280,'Ad Assignments'!$C$2:$E$101,3,FALSE)</f>
        <v>4</v>
      </c>
      <c r="G280" s="55" t="str">
        <f>VLOOKUP(B280,'Ad Assignments'!$C$2:$H$101,6,FALSE)</f>
        <v>Umber</v>
      </c>
      <c r="H280" s="56" t="str">
        <f t="shared" si="47"/>
        <v>http://newyork.craigslist.org/brk/ele/5336176672.html</v>
      </c>
      <c r="I280" s="46" t="s">
        <v>824</v>
      </c>
      <c r="J280" s="30" t="s">
        <v>16</v>
      </c>
      <c r="K280" s="30"/>
      <c r="L280" s="30" t="s">
        <v>292</v>
      </c>
      <c r="M280" s="30" t="s">
        <v>292</v>
      </c>
      <c r="N280" s="30"/>
      <c r="O280" s="30"/>
      <c r="P280" s="30"/>
    </row>
    <row r="281" ht="14.25" hidden="1" customHeight="1">
      <c r="A281" s="54" t="s">
        <v>825</v>
      </c>
      <c r="B281" s="33">
        <v>96.0</v>
      </c>
      <c r="C281" s="33" t="str">
        <f>IF(VLOOKUP(B281,'Ad Assignments'!$C$2:$D$101,2,FALSE)=TRUE,1,0)</f>
        <v>0</v>
      </c>
      <c r="D281" s="55" t="str">
        <f>VLOOKUP(B281,'Ad Assignments'!$C$2:$G$101,5,FALSE)</f>
        <v>48</v>
      </c>
      <c r="E281" s="55" t="str">
        <f>VLOOKUP(B281,'Ad Assignments'!$C$2:$F$101,4,FALSE)</f>
        <v>3</v>
      </c>
      <c r="F281" s="55" t="str">
        <f>VLOOKUP(B281,'Ad Assignments'!$C$2:$E$101,3,FALSE)</f>
        <v>4</v>
      </c>
      <c r="G281" s="55" t="str">
        <f>VLOOKUP(B281,'Ad Assignments'!$C$2:$H$101,6,FALSE)</f>
        <v>Umber</v>
      </c>
      <c r="H281" s="56" t="str">
        <f t="shared" si="47"/>
        <v>http://newyork.craigslist.org/brk/ele/5336176672.html</v>
      </c>
      <c r="I281" s="46" t="s">
        <v>826</v>
      </c>
      <c r="J281" s="30" t="s">
        <v>16</v>
      </c>
      <c r="K281" s="30"/>
      <c r="L281" s="30" t="s">
        <v>292</v>
      </c>
      <c r="M281" s="30" t="s">
        <v>292</v>
      </c>
      <c r="N281" s="30"/>
      <c r="O281" s="30"/>
      <c r="P281" s="30"/>
    </row>
    <row r="282" ht="14.25" hidden="1" customHeight="1">
      <c r="A282" s="54" t="s">
        <v>827</v>
      </c>
      <c r="B282" s="33">
        <v>96.0</v>
      </c>
      <c r="C282" s="33" t="str">
        <f>IF(VLOOKUP(B282,'Ad Assignments'!$C$2:$D$101,2,FALSE)=TRUE,1,0)</f>
        <v>0</v>
      </c>
      <c r="D282" s="55" t="str">
        <f>VLOOKUP(B282,'Ad Assignments'!$C$2:$G$101,5,FALSE)</f>
        <v>48</v>
      </c>
      <c r="E282" s="55" t="str">
        <f>VLOOKUP(B282,'Ad Assignments'!$C$2:$F$101,4,FALSE)</f>
        <v>3</v>
      </c>
      <c r="F282" s="55" t="str">
        <f>VLOOKUP(B282,'Ad Assignments'!$C$2:$E$101,3,FALSE)</f>
        <v>4</v>
      </c>
      <c r="G282" s="55" t="str">
        <f>VLOOKUP(B282,'Ad Assignments'!$C$2:$H$101,6,FALSE)</f>
        <v>Umber</v>
      </c>
      <c r="H282" s="56" t="str">
        <f t="shared" si="47"/>
        <v>http://newyork.craigslist.org/brk/ele/5336176672.html</v>
      </c>
      <c r="I282" s="46" t="s">
        <v>828</v>
      </c>
      <c r="J282" s="30" t="s">
        <v>17</v>
      </c>
      <c r="K282" s="30">
        <v>2400.0</v>
      </c>
      <c r="L282" s="30" t="s">
        <v>292</v>
      </c>
      <c r="M282" s="30" t="s">
        <v>292</v>
      </c>
      <c r="N282" s="30"/>
      <c r="O282" s="30"/>
      <c r="P282" s="30"/>
    </row>
    <row r="283" ht="14.25" hidden="1" customHeight="1">
      <c r="A283" s="54" t="s">
        <v>829</v>
      </c>
      <c r="B283" s="33">
        <v>96.0</v>
      </c>
      <c r="C283" s="33" t="str">
        <f>IF(VLOOKUP(B283,'Ad Assignments'!$C$2:$D$101,2,FALSE)=TRUE,1,0)</f>
        <v>0</v>
      </c>
      <c r="D283" s="55" t="str">
        <f>VLOOKUP(B283,'Ad Assignments'!$C$2:$G$101,5,FALSE)</f>
        <v>48</v>
      </c>
      <c r="E283" s="55" t="str">
        <f>VLOOKUP(B283,'Ad Assignments'!$C$2:$F$101,4,FALSE)</f>
        <v>3</v>
      </c>
      <c r="F283" s="55" t="str">
        <f>VLOOKUP(B283,'Ad Assignments'!$C$2:$E$101,3,FALSE)</f>
        <v>4</v>
      </c>
      <c r="G283" s="55" t="str">
        <f>VLOOKUP(B283,'Ad Assignments'!$C$2:$H$101,6,FALSE)</f>
        <v>Umber</v>
      </c>
      <c r="H283" s="56" t="str">
        <f t="shared" si="47"/>
        <v>http://newyork.craigslist.org/brk/ele/5336176672.html</v>
      </c>
      <c r="I283" s="46" t="s">
        <v>830</v>
      </c>
      <c r="J283" s="30" t="s">
        <v>16</v>
      </c>
      <c r="K283" s="30"/>
      <c r="L283" s="30" t="s">
        <v>292</v>
      </c>
      <c r="M283" s="30" t="s">
        <v>292</v>
      </c>
      <c r="N283" s="30"/>
      <c r="O283" s="30"/>
      <c r="P283" s="30"/>
    </row>
    <row r="284" ht="14.25" hidden="1" customHeight="1">
      <c r="A284" s="73" t="s">
        <v>831</v>
      </c>
      <c r="B284" s="66">
        <v>12.0</v>
      </c>
      <c r="C284" s="33" t="str">
        <f>IF(VLOOKUP(B284,'Ad Assignments'!$C$2:$D$101,2,FALSE)=TRUE,1,0)</f>
        <v>0</v>
      </c>
      <c r="D284" s="55" t="str">
        <f>VLOOKUP(B284,'Ad Assignments'!$C$2:$G$101,5,FALSE)</f>
        <v>6</v>
      </c>
      <c r="E284" s="55" t="str">
        <f>VLOOKUP(B284,'Ad Assignments'!$C$2:$F$101,4,FALSE)</f>
        <v>4</v>
      </c>
      <c r="F284" s="55" t="str">
        <f>VLOOKUP(B284,'Ad Assignments'!$C$2:$E$101,3,FALSE)</f>
        <v>3</v>
      </c>
      <c r="G284" s="55" t="str">
        <f>VLOOKUP(B284,'Ad Assignments'!$C$2:$H$101,6,FALSE)</f>
        <v>Kyle</v>
      </c>
      <c r="H284" s="74" t="str">
        <f t="shared" ref="H284:H285" si="48">HYPERLINK("http://seattle.craigslist.org/see/app/5340254744.html","http://seattle.craigslist.org/see/app/5340254744.html")</f>
        <v>http://seattle.craigslist.org/see/app/5340254744.html</v>
      </c>
      <c r="I284" s="75">
        <v>42340.83819444444</v>
      </c>
      <c r="J284" s="30" t="s">
        <v>16</v>
      </c>
      <c r="K284" s="30"/>
      <c r="L284" s="30"/>
      <c r="M284" s="30"/>
      <c r="N284" s="30"/>
      <c r="O284" s="30"/>
      <c r="P284" s="30"/>
    </row>
    <row r="285" ht="14.25" hidden="1" customHeight="1">
      <c r="A285" s="73" t="s">
        <v>832</v>
      </c>
      <c r="B285" s="66">
        <v>12.0</v>
      </c>
      <c r="C285" s="33" t="str">
        <f>IF(VLOOKUP(B285,'Ad Assignments'!$C$2:$D$101,2,FALSE)=TRUE,1,0)</f>
        <v>0</v>
      </c>
      <c r="D285" s="55" t="str">
        <f>VLOOKUP(B285,'Ad Assignments'!$C$2:$G$101,5,FALSE)</f>
        <v>6</v>
      </c>
      <c r="E285" s="55" t="str">
        <f>VLOOKUP(B285,'Ad Assignments'!$C$2:$F$101,4,FALSE)</f>
        <v>4</v>
      </c>
      <c r="F285" s="55" t="str">
        <f>VLOOKUP(B285,'Ad Assignments'!$C$2:$E$101,3,FALSE)</f>
        <v>3</v>
      </c>
      <c r="G285" s="55" t="str">
        <f>VLOOKUP(B285,'Ad Assignments'!$C$2:$H$101,6,FALSE)</f>
        <v>Kyle</v>
      </c>
      <c r="H285" s="74" t="str">
        <f t="shared" si="48"/>
        <v>http://seattle.craigslist.org/see/app/5340254744.html</v>
      </c>
      <c r="I285" s="75">
        <v>42339.458333333336</v>
      </c>
      <c r="J285" s="30" t="s">
        <v>16</v>
      </c>
      <c r="K285" s="30"/>
      <c r="L285" s="30"/>
      <c r="M285" s="30"/>
      <c r="N285" s="30"/>
      <c r="O285" s="30"/>
      <c r="P285" s="30"/>
    </row>
    <row r="286" ht="14.25" hidden="1" customHeight="1">
      <c r="A286" s="73" t="s">
        <v>833</v>
      </c>
      <c r="B286" s="66">
        <v>17.0</v>
      </c>
      <c r="C286" s="33" t="str">
        <f>IF(VLOOKUP(B286,'Ad Assignments'!$C$2:$D$101,2,FALSE)=TRUE,1,0)</f>
        <v>1</v>
      </c>
      <c r="D286" s="55" t="str">
        <f>VLOOKUP(B286,'Ad Assignments'!$C$2:$G$101,5,FALSE)</f>
        <v>9</v>
      </c>
      <c r="E286" s="55" t="str">
        <f>VLOOKUP(B286,'Ad Assignments'!$C$2:$F$101,4,FALSE)</f>
        <v>3</v>
      </c>
      <c r="F286" s="55" t="str">
        <f>VLOOKUP(B286,'Ad Assignments'!$C$2:$E$101,3,FALSE)</f>
        <v>3</v>
      </c>
      <c r="G286" s="55" t="str">
        <f>VLOOKUP(B286,'Ad Assignments'!$C$2:$H$101,6,FALSE)</f>
        <v>Kyle</v>
      </c>
      <c r="H286" s="74" t="str">
        <f t="shared" ref="H286:H291" si="49">HYPERLINK("http://seattle.craigslist.org/see/ele/5337195910.html","http://seattle.craigslist.org/see/ele/5337195910.html")</f>
        <v>http://seattle.craigslist.org/see/ele/5337195910.html</v>
      </c>
      <c r="I286" s="75">
        <v>42338.910416666666</v>
      </c>
      <c r="J286" s="30" t="s">
        <v>16</v>
      </c>
      <c r="K286" s="30"/>
      <c r="L286" s="30"/>
      <c r="M286" s="30"/>
      <c r="N286" s="30"/>
      <c r="O286" s="30"/>
      <c r="P286" s="30"/>
    </row>
    <row r="287" ht="14.25" hidden="1" customHeight="1">
      <c r="A287" s="73" t="s">
        <v>834</v>
      </c>
      <c r="B287" s="66">
        <v>17.0</v>
      </c>
      <c r="C287" s="33" t="str">
        <f>IF(VLOOKUP(B287,'Ad Assignments'!$C$2:$D$101,2,FALSE)=TRUE,1,0)</f>
        <v>1</v>
      </c>
      <c r="D287" s="55" t="str">
        <f>VLOOKUP(B287,'Ad Assignments'!$C$2:$G$101,5,FALSE)</f>
        <v>9</v>
      </c>
      <c r="E287" s="55" t="str">
        <f>VLOOKUP(B287,'Ad Assignments'!$C$2:$F$101,4,FALSE)</f>
        <v>3</v>
      </c>
      <c r="F287" s="55" t="str">
        <f>VLOOKUP(B287,'Ad Assignments'!$C$2:$E$101,3,FALSE)</f>
        <v>3</v>
      </c>
      <c r="G287" s="55" t="str">
        <f>VLOOKUP(B287,'Ad Assignments'!$C$2:$H$101,6,FALSE)</f>
        <v>Kyle</v>
      </c>
      <c r="H287" s="74" t="str">
        <f t="shared" si="49"/>
        <v>http://seattle.craigslist.org/see/ele/5337195910.html</v>
      </c>
      <c r="I287" s="75">
        <v>42338.76944444444</v>
      </c>
      <c r="J287" s="30" t="s">
        <v>16</v>
      </c>
      <c r="K287" s="30"/>
      <c r="L287" s="30"/>
      <c r="M287" s="30"/>
      <c r="N287" s="30"/>
      <c r="O287" s="30"/>
      <c r="P287" s="30"/>
    </row>
    <row r="288" ht="14.25" hidden="1" customHeight="1">
      <c r="A288" s="73" t="s">
        <v>835</v>
      </c>
      <c r="B288" s="66">
        <v>17.0</v>
      </c>
      <c r="C288" s="33" t="str">
        <f>IF(VLOOKUP(B288,'Ad Assignments'!$C$2:$D$101,2,FALSE)=TRUE,1,0)</f>
        <v>1</v>
      </c>
      <c r="D288" s="55" t="str">
        <f>VLOOKUP(B288,'Ad Assignments'!$C$2:$G$101,5,FALSE)</f>
        <v>9</v>
      </c>
      <c r="E288" s="55" t="str">
        <f>VLOOKUP(B288,'Ad Assignments'!$C$2:$F$101,4,FALSE)</f>
        <v>3</v>
      </c>
      <c r="F288" s="55" t="str">
        <f>VLOOKUP(B288,'Ad Assignments'!$C$2:$E$101,3,FALSE)</f>
        <v>3</v>
      </c>
      <c r="G288" s="55" t="str">
        <f>VLOOKUP(B288,'Ad Assignments'!$C$2:$H$101,6,FALSE)</f>
        <v>Kyle</v>
      </c>
      <c r="H288" s="74" t="str">
        <f t="shared" si="49"/>
        <v>http://seattle.craigslist.org/see/ele/5337195910.html</v>
      </c>
      <c r="I288" s="75">
        <v>42338.48611111111</v>
      </c>
      <c r="J288" s="30" t="s">
        <v>16</v>
      </c>
      <c r="K288" s="30"/>
      <c r="L288" s="30"/>
      <c r="M288" s="30"/>
      <c r="N288" s="30"/>
      <c r="O288" s="30"/>
      <c r="P288" s="30"/>
    </row>
    <row r="289" ht="14.25" hidden="1" customHeight="1">
      <c r="A289" s="73" t="s">
        <v>836</v>
      </c>
      <c r="B289" s="66">
        <v>17.0</v>
      </c>
      <c r="C289" s="33" t="str">
        <f>IF(VLOOKUP(B289,'Ad Assignments'!$C$2:$D$101,2,FALSE)=TRUE,1,0)</f>
        <v>1</v>
      </c>
      <c r="D289" s="55" t="str">
        <f>VLOOKUP(B289,'Ad Assignments'!$C$2:$G$101,5,FALSE)</f>
        <v>9</v>
      </c>
      <c r="E289" s="55" t="str">
        <f>VLOOKUP(B289,'Ad Assignments'!$C$2:$F$101,4,FALSE)</f>
        <v>3</v>
      </c>
      <c r="F289" s="55" t="str">
        <f>VLOOKUP(B289,'Ad Assignments'!$C$2:$E$101,3,FALSE)</f>
        <v>3</v>
      </c>
      <c r="G289" s="55" t="str">
        <f>VLOOKUP(B289,'Ad Assignments'!$C$2:$H$101,6,FALSE)</f>
        <v>Kyle</v>
      </c>
      <c r="H289" s="74" t="str">
        <f t="shared" si="49"/>
        <v>http://seattle.craigslist.org/see/ele/5337195910.html</v>
      </c>
      <c r="I289" s="75">
        <v>42338.41805555556</v>
      </c>
      <c r="J289" s="30" t="s">
        <v>16</v>
      </c>
      <c r="K289" s="30"/>
      <c r="L289" s="30"/>
      <c r="M289" s="30"/>
      <c r="N289" s="30"/>
      <c r="O289" s="30"/>
      <c r="P289" s="30"/>
    </row>
    <row r="290" ht="14.25" hidden="1" customHeight="1">
      <c r="A290" s="73" t="s">
        <v>837</v>
      </c>
      <c r="B290" s="66">
        <v>17.0</v>
      </c>
      <c r="C290" s="33" t="str">
        <f>IF(VLOOKUP(B290,'Ad Assignments'!$C$2:$D$101,2,FALSE)=TRUE,1,0)</f>
        <v>1</v>
      </c>
      <c r="D290" s="55" t="str">
        <f>VLOOKUP(B290,'Ad Assignments'!$C$2:$G$101,5,FALSE)</f>
        <v>9</v>
      </c>
      <c r="E290" s="55" t="str">
        <f>VLOOKUP(B290,'Ad Assignments'!$C$2:$F$101,4,FALSE)</f>
        <v>3</v>
      </c>
      <c r="F290" s="55" t="str">
        <f>VLOOKUP(B290,'Ad Assignments'!$C$2:$E$101,3,FALSE)</f>
        <v>3</v>
      </c>
      <c r="G290" s="55" t="str">
        <f>VLOOKUP(B290,'Ad Assignments'!$C$2:$H$101,6,FALSE)</f>
        <v>Kyle</v>
      </c>
      <c r="H290" s="74" t="str">
        <f t="shared" si="49"/>
        <v>http://seattle.craigslist.org/see/ele/5337195910.html</v>
      </c>
      <c r="I290" s="75">
        <v>42337.79861111111</v>
      </c>
      <c r="J290" s="30" t="s">
        <v>16</v>
      </c>
      <c r="K290" s="30"/>
      <c r="L290" s="30"/>
      <c r="M290" s="30"/>
      <c r="N290" s="30"/>
      <c r="O290" s="30"/>
      <c r="P290" s="30"/>
    </row>
    <row r="291" ht="14.25" hidden="1" customHeight="1">
      <c r="A291" s="73" t="s">
        <v>838</v>
      </c>
      <c r="B291" s="66">
        <v>17.0</v>
      </c>
      <c r="C291" s="33" t="str">
        <f>IF(VLOOKUP(B291,'Ad Assignments'!$C$2:$D$101,2,FALSE)=TRUE,1,0)</f>
        <v>1</v>
      </c>
      <c r="D291" s="55" t="str">
        <f>VLOOKUP(B291,'Ad Assignments'!$C$2:$G$101,5,FALSE)</f>
        <v>9</v>
      </c>
      <c r="E291" s="55" t="str">
        <f>VLOOKUP(B291,'Ad Assignments'!$C$2:$F$101,4,FALSE)</f>
        <v>3</v>
      </c>
      <c r="F291" s="55" t="str">
        <f>VLOOKUP(B291,'Ad Assignments'!$C$2:$E$101,3,FALSE)</f>
        <v>3</v>
      </c>
      <c r="G291" s="55" t="str">
        <f>VLOOKUP(B291,'Ad Assignments'!$C$2:$H$101,6,FALSE)</f>
        <v>Kyle</v>
      </c>
      <c r="H291" s="74" t="str">
        <f t="shared" si="49"/>
        <v>http://seattle.craigslist.org/see/ele/5337195910.html</v>
      </c>
      <c r="I291" s="75">
        <v>42337.54375</v>
      </c>
      <c r="J291" s="30" t="s">
        <v>16</v>
      </c>
      <c r="K291" s="30"/>
      <c r="L291" s="30"/>
      <c r="M291" s="30"/>
      <c r="N291" s="30"/>
      <c r="O291" s="30"/>
      <c r="P291" s="30"/>
    </row>
    <row r="292" ht="14.25" hidden="1" customHeight="1">
      <c r="A292" s="73" t="s">
        <v>839</v>
      </c>
      <c r="B292" s="33">
        <v>21.0</v>
      </c>
      <c r="C292" s="33" t="str">
        <f>IF(VLOOKUP(B292,'Ad Assignments'!$C$2:$D$101,2,FALSE)=TRUE,1,0)</f>
        <v>1</v>
      </c>
      <c r="D292" s="55" t="str">
        <f>VLOOKUP(B292,'Ad Assignments'!$C$2:$G$101,5,FALSE)</f>
        <v>11</v>
      </c>
      <c r="E292" s="55" t="str">
        <f>VLOOKUP(B292,'Ad Assignments'!$C$2:$F$101,4,FALSE)</f>
        <v>3</v>
      </c>
      <c r="F292" s="55" t="str">
        <f>VLOOKUP(B292,'Ad Assignments'!$C$2:$E$101,3,FALSE)</f>
        <v>3</v>
      </c>
      <c r="G292" s="55" t="str">
        <f>VLOOKUP(B292,'Ad Assignments'!$C$2:$H$101,6,FALSE)</f>
        <v>Raja</v>
      </c>
      <c r="H292" s="74" t="str">
        <f t="shared" ref="H292:H295" si="50">HYPERLINK("http://seattle.craigslist.org/see/ele/5337212658.html","http://seattle.craigslist.org/see/ele/5337212658.html")</f>
        <v>http://seattle.craigslist.org/see/ele/5337212658.html</v>
      </c>
      <c r="I292" s="76">
        <v>42338.603472222225</v>
      </c>
      <c r="J292" s="30" t="s">
        <v>16</v>
      </c>
      <c r="K292" s="30"/>
      <c r="L292" s="30"/>
      <c r="M292" s="30"/>
      <c r="N292" s="30"/>
      <c r="O292" s="30"/>
      <c r="P292" s="30"/>
    </row>
    <row r="293" ht="14.25" hidden="1" customHeight="1">
      <c r="A293" s="73" t="s">
        <v>840</v>
      </c>
      <c r="B293" s="33">
        <v>21.0</v>
      </c>
      <c r="C293" s="33" t="str">
        <f>IF(VLOOKUP(B293,'Ad Assignments'!$C$2:$D$101,2,FALSE)=TRUE,1,0)</f>
        <v>1</v>
      </c>
      <c r="D293" s="55" t="str">
        <f>VLOOKUP(B293,'Ad Assignments'!$C$2:$G$101,5,FALSE)</f>
        <v>11</v>
      </c>
      <c r="E293" s="55" t="str">
        <f>VLOOKUP(B293,'Ad Assignments'!$C$2:$F$101,4,FALSE)</f>
        <v>3</v>
      </c>
      <c r="F293" s="55" t="str">
        <f>VLOOKUP(B293,'Ad Assignments'!$C$2:$E$101,3,FALSE)</f>
        <v>3</v>
      </c>
      <c r="G293" s="55" t="str">
        <f>VLOOKUP(B293,'Ad Assignments'!$C$2:$H$101,6,FALSE)</f>
        <v>Raja</v>
      </c>
      <c r="H293" s="74" t="str">
        <f t="shared" si="50"/>
        <v>http://seattle.craigslist.org/see/ele/5337212658.html</v>
      </c>
      <c r="I293" s="76">
        <v>42338.402083333334</v>
      </c>
      <c r="J293" s="30" t="s">
        <v>16</v>
      </c>
      <c r="K293" s="30"/>
      <c r="L293" s="30"/>
      <c r="M293" s="30"/>
      <c r="N293" s="30"/>
      <c r="O293" s="30"/>
      <c r="P293" s="30"/>
    </row>
    <row r="294" ht="14.25" hidden="1" customHeight="1">
      <c r="A294" s="73" t="s">
        <v>841</v>
      </c>
      <c r="B294" s="33">
        <v>21.0</v>
      </c>
      <c r="C294" s="33" t="str">
        <f>IF(VLOOKUP(B294,'Ad Assignments'!$C$2:$D$101,2,FALSE)=TRUE,1,0)</f>
        <v>1</v>
      </c>
      <c r="D294" s="55" t="str">
        <f>VLOOKUP(B294,'Ad Assignments'!$C$2:$G$101,5,FALSE)</f>
        <v>11</v>
      </c>
      <c r="E294" s="55" t="str">
        <f>VLOOKUP(B294,'Ad Assignments'!$C$2:$F$101,4,FALSE)</f>
        <v>3</v>
      </c>
      <c r="F294" s="55" t="str">
        <f>VLOOKUP(B294,'Ad Assignments'!$C$2:$E$101,3,FALSE)</f>
        <v>3</v>
      </c>
      <c r="G294" s="55" t="str">
        <f>VLOOKUP(B294,'Ad Assignments'!$C$2:$H$101,6,FALSE)</f>
        <v>Raja</v>
      </c>
      <c r="H294" s="74" t="str">
        <f t="shared" si="50"/>
        <v>http://seattle.craigslist.org/see/ele/5337212658.html</v>
      </c>
      <c r="I294" s="76">
        <v>42337.89513888889</v>
      </c>
      <c r="J294" s="30" t="s">
        <v>16</v>
      </c>
      <c r="K294" s="30"/>
      <c r="L294" s="30"/>
      <c r="M294" s="30"/>
      <c r="N294" s="30"/>
      <c r="O294" s="30"/>
      <c r="P294" s="30"/>
    </row>
    <row r="295" ht="14.25" hidden="1" customHeight="1">
      <c r="A295" s="73" t="s">
        <v>842</v>
      </c>
      <c r="B295" s="33">
        <v>21.0</v>
      </c>
      <c r="C295" s="33" t="str">
        <f>IF(VLOOKUP(B295,'Ad Assignments'!$C$2:$D$101,2,FALSE)=TRUE,1,0)</f>
        <v>1</v>
      </c>
      <c r="D295" s="55" t="str">
        <f>VLOOKUP(B295,'Ad Assignments'!$C$2:$G$101,5,FALSE)</f>
        <v>11</v>
      </c>
      <c r="E295" s="55" t="str">
        <f>VLOOKUP(B295,'Ad Assignments'!$C$2:$F$101,4,FALSE)</f>
        <v>3</v>
      </c>
      <c r="F295" s="55" t="str">
        <f>VLOOKUP(B295,'Ad Assignments'!$C$2:$E$101,3,FALSE)</f>
        <v>3</v>
      </c>
      <c r="G295" s="55" t="str">
        <f>VLOOKUP(B295,'Ad Assignments'!$C$2:$H$101,6,FALSE)</f>
        <v>Raja</v>
      </c>
      <c r="H295" s="74" t="str">
        <f t="shared" si="50"/>
        <v>http://seattle.craigslist.org/see/ele/5337212658.html</v>
      </c>
      <c r="I295" s="76">
        <v>42337.53958333333</v>
      </c>
      <c r="J295" s="30" t="s">
        <v>17</v>
      </c>
      <c r="K295" s="30">
        <v>100.0</v>
      </c>
      <c r="L295" s="30"/>
      <c r="M295" s="30"/>
      <c r="N295" s="30"/>
      <c r="O295" s="30"/>
      <c r="P295" s="30"/>
    </row>
    <row r="296" ht="14.25" hidden="1" customHeight="1">
      <c r="A296" s="73" t="s">
        <v>843</v>
      </c>
      <c r="B296" s="33">
        <v>25.0</v>
      </c>
      <c r="C296" s="33" t="str">
        <f>IF(VLOOKUP(B296,'Ad Assignments'!$C$2:$D$101,2,FALSE)=TRUE,1,0)</f>
        <v>1</v>
      </c>
      <c r="D296" s="55" t="str">
        <f>VLOOKUP(B296,'Ad Assignments'!$C$2:$G$101,5,FALSE)</f>
        <v>13</v>
      </c>
      <c r="E296" s="55" t="str">
        <f>VLOOKUP(B296,'Ad Assignments'!$C$2:$F$101,4,FALSE)</f>
        <v>1</v>
      </c>
      <c r="F296" s="55" t="str">
        <f>VLOOKUP(B296,'Ad Assignments'!$C$2:$E$101,3,FALSE)</f>
        <v>3</v>
      </c>
      <c r="G296" s="55" t="str">
        <f>VLOOKUP(B296,'Ad Assignments'!$C$2:$H$101,6,FALSE)</f>
        <v>Raja</v>
      </c>
      <c r="H296" s="74" t="str">
        <f t="shared" ref="H296:H303" si="51">HYPERLINK("http://seattle.craigslist.org/see/pho/5330510465.html","http://seattle.craigslist.org/see/pho/5330510465.html")</f>
        <v>http://seattle.craigslist.org/see/pho/5330510465.html</v>
      </c>
      <c r="I296" s="76">
        <v>42334.42986111111</v>
      </c>
      <c r="J296" s="30" t="s">
        <v>16</v>
      </c>
      <c r="K296" s="30"/>
      <c r="L296" s="30"/>
      <c r="M296" s="30"/>
      <c r="N296" s="30"/>
      <c r="O296" s="30"/>
      <c r="P296" s="30"/>
    </row>
    <row r="297" ht="14.25" hidden="1" customHeight="1">
      <c r="A297" s="73" t="s">
        <v>844</v>
      </c>
      <c r="B297" s="33">
        <v>25.0</v>
      </c>
      <c r="C297" s="33" t="str">
        <f>IF(VLOOKUP(B297,'Ad Assignments'!$C$2:$D$101,2,FALSE)=TRUE,1,0)</f>
        <v>1</v>
      </c>
      <c r="D297" s="55" t="str">
        <f>VLOOKUP(B297,'Ad Assignments'!$C$2:$G$101,5,FALSE)</f>
        <v>13</v>
      </c>
      <c r="E297" s="55" t="str">
        <f>VLOOKUP(B297,'Ad Assignments'!$C$2:$F$101,4,FALSE)</f>
        <v>1</v>
      </c>
      <c r="F297" s="55" t="str">
        <f>VLOOKUP(B297,'Ad Assignments'!$C$2:$E$101,3,FALSE)</f>
        <v>3</v>
      </c>
      <c r="G297" s="55" t="str">
        <f>VLOOKUP(B297,'Ad Assignments'!$C$2:$H$101,6,FALSE)</f>
        <v>Raja</v>
      </c>
      <c r="H297" s="74" t="str">
        <f t="shared" si="51"/>
        <v>http://seattle.craigslist.org/see/pho/5330510465.html</v>
      </c>
      <c r="I297" s="76">
        <v>42334.1625</v>
      </c>
      <c r="J297" s="30" t="s">
        <v>17</v>
      </c>
      <c r="K297" s="30">
        <v>140.0</v>
      </c>
      <c r="L297" s="30"/>
      <c r="M297" s="30"/>
      <c r="N297" s="30"/>
      <c r="O297" s="30"/>
      <c r="P297" s="30"/>
    </row>
    <row r="298" ht="14.25" hidden="1" customHeight="1">
      <c r="A298" s="73" t="s">
        <v>845</v>
      </c>
      <c r="B298" s="33">
        <v>25.0</v>
      </c>
      <c r="C298" s="33" t="str">
        <f>IF(VLOOKUP(B298,'Ad Assignments'!$C$2:$D$101,2,FALSE)=TRUE,1,0)</f>
        <v>1</v>
      </c>
      <c r="D298" s="55" t="str">
        <f>VLOOKUP(B298,'Ad Assignments'!$C$2:$G$101,5,FALSE)</f>
        <v>13</v>
      </c>
      <c r="E298" s="55" t="str">
        <f>VLOOKUP(B298,'Ad Assignments'!$C$2:$F$101,4,FALSE)</f>
        <v>1</v>
      </c>
      <c r="F298" s="55" t="str">
        <f>VLOOKUP(B298,'Ad Assignments'!$C$2:$E$101,3,FALSE)</f>
        <v>3</v>
      </c>
      <c r="G298" s="55" t="str">
        <f>VLOOKUP(B298,'Ad Assignments'!$C$2:$H$101,6,FALSE)</f>
        <v>Raja</v>
      </c>
      <c r="H298" s="74" t="str">
        <f t="shared" si="51"/>
        <v>http://seattle.craigslist.org/see/pho/5330510465.html</v>
      </c>
      <c r="I298" s="76">
        <v>42333.82708333333</v>
      </c>
      <c r="J298" s="30" t="s">
        <v>16</v>
      </c>
      <c r="K298" s="30"/>
      <c r="L298" s="30"/>
      <c r="M298" s="30"/>
      <c r="N298" s="30"/>
      <c r="O298" s="30"/>
      <c r="P298" s="30"/>
    </row>
    <row r="299" ht="14.25" hidden="1" customHeight="1">
      <c r="A299" s="73" t="s">
        <v>846</v>
      </c>
      <c r="B299" s="33">
        <v>25.0</v>
      </c>
      <c r="C299" s="33" t="str">
        <f>IF(VLOOKUP(B299,'Ad Assignments'!$C$2:$D$101,2,FALSE)=TRUE,1,0)</f>
        <v>1</v>
      </c>
      <c r="D299" s="55" t="str">
        <f>VLOOKUP(B299,'Ad Assignments'!$C$2:$G$101,5,FALSE)</f>
        <v>13</v>
      </c>
      <c r="E299" s="55" t="str">
        <f>VLOOKUP(B299,'Ad Assignments'!$C$2:$F$101,4,FALSE)</f>
        <v>1</v>
      </c>
      <c r="F299" s="55" t="str">
        <f>VLOOKUP(B299,'Ad Assignments'!$C$2:$E$101,3,FALSE)</f>
        <v>3</v>
      </c>
      <c r="G299" s="55" t="str">
        <f>VLOOKUP(B299,'Ad Assignments'!$C$2:$H$101,6,FALSE)</f>
        <v>Raja</v>
      </c>
      <c r="H299" s="74" t="str">
        <f t="shared" si="51"/>
        <v>http://seattle.craigslist.org/see/pho/5330510465.html</v>
      </c>
      <c r="I299" s="76">
        <v>42333.53888888889</v>
      </c>
      <c r="J299" s="30" t="s">
        <v>16</v>
      </c>
      <c r="K299" s="30"/>
      <c r="L299" s="30"/>
      <c r="M299" s="30"/>
      <c r="N299" s="30"/>
      <c r="O299" s="30"/>
      <c r="P299" s="30"/>
    </row>
    <row r="300" ht="14.25" hidden="1" customHeight="1">
      <c r="A300" s="73" t="s">
        <v>847</v>
      </c>
      <c r="B300" s="33">
        <v>25.0</v>
      </c>
      <c r="C300" s="33" t="str">
        <f>IF(VLOOKUP(B300,'Ad Assignments'!$C$2:$D$101,2,FALSE)=TRUE,1,0)</f>
        <v>1</v>
      </c>
      <c r="D300" s="55" t="str">
        <f>VLOOKUP(B300,'Ad Assignments'!$C$2:$G$101,5,FALSE)</f>
        <v>13</v>
      </c>
      <c r="E300" s="55" t="str">
        <f>VLOOKUP(B300,'Ad Assignments'!$C$2:$F$101,4,FALSE)</f>
        <v>1</v>
      </c>
      <c r="F300" s="55" t="str">
        <f>VLOOKUP(B300,'Ad Assignments'!$C$2:$E$101,3,FALSE)</f>
        <v>3</v>
      </c>
      <c r="G300" s="55" t="str">
        <f>VLOOKUP(B300,'Ad Assignments'!$C$2:$H$101,6,FALSE)</f>
        <v>Raja</v>
      </c>
      <c r="H300" s="74" t="str">
        <f t="shared" si="51"/>
        <v>http://seattle.craigslist.org/see/pho/5330510465.html</v>
      </c>
      <c r="I300" s="76">
        <v>42333.433333333334</v>
      </c>
      <c r="J300" s="30" t="s">
        <v>17</v>
      </c>
      <c r="K300" s="30">
        <v>150.0</v>
      </c>
      <c r="L300" s="30"/>
      <c r="M300" s="30"/>
      <c r="N300" s="30"/>
      <c r="O300" s="30"/>
      <c r="P300" s="30"/>
    </row>
    <row r="301" ht="14.25" hidden="1" customHeight="1">
      <c r="A301" s="73" t="s">
        <v>848</v>
      </c>
      <c r="B301" s="33">
        <v>25.0</v>
      </c>
      <c r="C301" s="33" t="str">
        <f>IF(VLOOKUP(B301,'Ad Assignments'!$C$2:$D$101,2,FALSE)=TRUE,1,0)</f>
        <v>1</v>
      </c>
      <c r="D301" s="55" t="str">
        <f>VLOOKUP(B301,'Ad Assignments'!$C$2:$G$101,5,FALSE)</f>
        <v>13</v>
      </c>
      <c r="E301" s="55" t="str">
        <f>VLOOKUP(B301,'Ad Assignments'!$C$2:$F$101,4,FALSE)</f>
        <v>1</v>
      </c>
      <c r="F301" s="55" t="str">
        <f>VLOOKUP(B301,'Ad Assignments'!$C$2:$E$101,3,FALSE)</f>
        <v>3</v>
      </c>
      <c r="G301" s="55" t="str">
        <f>VLOOKUP(B301,'Ad Assignments'!$C$2:$H$101,6,FALSE)</f>
        <v>Raja</v>
      </c>
      <c r="H301" s="74" t="str">
        <f t="shared" si="51"/>
        <v>http://seattle.craigslist.org/see/pho/5330510465.html</v>
      </c>
      <c r="I301" s="76">
        <v>42332.43541666667</v>
      </c>
      <c r="J301" s="30" t="s">
        <v>17</v>
      </c>
      <c r="K301" s="30">
        <v>150.0</v>
      </c>
      <c r="L301" s="30"/>
      <c r="M301" s="30"/>
      <c r="N301" s="30"/>
      <c r="O301" s="30"/>
      <c r="P301" s="30"/>
    </row>
    <row r="302" ht="14.25" hidden="1" customHeight="1">
      <c r="A302" s="73" t="s">
        <v>845</v>
      </c>
      <c r="B302" s="33">
        <v>25.0</v>
      </c>
      <c r="C302" s="33" t="str">
        <f>IF(VLOOKUP(B302,'Ad Assignments'!$C$2:$D$101,2,FALSE)=TRUE,1,0)</f>
        <v>1</v>
      </c>
      <c r="D302" s="55" t="str">
        <f>VLOOKUP(B302,'Ad Assignments'!$C$2:$G$101,5,FALSE)</f>
        <v>13</v>
      </c>
      <c r="E302" s="55" t="str">
        <f>VLOOKUP(B302,'Ad Assignments'!$C$2:$F$101,4,FALSE)</f>
        <v>1</v>
      </c>
      <c r="F302" s="55" t="str">
        <f>VLOOKUP(B302,'Ad Assignments'!$C$2:$E$101,3,FALSE)</f>
        <v>3</v>
      </c>
      <c r="G302" s="55" t="str">
        <f>VLOOKUP(B302,'Ad Assignments'!$C$2:$H$101,6,FALSE)</f>
        <v>Raja</v>
      </c>
      <c r="H302" s="74" t="str">
        <f t="shared" si="51"/>
        <v>http://seattle.craigslist.org/see/pho/5330510465.html</v>
      </c>
      <c r="I302" s="76">
        <v>42332.48472222222</v>
      </c>
      <c r="J302" s="30" t="s">
        <v>16</v>
      </c>
      <c r="K302" s="30"/>
      <c r="L302" s="30"/>
      <c r="M302" s="30"/>
      <c r="N302" s="30"/>
      <c r="O302" s="30"/>
      <c r="P302" s="30"/>
    </row>
    <row r="303" ht="14.25" hidden="1" customHeight="1">
      <c r="A303" s="73" t="s">
        <v>849</v>
      </c>
      <c r="B303" s="33">
        <v>25.0</v>
      </c>
      <c r="C303" s="33" t="str">
        <f>IF(VLOOKUP(B303,'Ad Assignments'!$C$2:$D$101,2,FALSE)=TRUE,1,0)</f>
        <v>1</v>
      </c>
      <c r="D303" s="55" t="str">
        <f>VLOOKUP(B303,'Ad Assignments'!$C$2:$G$101,5,FALSE)</f>
        <v>13</v>
      </c>
      <c r="E303" s="55" t="str">
        <f>VLOOKUP(B303,'Ad Assignments'!$C$2:$F$101,4,FALSE)</f>
        <v>1</v>
      </c>
      <c r="F303" s="55" t="str">
        <f>VLOOKUP(B303,'Ad Assignments'!$C$2:$E$101,3,FALSE)</f>
        <v>3</v>
      </c>
      <c r="G303" s="55" t="str">
        <f>VLOOKUP(B303,'Ad Assignments'!$C$2:$H$101,6,FALSE)</f>
        <v>Raja</v>
      </c>
      <c r="H303" s="74" t="str">
        <f t="shared" si="51"/>
        <v>http://seattle.craigslist.org/see/pho/5330510465.html</v>
      </c>
      <c r="I303" s="76">
        <v>42332.42986111111</v>
      </c>
      <c r="J303" s="30" t="s">
        <v>16</v>
      </c>
      <c r="K303" s="30"/>
      <c r="L303" s="30"/>
      <c r="M303" s="30"/>
      <c r="N303" s="30"/>
      <c r="O303" s="30"/>
      <c r="P303" s="30"/>
    </row>
    <row r="304" ht="14.25" hidden="1" customHeight="1">
      <c r="A304" s="73" t="s">
        <v>850</v>
      </c>
      <c r="B304" s="33">
        <v>27.0</v>
      </c>
      <c r="C304" s="33" t="str">
        <f>IF(VLOOKUP(B304,'Ad Assignments'!$C$2:$D$101,2,FALSE)=TRUE,1,0)</f>
        <v>1</v>
      </c>
      <c r="D304" s="55" t="str">
        <f>VLOOKUP(B304,'Ad Assignments'!$C$2:$G$101,5,FALSE)</f>
        <v>14</v>
      </c>
      <c r="E304" s="55" t="str">
        <f>VLOOKUP(B304,'Ad Assignments'!$C$2:$F$101,4,FALSE)</f>
        <v>4</v>
      </c>
      <c r="F304" s="55" t="str">
        <f>VLOOKUP(B304,'Ad Assignments'!$C$2:$E$101,3,FALSE)</f>
        <v>3</v>
      </c>
      <c r="G304" s="55" t="str">
        <f>VLOOKUP(B304,'Ad Assignments'!$C$2:$H$101,6,FALSE)</f>
        <v>Raja</v>
      </c>
      <c r="H304" s="74" t="str">
        <f>HYPERLINK("http://seattle.craigslist.org/see/bik/5340270538.html","http://seattle.craigslist.org/see/bik/5340270538.html")</f>
        <v>http://seattle.craigslist.org/see/bik/5340270538.html</v>
      </c>
      <c r="I304" s="76">
        <v>42339.979166666664</v>
      </c>
      <c r="J304" s="30" t="s">
        <v>16</v>
      </c>
      <c r="K304" s="30"/>
      <c r="L304" s="30"/>
      <c r="M304" s="30"/>
      <c r="N304" s="30"/>
      <c r="O304" s="30"/>
      <c r="P304" s="30"/>
    </row>
    <row r="305" ht="14.25" hidden="1" customHeight="1">
      <c r="A305" s="73" t="s">
        <v>851</v>
      </c>
      <c r="B305" s="33">
        <v>29.0</v>
      </c>
      <c r="C305" s="33" t="str">
        <f>IF(VLOOKUP(B305,'Ad Assignments'!$C$2:$D$101,2,FALSE)=TRUE,1,0)</f>
        <v>1</v>
      </c>
      <c r="D305" s="55" t="str">
        <f>VLOOKUP(B305,'Ad Assignments'!$C$2:$G$101,5,FALSE)</f>
        <v>15</v>
      </c>
      <c r="E305" s="55" t="str">
        <f>VLOOKUP(B305,'Ad Assignments'!$C$2:$F$101,4,FALSE)</f>
        <v>1</v>
      </c>
      <c r="F305" s="55" t="str">
        <f>VLOOKUP(B305,'Ad Assignments'!$C$2:$E$101,3,FALSE)</f>
        <v>3</v>
      </c>
      <c r="G305" s="55" t="str">
        <f>VLOOKUP(B305,'Ad Assignments'!$C$2:$H$101,6,FALSE)</f>
        <v>Raja</v>
      </c>
      <c r="H305" s="74" t="str">
        <f t="shared" ref="H305:H328" si="52">HYPERLINK("http://seattle.craigslist.org/see/vgm/5330588740.html","http://seattle.craigslist.org/see/vgm/5330588740.html")</f>
        <v>http://seattle.craigslist.org/see/vgm/5330588740.html</v>
      </c>
      <c r="I305" s="76">
        <v>42333.8625</v>
      </c>
      <c r="J305" s="30" t="s">
        <v>17</v>
      </c>
      <c r="K305" s="30">
        <v>180.0</v>
      </c>
      <c r="L305" s="30"/>
      <c r="M305" s="30"/>
      <c r="N305" s="30"/>
      <c r="O305" s="30"/>
      <c r="P305" s="30"/>
    </row>
    <row r="306" ht="14.25" hidden="1" customHeight="1">
      <c r="A306" s="73" t="s">
        <v>852</v>
      </c>
      <c r="B306" s="33">
        <v>29.0</v>
      </c>
      <c r="C306" s="33" t="str">
        <f>IF(VLOOKUP(B306,'Ad Assignments'!$C$2:$D$101,2,FALSE)=TRUE,1,0)</f>
        <v>1</v>
      </c>
      <c r="D306" s="55" t="str">
        <f>VLOOKUP(B306,'Ad Assignments'!$C$2:$G$101,5,FALSE)</f>
        <v>15</v>
      </c>
      <c r="E306" s="55" t="str">
        <f>VLOOKUP(B306,'Ad Assignments'!$C$2:$F$101,4,FALSE)</f>
        <v>1</v>
      </c>
      <c r="F306" s="55" t="str">
        <f>VLOOKUP(B306,'Ad Assignments'!$C$2:$E$101,3,FALSE)</f>
        <v>3</v>
      </c>
      <c r="G306" s="55" t="str">
        <f>VLOOKUP(B306,'Ad Assignments'!$C$2:$H$101,6,FALSE)</f>
        <v>Raja</v>
      </c>
      <c r="H306" s="74" t="str">
        <f t="shared" si="52"/>
        <v>http://seattle.craigslist.org/see/vgm/5330588740.html</v>
      </c>
      <c r="I306" s="76">
        <v>42333.85</v>
      </c>
      <c r="J306" s="30" t="s">
        <v>16</v>
      </c>
      <c r="K306" s="30"/>
      <c r="L306" s="30"/>
      <c r="M306" s="30"/>
      <c r="N306" s="30"/>
      <c r="O306" s="30"/>
      <c r="P306" s="30"/>
    </row>
    <row r="307" ht="14.25" hidden="1" customHeight="1">
      <c r="A307" s="73" t="s">
        <v>853</v>
      </c>
      <c r="B307" s="33">
        <v>29.0</v>
      </c>
      <c r="C307" s="33" t="str">
        <f>IF(VLOOKUP(B307,'Ad Assignments'!$C$2:$D$101,2,FALSE)=TRUE,1,0)</f>
        <v>1</v>
      </c>
      <c r="D307" s="55" t="str">
        <f>VLOOKUP(B307,'Ad Assignments'!$C$2:$G$101,5,FALSE)</f>
        <v>15</v>
      </c>
      <c r="E307" s="55" t="str">
        <f>VLOOKUP(B307,'Ad Assignments'!$C$2:$F$101,4,FALSE)</f>
        <v>1</v>
      </c>
      <c r="F307" s="55" t="str">
        <f>VLOOKUP(B307,'Ad Assignments'!$C$2:$E$101,3,FALSE)</f>
        <v>3</v>
      </c>
      <c r="G307" s="55" t="str">
        <f>VLOOKUP(B307,'Ad Assignments'!$C$2:$H$101,6,FALSE)</f>
        <v>Raja</v>
      </c>
      <c r="H307" s="74" t="str">
        <f t="shared" si="52"/>
        <v>http://seattle.craigslist.org/see/vgm/5330588740.html</v>
      </c>
      <c r="I307" s="76">
        <v>42333.736805555556</v>
      </c>
      <c r="J307" s="30" t="s">
        <v>16</v>
      </c>
      <c r="K307" s="30"/>
      <c r="L307" s="30"/>
      <c r="M307" s="30"/>
      <c r="N307" s="30"/>
      <c r="O307" s="30"/>
      <c r="P307" s="30"/>
    </row>
    <row r="308" ht="14.25" hidden="1" customHeight="1">
      <c r="A308" s="73" t="s">
        <v>854</v>
      </c>
      <c r="B308" s="33">
        <v>29.0</v>
      </c>
      <c r="C308" s="33" t="str">
        <f>IF(VLOOKUP(B308,'Ad Assignments'!$C$2:$D$101,2,FALSE)=TRUE,1,0)</f>
        <v>1</v>
      </c>
      <c r="D308" s="55" t="str">
        <f>VLOOKUP(B308,'Ad Assignments'!$C$2:$G$101,5,FALSE)</f>
        <v>15</v>
      </c>
      <c r="E308" s="55" t="str">
        <f>VLOOKUP(B308,'Ad Assignments'!$C$2:$F$101,4,FALSE)</f>
        <v>1</v>
      </c>
      <c r="F308" s="55" t="str">
        <f>VLOOKUP(B308,'Ad Assignments'!$C$2:$E$101,3,FALSE)</f>
        <v>3</v>
      </c>
      <c r="G308" s="55" t="str">
        <f>VLOOKUP(B308,'Ad Assignments'!$C$2:$H$101,6,FALSE)</f>
        <v>Raja</v>
      </c>
      <c r="H308" s="74" t="str">
        <f t="shared" si="52"/>
        <v>http://seattle.craigslist.org/see/vgm/5330588740.html</v>
      </c>
      <c r="I308" s="76">
        <v>42333.62152777778</v>
      </c>
      <c r="J308" s="30" t="s">
        <v>16</v>
      </c>
      <c r="K308" s="30"/>
      <c r="L308" s="30"/>
      <c r="M308" s="30"/>
      <c r="N308" s="30"/>
      <c r="O308" s="30"/>
      <c r="P308" s="30"/>
    </row>
    <row r="309" ht="14.25" hidden="1" customHeight="1">
      <c r="A309" s="73" t="s">
        <v>855</v>
      </c>
      <c r="B309" s="33">
        <v>29.0</v>
      </c>
      <c r="C309" s="33" t="str">
        <f>IF(VLOOKUP(B309,'Ad Assignments'!$C$2:$D$101,2,FALSE)=TRUE,1,0)</f>
        <v>1</v>
      </c>
      <c r="D309" s="55" t="str">
        <f>VLOOKUP(B309,'Ad Assignments'!$C$2:$G$101,5,FALSE)</f>
        <v>15</v>
      </c>
      <c r="E309" s="55" t="str">
        <f>VLOOKUP(B309,'Ad Assignments'!$C$2:$F$101,4,FALSE)</f>
        <v>1</v>
      </c>
      <c r="F309" s="55" t="str">
        <f>VLOOKUP(B309,'Ad Assignments'!$C$2:$E$101,3,FALSE)</f>
        <v>3</v>
      </c>
      <c r="G309" s="55" t="str">
        <f>VLOOKUP(B309,'Ad Assignments'!$C$2:$H$101,6,FALSE)</f>
        <v>Raja</v>
      </c>
      <c r="H309" s="74" t="str">
        <f t="shared" si="52"/>
        <v>http://seattle.craigslist.org/see/vgm/5330588740.html</v>
      </c>
      <c r="I309" s="76">
        <v>42333.13402777778</v>
      </c>
      <c r="J309" s="30" t="s">
        <v>16</v>
      </c>
      <c r="K309" s="30"/>
      <c r="L309" s="30"/>
      <c r="M309" s="30"/>
      <c r="N309" s="30"/>
      <c r="O309" s="30"/>
      <c r="P309" s="30"/>
    </row>
    <row r="310" ht="14.25" hidden="1" customHeight="1">
      <c r="A310" s="73" t="s">
        <v>856</v>
      </c>
      <c r="B310" s="33">
        <v>29.0</v>
      </c>
      <c r="C310" s="33" t="str">
        <f>IF(VLOOKUP(B310,'Ad Assignments'!$C$2:$D$101,2,FALSE)=TRUE,1,0)</f>
        <v>1</v>
      </c>
      <c r="D310" s="55" t="str">
        <f>VLOOKUP(B310,'Ad Assignments'!$C$2:$G$101,5,FALSE)</f>
        <v>15</v>
      </c>
      <c r="E310" s="55" t="str">
        <f>VLOOKUP(B310,'Ad Assignments'!$C$2:$F$101,4,FALSE)</f>
        <v>1</v>
      </c>
      <c r="F310" s="55" t="str">
        <f>VLOOKUP(B310,'Ad Assignments'!$C$2:$E$101,3,FALSE)</f>
        <v>3</v>
      </c>
      <c r="G310" s="55" t="str">
        <f>VLOOKUP(B310,'Ad Assignments'!$C$2:$H$101,6,FALSE)</f>
        <v>Raja</v>
      </c>
      <c r="H310" s="74" t="str">
        <f t="shared" si="52"/>
        <v>http://seattle.craigslist.org/see/vgm/5330588740.html</v>
      </c>
      <c r="I310" s="76">
        <v>42333.51180555556</v>
      </c>
      <c r="J310" s="30" t="s">
        <v>16</v>
      </c>
      <c r="K310" s="30"/>
      <c r="L310" s="30"/>
      <c r="M310" s="30"/>
      <c r="N310" s="30"/>
      <c r="O310" s="30"/>
      <c r="P310" s="30"/>
    </row>
    <row r="311" ht="14.25" hidden="1" customHeight="1">
      <c r="A311" s="73" t="s">
        <v>857</v>
      </c>
      <c r="B311" s="33">
        <v>29.0</v>
      </c>
      <c r="C311" s="33" t="str">
        <f>IF(VLOOKUP(B311,'Ad Assignments'!$C$2:$D$101,2,FALSE)=TRUE,1,0)</f>
        <v>1</v>
      </c>
      <c r="D311" s="55" t="str">
        <f>VLOOKUP(B311,'Ad Assignments'!$C$2:$G$101,5,FALSE)</f>
        <v>15</v>
      </c>
      <c r="E311" s="55" t="str">
        <f>VLOOKUP(B311,'Ad Assignments'!$C$2:$F$101,4,FALSE)</f>
        <v>1</v>
      </c>
      <c r="F311" s="55" t="str">
        <f>VLOOKUP(B311,'Ad Assignments'!$C$2:$E$101,3,FALSE)</f>
        <v>3</v>
      </c>
      <c r="G311" s="55" t="str">
        <f>VLOOKUP(B311,'Ad Assignments'!$C$2:$H$101,6,FALSE)</f>
        <v>Raja</v>
      </c>
      <c r="H311" s="74" t="str">
        <f t="shared" si="52"/>
        <v>http://seattle.craigslist.org/see/vgm/5330588740.html</v>
      </c>
      <c r="I311" s="76">
        <v>42333.02291666667</v>
      </c>
      <c r="J311" s="30" t="s">
        <v>16</v>
      </c>
      <c r="K311" s="30"/>
      <c r="L311" s="30"/>
      <c r="M311" s="30"/>
      <c r="N311" s="30"/>
      <c r="O311" s="30"/>
      <c r="P311" s="30"/>
    </row>
    <row r="312" ht="14.25" hidden="1" customHeight="1">
      <c r="A312" s="73" t="s">
        <v>858</v>
      </c>
      <c r="B312" s="33">
        <v>29.0</v>
      </c>
      <c r="C312" s="33" t="str">
        <f>IF(VLOOKUP(B312,'Ad Assignments'!$C$2:$D$101,2,FALSE)=TRUE,1,0)</f>
        <v>1</v>
      </c>
      <c r="D312" s="55" t="str">
        <f>VLOOKUP(B312,'Ad Assignments'!$C$2:$G$101,5,FALSE)</f>
        <v>15</v>
      </c>
      <c r="E312" s="55" t="str">
        <f>VLOOKUP(B312,'Ad Assignments'!$C$2:$F$101,4,FALSE)</f>
        <v>1</v>
      </c>
      <c r="F312" s="55" t="str">
        <f>VLOOKUP(B312,'Ad Assignments'!$C$2:$E$101,3,FALSE)</f>
        <v>3</v>
      </c>
      <c r="G312" s="55" t="str">
        <f>VLOOKUP(B312,'Ad Assignments'!$C$2:$H$101,6,FALSE)</f>
        <v>Raja</v>
      </c>
      <c r="H312" s="74" t="str">
        <f t="shared" si="52"/>
        <v>http://seattle.craigslist.org/see/vgm/5330588740.html</v>
      </c>
      <c r="I312" s="76">
        <v>42332.895833333336</v>
      </c>
      <c r="J312" s="30" t="s">
        <v>16</v>
      </c>
      <c r="K312" s="30"/>
      <c r="L312" s="30"/>
      <c r="M312" s="30"/>
      <c r="N312" s="30"/>
      <c r="O312" s="30"/>
      <c r="P312" s="30"/>
    </row>
    <row r="313" ht="14.25" hidden="1" customHeight="1">
      <c r="A313" s="73" t="s">
        <v>859</v>
      </c>
      <c r="B313" s="33">
        <v>29.0</v>
      </c>
      <c r="C313" s="33" t="str">
        <f>IF(VLOOKUP(B313,'Ad Assignments'!$C$2:$D$101,2,FALSE)=TRUE,1,0)</f>
        <v>1</v>
      </c>
      <c r="D313" s="55" t="str">
        <f>VLOOKUP(B313,'Ad Assignments'!$C$2:$G$101,5,FALSE)</f>
        <v>15</v>
      </c>
      <c r="E313" s="55" t="str">
        <f>VLOOKUP(B313,'Ad Assignments'!$C$2:$F$101,4,FALSE)</f>
        <v>1</v>
      </c>
      <c r="F313" s="55" t="str">
        <f>VLOOKUP(B313,'Ad Assignments'!$C$2:$E$101,3,FALSE)</f>
        <v>3</v>
      </c>
      <c r="G313" s="55" t="str">
        <f>VLOOKUP(B313,'Ad Assignments'!$C$2:$H$101,6,FALSE)</f>
        <v>Raja</v>
      </c>
      <c r="H313" s="74" t="str">
        <f t="shared" si="52"/>
        <v>http://seattle.craigslist.org/see/vgm/5330588740.html</v>
      </c>
      <c r="I313" s="76">
        <v>42332.89375</v>
      </c>
      <c r="J313" s="30" t="s">
        <v>17</v>
      </c>
      <c r="K313" s="30">
        <v>200.0</v>
      </c>
      <c r="L313" s="30"/>
      <c r="M313" s="30"/>
      <c r="N313" s="30"/>
      <c r="O313" s="30"/>
      <c r="P313" s="30"/>
    </row>
    <row r="314" ht="14.25" hidden="1" customHeight="1">
      <c r="A314" s="73" t="s">
        <v>860</v>
      </c>
      <c r="B314" s="33">
        <v>29.0</v>
      </c>
      <c r="C314" s="33" t="str">
        <f>IF(VLOOKUP(B314,'Ad Assignments'!$C$2:$D$101,2,FALSE)=TRUE,1,0)</f>
        <v>1</v>
      </c>
      <c r="D314" s="55" t="str">
        <f>VLOOKUP(B314,'Ad Assignments'!$C$2:$G$101,5,FALSE)</f>
        <v>15</v>
      </c>
      <c r="E314" s="55" t="str">
        <f>VLOOKUP(B314,'Ad Assignments'!$C$2:$F$101,4,FALSE)</f>
        <v>1</v>
      </c>
      <c r="F314" s="55" t="str">
        <f>VLOOKUP(B314,'Ad Assignments'!$C$2:$E$101,3,FALSE)</f>
        <v>3</v>
      </c>
      <c r="G314" s="55" t="str">
        <f>VLOOKUP(B314,'Ad Assignments'!$C$2:$H$101,6,FALSE)</f>
        <v>Raja</v>
      </c>
      <c r="H314" s="74" t="str">
        <f t="shared" si="52"/>
        <v>http://seattle.craigslist.org/see/vgm/5330588740.html</v>
      </c>
      <c r="I314" s="76">
        <v>42332.873611111114</v>
      </c>
      <c r="J314" s="30" t="s">
        <v>16</v>
      </c>
      <c r="K314" s="30"/>
      <c r="L314" s="30"/>
      <c r="M314" s="30"/>
      <c r="N314" s="30"/>
      <c r="O314" s="30"/>
      <c r="P314" s="30"/>
    </row>
    <row r="315" ht="14.25" hidden="1" customHeight="1">
      <c r="A315" s="73" t="s">
        <v>861</v>
      </c>
      <c r="B315" s="33">
        <v>29.0</v>
      </c>
      <c r="C315" s="33" t="str">
        <f>IF(VLOOKUP(B315,'Ad Assignments'!$C$2:$D$101,2,FALSE)=TRUE,1,0)</f>
        <v>1</v>
      </c>
      <c r="D315" s="55" t="str">
        <f>VLOOKUP(B315,'Ad Assignments'!$C$2:$G$101,5,FALSE)</f>
        <v>15</v>
      </c>
      <c r="E315" s="55" t="str">
        <f>VLOOKUP(B315,'Ad Assignments'!$C$2:$F$101,4,FALSE)</f>
        <v>1</v>
      </c>
      <c r="F315" s="55" t="str">
        <f>VLOOKUP(B315,'Ad Assignments'!$C$2:$E$101,3,FALSE)</f>
        <v>3</v>
      </c>
      <c r="G315" s="55" t="str">
        <f>VLOOKUP(B315,'Ad Assignments'!$C$2:$H$101,6,FALSE)</f>
        <v>Raja</v>
      </c>
      <c r="H315" s="74" t="str">
        <f t="shared" si="52"/>
        <v>http://seattle.craigslist.org/see/vgm/5330588740.html</v>
      </c>
      <c r="I315" s="76">
        <v>42332.864583333336</v>
      </c>
      <c r="J315" s="30" t="s">
        <v>16</v>
      </c>
      <c r="K315" s="30"/>
      <c r="L315" s="30"/>
      <c r="M315" s="30"/>
      <c r="N315" s="30"/>
      <c r="O315" s="30"/>
      <c r="P315" s="30"/>
    </row>
    <row r="316" ht="14.25" hidden="1" customHeight="1">
      <c r="A316" s="73" t="s">
        <v>862</v>
      </c>
      <c r="B316" s="33">
        <v>29.0</v>
      </c>
      <c r="C316" s="33" t="str">
        <f>IF(VLOOKUP(B316,'Ad Assignments'!$C$2:$D$101,2,FALSE)=TRUE,1,0)</f>
        <v>1</v>
      </c>
      <c r="D316" s="55" t="str">
        <f>VLOOKUP(B316,'Ad Assignments'!$C$2:$G$101,5,FALSE)</f>
        <v>15</v>
      </c>
      <c r="E316" s="55" t="str">
        <f>VLOOKUP(B316,'Ad Assignments'!$C$2:$F$101,4,FALSE)</f>
        <v>1</v>
      </c>
      <c r="F316" s="55" t="str">
        <f>VLOOKUP(B316,'Ad Assignments'!$C$2:$E$101,3,FALSE)</f>
        <v>3</v>
      </c>
      <c r="G316" s="55" t="str">
        <f>VLOOKUP(B316,'Ad Assignments'!$C$2:$H$101,6,FALSE)</f>
        <v>Raja</v>
      </c>
      <c r="H316" s="74" t="str">
        <f t="shared" si="52"/>
        <v>http://seattle.craigslist.org/see/vgm/5330588740.html</v>
      </c>
      <c r="I316" s="76">
        <v>42332.81458333333</v>
      </c>
      <c r="J316" s="30" t="s">
        <v>16</v>
      </c>
      <c r="K316" s="30"/>
      <c r="L316" s="30"/>
      <c r="M316" s="30"/>
      <c r="N316" s="30"/>
      <c r="O316" s="30"/>
      <c r="P316" s="30"/>
    </row>
    <row r="317" ht="14.25" hidden="1" customHeight="1">
      <c r="A317" s="73" t="s">
        <v>863</v>
      </c>
      <c r="B317" s="33">
        <v>29.0</v>
      </c>
      <c r="C317" s="33" t="str">
        <f>IF(VLOOKUP(B317,'Ad Assignments'!$C$2:$D$101,2,FALSE)=TRUE,1,0)</f>
        <v>1</v>
      </c>
      <c r="D317" s="55" t="str">
        <f>VLOOKUP(B317,'Ad Assignments'!$C$2:$G$101,5,FALSE)</f>
        <v>15</v>
      </c>
      <c r="E317" s="55" t="str">
        <f>VLOOKUP(B317,'Ad Assignments'!$C$2:$F$101,4,FALSE)</f>
        <v>1</v>
      </c>
      <c r="F317" s="55" t="str">
        <f>VLOOKUP(B317,'Ad Assignments'!$C$2:$E$101,3,FALSE)</f>
        <v>3</v>
      </c>
      <c r="G317" s="55" t="str">
        <f>VLOOKUP(B317,'Ad Assignments'!$C$2:$H$101,6,FALSE)</f>
        <v>Raja</v>
      </c>
      <c r="H317" s="74" t="str">
        <f t="shared" si="52"/>
        <v>http://seattle.craigslist.org/see/vgm/5330588740.html</v>
      </c>
      <c r="I317" s="76">
        <v>42332.18263888889</v>
      </c>
      <c r="J317" s="30" t="s">
        <v>16</v>
      </c>
      <c r="K317" s="30"/>
      <c r="L317" s="30"/>
      <c r="M317" s="30"/>
      <c r="N317" s="30"/>
      <c r="O317" s="30"/>
      <c r="P317" s="30"/>
    </row>
    <row r="318" ht="14.25" hidden="1" customHeight="1">
      <c r="A318" s="73" t="s">
        <v>864</v>
      </c>
      <c r="B318" s="33">
        <v>29.0</v>
      </c>
      <c r="C318" s="33" t="str">
        <f>IF(VLOOKUP(B318,'Ad Assignments'!$C$2:$D$101,2,FALSE)=TRUE,1,0)</f>
        <v>1</v>
      </c>
      <c r="D318" s="55" t="str">
        <f>VLOOKUP(B318,'Ad Assignments'!$C$2:$G$101,5,FALSE)</f>
        <v>15</v>
      </c>
      <c r="E318" s="55" t="str">
        <f>VLOOKUP(B318,'Ad Assignments'!$C$2:$F$101,4,FALSE)</f>
        <v>1</v>
      </c>
      <c r="F318" s="55" t="str">
        <f>VLOOKUP(B318,'Ad Assignments'!$C$2:$E$101,3,FALSE)</f>
        <v>3</v>
      </c>
      <c r="G318" s="55" t="str">
        <f>VLOOKUP(B318,'Ad Assignments'!$C$2:$H$101,6,FALSE)</f>
        <v>Raja</v>
      </c>
      <c r="H318" s="74" t="str">
        <f t="shared" si="52"/>
        <v>http://seattle.craigslist.org/see/vgm/5330588740.html</v>
      </c>
      <c r="I318" s="76">
        <v>42332.76666666667</v>
      </c>
      <c r="J318" s="30" t="s">
        <v>16</v>
      </c>
      <c r="K318" s="30"/>
      <c r="L318" s="30"/>
      <c r="M318" s="30"/>
      <c r="N318" s="30"/>
      <c r="O318" s="30"/>
      <c r="P318" s="30"/>
    </row>
    <row r="319" ht="14.25" hidden="1" customHeight="1">
      <c r="A319" s="73" t="s">
        <v>865</v>
      </c>
      <c r="B319" s="33">
        <v>29.0</v>
      </c>
      <c r="C319" s="33" t="str">
        <f>IF(VLOOKUP(B319,'Ad Assignments'!$C$2:$D$101,2,FALSE)=TRUE,1,0)</f>
        <v>1</v>
      </c>
      <c r="D319" s="55" t="str">
        <f>VLOOKUP(B319,'Ad Assignments'!$C$2:$G$101,5,FALSE)</f>
        <v>15</v>
      </c>
      <c r="E319" s="55" t="str">
        <f>VLOOKUP(B319,'Ad Assignments'!$C$2:$F$101,4,FALSE)</f>
        <v>1</v>
      </c>
      <c r="F319" s="55" t="str">
        <f>VLOOKUP(B319,'Ad Assignments'!$C$2:$E$101,3,FALSE)</f>
        <v>3</v>
      </c>
      <c r="G319" s="55" t="str">
        <f>VLOOKUP(B319,'Ad Assignments'!$C$2:$H$101,6,FALSE)</f>
        <v>Raja</v>
      </c>
      <c r="H319" s="74" t="str">
        <f t="shared" si="52"/>
        <v>http://seattle.craigslist.org/see/vgm/5330588740.html</v>
      </c>
      <c r="I319" s="76">
        <v>42332.615277777775</v>
      </c>
      <c r="J319" s="30" t="s">
        <v>16</v>
      </c>
      <c r="K319" s="30"/>
      <c r="L319" s="30"/>
      <c r="M319" s="30"/>
      <c r="N319" s="30"/>
      <c r="O319" s="30"/>
      <c r="P319" s="30"/>
    </row>
    <row r="320" ht="14.25" hidden="1" customHeight="1">
      <c r="A320" s="73" t="s">
        <v>866</v>
      </c>
      <c r="B320" s="33">
        <v>29.0</v>
      </c>
      <c r="C320" s="33" t="str">
        <f>IF(VLOOKUP(B320,'Ad Assignments'!$C$2:$D$101,2,FALSE)=TRUE,1,0)</f>
        <v>1</v>
      </c>
      <c r="D320" s="55" t="str">
        <f>VLOOKUP(B320,'Ad Assignments'!$C$2:$G$101,5,FALSE)</f>
        <v>15</v>
      </c>
      <c r="E320" s="55" t="str">
        <f>VLOOKUP(B320,'Ad Assignments'!$C$2:$F$101,4,FALSE)</f>
        <v>1</v>
      </c>
      <c r="F320" s="55" t="str">
        <f>VLOOKUP(B320,'Ad Assignments'!$C$2:$E$101,3,FALSE)</f>
        <v>3</v>
      </c>
      <c r="G320" s="55" t="str">
        <f>VLOOKUP(B320,'Ad Assignments'!$C$2:$H$101,6,FALSE)</f>
        <v>Raja</v>
      </c>
      <c r="H320" s="74" t="str">
        <f t="shared" si="52"/>
        <v>http://seattle.craigslist.org/see/vgm/5330588740.html</v>
      </c>
      <c r="I320" s="76">
        <v>42332.74444444444</v>
      </c>
      <c r="J320" s="30" t="s">
        <v>17</v>
      </c>
      <c r="K320" s="30">
        <v>200.0</v>
      </c>
      <c r="L320" s="30"/>
      <c r="M320" s="30"/>
      <c r="N320" s="30"/>
      <c r="O320" s="30"/>
      <c r="P320" s="30"/>
    </row>
    <row r="321" ht="14.25" hidden="1" customHeight="1">
      <c r="A321" s="73" t="s">
        <v>867</v>
      </c>
      <c r="B321" s="33">
        <v>29.0</v>
      </c>
      <c r="C321" s="33" t="str">
        <f>IF(VLOOKUP(B321,'Ad Assignments'!$C$2:$D$101,2,FALSE)=TRUE,1,0)</f>
        <v>1</v>
      </c>
      <c r="D321" s="55" t="str">
        <f>VLOOKUP(B321,'Ad Assignments'!$C$2:$G$101,5,FALSE)</f>
        <v>15</v>
      </c>
      <c r="E321" s="55" t="str">
        <f>VLOOKUP(B321,'Ad Assignments'!$C$2:$F$101,4,FALSE)</f>
        <v>1</v>
      </c>
      <c r="F321" s="55" t="str">
        <f>VLOOKUP(B321,'Ad Assignments'!$C$2:$E$101,3,FALSE)</f>
        <v>3</v>
      </c>
      <c r="G321" s="55" t="str">
        <f>VLOOKUP(B321,'Ad Assignments'!$C$2:$H$101,6,FALSE)</f>
        <v>Raja</v>
      </c>
      <c r="H321" s="74" t="str">
        <f t="shared" si="52"/>
        <v>http://seattle.craigslist.org/see/vgm/5330588740.html</v>
      </c>
      <c r="I321" s="76">
        <v>42332.64097222222</v>
      </c>
      <c r="J321" s="30" t="s">
        <v>17</v>
      </c>
      <c r="K321" s="30">
        <v>180.0</v>
      </c>
      <c r="L321" s="30"/>
      <c r="M321" s="30"/>
      <c r="N321" s="30"/>
      <c r="O321" s="30"/>
      <c r="P321" s="30"/>
    </row>
    <row r="322" ht="14.25" hidden="1" customHeight="1">
      <c r="A322" s="73" t="s">
        <v>868</v>
      </c>
      <c r="B322" s="33">
        <v>29.0</v>
      </c>
      <c r="C322" s="33" t="str">
        <f>IF(VLOOKUP(B322,'Ad Assignments'!$C$2:$D$101,2,FALSE)=TRUE,1,0)</f>
        <v>1</v>
      </c>
      <c r="D322" s="55" t="str">
        <f>VLOOKUP(B322,'Ad Assignments'!$C$2:$G$101,5,FALSE)</f>
        <v>15</v>
      </c>
      <c r="E322" s="55" t="str">
        <f>VLOOKUP(B322,'Ad Assignments'!$C$2:$F$101,4,FALSE)</f>
        <v>1</v>
      </c>
      <c r="F322" s="55" t="str">
        <f>VLOOKUP(B322,'Ad Assignments'!$C$2:$E$101,3,FALSE)</f>
        <v>3</v>
      </c>
      <c r="G322" s="55" t="str">
        <f>VLOOKUP(B322,'Ad Assignments'!$C$2:$H$101,6,FALSE)</f>
        <v>Raja</v>
      </c>
      <c r="H322" s="74" t="str">
        <f t="shared" si="52"/>
        <v>http://seattle.craigslist.org/see/vgm/5330588740.html</v>
      </c>
      <c r="I322" s="76">
        <v>42332.638194444444</v>
      </c>
      <c r="J322" s="30" t="s">
        <v>16</v>
      </c>
      <c r="K322" s="30"/>
      <c r="L322" s="30"/>
      <c r="M322" s="30"/>
      <c r="N322" s="30"/>
      <c r="O322" s="30"/>
      <c r="P322" s="30"/>
    </row>
    <row r="323" ht="14.25" hidden="1" customHeight="1">
      <c r="A323" s="73" t="s">
        <v>869</v>
      </c>
      <c r="B323" s="33">
        <v>29.0</v>
      </c>
      <c r="C323" s="33" t="str">
        <f>IF(VLOOKUP(B323,'Ad Assignments'!$C$2:$D$101,2,FALSE)=TRUE,1,0)</f>
        <v>1</v>
      </c>
      <c r="D323" s="55" t="str">
        <f>VLOOKUP(B323,'Ad Assignments'!$C$2:$G$101,5,FALSE)</f>
        <v>15</v>
      </c>
      <c r="E323" s="55" t="str">
        <f>VLOOKUP(B323,'Ad Assignments'!$C$2:$F$101,4,FALSE)</f>
        <v>1</v>
      </c>
      <c r="F323" s="55" t="str">
        <f>VLOOKUP(B323,'Ad Assignments'!$C$2:$E$101,3,FALSE)</f>
        <v>3</v>
      </c>
      <c r="G323" s="55" t="str">
        <f>VLOOKUP(B323,'Ad Assignments'!$C$2:$H$101,6,FALSE)</f>
        <v>Raja</v>
      </c>
      <c r="H323" s="74" t="str">
        <f t="shared" si="52"/>
        <v>http://seattle.craigslist.org/see/vgm/5330588740.html</v>
      </c>
      <c r="I323" s="76">
        <v>42332.120833333334</v>
      </c>
      <c r="J323" s="30" t="s">
        <v>17</v>
      </c>
      <c r="K323" s="30">
        <v>200.0</v>
      </c>
      <c r="L323" s="30"/>
      <c r="M323" s="30"/>
      <c r="N323" s="30"/>
      <c r="O323" s="30"/>
      <c r="P323" s="30"/>
    </row>
    <row r="324" ht="14.25" hidden="1" customHeight="1">
      <c r="A324" s="73" t="s">
        <v>870</v>
      </c>
      <c r="B324" s="33">
        <v>29.0</v>
      </c>
      <c r="C324" s="33" t="str">
        <f>IF(VLOOKUP(B324,'Ad Assignments'!$C$2:$D$101,2,FALSE)=TRUE,1,0)</f>
        <v>1</v>
      </c>
      <c r="D324" s="55" t="str">
        <f>VLOOKUP(B324,'Ad Assignments'!$C$2:$G$101,5,FALSE)</f>
        <v>15</v>
      </c>
      <c r="E324" s="55" t="str">
        <f>VLOOKUP(B324,'Ad Assignments'!$C$2:$F$101,4,FALSE)</f>
        <v>1</v>
      </c>
      <c r="F324" s="55" t="str">
        <f>VLOOKUP(B324,'Ad Assignments'!$C$2:$E$101,3,FALSE)</f>
        <v>3</v>
      </c>
      <c r="G324" s="55" t="str">
        <f>VLOOKUP(B324,'Ad Assignments'!$C$2:$H$101,6,FALSE)</f>
        <v>Raja</v>
      </c>
      <c r="H324" s="74" t="str">
        <f t="shared" si="52"/>
        <v>http://seattle.craigslist.org/see/vgm/5330588740.html</v>
      </c>
      <c r="I324" s="76">
        <v>42332.55625</v>
      </c>
      <c r="J324" s="30" t="s">
        <v>16</v>
      </c>
      <c r="K324" s="30"/>
      <c r="L324" s="30"/>
      <c r="M324" s="30"/>
      <c r="N324" s="30"/>
      <c r="O324" s="30"/>
      <c r="P324" s="30"/>
    </row>
    <row r="325" ht="14.25" hidden="1" customHeight="1">
      <c r="A325" s="73" t="s">
        <v>871</v>
      </c>
      <c r="B325" s="33">
        <v>29.0</v>
      </c>
      <c r="C325" s="33" t="str">
        <f>IF(VLOOKUP(B325,'Ad Assignments'!$C$2:$D$101,2,FALSE)=TRUE,1,0)</f>
        <v>1</v>
      </c>
      <c r="D325" s="55" t="str">
        <f>VLOOKUP(B325,'Ad Assignments'!$C$2:$G$101,5,FALSE)</f>
        <v>15</v>
      </c>
      <c r="E325" s="55" t="str">
        <f>VLOOKUP(B325,'Ad Assignments'!$C$2:$F$101,4,FALSE)</f>
        <v>1</v>
      </c>
      <c r="F325" s="55" t="str">
        <f>VLOOKUP(B325,'Ad Assignments'!$C$2:$E$101,3,FALSE)</f>
        <v>3</v>
      </c>
      <c r="G325" s="55" t="str">
        <f>VLOOKUP(B325,'Ad Assignments'!$C$2:$H$101,6,FALSE)</f>
        <v>Raja</v>
      </c>
      <c r="H325" s="74" t="str">
        <f t="shared" si="52"/>
        <v>http://seattle.craigslist.org/see/vgm/5330588740.html</v>
      </c>
      <c r="I325" s="76">
        <v>42332.541666666664</v>
      </c>
      <c r="J325" s="30" t="s">
        <v>16</v>
      </c>
      <c r="K325" s="30"/>
      <c r="L325" s="30"/>
      <c r="M325" s="30"/>
      <c r="N325" s="30"/>
      <c r="O325" s="30"/>
      <c r="P325" s="30"/>
    </row>
    <row r="326" ht="14.25" hidden="1" customHeight="1">
      <c r="A326" s="73" t="s">
        <v>872</v>
      </c>
      <c r="B326" s="33">
        <v>29.0</v>
      </c>
      <c r="C326" s="33" t="str">
        <f>IF(VLOOKUP(B326,'Ad Assignments'!$C$2:$D$101,2,FALSE)=TRUE,1,0)</f>
        <v>1</v>
      </c>
      <c r="D326" s="55" t="str">
        <f>VLOOKUP(B326,'Ad Assignments'!$C$2:$G$101,5,FALSE)</f>
        <v>15</v>
      </c>
      <c r="E326" s="55" t="str">
        <f>VLOOKUP(B326,'Ad Assignments'!$C$2:$F$101,4,FALSE)</f>
        <v>1</v>
      </c>
      <c r="F326" s="55" t="str">
        <f>VLOOKUP(B326,'Ad Assignments'!$C$2:$E$101,3,FALSE)</f>
        <v>3</v>
      </c>
      <c r="G326" s="55" t="str">
        <f>VLOOKUP(B326,'Ad Assignments'!$C$2:$H$101,6,FALSE)</f>
        <v>Raja</v>
      </c>
      <c r="H326" s="74" t="str">
        <f t="shared" si="52"/>
        <v>http://seattle.craigslist.org/see/vgm/5330588740.html</v>
      </c>
      <c r="I326" s="76">
        <v>42332.53194444445</v>
      </c>
      <c r="J326" s="30" t="s">
        <v>17</v>
      </c>
      <c r="K326" s="30">
        <v>200.0</v>
      </c>
      <c r="L326" s="30"/>
      <c r="M326" s="30"/>
      <c r="N326" s="30"/>
      <c r="O326" s="30"/>
      <c r="P326" s="30"/>
    </row>
    <row r="327" ht="14.25" hidden="1" customHeight="1">
      <c r="A327" s="73" t="s">
        <v>873</v>
      </c>
      <c r="B327" s="33">
        <v>29.0</v>
      </c>
      <c r="C327" s="33" t="str">
        <f>IF(VLOOKUP(B327,'Ad Assignments'!$C$2:$D$101,2,FALSE)=TRUE,1,0)</f>
        <v>1</v>
      </c>
      <c r="D327" s="55" t="str">
        <f>VLOOKUP(B327,'Ad Assignments'!$C$2:$G$101,5,FALSE)</f>
        <v>15</v>
      </c>
      <c r="E327" s="55" t="str">
        <f>VLOOKUP(B327,'Ad Assignments'!$C$2:$F$101,4,FALSE)</f>
        <v>1</v>
      </c>
      <c r="F327" s="55" t="str">
        <f>VLOOKUP(B327,'Ad Assignments'!$C$2:$E$101,3,FALSE)</f>
        <v>3</v>
      </c>
      <c r="G327" s="55" t="str">
        <f>VLOOKUP(B327,'Ad Assignments'!$C$2:$H$101,6,FALSE)</f>
        <v>Raja</v>
      </c>
      <c r="H327" s="74" t="str">
        <f t="shared" si="52"/>
        <v>http://seattle.craigslist.org/see/vgm/5330588740.html</v>
      </c>
      <c r="I327" s="76">
        <v>42332.48472222222</v>
      </c>
      <c r="J327" s="30" t="s">
        <v>16</v>
      </c>
      <c r="K327" s="30"/>
      <c r="L327" s="30"/>
      <c r="M327" s="30"/>
      <c r="N327" s="30"/>
      <c r="O327" s="30"/>
      <c r="P327" s="30"/>
    </row>
    <row r="328" ht="14.25" hidden="1" customHeight="1">
      <c r="A328" s="73" t="s">
        <v>874</v>
      </c>
      <c r="B328" s="33">
        <v>29.0</v>
      </c>
      <c r="C328" s="33" t="str">
        <f>IF(VLOOKUP(B328,'Ad Assignments'!$C$2:$D$101,2,FALSE)=TRUE,1,0)</f>
        <v>1</v>
      </c>
      <c r="D328" s="55" t="str">
        <f>VLOOKUP(B328,'Ad Assignments'!$C$2:$G$101,5,FALSE)</f>
        <v>15</v>
      </c>
      <c r="E328" s="55" t="str">
        <f>VLOOKUP(B328,'Ad Assignments'!$C$2:$F$101,4,FALSE)</f>
        <v>1</v>
      </c>
      <c r="F328" s="55" t="str">
        <f>VLOOKUP(B328,'Ad Assignments'!$C$2:$E$101,3,FALSE)</f>
        <v>3</v>
      </c>
      <c r="G328" s="55" t="str">
        <f>VLOOKUP(B328,'Ad Assignments'!$C$2:$H$101,6,FALSE)</f>
        <v>Raja</v>
      </c>
      <c r="H328" s="74" t="str">
        <f t="shared" si="52"/>
        <v>http://seattle.craigslist.org/see/vgm/5330588740.html</v>
      </c>
      <c r="I328" s="76">
        <v>42332.51597222222</v>
      </c>
      <c r="J328" s="30" t="s">
        <v>16</v>
      </c>
      <c r="K328" s="30"/>
      <c r="L328" s="30"/>
      <c r="M328" s="30"/>
      <c r="N328" s="30"/>
      <c r="O328" s="30"/>
      <c r="P328" s="30"/>
    </row>
    <row r="329" ht="14.25" hidden="1" customHeight="1">
      <c r="A329" s="73" t="s">
        <v>875</v>
      </c>
      <c r="B329" s="33">
        <v>32.0</v>
      </c>
      <c r="C329" s="33" t="str">
        <f>IF(VLOOKUP(B329,'Ad Assignments'!$C$2:$D$101,2,FALSE)=TRUE,1,0)</f>
        <v>0</v>
      </c>
      <c r="D329" s="55" t="str">
        <f>VLOOKUP(B329,'Ad Assignments'!$C$2:$G$101,5,FALSE)</f>
        <v>16</v>
      </c>
      <c r="E329" s="55" t="str">
        <f>VLOOKUP(B329,'Ad Assignments'!$C$2:$F$101,4,FALSE)</f>
        <v>3</v>
      </c>
      <c r="F329" s="55" t="str">
        <f>VLOOKUP(B329,'Ad Assignments'!$C$2:$E$101,3,FALSE)</f>
        <v>3</v>
      </c>
      <c r="G329" s="55" t="str">
        <f>VLOOKUP(B329,'Ad Assignments'!$C$2:$H$101,6,FALSE)</f>
        <v>Raja</v>
      </c>
      <c r="H329" s="74" t="str">
        <f>HYPERLINK("http://seattle.craigslist.org/see/bab/5337224079.html","http://seattle.craigslist.org/see/bab/5337224079.html")</f>
        <v>http://seattle.craigslist.org/see/bab/5337224079.html</v>
      </c>
      <c r="I329" s="76">
        <v>42338.532638888886</v>
      </c>
      <c r="J329" s="30" t="s">
        <v>17</v>
      </c>
      <c r="K329" s="30">
        <v>150.0</v>
      </c>
      <c r="L329" s="30"/>
      <c r="M329" s="30"/>
      <c r="N329" s="30"/>
      <c r="O329" s="30"/>
      <c r="P329" s="30"/>
    </row>
    <row r="330" ht="14.25" hidden="1" customHeight="1">
      <c r="A330" s="73" t="s">
        <v>876</v>
      </c>
      <c r="B330" s="33">
        <v>40.0</v>
      </c>
      <c r="C330" s="33" t="str">
        <f>IF(VLOOKUP(B330,'Ad Assignments'!$C$2:$D$101,2,FALSE)=TRUE,1,0)</f>
        <v>0</v>
      </c>
      <c r="D330" s="55" t="str">
        <f>VLOOKUP(B330,'Ad Assignments'!$C$2:$G$101,5,FALSE)</f>
        <v>20</v>
      </c>
      <c r="E330" s="55" t="str">
        <f>VLOOKUP(B330,'Ad Assignments'!$C$2:$F$101,4,FALSE)</f>
        <v>1</v>
      </c>
      <c r="F330" s="55" t="str">
        <f>VLOOKUP(B330,'Ad Assignments'!$C$2:$E$101,3,FALSE)</f>
        <v>3</v>
      </c>
      <c r="G330" s="55" t="str">
        <f>VLOOKUP(B330,'Ad Assignments'!$C$2:$H$101,6,FALSE)</f>
        <v>Raja</v>
      </c>
      <c r="H330" s="74" t="str">
        <f t="shared" ref="H330:H331" si="53">HYPERLINK("http://seattle.craigslist.org/see/fuo/5330726227.html","http://seattle.craigslist.org/see/fuo/5330726227.html")</f>
        <v>http://seattle.craigslist.org/see/fuo/5330726227.html</v>
      </c>
      <c r="I330" s="76">
        <v>42334.12291666667</v>
      </c>
      <c r="J330" s="30" t="s">
        <v>16</v>
      </c>
      <c r="K330" s="30"/>
      <c r="L330" s="30"/>
      <c r="M330" s="30"/>
      <c r="N330" s="30"/>
      <c r="O330" s="30"/>
      <c r="P330" s="30"/>
    </row>
    <row r="331" ht="14.25" hidden="1" customHeight="1">
      <c r="A331" s="73" t="s">
        <v>877</v>
      </c>
      <c r="B331" s="33">
        <v>40.0</v>
      </c>
      <c r="C331" s="33" t="str">
        <f>IF(VLOOKUP(B331,'Ad Assignments'!$C$2:$D$101,2,FALSE)=TRUE,1,0)</f>
        <v>0</v>
      </c>
      <c r="D331" s="55" t="str">
        <f>VLOOKUP(B331,'Ad Assignments'!$C$2:$G$101,5,FALSE)</f>
        <v>20</v>
      </c>
      <c r="E331" s="55" t="str">
        <f>VLOOKUP(B331,'Ad Assignments'!$C$2:$F$101,4,FALSE)</f>
        <v>1</v>
      </c>
      <c r="F331" s="55" t="str">
        <f>VLOOKUP(B331,'Ad Assignments'!$C$2:$E$101,3,FALSE)</f>
        <v>3</v>
      </c>
      <c r="G331" s="55" t="str">
        <f>VLOOKUP(B331,'Ad Assignments'!$C$2:$H$101,6,FALSE)</f>
        <v>Raja</v>
      </c>
      <c r="H331" s="74" t="str">
        <f t="shared" si="53"/>
        <v>http://seattle.craigslist.org/see/fuo/5330726227.html</v>
      </c>
      <c r="I331" s="76">
        <v>42332.81805555556</v>
      </c>
      <c r="J331" s="30" t="s">
        <v>16</v>
      </c>
      <c r="K331" s="30"/>
      <c r="L331" s="30"/>
      <c r="M331" s="30"/>
      <c r="N331" s="30"/>
      <c r="O331" s="30"/>
      <c r="P331" s="30"/>
    </row>
    <row r="332" ht="14.25" hidden="1" customHeight="1">
      <c r="A332" s="73" t="s">
        <v>878</v>
      </c>
      <c r="B332" s="33">
        <v>44.0</v>
      </c>
      <c r="C332" s="33" t="str">
        <f>IF(VLOOKUP(B332,'Ad Assignments'!$C$2:$D$101,2,FALSE)=TRUE,1,0)</f>
        <v>0</v>
      </c>
      <c r="D332" s="55" t="str">
        <f>VLOOKUP(B332,'Ad Assignments'!$C$2:$G$101,5,FALSE)</f>
        <v>22</v>
      </c>
      <c r="E332" s="55" t="str">
        <f>VLOOKUP(B332,'Ad Assignments'!$C$2:$F$101,4,FALSE)</f>
        <v>4</v>
      </c>
      <c r="F332" s="55" t="str">
        <f>VLOOKUP(B332,'Ad Assignments'!$C$2:$E$101,3,FALSE)</f>
        <v>3</v>
      </c>
      <c r="G332" s="55" t="str">
        <f>VLOOKUP(B332,'Ad Assignments'!$C$2:$H$101,6,FALSE)</f>
        <v>Daniel</v>
      </c>
      <c r="H332" s="74" t="str">
        <f>HYPERLINK("http://seattle.craigslist.org/see/pho/5340319609.html","http://seattle.craigslist.org/see/pho/5340319609.html")</f>
        <v>http://seattle.craigslist.org/see/pho/5340319609.html</v>
      </c>
      <c r="I332" s="76">
        <v>42339.52013888889</v>
      </c>
      <c r="J332" s="30" t="s">
        <v>16</v>
      </c>
      <c r="K332" s="30"/>
      <c r="L332" s="30"/>
      <c r="M332" s="30"/>
      <c r="N332" s="30"/>
      <c r="O332" s="30"/>
      <c r="P332" s="30"/>
    </row>
    <row r="333" ht="14.25" hidden="1" customHeight="1">
      <c r="A333" s="73" t="s">
        <v>879</v>
      </c>
      <c r="B333" s="33">
        <v>46.0</v>
      </c>
      <c r="C333" s="33" t="str">
        <f>IF(VLOOKUP(B333,'Ad Assignments'!$C$2:$D$101,2,FALSE)=TRUE,1,0)</f>
        <v>0</v>
      </c>
      <c r="D333" s="55" t="str">
        <f>VLOOKUP(B333,'Ad Assignments'!$C$2:$G$101,5,FALSE)</f>
        <v>23</v>
      </c>
      <c r="E333" s="55" t="str">
        <f>VLOOKUP(B333,'Ad Assignments'!$C$2:$F$101,4,FALSE)</f>
        <v>1</v>
      </c>
      <c r="F333" s="55" t="str">
        <f>VLOOKUP(B333,'Ad Assignments'!$C$2:$E$101,3,FALSE)</f>
        <v>3</v>
      </c>
      <c r="G333" s="55" t="str">
        <f>VLOOKUP(B333,'Ad Assignments'!$C$2:$H$101,6,FALSE)</f>
        <v>Daniel</v>
      </c>
      <c r="H333" s="74" t="str">
        <f>HYPERLINK("http://seattle.craigslist.org/see/vgm/5330788718.html","http://seattle.craigslist.org/see/vgm/5330788718.html")</f>
        <v>http://seattle.craigslist.org/see/vgm/5330788718.html</v>
      </c>
      <c r="I333" s="76">
        <v>42333.78958333333</v>
      </c>
      <c r="J333" s="30" t="s">
        <v>17</v>
      </c>
      <c r="K333" s="30">
        <v>25.0</v>
      </c>
      <c r="L333" s="30"/>
      <c r="M333" s="30"/>
      <c r="N333" s="30"/>
      <c r="O333" s="30"/>
      <c r="P333" s="30"/>
    </row>
    <row r="334" ht="14.25" hidden="1" customHeight="1">
      <c r="A334" s="73" t="s">
        <v>880</v>
      </c>
      <c r="B334" s="33">
        <v>66.0</v>
      </c>
      <c r="C334" s="33" t="str">
        <f>IF(VLOOKUP(B334,'Ad Assignments'!$C$2:$D$101,2,FALSE)=TRUE,1,0)</f>
        <v>0</v>
      </c>
      <c r="D334" s="55" t="str">
        <f>VLOOKUP(B334,'Ad Assignments'!$C$2:$G$101,5,FALSE)</f>
        <v>33</v>
      </c>
      <c r="E334" s="55" t="str">
        <f>VLOOKUP(B334,'Ad Assignments'!$C$2:$F$101,4,FALSE)</f>
        <v>3</v>
      </c>
      <c r="F334" s="55" t="str">
        <f>VLOOKUP(B334,'Ad Assignments'!$C$2:$E$101,3,FALSE)</f>
        <v>3</v>
      </c>
      <c r="G334" s="55" t="str">
        <f>VLOOKUP(B334,'Ad Assignments'!$C$2:$H$101,6,FALSE)</f>
        <v>Jonathan</v>
      </c>
      <c r="H334" s="74" t="str">
        <f t="shared" ref="H334:H335" si="54">HYPERLINK("http://seattle.craigslist.org/see/mob/5340430399.html","http://seattle.craigslist.org/see/mob/5340430399.html")</f>
        <v>http://seattle.craigslist.org/see/mob/5340430399.html</v>
      </c>
      <c r="I334" s="76">
        <v>42339.77013888889</v>
      </c>
      <c r="J334" s="30" t="s">
        <v>16</v>
      </c>
      <c r="K334" s="30"/>
      <c r="L334" s="30"/>
      <c r="M334" s="30"/>
      <c r="N334" s="30"/>
      <c r="O334" s="30"/>
      <c r="P334" s="30"/>
    </row>
    <row r="335" ht="14.25" hidden="1" customHeight="1">
      <c r="A335" s="73" t="s">
        <v>881</v>
      </c>
      <c r="B335" s="33">
        <v>66.0</v>
      </c>
      <c r="C335" s="33" t="str">
        <f>IF(VLOOKUP(B335,'Ad Assignments'!$C$2:$D$101,2,FALSE)=TRUE,1,0)</f>
        <v>0</v>
      </c>
      <c r="D335" s="55" t="str">
        <f>VLOOKUP(B335,'Ad Assignments'!$C$2:$G$101,5,FALSE)</f>
        <v>33</v>
      </c>
      <c r="E335" s="55" t="str">
        <f>VLOOKUP(B335,'Ad Assignments'!$C$2:$F$101,4,FALSE)</f>
        <v>3</v>
      </c>
      <c r="F335" s="55" t="str">
        <f>VLOOKUP(B335,'Ad Assignments'!$C$2:$E$101,3,FALSE)</f>
        <v>3</v>
      </c>
      <c r="G335" s="55" t="str">
        <f>VLOOKUP(B335,'Ad Assignments'!$C$2:$H$101,6,FALSE)</f>
        <v>Jonathan</v>
      </c>
      <c r="H335" s="74" t="str">
        <f t="shared" si="54"/>
        <v>http://seattle.craigslist.org/see/mob/5340430399.html</v>
      </c>
      <c r="I335" s="76">
        <v>42337.84027777778</v>
      </c>
      <c r="J335" s="30" t="s">
        <v>17</v>
      </c>
      <c r="K335" s="30">
        <v>180.0</v>
      </c>
      <c r="L335" s="30"/>
      <c r="M335" s="30"/>
      <c r="N335" s="30"/>
      <c r="O335" s="30"/>
      <c r="P335" s="30"/>
    </row>
    <row r="336" ht="14.25" hidden="1" customHeight="1">
      <c r="A336" s="73" t="s">
        <v>882</v>
      </c>
      <c r="B336" s="33">
        <v>74.0</v>
      </c>
      <c r="C336" s="33" t="str">
        <f>IF(VLOOKUP(B336,'Ad Assignments'!$C$2:$D$101,2,FALSE)=TRUE,1,0)</f>
        <v>0</v>
      </c>
      <c r="D336" s="55" t="str">
        <f>VLOOKUP(B336,'Ad Assignments'!$C$2:$G$101,5,FALSE)</f>
        <v>37</v>
      </c>
      <c r="E336" s="55" t="str">
        <f>VLOOKUP(B336,'Ad Assignments'!$C$2:$F$101,4,FALSE)</f>
        <v>2</v>
      </c>
      <c r="F336" s="55" t="str">
        <f>VLOOKUP(B336,'Ad Assignments'!$C$2:$E$101,3,FALSE)</f>
        <v>3</v>
      </c>
      <c r="G336" s="55" t="str">
        <f>VLOOKUP(B336,'Ad Assignments'!$C$2:$H$101,6,FALSE)</f>
        <v>Jonathan</v>
      </c>
      <c r="H336" s="74" t="str">
        <f t="shared" ref="H336:H339" si="55">HYPERLINK("http://seattle.craigslist.org/see/sys/5334329138.html","http://seattle.craigslist.org/see/sys/5334329138.html")</f>
        <v>http://seattle.craigslist.org/see/sys/5334329138.html</v>
      </c>
      <c r="I336" s="76">
        <v>42337.0</v>
      </c>
      <c r="J336" s="30" t="s">
        <v>16</v>
      </c>
      <c r="K336" s="30"/>
      <c r="L336" s="30"/>
      <c r="M336" s="30"/>
      <c r="N336" s="30"/>
      <c r="O336" s="30"/>
      <c r="P336" s="30"/>
    </row>
    <row r="337" ht="14.25" hidden="1" customHeight="1">
      <c r="A337" s="73" t="s">
        <v>883</v>
      </c>
      <c r="B337" s="33">
        <v>74.0</v>
      </c>
      <c r="C337" s="33" t="str">
        <f>IF(VLOOKUP(B337,'Ad Assignments'!$C$2:$D$101,2,FALSE)=TRUE,1,0)</f>
        <v>0</v>
      </c>
      <c r="D337" s="55" t="str">
        <f>VLOOKUP(B337,'Ad Assignments'!$C$2:$G$101,5,FALSE)</f>
        <v>37</v>
      </c>
      <c r="E337" s="55" t="str">
        <f>VLOOKUP(B337,'Ad Assignments'!$C$2:$F$101,4,FALSE)</f>
        <v>2</v>
      </c>
      <c r="F337" s="55" t="str">
        <f>VLOOKUP(B337,'Ad Assignments'!$C$2:$E$101,3,FALSE)</f>
        <v>3</v>
      </c>
      <c r="G337" s="55" t="str">
        <f>VLOOKUP(B337,'Ad Assignments'!$C$2:$H$101,6,FALSE)</f>
        <v>Jonathan</v>
      </c>
      <c r="H337" s="74" t="str">
        <f t="shared" si="55"/>
        <v>http://seattle.craigslist.org/see/sys/5334329138.html</v>
      </c>
      <c r="I337" s="76">
        <v>42336.80347222222</v>
      </c>
      <c r="J337" s="30" t="s">
        <v>16</v>
      </c>
      <c r="K337" s="30"/>
      <c r="L337" s="30"/>
      <c r="M337" s="30"/>
      <c r="N337" s="30"/>
      <c r="O337" s="30"/>
      <c r="P337" s="30"/>
    </row>
    <row r="338" ht="14.25" hidden="1" customHeight="1">
      <c r="A338" s="73" t="s">
        <v>884</v>
      </c>
      <c r="B338" s="33">
        <v>74.0</v>
      </c>
      <c r="C338" s="33" t="str">
        <f>IF(VLOOKUP(B338,'Ad Assignments'!$C$2:$D$101,2,FALSE)=TRUE,1,0)</f>
        <v>0</v>
      </c>
      <c r="D338" s="55" t="str">
        <f>VLOOKUP(B338,'Ad Assignments'!$C$2:$G$101,5,FALSE)</f>
        <v>37</v>
      </c>
      <c r="E338" s="55" t="str">
        <f>VLOOKUP(B338,'Ad Assignments'!$C$2:$F$101,4,FALSE)</f>
        <v>2</v>
      </c>
      <c r="F338" s="55" t="str">
        <f>VLOOKUP(B338,'Ad Assignments'!$C$2:$E$101,3,FALSE)</f>
        <v>3</v>
      </c>
      <c r="G338" s="55" t="str">
        <f>VLOOKUP(B338,'Ad Assignments'!$C$2:$H$101,6,FALSE)</f>
        <v>Jonathan</v>
      </c>
      <c r="H338" s="74" t="str">
        <f t="shared" si="55"/>
        <v>http://seattle.craigslist.org/see/sys/5334329138.html</v>
      </c>
      <c r="I338" s="76">
        <v>42336.04652777778</v>
      </c>
      <c r="J338" s="30" t="s">
        <v>16</v>
      </c>
      <c r="K338" s="30"/>
      <c r="L338" s="30"/>
      <c r="M338" s="30"/>
      <c r="N338" s="30"/>
      <c r="O338" s="30"/>
      <c r="P338" s="30"/>
    </row>
    <row r="339" ht="14.25" hidden="1" customHeight="1">
      <c r="A339" s="73" t="s">
        <v>885</v>
      </c>
      <c r="B339" s="33">
        <v>74.0</v>
      </c>
      <c r="C339" s="33" t="str">
        <f>IF(VLOOKUP(B339,'Ad Assignments'!$C$2:$D$101,2,FALSE)=TRUE,1,0)</f>
        <v>0</v>
      </c>
      <c r="D339" s="55" t="str">
        <f>VLOOKUP(B339,'Ad Assignments'!$C$2:$G$101,5,FALSE)</f>
        <v>37</v>
      </c>
      <c r="E339" s="55" t="str">
        <f>VLOOKUP(B339,'Ad Assignments'!$C$2:$F$101,4,FALSE)</f>
        <v>2</v>
      </c>
      <c r="F339" s="55" t="str">
        <f>VLOOKUP(B339,'Ad Assignments'!$C$2:$E$101,3,FALSE)</f>
        <v>3</v>
      </c>
      <c r="G339" s="55" t="str">
        <f>VLOOKUP(B339,'Ad Assignments'!$C$2:$H$101,6,FALSE)</f>
        <v>Jonathan</v>
      </c>
      <c r="H339" s="74" t="str">
        <f t="shared" si="55"/>
        <v>http://seattle.craigslist.org/see/sys/5334329138.html</v>
      </c>
      <c r="I339" s="76">
        <v>42336.03402777778</v>
      </c>
      <c r="J339" s="30" t="s">
        <v>17</v>
      </c>
      <c r="K339" s="30">
        <v>580.0</v>
      </c>
      <c r="L339" s="30"/>
      <c r="M339" s="30"/>
      <c r="N339" s="30"/>
      <c r="O339" s="30"/>
      <c r="P339" s="30"/>
    </row>
    <row r="340" ht="14.25" hidden="1" customHeight="1">
      <c r="A340" s="73" t="s">
        <v>886</v>
      </c>
      <c r="B340" s="33">
        <v>75.0</v>
      </c>
      <c r="C340" s="33" t="str">
        <f>IF(VLOOKUP(B340,'Ad Assignments'!$C$2:$D$101,2,FALSE)=TRUE,1,0)</f>
        <v>1</v>
      </c>
      <c r="D340" s="55" t="str">
        <f>VLOOKUP(B340,'Ad Assignments'!$C$2:$G$101,5,FALSE)</f>
        <v>38</v>
      </c>
      <c r="E340" s="55" t="str">
        <f>VLOOKUP(B340,'Ad Assignments'!$C$2:$F$101,4,FALSE)</f>
        <v>2</v>
      </c>
      <c r="F340" s="55" t="str">
        <f>VLOOKUP(B340,'Ad Assignments'!$C$2:$E$101,3,FALSE)</f>
        <v>3</v>
      </c>
      <c r="G340" s="55" t="str">
        <f>VLOOKUP(B340,'Ad Assignments'!$C$2:$H$101,6,FALSE)</f>
        <v>Jonathan</v>
      </c>
      <c r="H340" s="74" t="str">
        <f t="shared" ref="H340:H365" si="56">HYPERLINK("http://seattle.craigslist.org/see/app/5334371968.html","http://seattle.craigslist.org/see/app/5334371968.html")</f>
        <v>http://seattle.craigslist.org/see/app/5334371968.html</v>
      </c>
      <c r="I340" s="76">
        <v>42335.7375</v>
      </c>
      <c r="J340" s="30" t="s">
        <v>16</v>
      </c>
      <c r="K340" s="30"/>
      <c r="L340" s="30"/>
      <c r="M340" s="30"/>
      <c r="N340" s="30"/>
      <c r="O340" s="30"/>
      <c r="P340" s="30"/>
    </row>
    <row r="341" ht="14.25" hidden="1" customHeight="1">
      <c r="A341" s="73" t="s">
        <v>887</v>
      </c>
      <c r="B341" s="33">
        <v>75.0</v>
      </c>
      <c r="C341" s="33" t="str">
        <f>IF(VLOOKUP(B341,'Ad Assignments'!$C$2:$D$101,2,FALSE)=TRUE,1,0)</f>
        <v>1</v>
      </c>
      <c r="D341" s="55" t="str">
        <f>VLOOKUP(B341,'Ad Assignments'!$C$2:$G$101,5,FALSE)</f>
        <v>38</v>
      </c>
      <c r="E341" s="55" t="str">
        <f>VLOOKUP(B341,'Ad Assignments'!$C$2:$F$101,4,FALSE)</f>
        <v>2</v>
      </c>
      <c r="F341" s="55" t="str">
        <f>VLOOKUP(B341,'Ad Assignments'!$C$2:$E$101,3,FALSE)</f>
        <v>3</v>
      </c>
      <c r="G341" s="55" t="str">
        <f>VLOOKUP(B341,'Ad Assignments'!$C$2:$H$101,6,FALSE)</f>
        <v>Jonathan</v>
      </c>
      <c r="H341" s="74" t="str">
        <f t="shared" si="56"/>
        <v>http://seattle.craigslist.org/see/app/5334371968.html</v>
      </c>
      <c r="I341" s="76">
        <v>42336.60486111111</v>
      </c>
      <c r="J341" s="30" t="s">
        <v>16</v>
      </c>
      <c r="K341" s="30"/>
      <c r="L341" s="30"/>
      <c r="M341" s="30"/>
      <c r="N341" s="30"/>
      <c r="O341" s="30"/>
      <c r="P341" s="30"/>
    </row>
    <row r="342" ht="14.25" hidden="1" customHeight="1">
      <c r="A342" s="73" t="s">
        <v>888</v>
      </c>
      <c r="B342" s="33">
        <v>75.0</v>
      </c>
      <c r="C342" s="33" t="str">
        <f>IF(VLOOKUP(B342,'Ad Assignments'!$C$2:$D$101,2,FALSE)=TRUE,1,0)</f>
        <v>1</v>
      </c>
      <c r="D342" s="55" t="str">
        <f>VLOOKUP(B342,'Ad Assignments'!$C$2:$G$101,5,FALSE)</f>
        <v>38</v>
      </c>
      <c r="E342" s="55" t="str">
        <f>VLOOKUP(B342,'Ad Assignments'!$C$2:$F$101,4,FALSE)</f>
        <v>2</v>
      </c>
      <c r="F342" s="55" t="str">
        <f>VLOOKUP(B342,'Ad Assignments'!$C$2:$E$101,3,FALSE)</f>
        <v>3</v>
      </c>
      <c r="G342" s="55" t="str">
        <f>VLOOKUP(B342,'Ad Assignments'!$C$2:$H$101,6,FALSE)</f>
        <v>Jonathan</v>
      </c>
      <c r="H342" s="74" t="str">
        <f t="shared" si="56"/>
        <v>http://seattle.craigslist.org/see/app/5334371968.html</v>
      </c>
      <c r="I342" s="76">
        <v>42337.455555555556</v>
      </c>
      <c r="J342" s="30" t="s">
        <v>16</v>
      </c>
      <c r="K342" s="30"/>
      <c r="L342" s="30"/>
      <c r="M342" s="30"/>
      <c r="N342" s="30"/>
      <c r="O342" s="30"/>
      <c r="P342" s="30"/>
    </row>
    <row r="343" ht="14.25" hidden="1" customHeight="1">
      <c r="A343" s="73" t="s">
        <v>889</v>
      </c>
      <c r="B343" s="33">
        <v>75.0</v>
      </c>
      <c r="C343" s="33" t="str">
        <f>IF(VLOOKUP(B343,'Ad Assignments'!$C$2:$D$101,2,FALSE)=TRUE,1,0)</f>
        <v>1</v>
      </c>
      <c r="D343" s="55" t="str">
        <f>VLOOKUP(B343,'Ad Assignments'!$C$2:$G$101,5,FALSE)</f>
        <v>38</v>
      </c>
      <c r="E343" s="55" t="str">
        <f>VLOOKUP(B343,'Ad Assignments'!$C$2:$F$101,4,FALSE)</f>
        <v>2</v>
      </c>
      <c r="F343" s="55" t="str">
        <f>VLOOKUP(B343,'Ad Assignments'!$C$2:$E$101,3,FALSE)</f>
        <v>3</v>
      </c>
      <c r="G343" s="55" t="str">
        <f>VLOOKUP(B343,'Ad Assignments'!$C$2:$H$101,6,FALSE)</f>
        <v>Jonathan</v>
      </c>
      <c r="H343" s="74" t="str">
        <f t="shared" si="56"/>
        <v>http://seattle.craigslist.org/see/app/5334371968.html</v>
      </c>
      <c r="I343" s="76">
        <v>42337.47361111111</v>
      </c>
      <c r="J343" s="30" t="s">
        <v>16</v>
      </c>
      <c r="K343" s="30"/>
      <c r="L343" s="30"/>
      <c r="M343" s="30"/>
      <c r="N343" s="30"/>
      <c r="O343" s="30"/>
      <c r="P343" s="30"/>
    </row>
    <row r="344" ht="14.25" hidden="1" customHeight="1">
      <c r="A344" s="73" t="s">
        <v>890</v>
      </c>
      <c r="B344" s="33">
        <v>75.0</v>
      </c>
      <c r="C344" s="33" t="str">
        <f>IF(VLOOKUP(B344,'Ad Assignments'!$C$2:$D$101,2,FALSE)=TRUE,1,0)</f>
        <v>1</v>
      </c>
      <c r="D344" s="55" t="str">
        <f>VLOOKUP(B344,'Ad Assignments'!$C$2:$G$101,5,FALSE)</f>
        <v>38</v>
      </c>
      <c r="E344" s="55" t="str">
        <f>VLOOKUP(B344,'Ad Assignments'!$C$2:$F$101,4,FALSE)</f>
        <v>2</v>
      </c>
      <c r="F344" s="55" t="str">
        <f>VLOOKUP(B344,'Ad Assignments'!$C$2:$E$101,3,FALSE)</f>
        <v>3</v>
      </c>
      <c r="G344" s="55" t="str">
        <f>VLOOKUP(B344,'Ad Assignments'!$C$2:$H$101,6,FALSE)</f>
        <v>Jonathan</v>
      </c>
      <c r="H344" s="74" t="str">
        <f t="shared" si="56"/>
        <v>http://seattle.craigslist.org/see/app/5334371968.html</v>
      </c>
      <c r="I344" s="76">
        <v>42337.46666666667</v>
      </c>
      <c r="J344" s="30" t="s">
        <v>17</v>
      </c>
      <c r="K344" s="30">
        <v>150.0</v>
      </c>
      <c r="L344" s="30"/>
      <c r="M344" s="30"/>
      <c r="N344" s="30"/>
      <c r="O344" s="30"/>
      <c r="P344" s="30"/>
    </row>
    <row r="345" ht="14.25" hidden="1" customHeight="1">
      <c r="A345" s="73" t="s">
        <v>891</v>
      </c>
      <c r="B345" s="33">
        <v>75.0</v>
      </c>
      <c r="C345" s="33" t="str">
        <f>IF(VLOOKUP(B345,'Ad Assignments'!$C$2:$D$101,2,FALSE)=TRUE,1,0)</f>
        <v>1</v>
      </c>
      <c r="D345" s="55" t="str">
        <f>VLOOKUP(B345,'Ad Assignments'!$C$2:$G$101,5,FALSE)</f>
        <v>38</v>
      </c>
      <c r="E345" s="55" t="str">
        <f>VLOOKUP(B345,'Ad Assignments'!$C$2:$F$101,4,FALSE)</f>
        <v>2</v>
      </c>
      <c r="F345" s="55" t="str">
        <f>VLOOKUP(B345,'Ad Assignments'!$C$2:$E$101,3,FALSE)</f>
        <v>3</v>
      </c>
      <c r="G345" s="55" t="str">
        <f>VLOOKUP(B345,'Ad Assignments'!$C$2:$H$101,6,FALSE)</f>
        <v>Jonathan</v>
      </c>
      <c r="H345" s="74" t="str">
        <f t="shared" si="56"/>
        <v>http://seattle.craigslist.org/see/app/5334371968.html</v>
      </c>
      <c r="I345" s="76">
        <v>42337.45138888889</v>
      </c>
      <c r="J345" s="30" t="s">
        <v>16</v>
      </c>
      <c r="K345" s="30"/>
      <c r="L345" s="30"/>
      <c r="M345" s="30"/>
      <c r="N345" s="30"/>
      <c r="O345" s="30"/>
      <c r="P345" s="30"/>
    </row>
    <row r="346" ht="14.25" hidden="1" customHeight="1">
      <c r="A346" s="73" t="s">
        <v>892</v>
      </c>
      <c r="B346" s="33">
        <v>75.0</v>
      </c>
      <c r="C346" s="33" t="str">
        <f>IF(VLOOKUP(B346,'Ad Assignments'!$C$2:$D$101,2,FALSE)=TRUE,1,0)</f>
        <v>1</v>
      </c>
      <c r="D346" s="55" t="str">
        <f>VLOOKUP(B346,'Ad Assignments'!$C$2:$G$101,5,FALSE)</f>
        <v>38</v>
      </c>
      <c r="E346" s="55" t="str">
        <f>VLOOKUP(B346,'Ad Assignments'!$C$2:$F$101,4,FALSE)</f>
        <v>2</v>
      </c>
      <c r="F346" s="55" t="str">
        <f>VLOOKUP(B346,'Ad Assignments'!$C$2:$E$101,3,FALSE)</f>
        <v>3</v>
      </c>
      <c r="G346" s="55" t="str">
        <f>VLOOKUP(B346,'Ad Assignments'!$C$2:$H$101,6,FALSE)</f>
        <v>Jonathan</v>
      </c>
      <c r="H346" s="74" t="str">
        <f t="shared" si="56"/>
        <v>http://seattle.craigslist.org/see/app/5334371968.html</v>
      </c>
      <c r="I346" s="76">
        <v>42337.14166666667</v>
      </c>
      <c r="J346" s="30" t="s">
        <v>16</v>
      </c>
      <c r="K346" s="30"/>
      <c r="L346" s="30"/>
      <c r="M346" s="30"/>
      <c r="N346" s="30"/>
      <c r="O346" s="30"/>
      <c r="P346" s="30"/>
    </row>
    <row r="347" ht="14.25" hidden="1" customHeight="1">
      <c r="A347" s="73" t="s">
        <v>893</v>
      </c>
      <c r="B347" s="33">
        <v>75.0</v>
      </c>
      <c r="C347" s="33" t="str">
        <f>IF(VLOOKUP(B347,'Ad Assignments'!$C$2:$D$101,2,FALSE)=TRUE,1,0)</f>
        <v>1</v>
      </c>
      <c r="D347" s="55" t="str">
        <f>VLOOKUP(B347,'Ad Assignments'!$C$2:$G$101,5,FALSE)</f>
        <v>38</v>
      </c>
      <c r="E347" s="55" t="str">
        <f>VLOOKUP(B347,'Ad Assignments'!$C$2:$F$101,4,FALSE)</f>
        <v>2</v>
      </c>
      <c r="F347" s="55" t="str">
        <f>VLOOKUP(B347,'Ad Assignments'!$C$2:$E$101,3,FALSE)</f>
        <v>3</v>
      </c>
      <c r="G347" s="55" t="str">
        <f>VLOOKUP(B347,'Ad Assignments'!$C$2:$H$101,6,FALSE)</f>
        <v>Jonathan</v>
      </c>
      <c r="H347" s="74" t="str">
        <f t="shared" si="56"/>
        <v>http://seattle.craigslist.org/see/app/5334371968.html</v>
      </c>
      <c r="I347" s="76">
        <v>42337.02361111111</v>
      </c>
      <c r="J347" s="30" t="s">
        <v>16</v>
      </c>
      <c r="K347" s="30"/>
      <c r="L347" s="30"/>
      <c r="M347" s="30"/>
      <c r="N347" s="30"/>
      <c r="O347" s="30"/>
      <c r="P347" s="30"/>
    </row>
    <row r="348" ht="14.25" hidden="1" customHeight="1">
      <c r="A348" s="73" t="s">
        <v>893</v>
      </c>
      <c r="B348" s="33">
        <v>75.0</v>
      </c>
      <c r="C348" s="33" t="str">
        <f>IF(VLOOKUP(B348,'Ad Assignments'!$C$2:$D$101,2,FALSE)=TRUE,1,0)</f>
        <v>1</v>
      </c>
      <c r="D348" s="55" t="str">
        <f>VLOOKUP(B348,'Ad Assignments'!$C$2:$G$101,5,FALSE)</f>
        <v>38</v>
      </c>
      <c r="E348" s="55" t="str">
        <f>VLOOKUP(B348,'Ad Assignments'!$C$2:$F$101,4,FALSE)</f>
        <v>2</v>
      </c>
      <c r="F348" s="55" t="str">
        <f>VLOOKUP(B348,'Ad Assignments'!$C$2:$E$101,3,FALSE)</f>
        <v>3</v>
      </c>
      <c r="G348" s="55" t="str">
        <f>VLOOKUP(B348,'Ad Assignments'!$C$2:$H$101,6,FALSE)</f>
        <v>Jonathan</v>
      </c>
      <c r="H348" s="74" t="str">
        <f t="shared" si="56"/>
        <v>http://seattle.craigslist.org/see/app/5334371968.html</v>
      </c>
      <c r="I348" s="76">
        <v>42337.02569444444</v>
      </c>
      <c r="J348" s="30" t="s">
        <v>16</v>
      </c>
      <c r="K348" s="30"/>
      <c r="L348" s="30"/>
      <c r="M348" s="30"/>
      <c r="N348" s="30"/>
      <c r="O348" s="30"/>
      <c r="P348" s="30"/>
    </row>
    <row r="349" ht="14.25" hidden="1" customHeight="1">
      <c r="A349" s="73" t="s">
        <v>894</v>
      </c>
      <c r="B349" s="33">
        <v>75.0</v>
      </c>
      <c r="C349" s="33" t="str">
        <f>IF(VLOOKUP(B349,'Ad Assignments'!$C$2:$D$101,2,FALSE)=TRUE,1,0)</f>
        <v>1</v>
      </c>
      <c r="D349" s="55" t="str">
        <f>VLOOKUP(B349,'Ad Assignments'!$C$2:$G$101,5,FALSE)</f>
        <v>38</v>
      </c>
      <c r="E349" s="55" t="str">
        <f>VLOOKUP(B349,'Ad Assignments'!$C$2:$F$101,4,FALSE)</f>
        <v>2</v>
      </c>
      <c r="F349" s="55" t="str">
        <f>VLOOKUP(B349,'Ad Assignments'!$C$2:$E$101,3,FALSE)</f>
        <v>3</v>
      </c>
      <c r="G349" s="55" t="str">
        <f>VLOOKUP(B349,'Ad Assignments'!$C$2:$H$101,6,FALSE)</f>
        <v>Jonathan</v>
      </c>
      <c r="H349" s="74" t="str">
        <f t="shared" si="56"/>
        <v>http://seattle.craigslist.org/see/app/5334371968.html</v>
      </c>
      <c r="I349" s="76">
        <v>42336.96666666667</v>
      </c>
      <c r="J349" s="30" t="s">
        <v>16</v>
      </c>
      <c r="K349" s="30"/>
      <c r="L349" s="30"/>
      <c r="M349" s="30"/>
      <c r="N349" s="30"/>
      <c r="O349" s="30"/>
      <c r="P349" s="30"/>
    </row>
    <row r="350" ht="14.25" hidden="1" customHeight="1">
      <c r="A350" s="73" t="s">
        <v>895</v>
      </c>
      <c r="B350" s="33">
        <v>75.0</v>
      </c>
      <c r="C350" s="33" t="str">
        <f>IF(VLOOKUP(B350,'Ad Assignments'!$C$2:$D$101,2,FALSE)=TRUE,1,0)</f>
        <v>1</v>
      </c>
      <c r="D350" s="55" t="str">
        <f>VLOOKUP(B350,'Ad Assignments'!$C$2:$G$101,5,FALSE)</f>
        <v>38</v>
      </c>
      <c r="E350" s="55" t="str">
        <f>VLOOKUP(B350,'Ad Assignments'!$C$2:$F$101,4,FALSE)</f>
        <v>2</v>
      </c>
      <c r="F350" s="55" t="str">
        <f>VLOOKUP(B350,'Ad Assignments'!$C$2:$E$101,3,FALSE)</f>
        <v>3</v>
      </c>
      <c r="G350" s="55" t="str">
        <f>VLOOKUP(B350,'Ad Assignments'!$C$2:$H$101,6,FALSE)</f>
        <v>Jonathan</v>
      </c>
      <c r="H350" s="74" t="str">
        <f t="shared" si="56"/>
        <v>http://seattle.craigslist.org/see/app/5334371968.html</v>
      </c>
      <c r="I350" s="76">
        <v>42336.95</v>
      </c>
      <c r="J350" s="30" t="s">
        <v>16</v>
      </c>
      <c r="K350" s="30"/>
      <c r="L350" s="30"/>
      <c r="M350" s="30"/>
      <c r="N350" s="30"/>
      <c r="O350" s="30"/>
      <c r="P350" s="30"/>
    </row>
    <row r="351" ht="14.25" hidden="1" customHeight="1">
      <c r="A351" s="73" t="s">
        <v>896</v>
      </c>
      <c r="B351" s="33">
        <v>75.0</v>
      </c>
      <c r="C351" s="33" t="str">
        <f>IF(VLOOKUP(B351,'Ad Assignments'!$C$2:$D$101,2,FALSE)=TRUE,1,0)</f>
        <v>1</v>
      </c>
      <c r="D351" s="55" t="str">
        <f>VLOOKUP(B351,'Ad Assignments'!$C$2:$G$101,5,FALSE)</f>
        <v>38</v>
      </c>
      <c r="E351" s="55" t="str">
        <f>VLOOKUP(B351,'Ad Assignments'!$C$2:$F$101,4,FALSE)</f>
        <v>2</v>
      </c>
      <c r="F351" s="55" t="str">
        <f>VLOOKUP(B351,'Ad Assignments'!$C$2:$E$101,3,FALSE)</f>
        <v>3</v>
      </c>
      <c r="G351" s="55" t="str">
        <f>VLOOKUP(B351,'Ad Assignments'!$C$2:$H$101,6,FALSE)</f>
        <v>Jonathan</v>
      </c>
      <c r="H351" s="74" t="str">
        <f t="shared" si="56"/>
        <v>http://seattle.craigslist.org/see/app/5334371968.html</v>
      </c>
      <c r="I351" s="76">
        <v>42336.68263888889</v>
      </c>
      <c r="J351" s="30" t="s">
        <v>17</v>
      </c>
      <c r="K351" s="30">
        <v>200.0</v>
      </c>
      <c r="L351" s="30"/>
      <c r="M351" s="30"/>
      <c r="N351" s="30"/>
      <c r="O351" s="30"/>
      <c r="P351" s="30"/>
    </row>
    <row r="352" ht="14.25" hidden="1" customHeight="1">
      <c r="A352" s="73" t="s">
        <v>897</v>
      </c>
      <c r="B352" s="33">
        <v>75.0</v>
      </c>
      <c r="C352" s="33" t="str">
        <f>IF(VLOOKUP(B352,'Ad Assignments'!$C$2:$D$101,2,FALSE)=TRUE,1,0)</f>
        <v>1</v>
      </c>
      <c r="D352" s="55" t="str">
        <f>VLOOKUP(B352,'Ad Assignments'!$C$2:$G$101,5,FALSE)</f>
        <v>38</v>
      </c>
      <c r="E352" s="55" t="str">
        <f>VLOOKUP(B352,'Ad Assignments'!$C$2:$F$101,4,FALSE)</f>
        <v>2</v>
      </c>
      <c r="F352" s="55" t="str">
        <f>VLOOKUP(B352,'Ad Assignments'!$C$2:$E$101,3,FALSE)</f>
        <v>3</v>
      </c>
      <c r="G352" s="55" t="str">
        <f>VLOOKUP(B352,'Ad Assignments'!$C$2:$H$101,6,FALSE)</f>
        <v>Jonathan</v>
      </c>
      <c r="H352" s="74" t="str">
        <f t="shared" si="56"/>
        <v>http://seattle.craigslist.org/see/app/5334371968.html</v>
      </c>
      <c r="I352" s="76">
        <v>42336.62569444445</v>
      </c>
      <c r="J352" s="30" t="s">
        <v>17</v>
      </c>
      <c r="K352" s="30">
        <v>100.0</v>
      </c>
      <c r="L352" s="30"/>
      <c r="M352" s="30"/>
      <c r="N352" s="30"/>
      <c r="O352" s="30"/>
      <c r="P352" s="30"/>
    </row>
    <row r="353" ht="14.25" hidden="1" customHeight="1">
      <c r="A353" s="73" t="s">
        <v>898</v>
      </c>
      <c r="B353" s="33">
        <v>75.0</v>
      </c>
      <c r="C353" s="33" t="str">
        <f>IF(VLOOKUP(B353,'Ad Assignments'!$C$2:$D$101,2,FALSE)=TRUE,1,0)</f>
        <v>1</v>
      </c>
      <c r="D353" s="55" t="str">
        <f>VLOOKUP(B353,'Ad Assignments'!$C$2:$G$101,5,FALSE)</f>
        <v>38</v>
      </c>
      <c r="E353" s="55" t="str">
        <f>VLOOKUP(B353,'Ad Assignments'!$C$2:$F$101,4,FALSE)</f>
        <v>2</v>
      </c>
      <c r="F353" s="55" t="str">
        <f>VLOOKUP(B353,'Ad Assignments'!$C$2:$E$101,3,FALSE)</f>
        <v>3</v>
      </c>
      <c r="G353" s="55" t="str">
        <f>VLOOKUP(B353,'Ad Assignments'!$C$2:$H$101,6,FALSE)</f>
        <v>Jonathan</v>
      </c>
      <c r="H353" s="74" t="str">
        <f t="shared" si="56"/>
        <v>http://seattle.craigslist.org/see/app/5334371968.html</v>
      </c>
      <c r="I353" s="76">
        <v>42336.64236111111</v>
      </c>
      <c r="J353" s="30" t="s">
        <v>16</v>
      </c>
      <c r="K353" s="30"/>
      <c r="L353" s="30"/>
      <c r="M353" s="30"/>
      <c r="N353" s="30"/>
      <c r="O353" s="30"/>
      <c r="P353" s="30"/>
    </row>
    <row r="354" ht="14.25" hidden="1" customHeight="1">
      <c r="A354" s="73" t="s">
        <v>899</v>
      </c>
      <c r="B354" s="33">
        <v>75.0</v>
      </c>
      <c r="C354" s="33" t="str">
        <f>IF(VLOOKUP(B354,'Ad Assignments'!$C$2:$D$101,2,FALSE)=TRUE,1,0)</f>
        <v>1</v>
      </c>
      <c r="D354" s="55" t="str">
        <f>VLOOKUP(B354,'Ad Assignments'!$C$2:$G$101,5,FALSE)</f>
        <v>38</v>
      </c>
      <c r="E354" s="55" t="str">
        <f>VLOOKUP(B354,'Ad Assignments'!$C$2:$F$101,4,FALSE)</f>
        <v>2</v>
      </c>
      <c r="F354" s="55" t="str">
        <f>VLOOKUP(B354,'Ad Assignments'!$C$2:$E$101,3,FALSE)</f>
        <v>3</v>
      </c>
      <c r="G354" s="55" t="str">
        <f>VLOOKUP(B354,'Ad Assignments'!$C$2:$H$101,6,FALSE)</f>
        <v>Jonathan</v>
      </c>
      <c r="H354" s="74" t="str">
        <f t="shared" si="56"/>
        <v>http://seattle.craigslist.org/see/app/5334371968.html</v>
      </c>
      <c r="I354" s="76">
        <v>42336.42986111111</v>
      </c>
      <c r="J354" s="30" t="s">
        <v>16</v>
      </c>
      <c r="K354" s="30"/>
      <c r="L354" s="30"/>
      <c r="M354" s="30"/>
      <c r="N354" s="30"/>
      <c r="O354" s="30"/>
      <c r="P354" s="30"/>
    </row>
    <row r="355" ht="14.25" hidden="1" customHeight="1">
      <c r="A355" s="73" t="s">
        <v>900</v>
      </c>
      <c r="B355" s="33">
        <v>75.0</v>
      </c>
      <c r="C355" s="33" t="str">
        <f>IF(VLOOKUP(B355,'Ad Assignments'!$C$2:$D$101,2,FALSE)=TRUE,1,0)</f>
        <v>1</v>
      </c>
      <c r="D355" s="55" t="str">
        <f>VLOOKUP(B355,'Ad Assignments'!$C$2:$G$101,5,FALSE)</f>
        <v>38</v>
      </c>
      <c r="E355" s="55" t="str">
        <f>VLOOKUP(B355,'Ad Assignments'!$C$2:$F$101,4,FALSE)</f>
        <v>2</v>
      </c>
      <c r="F355" s="55" t="str">
        <f>VLOOKUP(B355,'Ad Assignments'!$C$2:$E$101,3,FALSE)</f>
        <v>3</v>
      </c>
      <c r="G355" s="55" t="str">
        <f>VLOOKUP(B355,'Ad Assignments'!$C$2:$H$101,6,FALSE)</f>
        <v>Jonathan</v>
      </c>
      <c r="H355" s="74" t="str">
        <f t="shared" si="56"/>
        <v>http://seattle.craigslist.org/see/app/5334371968.html</v>
      </c>
      <c r="I355" s="76">
        <v>42336.563888888886</v>
      </c>
      <c r="J355" s="30" t="s">
        <v>16</v>
      </c>
      <c r="K355" s="30"/>
      <c r="L355" s="30"/>
      <c r="M355" s="30"/>
      <c r="N355" s="30"/>
      <c r="O355" s="30"/>
      <c r="P355" s="30"/>
    </row>
    <row r="356" ht="14.25" hidden="1" customHeight="1">
      <c r="A356" s="73" t="s">
        <v>901</v>
      </c>
      <c r="B356" s="33">
        <v>75.0</v>
      </c>
      <c r="C356" s="33" t="str">
        <f>IF(VLOOKUP(B356,'Ad Assignments'!$C$2:$D$101,2,FALSE)=TRUE,1,0)</f>
        <v>1</v>
      </c>
      <c r="D356" s="55" t="str">
        <f>VLOOKUP(B356,'Ad Assignments'!$C$2:$G$101,5,FALSE)</f>
        <v>38</v>
      </c>
      <c r="E356" s="55" t="str">
        <f>VLOOKUP(B356,'Ad Assignments'!$C$2:$F$101,4,FALSE)</f>
        <v>2</v>
      </c>
      <c r="F356" s="55" t="str">
        <f>VLOOKUP(B356,'Ad Assignments'!$C$2:$E$101,3,FALSE)</f>
        <v>3</v>
      </c>
      <c r="G356" s="55" t="str">
        <f>VLOOKUP(B356,'Ad Assignments'!$C$2:$H$101,6,FALSE)</f>
        <v>Jonathan</v>
      </c>
      <c r="H356" s="74" t="str">
        <f t="shared" si="56"/>
        <v>http://seattle.craigslist.org/see/app/5334371968.html</v>
      </c>
      <c r="I356" s="76">
        <v>42336.50347222222</v>
      </c>
      <c r="J356" s="30" t="s">
        <v>16</v>
      </c>
      <c r="K356" s="30"/>
      <c r="L356" s="30"/>
      <c r="M356" s="30"/>
      <c r="N356" s="30"/>
      <c r="O356" s="30"/>
      <c r="P356" s="30"/>
    </row>
    <row r="357" ht="14.25" hidden="1" customHeight="1">
      <c r="A357" s="73" t="s">
        <v>902</v>
      </c>
      <c r="B357" s="33">
        <v>75.0</v>
      </c>
      <c r="C357" s="33" t="str">
        <f>IF(VLOOKUP(B357,'Ad Assignments'!$C$2:$D$101,2,FALSE)=TRUE,1,0)</f>
        <v>1</v>
      </c>
      <c r="D357" s="55" t="str">
        <f>VLOOKUP(B357,'Ad Assignments'!$C$2:$G$101,5,FALSE)</f>
        <v>38</v>
      </c>
      <c r="E357" s="55" t="str">
        <f>VLOOKUP(B357,'Ad Assignments'!$C$2:$F$101,4,FALSE)</f>
        <v>2</v>
      </c>
      <c r="F357" s="55" t="str">
        <f>VLOOKUP(B357,'Ad Assignments'!$C$2:$E$101,3,FALSE)</f>
        <v>3</v>
      </c>
      <c r="G357" s="55" t="str">
        <f>VLOOKUP(B357,'Ad Assignments'!$C$2:$H$101,6,FALSE)</f>
        <v>Jonathan</v>
      </c>
      <c r="H357" s="74" t="str">
        <f t="shared" si="56"/>
        <v>http://seattle.craigslist.org/see/app/5334371968.html</v>
      </c>
      <c r="I357" s="76">
        <v>42335.58819444444</v>
      </c>
      <c r="J357" s="30" t="s">
        <v>17</v>
      </c>
      <c r="K357" s="30">
        <v>275.0</v>
      </c>
      <c r="L357" s="30"/>
      <c r="M357" s="30"/>
      <c r="N357" s="30"/>
      <c r="O357" s="30"/>
      <c r="P357" s="30"/>
    </row>
    <row r="358" ht="14.25" hidden="1" customHeight="1">
      <c r="A358" s="73" t="s">
        <v>903</v>
      </c>
      <c r="B358" s="33">
        <v>75.0</v>
      </c>
      <c r="C358" s="33" t="str">
        <f>IF(VLOOKUP(B358,'Ad Assignments'!$C$2:$D$101,2,FALSE)=TRUE,1,0)</f>
        <v>1</v>
      </c>
      <c r="D358" s="55" t="str">
        <f>VLOOKUP(B358,'Ad Assignments'!$C$2:$G$101,5,FALSE)</f>
        <v>38</v>
      </c>
      <c r="E358" s="55" t="str">
        <f>VLOOKUP(B358,'Ad Assignments'!$C$2:$F$101,4,FALSE)</f>
        <v>2</v>
      </c>
      <c r="F358" s="55" t="str">
        <f>VLOOKUP(B358,'Ad Assignments'!$C$2:$E$101,3,FALSE)</f>
        <v>3</v>
      </c>
      <c r="G358" s="55" t="str">
        <f>VLOOKUP(B358,'Ad Assignments'!$C$2:$H$101,6,FALSE)</f>
        <v>Jonathan</v>
      </c>
      <c r="H358" s="74" t="str">
        <f t="shared" si="56"/>
        <v>http://seattle.craigslist.org/see/app/5334371968.html</v>
      </c>
      <c r="I358" s="76">
        <v>42336.40833333333</v>
      </c>
      <c r="J358" s="30" t="s">
        <v>16</v>
      </c>
      <c r="K358" s="30"/>
      <c r="L358" s="30"/>
      <c r="M358" s="30"/>
      <c r="N358" s="30"/>
      <c r="O358" s="30"/>
      <c r="P358" s="30"/>
    </row>
    <row r="359" ht="14.25" hidden="1" customHeight="1">
      <c r="A359" s="73" t="s">
        <v>894</v>
      </c>
      <c r="B359" s="33">
        <v>75.0</v>
      </c>
      <c r="C359" s="33" t="str">
        <f>IF(VLOOKUP(B359,'Ad Assignments'!$C$2:$D$101,2,FALSE)=TRUE,1,0)</f>
        <v>1</v>
      </c>
      <c r="D359" s="55" t="str">
        <f>VLOOKUP(B359,'Ad Assignments'!$C$2:$G$101,5,FALSE)</f>
        <v>38</v>
      </c>
      <c r="E359" s="55" t="str">
        <f>VLOOKUP(B359,'Ad Assignments'!$C$2:$F$101,4,FALSE)</f>
        <v>2</v>
      </c>
      <c r="F359" s="55" t="str">
        <f>VLOOKUP(B359,'Ad Assignments'!$C$2:$E$101,3,FALSE)</f>
        <v>3</v>
      </c>
      <c r="G359" s="55" t="str">
        <f>VLOOKUP(B359,'Ad Assignments'!$C$2:$H$101,6,FALSE)</f>
        <v>Jonathan</v>
      </c>
      <c r="H359" s="74" t="str">
        <f t="shared" si="56"/>
        <v>http://seattle.craigslist.org/see/app/5334371968.html</v>
      </c>
      <c r="I359" s="76">
        <v>42336.11875</v>
      </c>
      <c r="J359" s="30" t="s">
        <v>16</v>
      </c>
      <c r="K359" s="30"/>
      <c r="L359" s="30"/>
      <c r="M359" s="30"/>
      <c r="N359" s="30"/>
      <c r="O359" s="30"/>
      <c r="P359" s="30"/>
    </row>
    <row r="360" ht="14.25" hidden="1" customHeight="1">
      <c r="A360" s="73" t="s">
        <v>904</v>
      </c>
      <c r="B360" s="33">
        <v>75.0</v>
      </c>
      <c r="C360" s="33" t="str">
        <f>IF(VLOOKUP(B360,'Ad Assignments'!$C$2:$D$101,2,FALSE)=TRUE,1,0)</f>
        <v>1</v>
      </c>
      <c r="D360" s="55" t="str">
        <f>VLOOKUP(B360,'Ad Assignments'!$C$2:$G$101,5,FALSE)</f>
        <v>38</v>
      </c>
      <c r="E360" s="55" t="str">
        <f>VLOOKUP(B360,'Ad Assignments'!$C$2:$F$101,4,FALSE)</f>
        <v>2</v>
      </c>
      <c r="F360" s="55" t="str">
        <f>VLOOKUP(B360,'Ad Assignments'!$C$2:$E$101,3,FALSE)</f>
        <v>3</v>
      </c>
      <c r="G360" s="55" t="str">
        <f>VLOOKUP(B360,'Ad Assignments'!$C$2:$H$101,6,FALSE)</f>
        <v>Jonathan</v>
      </c>
      <c r="H360" s="74" t="str">
        <f t="shared" si="56"/>
        <v>http://seattle.craigslist.org/see/app/5334371968.html</v>
      </c>
      <c r="I360" s="76">
        <v>42335.822222222225</v>
      </c>
      <c r="J360" s="30" t="s">
        <v>17</v>
      </c>
      <c r="K360" s="30">
        <v>150.0</v>
      </c>
      <c r="L360" s="30"/>
      <c r="M360" s="30"/>
      <c r="N360" s="30"/>
      <c r="O360" s="30"/>
      <c r="P360" s="30"/>
    </row>
    <row r="361" ht="14.25" hidden="1" customHeight="1">
      <c r="A361" s="73" t="s">
        <v>905</v>
      </c>
      <c r="B361" s="33">
        <v>75.0</v>
      </c>
      <c r="C361" s="33" t="str">
        <f>IF(VLOOKUP(B361,'Ad Assignments'!$C$2:$D$101,2,FALSE)=TRUE,1,0)</f>
        <v>1</v>
      </c>
      <c r="D361" s="55" t="str">
        <f>VLOOKUP(B361,'Ad Assignments'!$C$2:$G$101,5,FALSE)</f>
        <v>38</v>
      </c>
      <c r="E361" s="55" t="str">
        <f>VLOOKUP(B361,'Ad Assignments'!$C$2:$F$101,4,FALSE)</f>
        <v>2</v>
      </c>
      <c r="F361" s="55" t="str">
        <f>VLOOKUP(B361,'Ad Assignments'!$C$2:$E$101,3,FALSE)</f>
        <v>3</v>
      </c>
      <c r="G361" s="55" t="str">
        <f>VLOOKUP(B361,'Ad Assignments'!$C$2:$H$101,6,FALSE)</f>
        <v>Jonathan</v>
      </c>
      <c r="H361" s="74" t="str">
        <f t="shared" si="56"/>
        <v>http://seattle.craigslist.org/see/app/5334371968.html</v>
      </c>
      <c r="I361" s="76">
        <v>42335.725</v>
      </c>
      <c r="J361" s="30" t="s">
        <v>16</v>
      </c>
      <c r="K361" s="30"/>
      <c r="L361" s="30"/>
      <c r="M361" s="30"/>
      <c r="N361" s="30"/>
      <c r="O361" s="30"/>
      <c r="P361" s="30"/>
    </row>
    <row r="362" ht="14.25" hidden="1" customHeight="1">
      <c r="A362" s="73" t="s">
        <v>906</v>
      </c>
      <c r="B362" s="33">
        <v>75.0</v>
      </c>
      <c r="C362" s="33" t="str">
        <f>IF(VLOOKUP(B362,'Ad Assignments'!$C$2:$D$101,2,FALSE)=TRUE,1,0)</f>
        <v>1</v>
      </c>
      <c r="D362" s="55" t="str">
        <f>VLOOKUP(B362,'Ad Assignments'!$C$2:$G$101,5,FALSE)</f>
        <v>38</v>
      </c>
      <c r="E362" s="55" t="str">
        <f>VLOOKUP(B362,'Ad Assignments'!$C$2:$F$101,4,FALSE)</f>
        <v>2</v>
      </c>
      <c r="F362" s="55" t="str">
        <f>VLOOKUP(B362,'Ad Assignments'!$C$2:$E$101,3,FALSE)</f>
        <v>3</v>
      </c>
      <c r="G362" s="55" t="str">
        <f>VLOOKUP(B362,'Ad Assignments'!$C$2:$H$101,6,FALSE)</f>
        <v>Jonathan</v>
      </c>
      <c r="H362" s="74" t="str">
        <f t="shared" si="56"/>
        <v>http://seattle.craigslist.org/see/app/5334371968.html</v>
      </c>
      <c r="I362" s="76">
        <v>42335.67847222222</v>
      </c>
      <c r="J362" s="30" t="s">
        <v>16</v>
      </c>
      <c r="K362" s="30"/>
      <c r="L362" s="30"/>
      <c r="M362" s="30"/>
      <c r="N362" s="30"/>
      <c r="O362" s="30"/>
      <c r="P362" s="30"/>
    </row>
    <row r="363" ht="14.25" hidden="1" customHeight="1">
      <c r="A363" s="73" t="s">
        <v>907</v>
      </c>
      <c r="B363" s="33">
        <v>75.0</v>
      </c>
      <c r="C363" s="33" t="str">
        <f>IF(VLOOKUP(B363,'Ad Assignments'!$C$2:$D$101,2,FALSE)=TRUE,1,0)</f>
        <v>1</v>
      </c>
      <c r="D363" s="55" t="str">
        <f>VLOOKUP(B363,'Ad Assignments'!$C$2:$G$101,5,FALSE)</f>
        <v>38</v>
      </c>
      <c r="E363" s="55" t="str">
        <f>VLOOKUP(B363,'Ad Assignments'!$C$2:$F$101,4,FALSE)</f>
        <v>2</v>
      </c>
      <c r="F363" s="55" t="str">
        <f>VLOOKUP(B363,'Ad Assignments'!$C$2:$E$101,3,FALSE)</f>
        <v>3</v>
      </c>
      <c r="G363" s="55" t="str">
        <f>VLOOKUP(B363,'Ad Assignments'!$C$2:$H$101,6,FALSE)</f>
        <v>Jonathan</v>
      </c>
      <c r="H363" s="74" t="str">
        <f t="shared" si="56"/>
        <v>http://seattle.craigslist.org/see/app/5334371968.html</v>
      </c>
      <c r="I363" s="76">
        <v>42335.638194444444</v>
      </c>
      <c r="J363" s="30" t="s">
        <v>16</v>
      </c>
      <c r="K363" s="30"/>
      <c r="L363" s="30"/>
      <c r="M363" s="30"/>
      <c r="N363" s="30"/>
      <c r="O363" s="30"/>
      <c r="P363" s="30"/>
    </row>
    <row r="364" ht="14.25" hidden="1" customHeight="1">
      <c r="A364" s="73" t="s">
        <v>908</v>
      </c>
      <c r="B364" s="33">
        <v>75.0</v>
      </c>
      <c r="C364" s="33" t="str">
        <f>IF(VLOOKUP(B364,'Ad Assignments'!$C$2:$D$101,2,FALSE)=TRUE,1,0)</f>
        <v>1</v>
      </c>
      <c r="D364" s="55" t="str">
        <f>VLOOKUP(B364,'Ad Assignments'!$C$2:$G$101,5,FALSE)</f>
        <v>38</v>
      </c>
      <c r="E364" s="55" t="str">
        <f>VLOOKUP(B364,'Ad Assignments'!$C$2:$F$101,4,FALSE)</f>
        <v>2</v>
      </c>
      <c r="F364" s="55" t="str">
        <f>VLOOKUP(B364,'Ad Assignments'!$C$2:$E$101,3,FALSE)</f>
        <v>3</v>
      </c>
      <c r="G364" s="55" t="str">
        <f>VLOOKUP(B364,'Ad Assignments'!$C$2:$H$101,6,FALSE)</f>
        <v>Jonathan</v>
      </c>
      <c r="H364" s="74" t="str">
        <f t="shared" si="56"/>
        <v>http://seattle.craigslist.org/see/app/5334371968.html</v>
      </c>
      <c r="I364" s="76">
        <v>42335.634722222225</v>
      </c>
      <c r="J364" s="30" t="s">
        <v>16</v>
      </c>
      <c r="K364" s="30"/>
      <c r="L364" s="30"/>
      <c r="M364" s="30"/>
      <c r="N364" s="30"/>
      <c r="O364" s="30"/>
      <c r="P364" s="30"/>
    </row>
    <row r="365" ht="14.25" hidden="1" customHeight="1">
      <c r="A365" s="73" t="s">
        <v>902</v>
      </c>
      <c r="B365" s="33">
        <v>75.0</v>
      </c>
      <c r="C365" s="33" t="str">
        <f>IF(VLOOKUP(B365,'Ad Assignments'!$C$2:$D$101,2,FALSE)=TRUE,1,0)</f>
        <v>1</v>
      </c>
      <c r="D365" s="55" t="str">
        <f>VLOOKUP(B365,'Ad Assignments'!$C$2:$G$101,5,FALSE)</f>
        <v>38</v>
      </c>
      <c r="E365" s="55" t="str">
        <f>VLOOKUP(B365,'Ad Assignments'!$C$2:$F$101,4,FALSE)</f>
        <v>2</v>
      </c>
      <c r="F365" s="55" t="str">
        <f>VLOOKUP(B365,'Ad Assignments'!$C$2:$E$101,3,FALSE)</f>
        <v>3</v>
      </c>
      <c r="G365" s="55" t="str">
        <f>VLOOKUP(B365,'Ad Assignments'!$C$2:$H$101,6,FALSE)</f>
        <v>Jonathan</v>
      </c>
      <c r="H365" s="74" t="str">
        <f t="shared" si="56"/>
        <v>http://seattle.craigslist.org/see/app/5334371968.html</v>
      </c>
      <c r="I365" s="76">
        <v>42335.52777777778</v>
      </c>
      <c r="J365" s="30" t="s">
        <v>17</v>
      </c>
      <c r="K365" s="30">
        <v>250.0</v>
      </c>
      <c r="L365" s="30"/>
      <c r="M365" s="30"/>
      <c r="N365" s="30"/>
      <c r="O365" s="30"/>
      <c r="P365" s="30"/>
    </row>
    <row r="366" ht="14.25" hidden="1" customHeight="1">
      <c r="A366" s="73" t="s">
        <v>909</v>
      </c>
      <c r="B366" s="33">
        <v>81.0</v>
      </c>
      <c r="C366" s="33" t="str">
        <f>IF(VLOOKUP(B366,'Ad Assignments'!$C$2:$D$101,2,FALSE)=TRUE,1,0)</f>
        <v>1</v>
      </c>
      <c r="D366" s="55" t="str">
        <f>VLOOKUP(B366,'Ad Assignments'!$C$2:$G$101,5,FALSE)</f>
        <v>41</v>
      </c>
      <c r="E366" s="55" t="str">
        <f>VLOOKUP(B366,'Ad Assignments'!$C$2:$F$101,4,FALSE)</f>
        <v>4</v>
      </c>
      <c r="F366" s="55" t="str">
        <f>VLOOKUP(B366,'Ad Assignments'!$C$2:$E$101,3,FALSE)</f>
        <v>3</v>
      </c>
      <c r="G366" s="55" t="str">
        <f>VLOOKUP(B366,'Ad Assignments'!$C$2:$H$101,6,FALSE)</f>
        <v>Umber</v>
      </c>
      <c r="H366" s="74" t="str">
        <f t="shared" ref="H366:H377" si="57">HYPERLINK("http://seattle.craigslist.org/see/mob/5340430399.html","http://seattle.craigslist.org/see/mob/5340430399.html")</f>
        <v>http://seattle.craigslist.org/see/mob/5340430399.html</v>
      </c>
      <c r="I366" s="76">
        <v>42341.19097222222</v>
      </c>
      <c r="J366" s="30" t="s">
        <v>16</v>
      </c>
      <c r="K366" s="30"/>
      <c r="L366" s="30"/>
      <c r="M366" s="30"/>
      <c r="N366" s="30"/>
      <c r="O366" s="30"/>
      <c r="P366" s="30"/>
    </row>
    <row r="367" ht="14.25" hidden="1" customHeight="1">
      <c r="A367" s="73" t="s">
        <v>910</v>
      </c>
      <c r="B367" s="33">
        <v>81.0</v>
      </c>
      <c r="C367" s="33" t="str">
        <f>IF(VLOOKUP(B367,'Ad Assignments'!$C$2:$D$101,2,FALSE)=TRUE,1,0)</f>
        <v>1</v>
      </c>
      <c r="D367" s="55" t="str">
        <f>VLOOKUP(B367,'Ad Assignments'!$C$2:$G$101,5,FALSE)</f>
        <v>41</v>
      </c>
      <c r="E367" s="55" t="str">
        <f>VLOOKUP(B367,'Ad Assignments'!$C$2:$F$101,4,FALSE)</f>
        <v>4</v>
      </c>
      <c r="F367" s="55" t="str">
        <f>VLOOKUP(B367,'Ad Assignments'!$C$2:$E$101,3,FALSE)</f>
        <v>3</v>
      </c>
      <c r="G367" s="55" t="str">
        <f>VLOOKUP(B367,'Ad Assignments'!$C$2:$H$101,6,FALSE)</f>
        <v>Umber</v>
      </c>
      <c r="H367" s="74" t="str">
        <f t="shared" si="57"/>
        <v>http://seattle.craigslist.org/see/mob/5340430399.html</v>
      </c>
      <c r="I367" s="76">
        <v>42340.73125</v>
      </c>
      <c r="J367" s="30" t="s">
        <v>17</v>
      </c>
      <c r="K367" s="30">
        <v>220.0</v>
      </c>
      <c r="L367" s="30"/>
      <c r="M367" s="30"/>
      <c r="N367" s="30"/>
      <c r="O367" s="30"/>
      <c r="P367" s="30"/>
    </row>
    <row r="368" ht="14.25" hidden="1" customHeight="1">
      <c r="A368" s="73" t="s">
        <v>911</v>
      </c>
      <c r="B368" s="33">
        <v>81.0</v>
      </c>
      <c r="C368" s="33" t="str">
        <f>IF(VLOOKUP(B368,'Ad Assignments'!$C$2:$D$101,2,FALSE)=TRUE,1,0)</f>
        <v>1</v>
      </c>
      <c r="D368" s="55" t="str">
        <f>VLOOKUP(B368,'Ad Assignments'!$C$2:$G$101,5,FALSE)</f>
        <v>41</v>
      </c>
      <c r="E368" s="55" t="str">
        <f>VLOOKUP(B368,'Ad Assignments'!$C$2:$F$101,4,FALSE)</f>
        <v>4</v>
      </c>
      <c r="F368" s="55" t="str">
        <f>VLOOKUP(B368,'Ad Assignments'!$C$2:$E$101,3,FALSE)</f>
        <v>3</v>
      </c>
      <c r="G368" s="55" t="str">
        <f>VLOOKUP(B368,'Ad Assignments'!$C$2:$H$101,6,FALSE)</f>
        <v>Umber</v>
      </c>
      <c r="H368" s="74" t="str">
        <f t="shared" si="57"/>
        <v>http://seattle.craigslist.org/see/mob/5340430399.html</v>
      </c>
      <c r="I368" s="76">
        <v>42340.44652777778</v>
      </c>
      <c r="J368" s="30" t="s">
        <v>16</v>
      </c>
      <c r="K368" s="30"/>
      <c r="L368" s="30"/>
      <c r="M368" s="30"/>
      <c r="N368" s="30"/>
      <c r="O368" s="30"/>
      <c r="P368" s="30"/>
    </row>
    <row r="369" ht="14.25" hidden="1" customHeight="1">
      <c r="A369" s="73" t="s">
        <v>912</v>
      </c>
      <c r="B369" s="33">
        <v>81.0</v>
      </c>
      <c r="C369" s="33" t="str">
        <f>IF(VLOOKUP(B369,'Ad Assignments'!$C$2:$D$101,2,FALSE)=TRUE,1,0)</f>
        <v>1</v>
      </c>
      <c r="D369" s="55" t="str">
        <f>VLOOKUP(B369,'Ad Assignments'!$C$2:$G$101,5,FALSE)</f>
        <v>41</v>
      </c>
      <c r="E369" s="55" t="str">
        <f>VLOOKUP(B369,'Ad Assignments'!$C$2:$F$101,4,FALSE)</f>
        <v>4</v>
      </c>
      <c r="F369" s="55" t="str">
        <f>VLOOKUP(B369,'Ad Assignments'!$C$2:$E$101,3,FALSE)</f>
        <v>3</v>
      </c>
      <c r="G369" s="55" t="str">
        <f>VLOOKUP(B369,'Ad Assignments'!$C$2:$H$101,6,FALSE)</f>
        <v>Umber</v>
      </c>
      <c r="H369" s="74" t="str">
        <f t="shared" si="57"/>
        <v>http://seattle.craigslist.org/see/mob/5340430399.html</v>
      </c>
      <c r="I369" s="76">
        <v>42339.88402777778</v>
      </c>
      <c r="J369" s="30" t="s">
        <v>16</v>
      </c>
      <c r="K369" s="30"/>
      <c r="L369" s="30"/>
      <c r="M369" s="30"/>
      <c r="N369" s="30"/>
      <c r="O369" s="30"/>
      <c r="P369" s="30"/>
    </row>
    <row r="370" ht="14.25" hidden="1" customHeight="1">
      <c r="A370" s="73" t="s">
        <v>913</v>
      </c>
      <c r="B370" s="33">
        <v>81.0</v>
      </c>
      <c r="C370" s="33" t="str">
        <f>IF(VLOOKUP(B370,'Ad Assignments'!$C$2:$D$101,2,FALSE)=TRUE,1,0)</f>
        <v>1</v>
      </c>
      <c r="D370" s="55" t="str">
        <f>VLOOKUP(B370,'Ad Assignments'!$C$2:$G$101,5,FALSE)</f>
        <v>41</v>
      </c>
      <c r="E370" s="55" t="str">
        <f>VLOOKUP(B370,'Ad Assignments'!$C$2:$F$101,4,FALSE)</f>
        <v>4</v>
      </c>
      <c r="F370" s="55" t="str">
        <f>VLOOKUP(B370,'Ad Assignments'!$C$2:$E$101,3,FALSE)</f>
        <v>3</v>
      </c>
      <c r="G370" s="55" t="str">
        <f>VLOOKUP(B370,'Ad Assignments'!$C$2:$H$101,6,FALSE)</f>
        <v>Umber</v>
      </c>
      <c r="H370" s="74" t="str">
        <f t="shared" si="57"/>
        <v>http://seattle.craigslist.org/see/mob/5340430399.html</v>
      </c>
      <c r="I370" s="76">
        <v>42339.743055555555</v>
      </c>
      <c r="J370" s="30" t="s">
        <v>16</v>
      </c>
      <c r="K370" s="30"/>
      <c r="L370" s="30"/>
      <c r="M370" s="30"/>
      <c r="N370" s="30"/>
      <c r="O370" s="30"/>
      <c r="P370" s="30"/>
    </row>
    <row r="371" ht="14.25" hidden="1" customHeight="1">
      <c r="A371" s="73" t="s">
        <v>914</v>
      </c>
      <c r="B371" s="33">
        <v>81.0</v>
      </c>
      <c r="C371" s="33" t="str">
        <f>IF(VLOOKUP(B371,'Ad Assignments'!$C$2:$D$101,2,FALSE)=TRUE,1,0)</f>
        <v>1</v>
      </c>
      <c r="D371" s="55" t="str">
        <f>VLOOKUP(B371,'Ad Assignments'!$C$2:$G$101,5,FALSE)</f>
        <v>41</v>
      </c>
      <c r="E371" s="55" t="str">
        <f>VLOOKUP(B371,'Ad Assignments'!$C$2:$F$101,4,FALSE)</f>
        <v>4</v>
      </c>
      <c r="F371" s="55" t="str">
        <f>VLOOKUP(B371,'Ad Assignments'!$C$2:$E$101,3,FALSE)</f>
        <v>3</v>
      </c>
      <c r="G371" s="55" t="str">
        <f>VLOOKUP(B371,'Ad Assignments'!$C$2:$H$101,6,FALSE)</f>
        <v>Umber</v>
      </c>
      <c r="H371" s="74" t="str">
        <f t="shared" si="57"/>
        <v>http://seattle.craigslist.org/see/mob/5340430399.html</v>
      </c>
      <c r="I371" s="76">
        <v>42339.62430555555</v>
      </c>
      <c r="J371" s="30" t="s">
        <v>16</v>
      </c>
      <c r="K371" s="30"/>
      <c r="L371" s="30"/>
      <c r="M371" s="30"/>
      <c r="N371" s="30"/>
      <c r="O371" s="30"/>
      <c r="P371" s="30"/>
    </row>
    <row r="372" ht="14.25" hidden="1" customHeight="1">
      <c r="A372" s="73" t="s">
        <v>915</v>
      </c>
      <c r="B372" s="33">
        <v>81.0</v>
      </c>
      <c r="C372" s="33" t="str">
        <f>IF(VLOOKUP(B372,'Ad Assignments'!$C$2:$D$101,2,FALSE)=TRUE,1,0)</f>
        <v>1</v>
      </c>
      <c r="D372" s="55" t="str">
        <f>VLOOKUP(B372,'Ad Assignments'!$C$2:$G$101,5,FALSE)</f>
        <v>41</v>
      </c>
      <c r="E372" s="55" t="str">
        <f>VLOOKUP(B372,'Ad Assignments'!$C$2:$F$101,4,FALSE)</f>
        <v>4</v>
      </c>
      <c r="F372" s="55" t="str">
        <f>VLOOKUP(B372,'Ad Assignments'!$C$2:$E$101,3,FALSE)</f>
        <v>3</v>
      </c>
      <c r="G372" s="55" t="str">
        <f>VLOOKUP(B372,'Ad Assignments'!$C$2:$H$101,6,FALSE)</f>
        <v>Umber</v>
      </c>
      <c r="H372" s="74" t="str">
        <f t="shared" si="57"/>
        <v>http://seattle.craigslist.org/see/mob/5340430399.html</v>
      </c>
      <c r="I372" s="76">
        <v>42339.59722222222</v>
      </c>
      <c r="J372" s="30" t="s">
        <v>16</v>
      </c>
      <c r="K372" s="30"/>
      <c r="L372" s="30"/>
      <c r="M372" s="30"/>
      <c r="N372" s="30"/>
      <c r="O372" s="30"/>
      <c r="P372" s="30"/>
    </row>
    <row r="373" ht="14.25" hidden="1" customHeight="1">
      <c r="A373" s="73" t="s">
        <v>916</v>
      </c>
      <c r="B373" s="33">
        <v>81.0</v>
      </c>
      <c r="C373" s="33" t="str">
        <f>IF(VLOOKUP(B373,'Ad Assignments'!$C$2:$D$101,2,FALSE)=TRUE,1,0)</f>
        <v>1</v>
      </c>
      <c r="D373" s="55" t="str">
        <f>VLOOKUP(B373,'Ad Assignments'!$C$2:$G$101,5,FALSE)</f>
        <v>41</v>
      </c>
      <c r="E373" s="55" t="str">
        <f>VLOOKUP(B373,'Ad Assignments'!$C$2:$F$101,4,FALSE)</f>
        <v>4</v>
      </c>
      <c r="F373" s="55" t="str">
        <f>VLOOKUP(B373,'Ad Assignments'!$C$2:$E$101,3,FALSE)</f>
        <v>3</v>
      </c>
      <c r="G373" s="55" t="str">
        <f>VLOOKUP(B373,'Ad Assignments'!$C$2:$H$101,6,FALSE)</f>
        <v>Umber</v>
      </c>
      <c r="H373" s="74" t="str">
        <f t="shared" si="57"/>
        <v>http://seattle.craigslist.org/see/mob/5340430399.html</v>
      </c>
      <c r="I373" s="76">
        <v>42339.58263888889</v>
      </c>
      <c r="J373" s="30" t="s">
        <v>16</v>
      </c>
      <c r="K373" s="30"/>
      <c r="L373" s="30"/>
      <c r="M373" s="30"/>
      <c r="N373" s="30"/>
      <c r="O373" s="30"/>
      <c r="P373" s="30"/>
    </row>
    <row r="374" ht="14.25" hidden="1" customHeight="1">
      <c r="A374" s="73" t="s">
        <v>917</v>
      </c>
      <c r="B374" s="33">
        <v>81.0</v>
      </c>
      <c r="C374" s="33" t="str">
        <f>IF(VLOOKUP(B374,'Ad Assignments'!$C$2:$D$101,2,FALSE)=TRUE,1,0)</f>
        <v>1</v>
      </c>
      <c r="D374" s="55" t="str">
        <f>VLOOKUP(B374,'Ad Assignments'!$C$2:$G$101,5,FALSE)</f>
        <v>41</v>
      </c>
      <c r="E374" s="55" t="str">
        <f>VLOOKUP(B374,'Ad Assignments'!$C$2:$F$101,4,FALSE)</f>
        <v>4</v>
      </c>
      <c r="F374" s="55" t="str">
        <f>VLOOKUP(B374,'Ad Assignments'!$C$2:$E$101,3,FALSE)</f>
        <v>3</v>
      </c>
      <c r="G374" s="55" t="str">
        <f>VLOOKUP(B374,'Ad Assignments'!$C$2:$H$101,6,FALSE)</f>
        <v>Umber</v>
      </c>
      <c r="H374" s="74" t="str">
        <f t="shared" si="57"/>
        <v>http://seattle.craigslist.org/see/mob/5340430399.html</v>
      </c>
      <c r="I374" s="76">
        <v>42339.53958333333</v>
      </c>
      <c r="J374" s="30" t="s">
        <v>16</v>
      </c>
      <c r="K374" s="30"/>
      <c r="L374" s="30"/>
      <c r="M374" s="30"/>
      <c r="N374" s="30"/>
      <c r="O374" s="30"/>
      <c r="P374" s="30"/>
    </row>
    <row r="375" ht="14.25" hidden="1" customHeight="1">
      <c r="A375" s="73" t="s">
        <v>918</v>
      </c>
      <c r="B375" s="33">
        <v>81.0</v>
      </c>
      <c r="C375" s="33" t="str">
        <f>IF(VLOOKUP(B375,'Ad Assignments'!$C$2:$D$101,2,FALSE)=TRUE,1,0)</f>
        <v>1</v>
      </c>
      <c r="D375" s="55" t="str">
        <f>VLOOKUP(B375,'Ad Assignments'!$C$2:$G$101,5,FALSE)</f>
        <v>41</v>
      </c>
      <c r="E375" s="55" t="str">
        <f>VLOOKUP(B375,'Ad Assignments'!$C$2:$F$101,4,FALSE)</f>
        <v>4</v>
      </c>
      <c r="F375" s="55" t="str">
        <f>VLOOKUP(B375,'Ad Assignments'!$C$2:$E$101,3,FALSE)</f>
        <v>3</v>
      </c>
      <c r="G375" s="55" t="str">
        <f>VLOOKUP(B375,'Ad Assignments'!$C$2:$H$101,6,FALSE)</f>
        <v>Umber</v>
      </c>
      <c r="H375" s="74" t="str">
        <f t="shared" si="57"/>
        <v>http://seattle.craigslist.org/see/mob/5340430399.html</v>
      </c>
      <c r="I375" s="76">
        <v>42339.53333333333</v>
      </c>
      <c r="J375" s="30" t="s">
        <v>17</v>
      </c>
      <c r="K375" s="30">
        <v>250.0</v>
      </c>
      <c r="L375" s="30"/>
      <c r="M375" s="30"/>
      <c r="N375" s="30"/>
      <c r="O375" s="30"/>
      <c r="P375" s="30"/>
    </row>
    <row r="376" ht="14.25" hidden="1" customHeight="1">
      <c r="A376" s="73" t="s">
        <v>919</v>
      </c>
      <c r="B376" s="33">
        <v>81.0</v>
      </c>
      <c r="C376" s="33" t="str">
        <f>IF(VLOOKUP(B376,'Ad Assignments'!$C$2:$D$101,2,FALSE)=TRUE,1,0)</f>
        <v>1</v>
      </c>
      <c r="D376" s="55" t="str">
        <f>VLOOKUP(B376,'Ad Assignments'!$C$2:$G$101,5,FALSE)</f>
        <v>41</v>
      </c>
      <c r="E376" s="55" t="str">
        <f>VLOOKUP(B376,'Ad Assignments'!$C$2:$F$101,4,FALSE)</f>
        <v>4</v>
      </c>
      <c r="F376" s="55" t="str">
        <f>VLOOKUP(B376,'Ad Assignments'!$C$2:$E$101,3,FALSE)</f>
        <v>3</v>
      </c>
      <c r="G376" s="55" t="str">
        <f>VLOOKUP(B376,'Ad Assignments'!$C$2:$H$101,6,FALSE)</f>
        <v>Umber</v>
      </c>
      <c r="H376" s="74" t="str">
        <f t="shared" si="57"/>
        <v>http://seattle.craigslist.org/see/mob/5340430399.html</v>
      </c>
      <c r="I376" s="76">
        <v>42339.51180555556</v>
      </c>
      <c r="J376" s="30" t="s">
        <v>17</v>
      </c>
      <c r="K376" s="30">
        <v>300.0</v>
      </c>
      <c r="L376" s="30"/>
      <c r="M376" s="30"/>
      <c r="N376" s="30"/>
      <c r="O376" s="30"/>
      <c r="P376" s="30"/>
    </row>
    <row r="377" ht="14.25" hidden="1" customHeight="1">
      <c r="A377" s="73" t="s">
        <v>920</v>
      </c>
      <c r="B377" s="33">
        <v>81.0</v>
      </c>
      <c r="C377" s="33" t="str">
        <f>IF(VLOOKUP(B377,'Ad Assignments'!$C$2:$D$101,2,FALSE)=TRUE,1,0)</f>
        <v>1</v>
      </c>
      <c r="D377" s="55" t="str">
        <f>VLOOKUP(B377,'Ad Assignments'!$C$2:$G$101,5,FALSE)</f>
        <v>41</v>
      </c>
      <c r="E377" s="55" t="str">
        <f>VLOOKUP(B377,'Ad Assignments'!$C$2:$F$101,4,FALSE)</f>
        <v>4</v>
      </c>
      <c r="F377" s="55" t="str">
        <f>VLOOKUP(B377,'Ad Assignments'!$C$2:$E$101,3,FALSE)</f>
        <v>3</v>
      </c>
      <c r="G377" s="55" t="str">
        <f>VLOOKUP(B377,'Ad Assignments'!$C$2:$H$101,6,FALSE)</f>
        <v>Umber</v>
      </c>
      <c r="H377" s="74" t="str">
        <f t="shared" si="57"/>
        <v>http://seattle.craigslist.org/see/mob/5340430399.html</v>
      </c>
      <c r="I377" s="76">
        <v>42339.50277777778</v>
      </c>
      <c r="J377" s="30" t="s">
        <v>16</v>
      </c>
      <c r="K377" s="30"/>
      <c r="L377" s="30"/>
      <c r="M377" s="30"/>
      <c r="N377" s="30"/>
      <c r="O377" s="30"/>
      <c r="P377" s="30"/>
    </row>
    <row r="378" ht="14.25" hidden="1" customHeight="1">
      <c r="A378" s="73" t="s">
        <v>921</v>
      </c>
      <c r="B378" s="33">
        <v>84.0</v>
      </c>
      <c r="C378" s="33" t="str">
        <f>IF(VLOOKUP(B378,'Ad Assignments'!$C$2:$D$101,2,FALSE)=TRUE,1,0)</f>
        <v>0</v>
      </c>
      <c r="D378" s="55" t="str">
        <f>VLOOKUP(B378,'Ad Assignments'!$C$2:$G$101,5,FALSE)</f>
        <v>42</v>
      </c>
      <c r="E378" s="55" t="str">
        <f>VLOOKUP(B378,'Ad Assignments'!$C$2:$F$101,4,FALSE)</f>
        <v>4</v>
      </c>
      <c r="F378" s="55" t="str">
        <f>VLOOKUP(B378,'Ad Assignments'!$C$2:$E$101,3,FALSE)</f>
        <v>3</v>
      </c>
      <c r="G378" s="55" t="str">
        <f>VLOOKUP(B378,'Ad Assignments'!$C$2:$H$101,6,FALSE)</f>
        <v>Umber</v>
      </c>
      <c r="H378" s="74" t="str">
        <f t="shared" ref="H378:H382" si="58">HYPERLINK("http://seattle.craigslist.org/see/ele/5340540802.html","http://seattle.craigslist.org/see/ele/5340540802.html")</f>
        <v>http://seattle.craigslist.org/see/ele/5340540802.html</v>
      </c>
      <c r="I378" s="76">
        <v>42340.89166666667</v>
      </c>
      <c r="J378" s="30" t="s">
        <v>16</v>
      </c>
      <c r="K378" s="30"/>
      <c r="L378" s="30"/>
      <c r="M378" s="30"/>
      <c r="N378" s="30"/>
      <c r="O378" s="30"/>
      <c r="P378" s="30"/>
    </row>
    <row r="379" ht="14.25" hidden="1" customHeight="1">
      <c r="A379" s="73" t="s">
        <v>922</v>
      </c>
      <c r="B379" s="33">
        <v>84.0</v>
      </c>
      <c r="C379" s="33" t="str">
        <f>IF(VLOOKUP(B379,'Ad Assignments'!$C$2:$D$101,2,FALSE)=TRUE,1,0)</f>
        <v>0</v>
      </c>
      <c r="D379" s="55" t="str">
        <f>VLOOKUP(B379,'Ad Assignments'!$C$2:$G$101,5,FALSE)</f>
        <v>42</v>
      </c>
      <c r="E379" s="55" t="str">
        <f>VLOOKUP(B379,'Ad Assignments'!$C$2:$F$101,4,FALSE)</f>
        <v>4</v>
      </c>
      <c r="F379" s="55" t="str">
        <f>VLOOKUP(B379,'Ad Assignments'!$C$2:$E$101,3,FALSE)</f>
        <v>3</v>
      </c>
      <c r="G379" s="55" t="str">
        <f>VLOOKUP(B379,'Ad Assignments'!$C$2:$H$101,6,FALSE)</f>
        <v>Umber</v>
      </c>
      <c r="H379" s="74" t="str">
        <f t="shared" si="58"/>
        <v>http://seattle.craigslist.org/see/ele/5340540802.html</v>
      </c>
      <c r="I379" s="76">
        <v>42340.819444444445</v>
      </c>
      <c r="J379" s="30" t="s">
        <v>16</v>
      </c>
      <c r="K379" s="30"/>
      <c r="L379" s="30"/>
      <c r="M379" s="30"/>
      <c r="N379" s="30"/>
      <c r="O379" s="30"/>
      <c r="P379" s="30"/>
    </row>
    <row r="380" ht="14.25" hidden="1" customHeight="1">
      <c r="A380" s="73" t="s">
        <v>923</v>
      </c>
      <c r="B380" s="33">
        <v>84.0</v>
      </c>
      <c r="C380" s="33" t="str">
        <f>IF(VLOOKUP(B380,'Ad Assignments'!$C$2:$D$101,2,FALSE)=TRUE,1,0)</f>
        <v>0</v>
      </c>
      <c r="D380" s="55" t="str">
        <f>VLOOKUP(B380,'Ad Assignments'!$C$2:$G$101,5,FALSE)</f>
        <v>42</v>
      </c>
      <c r="E380" s="55" t="str">
        <f>VLOOKUP(B380,'Ad Assignments'!$C$2:$F$101,4,FALSE)</f>
        <v>4</v>
      </c>
      <c r="F380" s="55" t="str">
        <f>VLOOKUP(B380,'Ad Assignments'!$C$2:$E$101,3,FALSE)</f>
        <v>3</v>
      </c>
      <c r="G380" s="55" t="str">
        <f>VLOOKUP(B380,'Ad Assignments'!$C$2:$H$101,6,FALSE)</f>
        <v>Umber</v>
      </c>
      <c r="H380" s="74" t="str">
        <f t="shared" si="58"/>
        <v>http://seattle.craigslist.org/see/ele/5340540802.html</v>
      </c>
      <c r="I380" s="76">
        <v>42340.381944444445</v>
      </c>
      <c r="J380" s="30" t="s">
        <v>16</v>
      </c>
      <c r="K380" s="30"/>
      <c r="L380" s="30"/>
      <c r="M380" s="30"/>
      <c r="N380" s="30"/>
      <c r="O380" s="30"/>
      <c r="P380" s="30"/>
    </row>
    <row r="381" ht="14.25" hidden="1" customHeight="1">
      <c r="A381" s="73" t="s">
        <v>924</v>
      </c>
      <c r="B381" s="33">
        <v>84.0</v>
      </c>
      <c r="C381" s="33" t="str">
        <f>IF(VLOOKUP(B381,'Ad Assignments'!$C$2:$D$101,2,FALSE)=TRUE,1,0)</f>
        <v>0</v>
      </c>
      <c r="D381" s="55" t="str">
        <f>VLOOKUP(B381,'Ad Assignments'!$C$2:$G$101,5,FALSE)</f>
        <v>42</v>
      </c>
      <c r="E381" s="55" t="str">
        <f>VLOOKUP(B381,'Ad Assignments'!$C$2:$F$101,4,FALSE)</f>
        <v>4</v>
      </c>
      <c r="F381" s="55" t="str">
        <f>VLOOKUP(B381,'Ad Assignments'!$C$2:$E$101,3,FALSE)</f>
        <v>3</v>
      </c>
      <c r="G381" s="55" t="str">
        <f>VLOOKUP(B381,'Ad Assignments'!$C$2:$H$101,6,FALSE)</f>
        <v>Umber</v>
      </c>
      <c r="H381" s="74" t="str">
        <f t="shared" si="58"/>
        <v>http://seattle.craigslist.org/see/ele/5340540802.html</v>
      </c>
      <c r="I381" s="76">
        <v>42339.834027777775</v>
      </c>
      <c r="J381" s="30" t="s">
        <v>17</v>
      </c>
      <c r="K381" s="30">
        <v>600.0</v>
      </c>
      <c r="L381" s="30"/>
      <c r="M381" s="30"/>
      <c r="N381" s="30"/>
      <c r="O381" s="30"/>
      <c r="P381" s="30"/>
    </row>
    <row r="382" ht="14.25" hidden="1" customHeight="1">
      <c r="A382" s="73" t="s">
        <v>925</v>
      </c>
      <c r="B382" s="33">
        <v>84.0</v>
      </c>
      <c r="C382" s="33" t="str">
        <f>IF(VLOOKUP(B382,'Ad Assignments'!$C$2:$D$101,2,FALSE)=TRUE,1,0)</f>
        <v>0</v>
      </c>
      <c r="D382" s="55" t="str">
        <f>VLOOKUP(B382,'Ad Assignments'!$C$2:$G$101,5,FALSE)</f>
        <v>42</v>
      </c>
      <c r="E382" s="55" t="str">
        <f>VLOOKUP(B382,'Ad Assignments'!$C$2:$F$101,4,FALSE)</f>
        <v>4</v>
      </c>
      <c r="F382" s="55" t="str">
        <f>VLOOKUP(B382,'Ad Assignments'!$C$2:$E$101,3,FALSE)</f>
        <v>3</v>
      </c>
      <c r="G382" s="55" t="str">
        <f>VLOOKUP(B382,'Ad Assignments'!$C$2:$H$101,6,FALSE)</f>
        <v>Umber</v>
      </c>
      <c r="H382" s="74" t="str">
        <f t="shared" si="58"/>
        <v>http://seattle.craigslist.org/see/ele/5340540802.html</v>
      </c>
      <c r="I382" s="76">
        <v>42339.697222222225</v>
      </c>
      <c r="J382" s="30" t="s">
        <v>16</v>
      </c>
      <c r="K382" s="30"/>
      <c r="L382" s="30"/>
      <c r="M382" s="30"/>
      <c r="N382" s="30"/>
      <c r="O382" s="30"/>
      <c r="P382" s="30"/>
    </row>
    <row r="383" ht="14.25" hidden="1" customHeight="1">
      <c r="A383" s="73" t="s">
        <v>926</v>
      </c>
      <c r="B383" s="33">
        <v>87.0</v>
      </c>
      <c r="C383" s="33" t="str">
        <f>IF(VLOOKUP(B383,'Ad Assignments'!$C$2:$D$101,2,FALSE)=TRUE,1,0)</f>
        <v>1</v>
      </c>
      <c r="D383" s="55" t="str">
        <f>VLOOKUP(B383,'Ad Assignments'!$C$2:$G$101,5,FALSE)</f>
        <v>44</v>
      </c>
      <c r="E383" s="55" t="str">
        <f>VLOOKUP(B383,'Ad Assignments'!$C$2:$F$101,4,FALSE)</f>
        <v>2</v>
      </c>
      <c r="F383" s="55" t="str">
        <f>VLOOKUP(B383,'Ad Assignments'!$C$2:$E$101,3,FALSE)</f>
        <v>3</v>
      </c>
      <c r="G383" s="55" t="str">
        <f>VLOOKUP(B383,'Ad Assignments'!$C$2:$H$101,6,FALSE)</f>
        <v>Umber</v>
      </c>
      <c r="H383" s="74" t="str">
        <f t="shared" ref="H383:H385" si="59">HYPERLINK("http://seattle.craigslist.org/see/ele/5334391007.html","http://seattle.craigslist.org/see/ele/5334391007.html")</f>
        <v>http://seattle.craigslist.org/see/ele/5334391007.html</v>
      </c>
      <c r="I383" s="76">
        <v>42336.881944444445</v>
      </c>
      <c r="J383" s="30" t="s">
        <v>16</v>
      </c>
      <c r="K383" s="30"/>
      <c r="L383" s="30"/>
      <c r="M383" s="30"/>
      <c r="N383" s="30"/>
      <c r="O383" s="30"/>
      <c r="P383" s="30"/>
    </row>
    <row r="384" ht="14.25" hidden="1" customHeight="1">
      <c r="A384" s="73" t="s">
        <v>927</v>
      </c>
      <c r="B384" s="33">
        <v>87.0</v>
      </c>
      <c r="C384" s="33" t="str">
        <f>IF(VLOOKUP(B384,'Ad Assignments'!$C$2:$D$101,2,FALSE)=TRUE,1,0)</f>
        <v>1</v>
      </c>
      <c r="D384" s="55" t="str">
        <f>VLOOKUP(B384,'Ad Assignments'!$C$2:$G$101,5,FALSE)</f>
        <v>44</v>
      </c>
      <c r="E384" s="55" t="str">
        <f>VLOOKUP(B384,'Ad Assignments'!$C$2:$F$101,4,FALSE)</f>
        <v>2</v>
      </c>
      <c r="F384" s="55" t="str">
        <f>VLOOKUP(B384,'Ad Assignments'!$C$2:$E$101,3,FALSE)</f>
        <v>3</v>
      </c>
      <c r="G384" s="55" t="str">
        <f>VLOOKUP(B384,'Ad Assignments'!$C$2:$H$101,6,FALSE)</f>
        <v>Umber</v>
      </c>
      <c r="H384" s="74" t="str">
        <f t="shared" si="59"/>
        <v>http://seattle.craigslist.org/see/ele/5334391007.html</v>
      </c>
      <c r="I384" s="76">
        <v>42335.94930555556</v>
      </c>
      <c r="J384" s="30" t="s">
        <v>17</v>
      </c>
      <c r="K384" s="30">
        <v>60.0</v>
      </c>
      <c r="L384" s="30"/>
      <c r="M384" s="30"/>
      <c r="N384" s="30"/>
      <c r="O384" s="30"/>
      <c r="P384" s="30"/>
    </row>
    <row r="385" ht="14.25" hidden="1" customHeight="1">
      <c r="A385" s="73" t="s">
        <v>928</v>
      </c>
      <c r="B385" s="33">
        <v>87.0</v>
      </c>
      <c r="C385" s="33" t="str">
        <f>IF(VLOOKUP(B385,'Ad Assignments'!$C$2:$D$101,2,FALSE)=TRUE,1,0)</f>
        <v>1</v>
      </c>
      <c r="D385" s="55" t="str">
        <f>VLOOKUP(B385,'Ad Assignments'!$C$2:$G$101,5,FALSE)</f>
        <v>44</v>
      </c>
      <c r="E385" s="55" t="str">
        <f>VLOOKUP(B385,'Ad Assignments'!$C$2:$F$101,4,FALSE)</f>
        <v>2</v>
      </c>
      <c r="F385" s="55" t="str">
        <f>VLOOKUP(B385,'Ad Assignments'!$C$2:$E$101,3,FALSE)</f>
        <v>3</v>
      </c>
      <c r="G385" s="55" t="str">
        <f>VLOOKUP(B385,'Ad Assignments'!$C$2:$H$101,6,FALSE)</f>
        <v>Umber</v>
      </c>
      <c r="H385" s="74" t="str">
        <f t="shared" si="59"/>
        <v>http://seattle.craigslist.org/see/ele/5334391007.html</v>
      </c>
      <c r="I385" s="76">
        <v>42335.59166666667</v>
      </c>
      <c r="J385" s="30" t="s">
        <v>16</v>
      </c>
      <c r="K385" s="30"/>
      <c r="L385" s="30"/>
      <c r="M385" s="30"/>
      <c r="N385" s="30"/>
      <c r="O385" s="30"/>
      <c r="P385" s="30"/>
    </row>
    <row r="386" ht="14.25" hidden="1" customHeight="1">
      <c r="A386" s="73" t="s">
        <v>929</v>
      </c>
      <c r="B386" s="33">
        <v>94.0</v>
      </c>
      <c r="C386" s="33" t="str">
        <f>IF(VLOOKUP(B386,'Ad Assignments'!$C$2:$D$101,2,FALSE)=TRUE,1,0)</f>
        <v>0</v>
      </c>
      <c r="D386" s="55" t="str">
        <f>VLOOKUP(B386,'Ad Assignments'!$C$2:$G$101,5,FALSE)</f>
        <v>47</v>
      </c>
      <c r="E386" s="55" t="str">
        <f>VLOOKUP(B386,'Ad Assignments'!$C$2:$F$101,4,FALSE)</f>
        <v>3</v>
      </c>
      <c r="F386" s="55" t="str">
        <f>VLOOKUP(B386,'Ad Assignments'!$C$2:$E$101,3,FALSE)</f>
        <v>3</v>
      </c>
      <c r="G386" s="55" t="str">
        <f>VLOOKUP(B386,'Ad Assignments'!$C$2:$H$101,6,FALSE)</f>
        <v>Umber</v>
      </c>
      <c r="H386" s="74" t="str">
        <f>HYPERLINK("http://seattle.craigslist.org/see/app/5337245455.html","http://seattle.craigslist.org/see/app/5337245455.html")</f>
        <v>http://seattle.craigslist.org/see/app/5337245455.html</v>
      </c>
      <c r="I386" s="76">
        <v>42337.864583333336</v>
      </c>
      <c r="J386" s="30" t="s">
        <v>17</v>
      </c>
      <c r="K386" s="30">
        <v>80.0</v>
      </c>
      <c r="L386" s="30"/>
      <c r="M386" s="30"/>
      <c r="N386" s="30"/>
      <c r="O386" s="30"/>
      <c r="P386" s="30"/>
    </row>
    <row r="387" ht="15.75" hidden="1" customHeight="1">
      <c r="A387" s="77" t="s">
        <v>930</v>
      </c>
      <c r="B387" s="78">
        <v>7.0</v>
      </c>
      <c r="C387" s="33" t="str">
        <f>IF(VLOOKUP(B387,'Ad Assignments'!$C$2:$D$101,2,FALSE)=TRUE,1,0)</f>
        <v>1</v>
      </c>
      <c r="D387" s="55" t="str">
        <f>VLOOKUP(B387,'Ad Assignments'!$C$2:$G$101,5,FALSE)</f>
        <v>4</v>
      </c>
      <c r="E387" s="55" t="str">
        <f>VLOOKUP(B387,'Ad Assignments'!$C$2:$F$101,4,FALSE)</f>
        <v>1</v>
      </c>
      <c r="F387" s="55" t="str">
        <f>VLOOKUP(B387,'Ad Assignments'!$C$2:$E$101,3,FALSE)</f>
        <v>5</v>
      </c>
      <c r="G387" s="55" t="str">
        <f>VLOOKUP(B387,'Ad Assignments'!$C$2:$H$101,6,FALSE)</f>
        <v>Kyle</v>
      </c>
      <c r="H387" s="79" t="str">
        <f t="shared" ref="H387:H391" si="60">HYPERLINK("https://post.craigslist.org/u/lsWH7LWS5RGZ9V3aY6BK6g/ncych","https://post.craigslist.org/u/lsWH7LWS5RGZ9V3aY6BK6g/ncych")</f>
        <v>https://post.craigslist.org/u/lsWH7LWS5RGZ9V3aY6BK6g/ncych</v>
      </c>
      <c r="I387" s="77" t="s">
        <v>931</v>
      </c>
      <c r="J387" s="77" t="s">
        <v>16</v>
      </c>
      <c r="K387" s="77"/>
      <c r="L387" s="77" t="s">
        <v>932</v>
      </c>
      <c r="M387" s="77" t="s">
        <v>350</v>
      </c>
      <c r="N387" s="30"/>
      <c r="O387" s="30"/>
      <c r="P387" s="30"/>
    </row>
    <row r="388" ht="15.75" hidden="1" customHeight="1">
      <c r="A388" s="77" t="s">
        <v>933</v>
      </c>
      <c r="B388" s="78">
        <v>7.0</v>
      </c>
      <c r="C388" s="33" t="str">
        <f>IF(VLOOKUP(B388,'Ad Assignments'!$C$2:$D$101,2,FALSE)=TRUE,1,0)</f>
        <v>1</v>
      </c>
      <c r="D388" s="55" t="str">
        <f>VLOOKUP(B388,'Ad Assignments'!$C$2:$G$101,5,FALSE)</f>
        <v>4</v>
      </c>
      <c r="E388" s="55" t="str">
        <f>VLOOKUP(B388,'Ad Assignments'!$C$2:$F$101,4,FALSE)</f>
        <v>1</v>
      </c>
      <c r="F388" s="55" t="str">
        <f>VLOOKUP(B388,'Ad Assignments'!$C$2:$E$101,3,FALSE)</f>
        <v>5</v>
      </c>
      <c r="G388" s="55" t="str">
        <f>VLOOKUP(B388,'Ad Assignments'!$C$2:$H$101,6,FALSE)</f>
        <v>Kyle</v>
      </c>
      <c r="H388" s="79" t="str">
        <f t="shared" si="60"/>
        <v>https://post.craigslist.org/u/lsWH7LWS5RGZ9V3aY6BK6g/ncych</v>
      </c>
      <c r="I388" s="77" t="s">
        <v>934</v>
      </c>
      <c r="J388" s="77" t="s">
        <v>17</v>
      </c>
      <c r="K388" s="78">
        <v>250.0</v>
      </c>
      <c r="L388" s="77" t="s">
        <v>932</v>
      </c>
      <c r="M388" s="77" t="s">
        <v>350</v>
      </c>
      <c r="N388" s="30"/>
      <c r="O388" s="30"/>
      <c r="P388" s="30"/>
    </row>
    <row r="389" ht="15.75" hidden="1" customHeight="1">
      <c r="A389" s="77" t="s">
        <v>935</v>
      </c>
      <c r="B389" s="78">
        <v>7.0</v>
      </c>
      <c r="C389" s="33" t="str">
        <f>IF(VLOOKUP(B389,'Ad Assignments'!$C$2:$D$101,2,FALSE)=TRUE,1,0)</f>
        <v>1</v>
      </c>
      <c r="D389" s="55" t="str">
        <f>VLOOKUP(B389,'Ad Assignments'!$C$2:$G$101,5,FALSE)</f>
        <v>4</v>
      </c>
      <c r="E389" s="55" t="str">
        <f>VLOOKUP(B389,'Ad Assignments'!$C$2:$F$101,4,FALSE)</f>
        <v>1</v>
      </c>
      <c r="F389" s="55" t="str">
        <f>VLOOKUP(B389,'Ad Assignments'!$C$2:$E$101,3,FALSE)</f>
        <v>5</v>
      </c>
      <c r="G389" s="55" t="str">
        <f>VLOOKUP(B389,'Ad Assignments'!$C$2:$H$101,6,FALSE)</f>
        <v>Kyle</v>
      </c>
      <c r="H389" s="79" t="str">
        <f t="shared" si="60"/>
        <v>https://post.craigslist.org/u/lsWH7LWS5RGZ9V3aY6BK6g/ncych</v>
      </c>
      <c r="I389" s="77" t="s">
        <v>936</v>
      </c>
      <c r="J389" s="77" t="s">
        <v>16</v>
      </c>
      <c r="K389" s="77"/>
      <c r="L389" s="77" t="s">
        <v>932</v>
      </c>
      <c r="M389" s="77" t="s">
        <v>350</v>
      </c>
      <c r="N389" s="30"/>
      <c r="O389" s="30"/>
      <c r="P389" s="30"/>
    </row>
    <row r="390" ht="15.75" hidden="1" customHeight="1">
      <c r="A390" s="77" t="s">
        <v>937</v>
      </c>
      <c r="B390" s="78">
        <v>7.0</v>
      </c>
      <c r="C390" s="33" t="str">
        <f>IF(VLOOKUP(B390,'Ad Assignments'!$C$2:$D$101,2,FALSE)=TRUE,1,0)</f>
        <v>1</v>
      </c>
      <c r="D390" s="55" t="str">
        <f>VLOOKUP(B390,'Ad Assignments'!$C$2:$G$101,5,FALSE)</f>
        <v>4</v>
      </c>
      <c r="E390" s="55" t="str">
        <f>VLOOKUP(B390,'Ad Assignments'!$C$2:$F$101,4,FALSE)</f>
        <v>1</v>
      </c>
      <c r="F390" s="55" t="str">
        <f>VLOOKUP(B390,'Ad Assignments'!$C$2:$E$101,3,FALSE)</f>
        <v>5</v>
      </c>
      <c r="G390" s="55" t="str">
        <f>VLOOKUP(B390,'Ad Assignments'!$C$2:$H$101,6,FALSE)</f>
        <v>Kyle</v>
      </c>
      <c r="H390" s="79" t="str">
        <f t="shared" si="60"/>
        <v>https://post.craigslist.org/u/lsWH7LWS5RGZ9V3aY6BK6g/ncych</v>
      </c>
      <c r="I390" s="77" t="s">
        <v>938</v>
      </c>
      <c r="J390" s="77" t="s">
        <v>16</v>
      </c>
      <c r="K390" s="77"/>
      <c r="L390" s="77" t="s">
        <v>932</v>
      </c>
      <c r="M390" s="77" t="s">
        <v>350</v>
      </c>
      <c r="N390" s="30"/>
      <c r="O390" s="30"/>
      <c r="P390" s="30"/>
    </row>
    <row r="391" ht="15.75" hidden="1" customHeight="1">
      <c r="A391" s="77" t="s">
        <v>939</v>
      </c>
      <c r="B391" s="78">
        <v>7.0</v>
      </c>
      <c r="C391" s="33" t="str">
        <f>IF(VLOOKUP(B391,'Ad Assignments'!$C$2:$D$101,2,FALSE)=TRUE,1,0)</f>
        <v>1</v>
      </c>
      <c r="D391" s="55" t="str">
        <f>VLOOKUP(B391,'Ad Assignments'!$C$2:$G$101,5,FALSE)</f>
        <v>4</v>
      </c>
      <c r="E391" s="55" t="str">
        <f>VLOOKUP(B391,'Ad Assignments'!$C$2:$F$101,4,FALSE)</f>
        <v>1</v>
      </c>
      <c r="F391" s="55" t="str">
        <f>VLOOKUP(B391,'Ad Assignments'!$C$2:$E$101,3,FALSE)</f>
        <v>5</v>
      </c>
      <c r="G391" s="55" t="str">
        <f>VLOOKUP(B391,'Ad Assignments'!$C$2:$H$101,6,FALSE)</f>
        <v>Kyle</v>
      </c>
      <c r="H391" s="79" t="str">
        <f t="shared" si="60"/>
        <v>https://post.craigslist.org/u/lsWH7LWS5RGZ9V3aY6BK6g/ncych</v>
      </c>
      <c r="I391" s="77" t="s">
        <v>940</v>
      </c>
      <c r="J391" s="77" t="s">
        <v>16</v>
      </c>
      <c r="K391" s="77"/>
      <c r="L391" s="77" t="s">
        <v>932</v>
      </c>
      <c r="M391" s="77" t="s">
        <v>350</v>
      </c>
      <c r="N391" s="30"/>
      <c r="O391" s="30"/>
      <c r="P391" s="30"/>
    </row>
    <row r="392" ht="15.75" hidden="1" customHeight="1">
      <c r="A392" s="77" t="s">
        <v>941</v>
      </c>
      <c r="B392" s="78">
        <v>9.0</v>
      </c>
      <c r="C392" s="33" t="str">
        <f>IF(VLOOKUP(B392,'Ad Assignments'!$C$2:$D$101,2,FALSE)=TRUE,1,0)</f>
        <v>1</v>
      </c>
      <c r="D392" s="55" t="str">
        <f>VLOOKUP(B392,'Ad Assignments'!$C$2:$G$101,5,FALSE)</f>
        <v>5</v>
      </c>
      <c r="E392" s="55" t="str">
        <f>VLOOKUP(B392,'Ad Assignments'!$C$2:$F$101,4,FALSE)</f>
        <v>1</v>
      </c>
      <c r="F392" s="55" t="str">
        <f>VLOOKUP(B392,'Ad Assignments'!$C$2:$E$101,3,FALSE)</f>
        <v>5</v>
      </c>
      <c r="G392" s="55" t="str">
        <f>VLOOKUP(B392,'Ad Assignments'!$C$2:$H$101,6,FALSE)</f>
        <v>Kyle</v>
      </c>
      <c r="H392" s="79" t="str">
        <f t="shared" ref="H392:H393" si="61">HYPERLINK("https://post.craigslist.org/u/ZPHeZriS5RGNuVzrlOTCRg/isrjj","https://post.craigslist.org/u/ZPHeZriS5RGNuVzrlOTCRg/isrjj")</f>
        <v>https://post.craigslist.org/u/ZPHeZriS5RGNuVzrlOTCRg/isrjj</v>
      </c>
      <c r="I392" s="77" t="s">
        <v>942</v>
      </c>
      <c r="J392" s="77" t="s">
        <v>16</v>
      </c>
      <c r="K392" s="77"/>
      <c r="L392" s="77" t="s">
        <v>932</v>
      </c>
      <c r="M392" s="77" t="s">
        <v>350</v>
      </c>
      <c r="N392" s="30"/>
      <c r="O392" s="30"/>
      <c r="P392" s="30"/>
    </row>
    <row r="393" ht="15.75" hidden="1" customHeight="1">
      <c r="A393" s="77" t="s">
        <v>943</v>
      </c>
      <c r="B393" s="78">
        <v>9.0</v>
      </c>
      <c r="C393" s="33" t="str">
        <f>IF(VLOOKUP(B393,'Ad Assignments'!$C$2:$D$101,2,FALSE)=TRUE,1,0)</f>
        <v>1</v>
      </c>
      <c r="D393" s="55" t="str">
        <f>VLOOKUP(B393,'Ad Assignments'!$C$2:$G$101,5,FALSE)</f>
        <v>5</v>
      </c>
      <c r="E393" s="55" t="str">
        <f>VLOOKUP(B393,'Ad Assignments'!$C$2:$F$101,4,FALSE)</f>
        <v>1</v>
      </c>
      <c r="F393" s="55" t="str">
        <f>VLOOKUP(B393,'Ad Assignments'!$C$2:$E$101,3,FALSE)</f>
        <v>5</v>
      </c>
      <c r="G393" s="55" t="str">
        <f>VLOOKUP(B393,'Ad Assignments'!$C$2:$H$101,6,FALSE)</f>
        <v>Kyle</v>
      </c>
      <c r="H393" s="79" t="str">
        <f t="shared" si="61"/>
        <v>https://post.craigslist.org/u/ZPHeZriS5RGNuVzrlOTCRg/isrjj</v>
      </c>
      <c r="I393" s="77" t="s">
        <v>944</v>
      </c>
      <c r="J393" s="77" t="s">
        <v>16</v>
      </c>
      <c r="K393" s="77"/>
      <c r="L393" s="77" t="s">
        <v>932</v>
      </c>
      <c r="M393" s="77" t="s">
        <v>350</v>
      </c>
      <c r="N393" s="30"/>
      <c r="O393" s="30"/>
      <c r="P393" s="30"/>
    </row>
    <row r="394" ht="15.75" hidden="1" customHeight="1">
      <c r="A394" s="77" t="s">
        <v>945</v>
      </c>
      <c r="B394" s="78">
        <v>52.0</v>
      </c>
      <c r="C394" s="33" t="str">
        <f>IF(VLOOKUP(B394,'Ad Assignments'!$C$2:$D$101,2,FALSE)=TRUE,1,0)</f>
        <v>0</v>
      </c>
      <c r="D394" s="55" t="str">
        <f>VLOOKUP(B394,'Ad Assignments'!$C$2:$G$101,5,FALSE)</f>
        <v>26</v>
      </c>
      <c r="E394" s="55" t="str">
        <f>VLOOKUP(B394,'Ad Assignments'!$C$2:$F$101,4,FALSE)</f>
        <v>2</v>
      </c>
      <c r="F394" s="55" t="str">
        <f>VLOOKUP(B394,'Ad Assignments'!$C$2:$E$101,3,FALSE)</f>
        <v>5</v>
      </c>
      <c r="G394" s="55" t="str">
        <f>VLOOKUP(B394,'Ad Assignments'!$C$2:$H$101,6,FALSE)</f>
        <v>Daniel</v>
      </c>
      <c r="H394" s="79" t="str">
        <f>HYPERLINK("https://post.craigslist.org/u/0gIikoyU5RG_aLJX1bT74w/n6pii","https://post.craigslist.org/u/0gIikoyU5RG_aLJX1bT74w/n6pii")</f>
        <v>https://post.craigslist.org/u/0gIikoyU5RG_aLJX1bT74w/n6pii</v>
      </c>
      <c r="I394" s="77" t="s">
        <v>946</v>
      </c>
      <c r="J394" s="77" t="s">
        <v>17</v>
      </c>
      <c r="K394" s="78">
        <v>100.0</v>
      </c>
      <c r="L394" s="77" t="s">
        <v>932</v>
      </c>
      <c r="M394" s="77" t="s">
        <v>350</v>
      </c>
      <c r="N394" s="30"/>
      <c r="O394" s="30"/>
      <c r="P394" s="30"/>
    </row>
    <row r="395" ht="15.75" hidden="1" customHeight="1">
      <c r="A395" s="77" t="s">
        <v>947</v>
      </c>
      <c r="B395" s="78">
        <v>60.0</v>
      </c>
      <c r="C395" s="33" t="str">
        <f>IF(VLOOKUP(B395,'Ad Assignments'!$C$2:$D$101,2,FALSE)=TRUE,1,0)</f>
        <v>0</v>
      </c>
      <c r="D395" s="55" t="str">
        <f>VLOOKUP(B395,'Ad Assignments'!$C$2:$G$101,5,FALSE)</f>
        <v>30</v>
      </c>
      <c r="E395" s="55" t="str">
        <f>VLOOKUP(B395,'Ad Assignments'!$C$2:$F$101,4,FALSE)</f>
        <v>2</v>
      </c>
      <c r="F395" s="55" t="str">
        <f>VLOOKUP(B395,'Ad Assignments'!$C$2:$E$101,3,FALSE)</f>
        <v>5</v>
      </c>
      <c r="G395" s="55" t="str">
        <f>VLOOKUP(B395,'Ad Assignments'!$C$2:$H$101,6,FALSE)</f>
        <v>Daniel</v>
      </c>
      <c r="H395" s="79" t="str">
        <f t="shared" ref="H395:H402" si="62">HYPERLINK("https://post.craigslist.org/u/UARrQI6U5RGxzvFNEBgXOQ/wzdhp","https://post.craigslist.org/u/UARrQI6U5RGxzvFNEBgXOQ/wzdhp")</f>
        <v>https://post.craigslist.org/u/UARrQI6U5RGxzvFNEBgXOQ/wzdhp</v>
      </c>
      <c r="I395" s="77" t="s">
        <v>948</v>
      </c>
      <c r="J395" s="77" t="s">
        <v>17</v>
      </c>
      <c r="K395" s="78">
        <v>300.0</v>
      </c>
      <c r="L395" s="77" t="s">
        <v>932</v>
      </c>
      <c r="M395" s="77" t="s">
        <v>350</v>
      </c>
      <c r="N395" s="30"/>
      <c r="O395" s="30"/>
      <c r="P395" s="30"/>
    </row>
    <row r="396" ht="15.75" hidden="1" customHeight="1">
      <c r="A396" s="77" t="s">
        <v>949</v>
      </c>
      <c r="B396" s="78">
        <v>60.0</v>
      </c>
      <c r="C396" s="33" t="str">
        <f>IF(VLOOKUP(B396,'Ad Assignments'!$C$2:$D$101,2,FALSE)=TRUE,1,0)</f>
        <v>0</v>
      </c>
      <c r="D396" s="55" t="str">
        <f>VLOOKUP(B396,'Ad Assignments'!$C$2:$G$101,5,FALSE)</f>
        <v>30</v>
      </c>
      <c r="E396" s="55" t="str">
        <f>VLOOKUP(B396,'Ad Assignments'!$C$2:$F$101,4,FALSE)</f>
        <v>2</v>
      </c>
      <c r="F396" s="55" t="str">
        <f>VLOOKUP(B396,'Ad Assignments'!$C$2:$E$101,3,FALSE)</f>
        <v>5</v>
      </c>
      <c r="G396" s="55" t="str">
        <f>VLOOKUP(B396,'Ad Assignments'!$C$2:$H$101,6,FALSE)</f>
        <v>Daniel</v>
      </c>
      <c r="H396" s="79" t="str">
        <f t="shared" si="62"/>
        <v>https://post.craigslist.org/u/UARrQI6U5RGxzvFNEBgXOQ/wzdhp</v>
      </c>
      <c r="I396" s="77" t="s">
        <v>950</v>
      </c>
      <c r="J396" s="77" t="s">
        <v>16</v>
      </c>
      <c r="K396" s="77"/>
      <c r="L396" s="77" t="s">
        <v>932</v>
      </c>
      <c r="M396" s="77" t="s">
        <v>350</v>
      </c>
      <c r="N396" s="30"/>
      <c r="O396" s="30"/>
      <c r="P396" s="30"/>
    </row>
    <row r="397" ht="15.75" hidden="1" customHeight="1">
      <c r="A397" s="77" t="s">
        <v>951</v>
      </c>
      <c r="B397" s="78">
        <v>60.0</v>
      </c>
      <c r="C397" s="33" t="str">
        <f>IF(VLOOKUP(B397,'Ad Assignments'!$C$2:$D$101,2,FALSE)=TRUE,1,0)</f>
        <v>0</v>
      </c>
      <c r="D397" s="55" t="str">
        <f>VLOOKUP(B397,'Ad Assignments'!$C$2:$G$101,5,FALSE)</f>
        <v>30</v>
      </c>
      <c r="E397" s="55" t="str">
        <f>VLOOKUP(B397,'Ad Assignments'!$C$2:$F$101,4,FALSE)</f>
        <v>2</v>
      </c>
      <c r="F397" s="55" t="str">
        <f>VLOOKUP(B397,'Ad Assignments'!$C$2:$E$101,3,FALSE)</f>
        <v>5</v>
      </c>
      <c r="G397" s="55" t="str">
        <f>VLOOKUP(B397,'Ad Assignments'!$C$2:$H$101,6,FALSE)</f>
        <v>Daniel</v>
      </c>
      <c r="H397" s="79" t="str">
        <f t="shared" si="62"/>
        <v>https://post.craigslist.org/u/UARrQI6U5RGxzvFNEBgXOQ/wzdhp</v>
      </c>
      <c r="I397" s="77" t="s">
        <v>952</v>
      </c>
      <c r="J397" s="77" t="s">
        <v>16</v>
      </c>
      <c r="K397" s="77"/>
      <c r="L397" s="77" t="s">
        <v>932</v>
      </c>
      <c r="M397" s="77" t="s">
        <v>350</v>
      </c>
      <c r="N397" s="30"/>
      <c r="O397" s="30"/>
      <c r="P397" s="30"/>
    </row>
    <row r="398" ht="15.75" hidden="1" customHeight="1">
      <c r="A398" s="77" t="s">
        <v>953</v>
      </c>
      <c r="B398" s="78">
        <v>60.0</v>
      </c>
      <c r="C398" s="33" t="str">
        <f>IF(VLOOKUP(B398,'Ad Assignments'!$C$2:$D$101,2,FALSE)=TRUE,1,0)</f>
        <v>0</v>
      </c>
      <c r="D398" s="55" t="str">
        <f>VLOOKUP(B398,'Ad Assignments'!$C$2:$G$101,5,FALSE)</f>
        <v>30</v>
      </c>
      <c r="E398" s="55" t="str">
        <f>VLOOKUP(B398,'Ad Assignments'!$C$2:$F$101,4,FALSE)</f>
        <v>2</v>
      </c>
      <c r="F398" s="55" t="str">
        <f>VLOOKUP(B398,'Ad Assignments'!$C$2:$E$101,3,FALSE)</f>
        <v>5</v>
      </c>
      <c r="G398" s="55" t="str">
        <f>VLOOKUP(B398,'Ad Assignments'!$C$2:$H$101,6,FALSE)</f>
        <v>Daniel</v>
      </c>
      <c r="H398" s="79" t="str">
        <f t="shared" si="62"/>
        <v>https://post.craigslist.org/u/UARrQI6U5RGxzvFNEBgXOQ/wzdhp</v>
      </c>
      <c r="I398" s="77" t="s">
        <v>954</v>
      </c>
      <c r="J398" s="77" t="s">
        <v>17</v>
      </c>
      <c r="K398" s="78">
        <v>425.0</v>
      </c>
      <c r="L398" s="77" t="s">
        <v>932</v>
      </c>
      <c r="M398" s="77" t="s">
        <v>350</v>
      </c>
      <c r="N398" s="30"/>
      <c r="O398" s="30"/>
      <c r="P398" s="30"/>
    </row>
    <row r="399" ht="15.75" hidden="1" customHeight="1">
      <c r="A399" s="77" t="s">
        <v>955</v>
      </c>
      <c r="B399" s="78">
        <v>60.0</v>
      </c>
      <c r="C399" s="33" t="str">
        <f>IF(VLOOKUP(B399,'Ad Assignments'!$C$2:$D$101,2,FALSE)=TRUE,1,0)</f>
        <v>0</v>
      </c>
      <c r="D399" s="55" t="str">
        <f>VLOOKUP(B399,'Ad Assignments'!$C$2:$G$101,5,FALSE)</f>
        <v>30</v>
      </c>
      <c r="E399" s="55" t="str">
        <f>VLOOKUP(B399,'Ad Assignments'!$C$2:$F$101,4,FALSE)</f>
        <v>2</v>
      </c>
      <c r="F399" s="55" t="str">
        <f>VLOOKUP(B399,'Ad Assignments'!$C$2:$E$101,3,FALSE)</f>
        <v>5</v>
      </c>
      <c r="G399" s="55" t="str">
        <f>VLOOKUP(B399,'Ad Assignments'!$C$2:$H$101,6,FALSE)</f>
        <v>Daniel</v>
      </c>
      <c r="H399" s="79" t="str">
        <f t="shared" si="62"/>
        <v>https://post.craigslist.org/u/UARrQI6U5RGxzvFNEBgXOQ/wzdhp</v>
      </c>
      <c r="I399" s="77" t="s">
        <v>956</v>
      </c>
      <c r="J399" s="77" t="s">
        <v>17</v>
      </c>
      <c r="K399" s="78">
        <v>420.0</v>
      </c>
      <c r="L399" s="77" t="s">
        <v>932</v>
      </c>
      <c r="M399" s="77" t="s">
        <v>350</v>
      </c>
      <c r="N399" s="30"/>
      <c r="O399" s="30"/>
      <c r="P399" s="30"/>
    </row>
    <row r="400" ht="15.75" hidden="1" customHeight="1">
      <c r="A400" s="77" t="s">
        <v>957</v>
      </c>
      <c r="B400" s="78">
        <v>60.0</v>
      </c>
      <c r="C400" s="33" t="str">
        <f>IF(VLOOKUP(B400,'Ad Assignments'!$C$2:$D$101,2,FALSE)=TRUE,1,0)</f>
        <v>0</v>
      </c>
      <c r="D400" s="55" t="str">
        <f>VLOOKUP(B400,'Ad Assignments'!$C$2:$G$101,5,FALSE)</f>
        <v>30</v>
      </c>
      <c r="E400" s="55" t="str">
        <f>VLOOKUP(B400,'Ad Assignments'!$C$2:$F$101,4,FALSE)</f>
        <v>2</v>
      </c>
      <c r="F400" s="55" t="str">
        <f>VLOOKUP(B400,'Ad Assignments'!$C$2:$E$101,3,FALSE)</f>
        <v>5</v>
      </c>
      <c r="G400" s="55" t="str">
        <f>VLOOKUP(B400,'Ad Assignments'!$C$2:$H$101,6,FALSE)</f>
        <v>Daniel</v>
      </c>
      <c r="H400" s="79" t="str">
        <f t="shared" si="62"/>
        <v>https://post.craigslist.org/u/UARrQI6U5RGxzvFNEBgXOQ/wzdhp</v>
      </c>
      <c r="I400" s="77" t="s">
        <v>958</v>
      </c>
      <c r="J400" s="77" t="s">
        <v>16</v>
      </c>
      <c r="K400" s="77"/>
      <c r="L400" s="77" t="s">
        <v>932</v>
      </c>
      <c r="M400" s="77" t="s">
        <v>350</v>
      </c>
      <c r="N400" s="30"/>
      <c r="O400" s="30"/>
      <c r="P400" s="30"/>
    </row>
    <row r="401" ht="15.75" hidden="1" customHeight="1">
      <c r="A401" s="77" t="s">
        <v>959</v>
      </c>
      <c r="B401" s="78">
        <v>60.0</v>
      </c>
      <c r="C401" s="33" t="str">
        <f>IF(VLOOKUP(B401,'Ad Assignments'!$C$2:$D$101,2,FALSE)=TRUE,1,0)</f>
        <v>0</v>
      </c>
      <c r="D401" s="55" t="str">
        <f>VLOOKUP(B401,'Ad Assignments'!$C$2:$G$101,5,FALSE)</f>
        <v>30</v>
      </c>
      <c r="E401" s="55" t="str">
        <f>VLOOKUP(B401,'Ad Assignments'!$C$2:$F$101,4,FALSE)</f>
        <v>2</v>
      </c>
      <c r="F401" s="55" t="str">
        <f>VLOOKUP(B401,'Ad Assignments'!$C$2:$E$101,3,FALSE)</f>
        <v>5</v>
      </c>
      <c r="G401" s="55" t="str">
        <f>VLOOKUP(B401,'Ad Assignments'!$C$2:$H$101,6,FALSE)</f>
        <v>Daniel</v>
      </c>
      <c r="H401" s="79" t="str">
        <f t="shared" si="62"/>
        <v>https://post.craigslist.org/u/UARrQI6U5RGxzvFNEBgXOQ/wzdhp</v>
      </c>
      <c r="I401" s="77" t="s">
        <v>960</v>
      </c>
      <c r="J401" s="77" t="s">
        <v>16</v>
      </c>
      <c r="K401" s="77"/>
      <c r="L401" s="77" t="s">
        <v>932</v>
      </c>
      <c r="M401" s="77" t="s">
        <v>350</v>
      </c>
      <c r="N401" s="30"/>
      <c r="O401" s="30"/>
      <c r="P401" s="30"/>
    </row>
    <row r="402" ht="15.75" hidden="1" customHeight="1">
      <c r="A402" s="77" t="s">
        <v>961</v>
      </c>
      <c r="B402" s="78">
        <v>60.0</v>
      </c>
      <c r="C402" s="33" t="str">
        <f>IF(VLOOKUP(B402,'Ad Assignments'!$C$2:$D$101,2,FALSE)=TRUE,1,0)</f>
        <v>0</v>
      </c>
      <c r="D402" s="55" t="str">
        <f>VLOOKUP(B402,'Ad Assignments'!$C$2:$G$101,5,FALSE)</f>
        <v>30</v>
      </c>
      <c r="E402" s="55" t="str">
        <f>VLOOKUP(B402,'Ad Assignments'!$C$2:$F$101,4,FALSE)</f>
        <v>2</v>
      </c>
      <c r="F402" s="55" t="str">
        <f>VLOOKUP(B402,'Ad Assignments'!$C$2:$E$101,3,FALSE)</f>
        <v>5</v>
      </c>
      <c r="G402" s="55" t="str">
        <f>VLOOKUP(B402,'Ad Assignments'!$C$2:$H$101,6,FALSE)</f>
        <v>Daniel</v>
      </c>
      <c r="H402" s="79" t="str">
        <f t="shared" si="62"/>
        <v>https://post.craigslist.org/u/UARrQI6U5RGxzvFNEBgXOQ/wzdhp</v>
      </c>
      <c r="I402" s="77" t="s">
        <v>962</v>
      </c>
      <c r="J402" s="77" t="s">
        <v>16</v>
      </c>
      <c r="K402" s="77"/>
      <c r="L402" s="77" t="s">
        <v>932</v>
      </c>
      <c r="M402" s="77" t="s">
        <v>350</v>
      </c>
      <c r="N402" s="30"/>
      <c r="O402" s="30"/>
      <c r="P402" s="30"/>
    </row>
    <row r="403" ht="15.75" hidden="1" customHeight="1">
      <c r="A403" s="77" t="s">
        <v>963</v>
      </c>
      <c r="B403" s="78">
        <v>26.0</v>
      </c>
      <c r="C403" s="33" t="str">
        <f>IF(VLOOKUP(B403,'Ad Assignments'!$C$2:$D$101,2,FALSE)=TRUE,1,0)</f>
        <v>0</v>
      </c>
      <c r="D403" s="55" t="str">
        <f>VLOOKUP(B403,'Ad Assignments'!$C$2:$G$101,5,FALSE)</f>
        <v>13</v>
      </c>
      <c r="E403" s="55" t="str">
        <f>VLOOKUP(B403,'Ad Assignments'!$C$2:$F$101,4,FALSE)</f>
        <v>3</v>
      </c>
      <c r="F403" s="55" t="str">
        <f>VLOOKUP(B403,'Ad Assignments'!$C$2:$E$101,3,FALSE)</f>
        <v>5</v>
      </c>
      <c r="G403" s="55" t="str">
        <f>VLOOKUP(B403,'Ad Assignments'!$C$2:$H$101,6,FALSE)</f>
        <v>Raja</v>
      </c>
      <c r="H403" s="79" t="str">
        <f t="shared" ref="H403:H405" si="63">HYPERLINK("https://post.craigslist.org/u/4AKlaBiX5RGWpVHl7z_J5w/8bst3","https://post.craigslist.org/u/4AKlaBiX5RGWpVHl7z_J5w/8bst3")</f>
        <v>https://post.craigslist.org/u/4AKlaBiX5RGWpVHl7z_J5w/8bst3</v>
      </c>
      <c r="I403" s="77" t="s">
        <v>964</v>
      </c>
      <c r="J403" s="77" t="s">
        <v>16</v>
      </c>
      <c r="K403" s="77"/>
      <c r="L403" s="77" t="s">
        <v>932</v>
      </c>
      <c r="M403" s="77" t="s">
        <v>350</v>
      </c>
      <c r="N403" s="30"/>
      <c r="O403" s="30"/>
      <c r="P403" s="30"/>
    </row>
    <row r="404" ht="15.75" hidden="1" customHeight="1">
      <c r="A404" s="77" t="s">
        <v>965</v>
      </c>
      <c r="B404" s="78">
        <v>26.0</v>
      </c>
      <c r="C404" s="33" t="str">
        <f>IF(VLOOKUP(B404,'Ad Assignments'!$C$2:$D$101,2,FALSE)=TRUE,1,0)</f>
        <v>0</v>
      </c>
      <c r="D404" s="55" t="str">
        <f>VLOOKUP(B404,'Ad Assignments'!$C$2:$G$101,5,FALSE)</f>
        <v>13</v>
      </c>
      <c r="E404" s="55" t="str">
        <f>VLOOKUP(B404,'Ad Assignments'!$C$2:$F$101,4,FALSE)</f>
        <v>3</v>
      </c>
      <c r="F404" s="55" t="str">
        <f>VLOOKUP(B404,'Ad Assignments'!$C$2:$E$101,3,FALSE)</f>
        <v>5</v>
      </c>
      <c r="G404" s="55" t="str">
        <f>VLOOKUP(B404,'Ad Assignments'!$C$2:$H$101,6,FALSE)</f>
        <v>Raja</v>
      </c>
      <c r="H404" s="79" t="str">
        <f t="shared" si="63"/>
        <v>https://post.craigslist.org/u/4AKlaBiX5RGWpVHl7z_J5w/8bst3</v>
      </c>
      <c r="I404" s="77" t="s">
        <v>966</v>
      </c>
      <c r="J404" s="77" t="s">
        <v>16</v>
      </c>
      <c r="K404" s="77"/>
      <c r="L404" s="77" t="s">
        <v>932</v>
      </c>
      <c r="M404" s="77" t="s">
        <v>350</v>
      </c>
      <c r="N404" s="30"/>
      <c r="O404" s="30"/>
      <c r="P404" s="30"/>
    </row>
    <row r="405" ht="15.75" hidden="1" customHeight="1">
      <c r="A405" s="77" t="s">
        <v>967</v>
      </c>
      <c r="B405" s="78">
        <v>26.0</v>
      </c>
      <c r="C405" s="33" t="str">
        <f>IF(VLOOKUP(B405,'Ad Assignments'!$C$2:$D$101,2,FALSE)=TRUE,1,0)</f>
        <v>0</v>
      </c>
      <c r="D405" s="55" t="str">
        <f>VLOOKUP(B405,'Ad Assignments'!$C$2:$G$101,5,FALSE)</f>
        <v>13</v>
      </c>
      <c r="E405" s="55" t="str">
        <f>VLOOKUP(B405,'Ad Assignments'!$C$2:$F$101,4,FALSE)</f>
        <v>3</v>
      </c>
      <c r="F405" s="55" t="str">
        <f>VLOOKUP(B405,'Ad Assignments'!$C$2:$E$101,3,FALSE)</f>
        <v>5</v>
      </c>
      <c r="G405" s="55" t="str">
        <f>VLOOKUP(B405,'Ad Assignments'!$C$2:$H$101,6,FALSE)</f>
        <v>Raja</v>
      </c>
      <c r="H405" s="79" t="str">
        <f t="shared" si="63"/>
        <v>https://post.craigslist.org/u/4AKlaBiX5RGWpVHl7z_J5w/8bst3</v>
      </c>
      <c r="I405" s="77" t="s">
        <v>968</v>
      </c>
      <c r="J405" s="77" t="s">
        <v>16</v>
      </c>
      <c r="K405" s="77"/>
      <c r="L405" s="77" t="s">
        <v>932</v>
      </c>
      <c r="M405" s="77" t="s">
        <v>350</v>
      </c>
      <c r="N405" s="30"/>
      <c r="O405" s="30"/>
      <c r="P405" s="30"/>
    </row>
    <row r="406" ht="15.75" hidden="1" customHeight="1">
      <c r="A406" s="77" t="s">
        <v>969</v>
      </c>
      <c r="B406" s="78">
        <v>39.0</v>
      </c>
      <c r="C406" s="33" t="str">
        <f>IF(VLOOKUP(B406,'Ad Assignments'!$C$2:$D$101,2,FALSE)=TRUE,1,0)</f>
        <v>1</v>
      </c>
      <c r="D406" s="55" t="str">
        <f>VLOOKUP(B406,'Ad Assignments'!$C$2:$G$101,5,FALSE)</f>
        <v>20</v>
      </c>
      <c r="E406" s="55" t="str">
        <f>VLOOKUP(B406,'Ad Assignments'!$C$2:$F$101,4,FALSE)</f>
        <v>3</v>
      </c>
      <c r="F406" s="55" t="str">
        <f>VLOOKUP(B406,'Ad Assignments'!$C$2:$E$101,3,FALSE)</f>
        <v>5</v>
      </c>
      <c r="G406" s="55" t="str">
        <f>VLOOKUP(B406,'Ad Assignments'!$C$2:$H$101,6,FALSE)</f>
        <v>Raja</v>
      </c>
      <c r="H406" s="79" t="str">
        <f t="shared" ref="H406:H407" si="64">HYPERLINK("https://post.craigslist.org/u/xgfDfBmX5RGFryCENWqnRA/bpjh2","https://post.craigslist.org/u/xgfDfBmX5RGFryCENWqnRA/bpjh2")</f>
        <v>https://post.craigslist.org/u/xgfDfBmX5RGFryCENWqnRA/bpjh2</v>
      </c>
      <c r="I406" s="77" t="s">
        <v>970</v>
      </c>
      <c r="J406" s="77" t="s">
        <v>16</v>
      </c>
      <c r="K406" s="77"/>
      <c r="L406" s="77" t="s">
        <v>932</v>
      </c>
      <c r="M406" s="77" t="s">
        <v>350</v>
      </c>
      <c r="N406" s="30"/>
      <c r="O406" s="30"/>
      <c r="P406" s="30"/>
    </row>
    <row r="407" ht="15.75" hidden="1" customHeight="1">
      <c r="A407" s="77" t="s">
        <v>971</v>
      </c>
      <c r="B407" s="78">
        <v>39.0</v>
      </c>
      <c r="C407" s="33" t="str">
        <f>IF(VLOOKUP(B407,'Ad Assignments'!$C$2:$D$101,2,FALSE)=TRUE,1,0)</f>
        <v>1</v>
      </c>
      <c r="D407" s="55" t="str">
        <f>VLOOKUP(B407,'Ad Assignments'!$C$2:$G$101,5,FALSE)</f>
        <v>20</v>
      </c>
      <c r="E407" s="55" t="str">
        <f>VLOOKUP(B407,'Ad Assignments'!$C$2:$F$101,4,FALSE)</f>
        <v>3</v>
      </c>
      <c r="F407" s="55" t="str">
        <f>VLOOKUP(B407,'Ad Assignments'!$C$2:$E$101,3,FALSE)</f>
        <v>5</v>
      </c>
      <c r="G407" s="55" t="str">
        <f>VLOOKUP(B407,'Ad Assignments'!$C$2:$H$101,6,FALSE)</f>
        <v>Raja</v>
      </c>
      <c r="H407" s="79" t="str">
        <f t="shared" si="64"/>
        <v>https://post.craigslist.org/u/xgfDfBmX5RGFryCENWqnRA/bpjh2</v>
      </c>
      <c r="I407" s="77" t="s">
        <v>972</v>
      </c>
      <c r="J407" s="77" t="s">
        <v>16</v>
      </c>
      <c r="K407" s="77"/>
      <c r="L407" s="77" t="s">
        <v>932</v>
      </c>
      <c r="M407" s="77" t="s">
        <v>350</v>
      </c>
      <c r="N407" s="30"/>
      <c r="O407" s="30"/>
      <c r="P407" s="30"/>
    </row>
    <row r="408" ht="15.75" hidden="1" customHeight="1">
      <c r="A408" s="77" t="s">
        <v>973</v>
      </c>
      <c r="B408" s="78">
        <v>68.0</v>
      </c>
      <c r="C408" s="33" t="str">
        <f>IF(VLOOKUP(B408,'Ad Assignments'!$C$2:$D$101,2,FALSE)=TRUE,1,0)</f>
        <v>0</v>
      </c>
      <c r="D408" s="55" t="str">
        <f>VLOOKUP(B408,'Ad Assignments'!$C$2:$G$101,5,FALSE)</f>
        <v>34</v>
      </c>
      <c r="E408" s="55" t="str">
        <f>VLOOKUP(B408,'Ad Assignments'!$C$2:$F$101,4,FALSE)</f>
        <v>3</v>
      </c>
      <c r="F408" s="55" t="str">
        <f>VLOOKUP(B408,'Ad Assignments'!$C$2:$E$101,3,FALSE)</f>
        <v>5</v>
      </c>
      <c r="G408" s="55" t="str">
        <f>VLOOKUP(B408,'Ad Assignments'!$C$2:$H$101,6,FALSE)</f>
        <v>Jonathan</v>
      </c>
      <c r="H408" s="79" t="str">
        <f t="shared" ref="H408:H410" si="65">HYPERLINK("https://post.craigslist.org/u/AB2IUxqX5RGjV3C3TLZuug/sbtkf","https://post.craigslist.org/u/AB2IUxqX5RGjV3C3TLZuug/sbtkf")</f>
        <v>https://post.craigslist.org/u/AB2IUxqX5RGjV3C3TLZuug/sbtkf</v>
      </c>
      <c r="I408" s="77" t="s">
        <v>974</v>
      </c>
      <c r="J408" s="77" t="s">
        <v>16</v>
      </c>
      <c r="K408" s="77"/>
      <c r="L408" s="77" t="s">
        <v>932</v>
      </c>
      <c r="M408" s="77" t="s">
        <v>350</v>
      </c>
      <c r="N408" s="30"/>
      <c r="O408" s="30"/>
      <c r="P408" s="30"/>
    </row>
    <row r="409" ht="15.75" hidden="1" customHeight="1">
      <c r="A409" s="77" t="s">
        <v>975</v>
      </c>
      <c r="B409" s="78">
        <v>68.0</v>
      </c>
      <c r="C409" s="33" t="str">
        <f>IF(VLOOKUP(B409,'Ad Assignments'!$C$2:$D$101,2,FALSE)=TRUE,1,0)</f>
        <v>0</v>
      </c>
      <c r="D409" s="55" t="str">
        <f>VLOOKUP(B409,'Ad Assignments'!$C$2:$G$101,5,FALSE)</f>
        <v>34</v>
      </c>
      <c r="E409" s="55" t="str">
        <f>VLOOKUP(B409,'Ad Assignments'!$C$2:$F$101,4,FALSE)</f>
        <v>3</v>
      </c>
      <c r="F409" s="55" t="str">
        <f>VLOOKUP(B409,'Ad Assignments'!$C$2:$E$101,3,FALSE)</f>
        <v>5</v>
      </c>
      <c r="G409" s="55" t="str">
        <f>VLOOKUP(B409,'Ad Assignments'!$C$2:$H$101,6,FALSE)</f>
        <v>Jonathan</v>
      </c>
      <c r="H409" s="79" t="str">
        <f t="shared" si="65"/>
        <v>https://post.craigslist.org/u/AB2IUxqX5RGjV3C3TLZuug/sbtkf</v>
      </c>
      <c r="I409" s="77" t="s">
        <v>976</v>
      </c>
      <c r="J409" s="77" t="s">
        <v>16</v>
      </c>
      <c r="K409" s="77"/>
      <c r="L409" s="77" t="s">
        <v>932</v>
      </c>
      <c r="M409" s="77" t="s">
        <v>350</v>
      </c>
      <c r="N409" s="30"/>
      <c r="O409" s="30"/>
      <c r="P409" s="30"/>
    </row>
    <row r="410" ht="15.75" hidden="1" customHeight="1">
      <c r="A410" s="77" t="s">
        <v>977</v>
      </c>
      <c r="B410" s="78">
        <v>68.0</v>
      </c>
      <c r="C410" s="33" t="str">
        <f>IF(VLOOKUP(B410,'Ad Assignments'!$C$2:$D$101,2,FALSE)=TRUE,1,0)</f>
        <v>0</v>
      </c>
      <c r="D410" s="55" t="str">
        <f>VLOOKUP(B410,'Ad Assignments'!$C$2:$G$101,5,FALSE)</f>
        <v>34</v>
      </c>
      <c r="E410" s="55" t="str">
        <f>VLOOKUP(B410,'Ad Assignments'!$C$2:$F$101,4,FALSE)</f>
        <v>3</v>
      </c>
      <c r="F410" s="55" t="str">
        <f>VLOOKUP(B410,'Ad Assignments'!$C$2:$E$101,3,FALSE)</f>
        <v>5</v>
      </c>
      <c r="G410" s="55" t="str">
        <f>VLOOKUP(B410,'Ad Assignments'!$C$2:$H$101,6,FALSE)</f>
        <v>Jonathan</v>
      </c>
      <c r="H410" s="79" t="str">
        <f t="shared" si="65"/>
        <v>https://post.craigslist.org/u/AB2IUxqX5RGjV3C3TLZuug/sbtkf</v>
      </c>
      <c r="I410" s="77" t="s">
        <v>978</v>
      </c>
      <c r="J410" s="77" t="s">
        <v>16</v>
      </c>
      <c r="K410" s="77"/>
      <c r="L410" s="77" t="s">
        <v>932</v>
      </c>
      <c r="M410" s="77" t="s">
        <v>350</v>
      </c>
      <c r="N410" s="30"/>
      <c r="O410" s="30"/>
      <c r="P410" s="30"/>
    </row>
    <row r="411" ht="15.75" hidden="1" customHeight="1">
      <c r="A411" s="77" t="s">
        <v>979</v>
      </c>
      <c r="B411" s="78">
        <v>14.0</v>
      </c>
      <c r="C411" s="33" t="str">
        <f>IF(VLOOKUP(B411,'Ad Assignments'!$C$2:$D$101,2,FALSE)=TRUE,1,0)</f>
        <v>0</v>
      </c>
      <c r="D411" s="55" t="str">
        <f>VLOOKUP(B411,'Ad Assignments'!$C$2:$G$101,5,FALSE)</f>
        <v>7</v>
      </c>
      <c r="E411" s="55" t="str">
        <f>VLOOKUP(B411,'Ad Assignments'!$C$2:$F$101,4,FALSE)</f>
        <v>4</v>
      </c>
      <c r="F411" s="55" t="str">
        <f>VLOOKUP(B411,'Ad Assignments'!$C$2:$E$101,3,FALSE)</f>
        <v>5</v>
      </c>
      <c r="G411" s="55" t="str">
        <f>VLOOKUP(B411,'Ad Assignments'!$C$2:$H$101,6,FALSE)</f>
        <v>Kyle</v>
      </c>
      <c r="H411" s="79" t="str">
        <f t="shared" ref="H411:H412" si="66">HYPERLINK("https://post.craigslist.org/u/vJ7ItauY5RGkqLFKHIuvGA/bdic4","https://post.craigslist.org/u/vJ7ItauY5RGkqLFKHIuvGA/bdic4")</f>
        <v>https://post.craigslist.org/u/vJ7ItauY5RGkqLFKHIuvGA/bdic4</v>
      </c>
      <c r="I411" s="77" t="s">
        <v>980</v>
      </c>
      <c r="J411" s="77" t="s">
        <v>16</v>
      </c>
      <c r="K411" s="77"/>
      <c r="L411" s="77" t="s">
        <v>932</v>
      </c>
      <c r="M411" s="77" t="s">
        <v>350</v>
      </c>
      <c r="N411" s="30"/>
      <c r="O411" s="30"/>
      <c r="P411" s="30"/>
    </row>
    <row r="412" ht="15.75" hidden="1" customHeight="1">
      <c r="A412" s="77" t="s">
        <v>981</v>
      </c>
      <c r="B412" s="78">
        <v>14.0</v>
      </c>
      <c r="C412" s="33" t="str">
        <f>IF(VLOOKUP(B412,'Ad Assignments'!$C$2:$D$101,2,FALSE)=TRUE,1,0)</f>
        <v>0</v>
      </c>
      <c r="D412" s="55" t="str">
        <f>VLOOKUP(B412,'Ad Assignments'!$C$2:$G$101,5,FALSE)</f>
        <v>7</v>
      </c>
      <c r="E412" s="55" t="str">
        <f>VLOOKUP(B412,'Ad Assignments'!$C$2:$F$101,4,FALSE)</f>
        <v>4</v>
      </c>
      <c r="F412" s="55" t="str">
        <f>VLOOKUP(B412,'Ad Assignments'!$C$2:$E$101,3,FALSE)</f>
        <v>5</v>
      </c>
      <c r="G412" s="55" t="str">
        <f>VLOOKUP(B412,'Ad Assignments'!$C$2:$H$101,6,FALSE)</f>
        <v>Kyle</v>
      </c>
      <c r="H412" s="79" t="str">
        <f t="shared" si="66"/>
        <v>https://post.craigslist.org/u/vJ7ItauY5RGkqLFKHIuvGA/bdic4</v>
      </c>
      <c r="I412" s="77" t="s">
        <v>980</v>
      </c>
      <c r="J412" s="77" t="s">
        <v>17</v>
      </c>
      <c r="K412" s="78">
        <v>150.0</v>
      </c>
      <c r="L412" s="77" t="s">
        <v>932</v>
      </c>
      <c r="M412" s="77" t="s">
        <v>350</v>
      </c>
      <c r="N412" s="30"/>
      <c r="O412" s="30"/>
      <c r="P412" s="30"/>
    </row>
    <row r="413" ht="14.25" customHeight="1">
      <c r="A413" s="30"/>
      <c r="B413" s="33"/>
      <c r="C413" s="33"/>
      <c r="D413" s="33"/>
      <c r="E413" s="33"/>
      <c r="F413" s="33"/>
      <c r="G413" s="33"/>
      <c r="H413" s="30"/>
      <c r="I413" s="46"/>
      <c r="J413" s="30"/>
      <c r="K413" s="30"/>
      <c r="L413" s="30"/>
      <c r="M413" s="30"/>
      <c r="N413" s="30"/>
      <c r="O413" s="30"/>
      <c r="P413" s="30"/>
    </row>
    <row r="414" ht="15.75" customHeight="1">
      <c r="A414" s="7"/>
      <c r="B414" s="7"/>
      <c r="C414" s="7"/>
      <c r="D414" s="7"/>
      <c r="E414" s="7"/>
      <c r="F414" s="7"/>
      <c r="G414" s="7"/>
      <c r="H414" s="7"/>
      <c r="I414" s="7"/>
      <c r="J414" s="7"/>
      <c r="L414" s="7"/>
      <c r="N414" s="7"/>
      <c r="O414" s="7"/>
    </row>
    <row r="415" ht="15.75" customHeight="1">
      <c r="A415" s="7"/>
      <c r="B415" s="7"/>
      <c r="C415" s="7"/>
      <c r="D415" s="7"/>
      <c r="E415" s="7"/>
      <c r="F415" s="7"/>
      <c r="G415" s="7"/>
      <c r="H415" s="7"/>
      <c r="I415" s="7"/>
      <c r="J415" s="7"/>
      <c r="L415" s="7"/>
      <c r="N415" s="7"/>
      <c r="O415" s="7"/>
    </row>
    <row r="416" ht="15.75" customHeight="1">
      <c r="A416" s="7"/>
      <c r="B416" s="7"/>
      <c r="C416" s="7"/>
      <c r="D416" s="7"/>
      <c r="E416" s="7"/>
      <c r="F416" s="7"/>
      <c r="G416" s="7"/>
      <c r="H416" s="7"/>
      <c r="I416" s="7"/>
      <c r="J416" s="7"/>
      <c r="L416" s="7"/>
      <c r="N416" s="7"/>
      <c r="O416" s="7"/>
    </row>
    <row r="417" ht="15.75" customHeight="1">
      <c r="A417" s="7"/>
      <c r="B417" s="7"/>
      <c r="C417" s="7"/>
      <c r="D417" s="7"/>
      <c r="E417" s="7"/>
      <c r="F417" s="7"/>
      <c r="G417" s="7"/>
      <c r="H417" s="7"/>
      <c r="I417" s="7"/>
      <c r="J417" s="7"/>
      <c r="L417" s="7"/>
      <c r="N417" s="7"/>
      <c r="O417" s="7"/>
    </row>
    <row r="418" ht="15.75" customHeight="1">
      <c r="A418" s="7"/>
      <c r="B418" s="7"/>
      <c r="C418" s="7"/>
      <c r="D418" s="7"/>
      <c r="E418" s="7"/>
      <c r="F418" s="7"/>
      <c r="G418" s="7"/>
      <c r="H418" s="7"/>
      <c r="I418" s="7"/>
      <c r="J418" s="7"/>
      <c r="L418" s="7"/>
      <c r="N418" s="7"/>
      <c r="O418" s="7"/>
    </row>
    <row r="419" ht="15.75" customHeight="1">
      <c r="A419" s="7"/>
      <c r="B419" s="7"/>
      <c r="C419" s="7"/>
      <c r="D419" s="7"/>
      <c r="E419" s="7"/>
      <c r="F419" s="7"/>
      <c r="G419" s="7"/>
      <c r="H419" s="7"/>
      <c r="I419" s="7"/>
      <c r="J419" s="7"/>
      <c r="L419" s="7"/>
      <c r="N419" s="7"/>
      <c r="O419" s="7"/>
    </row>
    <row r="420" ht="15.75" customHeight="1">
      <c r="A420" s="7"/>
      <c r="B420" s="7"/>
      <c r="C420" s="7"/>
      <c r="D420" s="7"/>
      <c r="E420" s="7"/>
      <c r="F420" s="7"/>
      <c r="G420" s="7"/>
      <c r="H420" s="7"/>
      <c r="I420" s="7"/>
      <c r="J420" s="7"/>
      <c r="L420" s="7"/>
      <c r="N420" s="7"/>
      <c r="O420" s="7"/>
    </row>
    <row r="421" ht="15.75" customHeight="1">
      <c r="A421" s="7"/>
      <c r="B421" s="7"/>
      <c r="C421" s="7"/>
      <c r="D421" s="7"/>
      <c r="E421" s="7"/>
      <c r="F421" s="7"/>
      <c r="G421" s="7"/>
      <c r="H421" s="7"/>
      <c r="I421" s="7"/>
      <c r="J421" s="7"/>
      <c r="L421" s="7"/>
      <c r="N421" s="7"/>
      <c r="O421" s="7"/>
    </row>
    <row r="422" ht="15.75" customHeight="1">
      <c r="A422" s="7"/>
      <c r="B422" s="7"/>
      <c r="C422" s="7"/>
      <c r="D422" s="7"/>
      <c r="E422" s="7"/>
      <c r="F422" s="7"/>
      <c r="G422" s="7"/>
      <c r="H422" s="7"/>
      <c r="I422" s="7"/>
      <c r="J422" s="7"/>
      <c r="L422" s="7"/>
      <c r="N422" s="7"/>
      <c r="O422" s="7"/>
    </row>
    <row r="423" ht="15.75" customHeight="1">
      <c r="A423" s="7"/>
      <c r="B423" s="7"/>
      <c r="C423" s="7"/>
      <c r="D423" s="7"/>
      <c r="E423" s="7"/>
      <c r="F423" s="7"/>
      <c r="G423" s="7"/>
      <c r="H423" s="7"/>
      <c r="I423" s="7"/>
      <c r="J423" s="7"/>
      <c r="L423" s="7"/>
      <c r="N423" s="7"/>
      <c r="O423" s="7"/>
    </row>
    <row r="424" ht="15.75" customHeight="1">
      <c r="A424" s="7"/>
      <c r="B424" s="7"/>
      <c r="C424" s="7"/>
      <c r="D424" s="7"/>
      <c r="E424" s="7"/>
      <c r="F424" s="7"/>
      <c r="G424" s="7"/>
      <c r="H424" s="7"/>
      <c r="I424" s="7"/>
      <c r="J424" s="7"/>
      <c r="L424" s="7"/>
      <c r="N424" s="7"/>
      <c r="O424" s="7"/>
    </row>
    <row r="425" ht="15.75" customHeight="1">
      <c r="A425" s="7"/>
      <c r="B425" s="7"/>
      <c r="C425" s="7"/>
      <c r="D425" s="7"/>
      <c r="E425" s="7"/>
      <c r="F425" s="7"/>
      <c r="G425" s="7"/>
      <c r="H425" s="7"/>
      <c r="I425" s="7"/>
      <c r="J425" s="7"/>
      <c r="L425" s="7"/>
      <c r="N425" s="7"/>
      <c r="O425" s="7"/>
    </row>
    <row r="426" ht="15.75" customHeight="1">
      <c r="A426" s="7"/>
      <c r="B426" s="7"/>
      <c r="C426" s="7"/>
      <c r="D426" s="7"/>
      <c r="E426" s="7"/>
      <c r="F426" s="7"/>
      <c r="G426" s="7"/>
      <c r="H426" s="7"/>
      <c r="I426" s="7"/>
      <c r="J426" s="7"/>
      <c r="L426" s="7"/>
      <c r="N426" s="7"/>
      <c r="O426" s="7"/>
    </row>
    <row r="427" ht="15.75" customHeight="1">
      <c r="A427" s="7"/>
      <c r="B427" s="7"/>
      <c r="C427" s="7"/>
      <c r="D427" s="7"/>
      <c r="E427" s="7"/>
      <c r="F427" s="7"/>
      <c r="G427" s="7"/>
      <c r="H427" s="7"/>
      <c r="I427" s="7"/>
      <c r="J427" s="7"/>
      <c r="L427" s="7"/>
      <c r="N427" s="7"/>
      <c r="O427" s="7"/>
    </row>
    <row r="428" ht="15.75" customHeight="1">
      <c r="A428" s="7"/>
      <c r="B428" s="7"/>
      <c r="C428" s="7"/>
      <c r="D428" s="7"/>
      <c r="E428" s="7"/>
      <c r="F428" s="7"/>
      <c r="G428" s="7"/>
      <c r="H428" s="7"/>
      <c r="I428" s="7"/>
      <c r="J428" s="7"/>
      <c r="L428" s="7"/>
      <c r="N428" s="7"/>
      <c r="O428" s="7"/>
    </row>
    <row r="429" ht="15.75" customHeight="1">
      <c r="A429" s="7"/>
      <c r="B429" s="7"/>
      <c r="C429" s="7"/>
      <c r="D429" s="7"/>
      <c r="E429" s="7"/>
      <c r="F429" s="7"/>
      <c r="G429" s="7"/>
      <c r="H429" s="7"/>
      <c r="I429" s="7"/>
      <c r="J429" s="7"/>
      <c r="L429" s="7"/>
      <c r="N429" s="7"/>
      <c r="O429" s="7"/>
    </row>
    <row r="430" ht="15.75" customHeight="1">
      <c r="A430" s="7"/>
      <c r="B430" s="7"/>
      <c r="C430" s="7"/>
      <c r="D430" s="7"/>
      <c r="E430" s="7"/>
      <c r="F430" s="7"/>
      <c r="G430" s="7"/>
      <c r="H430" s="7"/>
      <c r="I430" s="7"/>
      <c r="J430" s="7"/>
      <c r="L430" s="7"/>
      <c r="N430" s="7"/>
      <c r="O430" s="7"/>
    </row>
    <row r="431" ht="15.75" customHeight="1">
      <c r="A431" s="7"/>
      <c r="B431" s="7"/>
      <c r="C431" s="7"/>
      <c r="D431" s="7"/>
      <c r="E431" s="7"/>
      <c r="F431" s="7"/>
      <c r="G431" s="7"/>
      <c r="H431" s="7"/>
      <c r="I431" s="7"/>
      <c r="J431" s="7"/>
      <c r="L431" s="7"/>
      <c r="N431" s="7"/>
      <c r="O431" s="7"/>
    </row>
    <row r="432" ht="15.75" customHeight="1">
      <c r="A432" s="7"/>
      <c r="B432" s="7"/>
      <c r="C432" s="7"/>
      <c r="D432" s="7"/>
      <c r="E432" s="7"/>
      <c r="F432" s="7"/>
      <c r="G432" s="7"/>
      <c r="H432" s="7"/>
      <c r="I432" s="7"/>
      <c r="J432" s="7"/>
      <c r="L432" s="7"/>
      <c r="N432" s="7"/>
      <c r="O432" s="7"/>
    </row>
    <row r="433" ht="15.75" customHeight="1">
      <c r="A433" s="7"/>
      <c r="B433" s="7"/>
      <c r="C433" s="7"/>
      <c r="D433" s="7"/>
      <c r="E433" s="7"/>
      <c r="F433" s="7"/>
      <c r="G433" s="7"/>
      <c r="H433" s="7"/>
      <c r="I433" s="7"/>
      <c r="J433" s="7"/>
      <c r="L433" s="7"/>
      <c r="N433" s="7"/>
      <c r="O433" s="7"/>
    </row>
    <row r="434" ht="15.75" customHeight="1">
      <c r="A434" s="7"/>
      <c r="B434" s="7"/>
      <c r="C434" s="7"/>
      <c r="D434" s="7"/>
      <c r="E434" s="7"/>
      <c r="F434" s="7"/>
      <c r="G434" s="7"/>
      <c r="H434" s="7"/>
      <c r="I434" s="7"/>
      <c r="J434" s="7"/>
      <c r="L434" s="7"/>
      <c r="N434" s="7"/>
      <c r="O434" s="7"/>
    </row>
    <row r="435" ht="15.75" customHeight="1">
      <c r="A435" s="7"/>
      <c r="B435" s="7"/>
      <c r="C435" s="7"/>
      <c r="D435" s="7"/>
      <c r="E435" s="7"/>
      <c r="F435" s="7"/>
      <c r="G435" s="7"/>
      <c r="H435" s="7"/>
      <c r="I435" s="7"/>
      <c r="J435" s="7"/>
      <c r="L435" s="7"/>
      <c r="N435" s="7"/>
      <c r="O435" s="7"/>
    </row>
    <row r="436" ht="15.75" customHeight="1">
      <c r="A436" s="7"/>
      <c r="B436" s="7"/>
      <c r="C436" s="7"/>
      <c r="D436" s="7"/>
      <c r="E436" s="7"/>
      <c r="F436" s="7"/>
      <c r="G436" s="7"/>
      <c r="H436" s="7"/>
      <c r="I436" s="7"/>
      <c r="J436" s="7"/>
      <c r="L436" s="7"/>
      <c r="N436" s="7"/>
      <c r="O436" s="7"/>
    </row>
    <row r="437" ht="15.75" customHeight="1">
      <c r="A437" s="7"/>
      <c r="B437" s="7"/>
      <c r="C437" s="7"/>
      <c r="D437" s="7"/>
      <c r="E437" s="7"/>
      <c r="F437" s="7"/>
      <c r="G437" s="7"/>
      <c r="H437" s="7"/>
      <c r="I437" s="7"/>
      <c r="J437" s="7"/>
      <c r="L437" s="7"/>
      <c r="N437" s="7"/>
      <c r="O437" s="7"/>
    </row>
    <row r="438" ht="15.75" customHeight="1">
      <c r="A438" s="7"/>
      <c r="B438" s="7"/>
      <c r="C438" s="7"/>
      <c r="D438" s="7"/>
      <c r="E438" s="7"/>
      <c r="F438" s="7"/>
      <c r="G438" s="7"/>
      <c r="H438" s="7"/>
      <c r="I438" s="7"/>
      <c r="J438" s="7"/>
      <c r="L438" s="7"/>
      <c r="N438" s="7"/>
      <c r="O438" s="7"/>
    </row>
    <row r="439" ht="15.75" customHeight="1">
      <c r="A439" s="7"/>
      <c r="B439" s="7"/>
      <c r="C439" s="7"/>
      <c r="D439" s="7"/>
      <c r="E439" s="7"/>
      <c r="F439" s="7"/>
      <c r="G439" s="7"/>
      <c r="H439" s="7"/>
      <c r="I439" s="7"/>
      <c r="J439" s="7"/>
      <c r="L439" s="7"/>
      <c r="N439" s="7"/>
      <c r="O439" s="7"/>
    </row>
    <row r="440" ht="15.75" customHeight="1">
      <c r="A440" s="7"/>
      <c r="B440" s="7"/>
      <c r="C440" s="7"/>
      <c r="D440" s="7"/>
      <c r="E440" s="7"/>
      <c r="F440" s="7"/>
      <c r="G440" s="7"/>
      <c r="H440" s="7"/>
      <c r="I440" s="7"/>
      <c r="J440" s="7"/>
      <c r="L440" s="7"/>
      <c r="N440" s="7"/>
      <c r="O440" s="7"/>
    </row>
    <row r="441" ht="15.75" customHeight="1">
      <c r="A441" s="7"/>
      <c r="B441" s="7"/>
      <c r="C441" s="7"/>
      <c r="D441" s="7"/>
      <c r="E441" s="7"/>
      <c r="F441" s="7"/>
      <c r="G441" s="7"/>
      <c r="H441" s="7"/>
      <c r="I441" s="7"/>
      <c r="J441" s="7"/>
      <c r="L441" s="7"/>
      <c r="N441" s="7"/>
      <c r="O441" s="7"/>
    </row>
    <row r="442" ht="15.75" customHeight="1">
      <c r="A442" s="7"/>
      <c r="B442" s="7"/>
      <c r="C442" s="7"/>
      <c r="D442" s="7"/>
      <c r="E442" s="7"/>
      <c r="F442" s="7"/>
      <c r="G442" s="7"/>
      <c r="H442" s="7"/>
      <c r="I442" s="7"/>
      <c r="J442" s="7"/>
      <c r="L442" s="7"/>
      <c r="N442" s="7"/>
      <c r="O442" s="7"/>
    </row>
    <row r="443" ht="15.75" customHeight="1">
      <c r="A443" s="7"/>
      <c r="B443" s="7"/>
      <c r="C443" s="7"/>
      <c r="D443" s="7"/>
      <c r="E443" s="7"/>
      <c r="F443" s="7"/>
      <c r="G443" s="7"/>
      <c r="H443" s="7"/>
      <c r="I443" s="7"/>
      <c r="J443" s="7"/>
      <c r="L443" s="7"/>
      <c r="N443" s="7"/>
      <c r="O443" s="7"/>
    </row>
    <row r="444" ht="15.75" customHeight="1">
      <c r="A444" s="7"/>
      <c r="B444" s="7"/>
      <c r="C444" s="7"/>
      <c r="D444" s="7"/>
      <c r="E444" s="7"/>
      <c r="F444" s="7"/>
      <c r="G444" s="7"/>
      <c r="H444" s="7"/>
      <c r="I444" s="7"/>
      <c r="J444" s="7"/>
      <c r="L444" s="7"/>
      <c r="N444" s="7"/>
      <c r="O444" s="7"/>
    </row>
    <row r="445" ht="15.75" customHeight="1">
      <c r="A445" s="7"/>
      <c r="B445" s="7"/>
      <c r="C445" s="7"/>
      <c r="D445" s="7"/>
      <c r="E445" s="7"/>
      <c r="F445" s="7"/>
      <c r="G445" s="7"/>
      <c r="H445" s="7"/>
      <c r="I445" s="7"/>
      <c r="J445" s="7"/>
      <c r="L445" s="7"/>
      <c r="N445" s="7"/>
      <c r="O445" s="7"/>
    </row>
    <row r="446" ht="15.75" customHeight="1">
      <c r="A446" s="7"/>
      <c r="B446" s="7"/>
      <c r="C446" s="7"/>
      <c r="D446" s="7"/>
      <c r="E446" s="7"/>
      <c r="F446" s="7"/>
      <c r="G446" s="7"/>
      <c r="H446" s="7"/>
      <c r="I446" s="7"/>
      <c r="J446" s="7"/>
      <c r="L446" s="7"/>
      <c r="N446" s="7"/>
      <c r="O446" s="7"/>
    </row>
    <row r="447" ht="15.75" customHeight="1">
      <c r="A447" s="7"/>
      <c r="B447" s="7"/>
      <c r="C447" s="7"/>
      <c r="D447" s="7"/>
      <c r="E447" s="7"/>
      <c r="F447" s="7"/>
      <c r="G447" s="7"/>
      <c r="H447" s="7"/>
      <c r="I447" s="7"/>
      <c r="J447" s="7"/>
      <c r="L447" s="7"/>
      <c r="N447" s="7"/>
      <c r="O447" s="7"/>
    </row>
    <row r="448" ht="15.75" customHeight="1">
      <c r="A448" s="7"/>
      <c r="B448" s="7"/>
      <c r="C448" s="7"/>
      <c r="D448" s="7"/>
      <c r="E448" s="7"/>
      <c r="F448" s="7"/>
      <c r="G448" s="7"/>
      <c r="H448" s="7"/>
      <c r="I448" s="7"/>
      <c r="J448" s="7"/>
      <c r="L448" s="7"/>
      <c r="N448" s="7"/>
      <c r="O448" s="7"/>
    </row>
    <row r="449" ht="15.75" customHeight="1">
      <c r="A449" s="7"/>
      <c r="B449" s="7"/>
      <c r="C449" s="7"/>
      <c r="D449" s="7"/>
      <c r="E449" s="7"/>
      <c r="F449" s="7"/>
      <c r="G449" s="7"/>
      <c r="H449" s="7"/>
      <c r="I449" s="7"/>
      <c r="J449" s="7"/>
      <c r="L449" s="7"/>
      <c r="N449" s="7"/>
      <c r="O449" s="7"/>
    </row>
    <row r="450" ht="15.75" customHeight="1">
      <c r="A450" s="7"/>
      <c r="B450" s="7"/>
      <c r="C450" s="7"/>
      <c r="D450" s="7"/>
      <c r="E450" s="7"/>
      <c r="F450" s="7"/>
      <c r="G450" s="7"/>
      <c r="H450" s="7"/>
      <c r="I450" s="7"/>
      <c r="J450" s="7"/>
      <c r="L450" s="7"/>
      <c r="N450" s="7"/>
      <c r="O450" s="7"/>
    </row>
    <row r="451" ht="15.75" customHeight="1">
      <c r="A451" s="7"/>
      <c r="B451" s="7"/>
      <c r="C451" s="7"/>
      <c r="D451" s="7"/>
      <c r="E451" s="7"/>
      <c r="F451" s="7"/>
      <c r="G451" s="7"/>
      <c r="H451" s="7"/>
      <c r="I451" s="7"/>
      <c r="J451" s="7"/>
      <c r="L451" s="7"/>
      <c r="N451" s="7"/>
      <c r="O451" s="7"/>
    </row>
    <row r="452" ht="15.75" customHeight="1">
      <c r="A452" s="7"/>
      <c r="B452" s="7"/>
      <c r="C452" s="7"/>
      <c r="D452" s="7"/>
      <c r="E452" s="7"/>
      <c r="F452" s="7"/>
      <c r="G452" s="7"/>
      <c r="H452" s="7"/>
      <c r="I452" s="7"/>
      <c r="J452" s="7"/>
      <c r="L452" s="7"/>
      <c r="N452" s="7"/>
      <c r="O452" s="7"/>
    </row>
    <row r="453" ht="15.75" customHeight="1">
      <c r="A453" s="7"/>
      <c r="B453" s="7"/>
      <c r="C453" s="7"/>
      <c r="D453" s="7"/>
      <c r="E453" s="7"/>
      <c r="F453" s="7"/>
      <c r="G453" s="7"/>
      <c r="H453" s="7"/>
      <c r="I453" s="7"/>
      <c r="J453" s="7"/>
      <c r="L453" s="7"/>
      <c r="N453" s="7"/>
      <c r="O453" s="7"/>
    </row>
    <row r="454" ht="15.75" customHeight="1">
      <c r="A454" s="7"/>
      <c r="B454" s="7"/>
      <c r="C454" s="7"/>
      <c r="D454" s="7"/>
      <c r="E454" s="7"/>
      <c r="F454" s="7"/>
      <c r="G454" s="7"/>
      <c r="H454" s="7"/>
      <c r="I454" s="7"/>
      <c r="J454" s="7"/>
      <c r="L454" s="7"/>
      <c r="N454" s="7"/>
      <c r="O454" s="7"/>
    </row>
    <row r="455" ht="15.75" customHeight="1">
      <c r="A455" s="7"/>
      <c r="B455" s="7"/>
      <c r="C455" s="7"/>
      <c r="D455" s="7"/>
      <c r="E455" s="7"/>
      <c r="F455" s="7"/>
      <c r="G455" s="7"/>
      <c r="H455" s="7"/>
      <c r="I455" s="7"/>
      <c r="J455" s="7"/>
      <c r="L455" s="7"/>
      <c r="N455" s="7"/>
      <c r="O455" s="7"/>
    </row>
    <row r="456" ht="15.75" customHeight="1">
      <c r="A456" s="7"/>
      <c r="B456" s="7"/>
      <c r="C456" s="7"/>
      <c r="D456" s="7"/>
      <c r="E456" s="7"/>
      <c r="F456" s="7"/>
      <c r="G456" s="7"/>
      <c r="H456" s="7"/>
      <c r="I456" s="7"/>
      <c r="J456" s="7"/>
      <c r="L456" s="7"/>
      <c r="N456" s="7"/>
      <c r="O456" s="7"/>
    </row>
    <row r="457" ht="15.75" customHeight="1">
      <c r="A457" s="7"/>
      <c r="B457" s="7"/>
      <c r="C457" s="7"/>
      <c r="D457" s="7"/>
      <c r="E457" s="7"/>
      <c r="F457" s="7"/>
      <c r="G457" s="7"/>
      <c r="H457" s="7"/>
      <c r="I457" s="7"/>
      <c r="J457" s="7"/>
      <c r="L457" s="7"/>
      <c r="N457" s="7"/>
      <c r="O457" s="7"/>
    </row>
    <row r="458" ht="15.75" customHeight="1">
      <c r="A458" s="7"/>
      <c r="B458" s="7"/>
      <c r="C458" s="7"/>
      <c r="D458" s="7"/>
      <c r="E458" s="7"/>
      <c r="F458" s="7"/>
      <c r="G458" s="7"/>
      <c r="H458" s="7"/>
      <c r="I458" s="7"/>
      <c r="J458" s="7"/>
      <c r="L458" s="7"/>
      <c r="N458" s="7"/>
      <c r="O458" s="7"/>
    </row>
    <row r="459" ht="15.75" customHeight="1">
      <c r="A459" s="7"/>
      <c r="B459" s="7"/>
      <c r="C459" s="7"/>
      <c r="D459" s="7"/>
      <c r="E459" s="7"/>
      <c r="F459" s="7"/>
      <c r="G459" s="7"/>
      <c r="H459" s="7"/>
      <c r="I459" s="7"/>
      <c r="J459" s="7"/>
      <c r="L459" s="7"/>
      <c r="N459" s="7"/>
      <c r="O459" s="7"/>
    </row>
    <row r="460" ht="15.75" customHeight="1">
      <c r="A460" s="7"/>
      <c r="B460" s="7"/>
      <c r="C460" s="7"/>
      <c r="D460" s="7"/>
      <c r="E460" s="7"/>
      <c r="F460" s="7"/>
      <c r="G460" s="7"/>
      <c r="H460" s="7"/>
      <c r="I460" s="7"/>
      <c r="J460" s="7"/>
      <c r="L460" s="7"/>
      <c r="N460" s="7"/>
      <c r="O460" s="7"/>
    </row>
    <row r="461" ht="15.75" customHeight="1">
      <c r="A461" s="7"/>
      <c r="B461" s="7"/>
      <c r="C461" s="7"/>
      <c r="D461" s="7"/>
      <c r="E461" s="7"/>
      <c r="F461" s="7"/>
      <c r="G461" s="7"/>
      <c r="H461" s="7"/>
      <c r="I461" s="7"/>
      <c r="J461" s="7"/>
      <c r="L461" s="7"/>
      <c r="N461" s="7"/>
      <c r="O461" s="7"/>
    </row>
    <row r="462" ht="15.75" customHeight="1">
      <c r="A462" s="7"/>
      <c r="B462" s="7"/>
      <c r="C462" s="7"/>
      <c r="D462" s="7"/>
      <c r="E462" s="7"/>
      <c r="F462" s="7"/>
      <c r="G462" s="7"/>
      <c r="H462" s="7"/>
      <c r="I462" s="7"/>
      <c r="J462" s="7"/>
      <c r="L462" s="7"/>
      <c r="N462" s="7"/>
      <c r="O462" s="7"/>
    </row>
    <row r="463" ht="15.75" customHeight="1">
      <c r="A463" s="7"/>
      <c r="B463" s="7"/>
      <c r="C463" s="7"/>
      <c r="D463" s="7"/>
      <c r="E463" s="7"/>
      <c r="F463" s="7"/>
      <c r="G463" s="7"/>
      <c r="H463" s="7"/>
      <c r="I463" s="7"/>
      <c r="J463" s="7"/>
      <c r="L463" s="7"/>
      <c r="N463" s="7"/>
      <c r="O463" s="7"/>
    </row>
    <row r="464" ht="15.75" customHeight="1">
      <c r="A464" s="7"/>
      <c r="B464" s="7"/>
      <c r="C464" s="7"/>
      <c r="D464" s="7"/>
      <c r="E464" s="7"/>
      <c r="F464" s="7"/>
      <c r="G464" s="7"/>
      <c r="H464" s="7"/>
      <c r="I464" s="7"/>
      <c r="J464" s="7"/>
      <c r="L464" s="7"/>
      <c r="N464" s="7"/>
      <c r="O464" s="7"/>
    </row>
    <row r="465" ht="15.75" customHeight="1">
      <c r="A465" s="7"/>
      <c r="B465" s="7"/>
      <c r="C465" s="7"/>
      <c r="D465" s="7"/>
      <c r="E465" s="7"/>
      <c r="F465" s="7"/>
      <c r="G465" s="7"/>
      <c r="H465" s="7"/>
      <c r="I465" s="7"/>
      <c r="J465" s="7"/>
      <c r="L465" s="7"/>
      <c r="N465" s="7"/>
      <c r="O465" s="7"/>
    </row>
    <row r="466" ht="15.75" customHeight="1">
      <c r="A466" s="7"/>
      <c r="B466" s="7"/>
      <c r="C466" s="7"/>
      <c r="D466" s="7"/>
      <c r="E466" s="7"/>
      <c r="F466" s="7"/>
      <c r="G466" s="7"/>
      <c r="H466" s="7"/>
      <c r="I466" s="7"/>
      <c r="J466" s="7"/>
      <c r="L466" s="7"/>
      <c r="N466" s="7"/>
      <c r="O466" s="7"/>
    </row>
    <row r="467" ht="15.75" customHeight="1">
      <c r="A467" s="7"/>
      <c r="B467" s="7"/>
      <c r="C467" s="7"/>
      <c r="D467" s="7"/>
      <c r="E467" s="7"/>
      <c r="F467" s="7"/>
      <c r="G467" s="7"/>
      <c r="H467" s="7"/>
      <c r="I467" s="7"/>
      <c r="J467" s="7"/>
      <c r="L467" s="7"/>
      <c r="N467" s="7"/>
      <c r="O467" s="7"/>
    </row>
    <row r="468" ht="15.75" customHeight="1">
      <c r="A468" s="7"/>
      <c r="B468" s="7"/>
      <c r="C468" s="7"/>
      <c r="D468" s="7"/>
      <c r="E468" s="7"/>
      <c r="F468" s="7"/>
      <c r="G468" s="7"/>
      <c r="H468" s="7"/>
      <c r="I468" s="7"/>
      <c r="J468" s="7"/>
      <c r="L468" s="7"/>
      <c r="N468" s="7"/>
      <c r="O468" s="7"/>
    </row>
    <row r="469" ht="15.75" customHeight="1">
      <c r="A469" s="7"/>
      <c r="B469" s="7"/>
      <c r="C469" s="7"/>
      <c r="D469" s="7"/>
      <c r="E469" s="7"/>
      <c r="F469" s="7"/>
      <c r="G469" s="7"/>
      <c r="H469" s="7"/>
      <c r="I469" s="7"/>
      <c r="J469" s="7"/>
      <c r="L469" s="7"/>
      <c r="N469" s="7"/>
      <c r="O469" s="7"/>
    </row>
    <row r="470" ht="15.75" customHeight="1">
      <c r="A470" s="7"/>
      <c r="B470" s="7"/>
      <c r="C470" s="7"/>
      <c r="D470" s="7"/>
      <c r="E470" s="7"/>
      <c r="F470" s="7"/>
      <c r="G470" s="7"/>
      <c r="H470" s="7"/>
      <c r="I470" s="7"/>
      <c r="J470" s="7"/>
      <c r="L470" s="7"/>
      <c r="N470" s="7"/>
      <c r="O470" s="7"/>
    </row>
    <row r="471" ht="15.75" customHeight="1">
      <c r="A471" s="7"/>
      <c r="B471" s="7"/>
      <c r="C471" s="7"/>
      <c r="D471" s="7"/>
      <c r="E471" s="7"/>
      <c r="F471" s="7"/>
      <c r="G471" s="7"/>
      <c r="H471" s="7"/>
      <c r="I471" s="7"/>
      <c r="J471" s="7"/>
      <c r="L471" s="7"/>
      <c r="N471" s="7"/>
      <c r="O471" s="7"/>
    </row>
    <row r="472" ht="15.75" customHeight="1">
      <c r="A472" s="7"/>
      <c r="B472" s="7"/>
      <c r="C472" s="7"/>
      <c r="D472" s="7"/>
      <c r="E472" s="7"/>
      <c r="F472" s="7"/>
      <c r="G472" s="7"/>
      <c r="H472" s="7"/>
      <c r="I472" s="7"/>
      <c r="J472" s="7"/>
      <c r="L472" s="7"/>
      <c r="N472" s="7"/>
      <c r="O472" s="7"/>
    </row>
    <row r="473" ht="15.75" customHeight="1">
      <c r="A473" s="7"/>
      <c r="B473" s="7"/>
      <c r="C473" s="7"/>
      <c r="D473" s="7"/>
      <c r="E473" s="7"/>
      <c r="F473" s="7"/>
      <c r="G473" s="7"/>
      <c r="H473" s="7"/>
      <c r="I473" s="7"/>
      <c r="J473" s="7"/>
      <c r="L473" s="7"/>
      <c r="N473" s="7"/>
      <c r="O473" s="7"/>
    </row>
    <row r="474" ht="15.75" customHeight="1">
      <c r="A474" s="7"/>
      <c r="B474" s="7"/>
      <c r="C474" s="7"/>
      <c r="D474" s="7"/>
      <c r="E474" s="7"/>
      <c r="F474" s="7"/>
      <c r="G474" s="7"/>
      <c r="H474" s="7"/>
      <c r="I474" s="7"/>
      <c r="J474" s="7"/>
      <c r="L474" s="7"/>
      <c r="N474" s="7"/>
      <c r="O474" s="7"/>
    </row>
    <row r="475" ht="15.75" customHeight="1">
      <c r="A475" s="7"/>
      <c r="B475" s="7"/>
      <c r="C475" s="7"/>
      <c r="D475" s="7"/>
      <c r="E475" s="7"/>
      <c r="F475" s="7"/>
      <c r="G475" s="7"/>
      <c r="H475" s="7"/>
      <c r="I475" s="7"/>
      <c r="J475" s="7"/>
      <c r="L475" s="7"/>
      <c r="N475" s="7"/>
      <c r="O475" s="7"/>
    </row>
    <row r="476" ht="15.75" customHeight="1">
      <c r="A476" s="7"/>
      <c r="B476" s="7"/>
      <c r="C476" s="7"/>
      <c r="D476" s="7"/>
      <c r="E476" s="7"/>
      <c r="F476" s="7"/>
      <c r="G476" s="7"/>
      <c r="H476" s="7"/>
      <c r="I476" s="7"/>
      <c r="J476" s="7"/>
      <c r="L476" s="7"/>
      <c r="N476" s="7"/>
      <c r="O476" s="7"/>
    </row>
    <row r="477" ht="15.75" customHeight="1">
      <c r="A477" s="7"/>
      <c r="B477" s="7"/>
      <c r="C477" s="7"/>
      <c r="D477" s="7"/>
      <c r="E477" s="7"/>
      <c r="F477" s="7"/>
      <c r="G477" s="7"/>
      <c r="H477" s="7"/>
      <c r="I477" s="7"/>
      <c r="J477" s="7"/>
      <c r="L477" s="7"/>
      <c r="N477" s="7"/>
      <c r="O477" s="7"/>
    </row>
    <row r="478" ht="15.75" customHeight="1">
      <c r="A478" s="7"/>
      <c r="B478" s="7"/>
      <c r="C478" s="7"/>
      <c r="D478" s="7"/>
      <c r="E478" s="7"/>
      <c r="F478" s="7"/>
      <c r="G478" s="7"/>
      <c r="H478" s="7"/>
      <c r="I478" s="7"/>
      <c r="J478" s="7"/>
      <c r="L478" s="7"/>
      <c r="N478" s="7"/>
      <c r="O478" s="7"/>
    </row>
    <row r="479" ht="15.75" customHeight="1">
      <c r="A479" s="7"/>
      <c r="B479" s="7"/>
      <c r="C479" s="7"/>
      <c r="D479" s="7"/>
      <c r="E479" s="7"/>
      <c r="F479" s="7"/>
      <c r="G479" s="7"/>
      <c r="H479" s="7"/>
      <c r="I479" s="7"/>
      <c r="J479" s="7"/>
      <c r="L479" s="7"/>
      <c r="N479" s="7"/>
      <c r="O479" s="7"/>
    </row>
    <row r="480" ht="15.75" customHeight="1">
      <c r="A480" s="7"/>
      <c r="B480" s="7"/>
      <c r="C480" s="7"/>
      <c r="D480" s="7"/>
      <c r="E480" s="7"/>
      <c r="F480" s="7"/>
      <c r="G480" s="7"/>
      <c r="H480" s="7"/>
      <c r="I480" s="7"/>
      <c r="J480" s="7"/>
      <c r="L480" s="7"/>
      <c r="N480" s="7"/>
      <c r="O480" s="7"/>
    </row>
    <row r="481" ht="15.75" customHeight="1">
      <c r="A481" s="7"/>
      <c r="B481" s="7"/>
      <c r="C481" s="7"/>
      <c r="D481" s="7"/>
      <c r="E481" s="7"/>
      <c r="F481" s="7"/>
      <c r="G481" s="7"/>
      <c r="H481" s="7"/>
      <c r="I481" s="7"/>
      <c r="J481" s="7"/>
      <c r="L481" s="7"/>
      <c r="N481" s="7"/>
      <c r="O481" s="7"/>
    </row>
    <row r="482" ht="15.75" customHeight="1">
      <c r="A482" s="7"/>
      <c r="B482" s="7"/>
      <c r="C482" s="7"/>
      <c r="D482" s="7"/>
      <c r="E482" s="7"/>
      <c r="F482" s="7"/>
      <c r="G482" s="7"/>
      <c r="H482" s="7"/>
      <c r="I482" s="7"/>
      <c r="J482" s="7"/>
      <c r="L482" s="7"/>
      <c r="N482" s="7"/>
      <c r="O482" s="7"/>
    </row>
    <row r="483" ht="15.75" customHeight="1">
      <c r="A483" s="7"/>
      <c r="B483" s="7"/>
      <c r="C483" s="7"/>
      <c r="D483" s="7"/>
      <c r="E483" s="7"/>
      <c r="F483" s="7"/>
      <c r="G483" s="7"/>
      <c r="H483" s="7"/>
      <c r="I483" s="7"/>
      <c r="J483" s="7"/>
      <c r="L483" s="7"/>
      <c r="N483" s="7"/>
      <c r="O483" s="7"/>
    </row>
    <row r="484" ht="15.75" customHeight="1">
      <c r="A484" s="7"/>
      <c r="B484" s="7"/>
      <c r="C484" s="7"/>
      <c r="D484" s="7"/>
      <c r="E484" s="7"/>
      <c r="F484" s="7"/>
      <c r="G484" s="7"/>
      <c r="H484" s="7"/>
      <c r="I484" s="7"/>
      <c r="J484" s="7"/>
      <c r="L484" s="7"/>
      <c r="N484" s="7"/>
      <c r="O484" s="7"/>
    </row>
    <row r="485" ht="15.75" customHeight="1">
      <c r="A485" s="7"/>
      <c r="B485" s="7"/>
      <c r="C485" s="7"/>
      <c r="D485" s="7"/>
      <c r="E485" s="7"/>
      <c r="F485" s="7"/>
      <c r="G485" s="7"/>
      <c r="H485" s="7"/>
      <c r="I485" s="7"/>
      <c r="J485" s="7"/>
      <c r="L485" s="7"/>
      <c r="N485" s="7"/>
      <c r="O485" s="7"/>
    </row>
    <row r="486" ht="15.75" customHeight="1">
      <c r="A486" s="7"/>
      <c r="B486" s="7"/>
      <c r="C486" s="7"/>
      <c r="D486" s="7"/>
      <c r="E486" s="7"/>
      <c r="F486" s="7"/>
      <c r="G486" s="7"/>
      <c r="H486" s="7"/>
      <c r="I486" s="7"/>
      <c r="J486" s="7"/>
      <c r="L486" s="7"/>
      <c r="N486" s="7"/>
      <c r="O486" s="7"/>
    </row>
    <row r="487" ht="15.75" customHeight="1">
      <c r="A487" s="7"/>
      <c r="B487" s="7"/>
      <c r="C487" s="7"/>
      <c r="D487" s="7"/>
      <c r="E487" s="7"/>
      <c r="F487" s="7"/>
      <c r="G487" s="7"/>
      <c r="H487" s="7"/>
      <c r="I487" s="7"/>
      <c r="J487" s="7"/>
      <c r="L487" s="7"/>
      <c r="N487" s="7"/>
      <c r="O487" s="7"/>
    </row>
    <row r="488" ht="15.75" customHeight="1">
      <c r="A488" s="7"/>
      <c r="B488" s="7"/>
      <c r="C488" s="7"/>
      <c r="D488" s="7"/>
      <c r="E488" s="7"/>
      <c r="F488" s="7"/>
      <c r="G488" s="7"/>
      <c r="H488" s="7"/>
      <c r="I488" s="7"/>
      <c r="J488" s="7"/>
      <c r="L488" s="7"/>
      <c r="N488" s="7"/>
      <c r="O488" s="7"/>
    </row>
    <row r="489" ht="15.75" customHeight="1">
      <c r="A489" s="7"/>
      <c r="B489" s="7"/>
      <c r="C489" s="7"/>
      <c r="D489" s="7"/>
      <c r="E489" s="7"/>
      <c r="F489" s="7"/>
      <c r="G489" s="7"/>
      <c r="H489" s="7"/>
      <c r="I489" s="7"/>
      <c r="J489" s="7"/>
      <c r="L489" s="7"/>
      <c r="N489" s="7"/>
      <c r="O489" s="7"/>
    </row>
    <row r="490" ht="15.75" customHeight="1">
      <c r="A490" s="7"/>
      <c r="B490" s="7"/>
      <c r="C490" s="7"/>
      <c r="D490" s="7"/>
      <c r="E490" s="7"/>
      <c r="F490" s="7"/>
      <c r="G490" s="7"/>
      <c r="H490" s="7"/>
      <c r="I490" s="7"/>
      <c r="J490" s="7"/>
      <c r="L490" s="7"/>
      <c r="N490" s="7"/>
      <c r="O490" s="7"/>
    </row>
    <row r="491" ht="15.75" customHeight="1">
      <c r="A491" s="7"/>
      <c r="B491" s="7"/>
      <c r="C491" s="7"/>
      <c r="D491" s="7"/>
      <c r="E491" s="7"/>
      <c r="F491" s="7"/>
      <c r="G491" s="7"/>
      <c r="H491" s="7"/>
      <c r="I491" s="7"/>
      <c r="J491" s="7"/>
      <c r="L491" s="7"/>
      <c r="N491" s="7"/>
      <c r="O491" s="7"/>
    </row>
    <row r="492" ht="15.75" customHeight="1">
      <c r="A492" s="7"/>
      <c r="B492" s="7"/>
      <c r="C492" s="7"/>
      <c r="D492" s="7"/>
      <c r="E492" s="7"/>
      <c r="F492" s="7"/>
      <c r="G492" s="7"/>
      <c r="H492" s="7"/>
      <c r="I492" s="7"/>
      <c r="J492" s="7"/>
      <c r="L492" s="7"/>
      <c r="N492" s="7"/>
      <c r="O492" s="7"/>
    </row>
    <row r="493" ht="15.75" customHeight="1">
      <c r="A493" s="7"/>
      <c r="B493" s="7"/>
      <c r="C493" s="7"/>
      <c r="D493" s="7"/>
      <c r="E493" s="7"/>
      <c r="F493" s="7"/>
      <c r="G493" s="7"/>
      <c r="H493" s="7"/>
      <c r="I493" s="7"/>
      <c r="J493" s="7"/>
      <c r="L493" s="7"/>
      <c r="N493" s="7"/>
      <c r="O493" s="7"/>
    </row>
    <row r="494" ht="15.75" customHeight="1">
      <c r="A494" s="7"/>
      <c r="B494" s="7"/>
      <c r="C494" s="7"/>
      <c r="D494" s="7"/>
      <c r="E494" s="7"/>
      <c r="F494" s="7"/>
      <c r="G494" s="7"/>
      <c r="H494" s="7"/>
      <c r="I494" s="7"/>
      <c r="J494" s="7"/>
      <c r="L494" s="7"/>
      <c r="N494" s="7"/>
      <c r="O494" s="7"/>
    </row>
    <row r="495" ht="15.75" customHeight="1">
      <c r="A495" s="7"/>
      <c r="B495" s="7"/>
      <c r="C495" s="7"/>
      <c r="D495" s="7"/>
      <c r="E495" s="7"/>
      <c r="F495" s="7"/>
      <c r="G495" s="7"/>
      <c r="H495" s="7"/>
      <c r="I495" s="7"/>
      <c r="J495" s="7"/>
      <c r="L495" s="7"/>
      <c r="N495" s="7"/>
      <c r="O495" s="7"/>
    </row>
    <row r="496" ht="15.75" customHeight="1">
      <c r="A496" s="7"/>
      <c r="B496" s="7"/>
      <c r="C496" s="7"/>
      <c r="D496" s="7"/>
      <c r="E496" s="7"/>
      <c r="F496" s="7"/>
      <c r="G496" s="7"/>
      <c r="H496" s="7"/>
      <c r="I496" s="7"/>
      <c r="J496" s="7"/>
      <c r="L496" s="7"/>
      <c r="N496" s="7"/>
      <c r="O496" s="7"/>
    </row>
    <row r="497" ht="15.75" customHeight="1">
      <c r="A497" s="7"/>
      <c r="B497" s="7"/>
      <c r="C497" s="7"/>
      <c r="D497" s="7"/>
      <c r="E497" s="7"/>
      <c r="F497" s="7"/>
      <c r="G497" s="7"/>
      <c r="H497" s="7"/>
      <c r="I497" s="7"/>
      <c r="J497" s="7"/>
      <c r="L497" s="7"/>
      <c r="N497" s="7"/>
      <c r="O497" s="7"/>
    </row>
    <row r="498" ht="15.75" customHeight="1">
      <c r="A498" s="7"/>
      <c r="B498" s="7"/>
      <c r="C498" s="7"/>
      <c r="D498" s="7"/>
      <c r="E498" s="7"/>
      <c r="F498" s="7"/>
      <c r="G498" s="7"/>
      <c r="H498" s="7"/>
      <c r="I498" s="7"/>
      <c r="J498" s="7"/>
      <c r="L498" s="7"/>
      <c r="N498" s="7"/>
      <c r="O498" s="7"/>
    </row>
    <row r="499" ht="15.75" customHeight="1">
      <c r="A499" s="7"/>
      <c r="B499" s="7"/>
      <c r="C499" s="7"/>
      <c r="D499" s="7"/>
      <c r="E499" s="7"/>
      <c r="F499" s="7"/>
      <c r="G499" s="7"/>
      <c r="H499" s="7"/>
      <c r="I499" s="7"/>
      <c r="J499" s="7"/>
      <c r="L499" s="7"/>
      <c r="N499" s="7"/>
      <c r="O499" s="7"/>
    </row>
    <row r="500" ht="15.75" customHeight="1">
      <c r="A500" s="7"/>
      <c r="B500" s="7"/>
      <c r="C500" s="7"/>
      <c r="D500" s="7"/>
      <c r="E500" s="7"/>
      <c r="F500" s="7"/>
      <c r="G500" s="7"/>
      <c r="H500" s="7"/>
      <c r="I500" s="7"/>
      <c r="J500" s="7"/>
      <c r="L500" s="7"/>
      <c r="N500" s="7"/>
      <c r="O500" s="7"/>
    </row>
    <row r="501" ht="15.75" customHeight="1">
      <c r="A501" s="7"/>
      <c r="B501" s="7"/>
      <c r="C501" s="7"/>
      <c r="D501" s="7"/>
      <c r="E501" s="7"/>
      <c r="F501" s="7"/>
      <c r="G501" s="7"/>
      <c r="H501" s="7"/>
      <c r="I501" s="7"/>
      <c r="J501" s="7"/>
      <c r="L501" s="7"/>
      <c r="N501" s="7"/>
      <c r="O501" s="7"/>
    </row>
    <row r="502" ht="15.75" customHeight="1">
      <c r="A502" s="7"/>
      <c r="B502" s="7"/>
      <c r="C502" s="7"/>
      <c r="D502" s="7"/>
      <c r="E502" s="7"/>
      <c r="F502" s="7"/>
      <c r="G502" s="7"/>
      <c r="H502" s="7"/>
      <c r="I502" s="7"/>
      <c r="J502" s="7"/>
      <c r="L502" s="7"/>
      <c r="N502" s="7"/>
      <c r="O502" s="7"/>
    </row>
    <row r="503" ht="15.75" customHeight="1">
      <c r="A503" s="7"/>
      <c r="B503" s="7"/>
      <c r="C503" s="7"/>
      <c r="D503" s="7"/>
      <c r="E503" s="7"/>
      <c r="F503" s="7"/>
      <c r="G503" s="7"/>
      <c r="H503" s="7"/>
      <c r="I503" s="7"/>
      <c r="J503" s="7"/>
      <c r="L503" s="7"/>
      <c r="N503" s="7"/>
      <c r="O503" s="7"/>
    </row>
    <row r="504" ht="15.75" customHeight="1">
      <c r="A504" s="7"/>
      <c r="B504" s="7"/>
      <c r="C504" s="7"/>
      <c r="D504" s="7"/>
      <c r="E504" s="7"/>
      <c r="F504" s="7"/>
      <c r="G504" s="7"/>
      <c r="H504" s="7"/>
      <c r="I504" s="7"/>
      <c r="J504" s="7"/>
      <c r="L504" s="7"/>
      <c r="N504" s="7"/>
      <c r="O504" s="7"/>
    </row>
    <row r="505" ht="15.75" customHeight="1">
      <c r="A505" s="7"/>
      <c r="B505" s="7"/>
      <c r="C505" s="7"/>
      <c r="D505" s="7"/>
      <c r="E505" s="7"/>
      <c r="F505" s="7"/>
      <c r="G505" s="7"/>
      <c r="H505" s="7"/>
      <c r="I505" s="7"/>
      <c r="J505" s="7"/>
      <c r="L505" s="7"/>
      <c r="N505" s="7"/>
      <c r="O505" s="7"/>
    </row>
    <row r="506" ht="15.75" customHeight="1">
      <c r="A506" s="7"/>
      <c r="B506" s="7"/>
      <c r="C506" s="7"/>
      <c r="D506" s="7"/>
      <c r="E506" s="7"/>
      <c r="F506" s="7"/>
      <c r="G506" s="7"/>
      <c r="H506" s="7"/>
      <c r="I506" s="7"/>
      <c r="J506" s="7"/>
      <c r="L506" s="7"/>
      <c r="N506" s="7"/>
      <c r="O506" s="7"/>
    </row>
    <row r="507" ht="15.75" customHeight="1">
      <c r="A507" s="7"/>
      <c r="B507" s="7"/>
      <c r="C507" s="7"/>
      <c r="D507" s="7"/>
      <c r="E507" s="7"/>
      <c r="F507" s="7"/>
      <c r="G507" s="7"/>
      <c r="H507" s="7"/>
      <c r="I507" s="7"/>
      <c r="J507" s="7"/>
      <c r="L507" s="7"/>
      <c r="N507" s="7"/>
      <c r="O507" s="7"/>
    </row>
    <row r="508" ht="15.75" customHeight="1">
      <c r="A508" s="7"/>
      <c r="B508" s="7"/>
      <c r="C508" s="7"/>
      <c r="D508" s="7"/>
      <c r="E508" s="7"/>
      <c r="F508" s="7"/>
      <c r="G508" s="7"/>
      <c r="H508" s="7"/>
      <c r="I508" s="7"/>
      <c r="J508" s="7"/>
      <c r="L508" s="7"/>
      <c r="N508" s="7"/>
      <c r="O508" s="7"/>
    </row>
    <row r="509" ht="15.75" customHeight="1">
      <c r="A509" s="7"/>
      <c r="B509" s="7"/>
      <c r="C509" s="7"/>
      <c r="D509" s="7"/>
      <c r="E509" s="7"/>
      <c r="F509" s="7"/>
      <c r="G509" s="7"/>
      <c r="H509" s="7"/>
      <c r="I509" s="7"/>
      <c r="J509" s="7"/>
      <c r="L509" s="7"/>
      <c r="N509" s="7"/>
      <c r="O509" s="7"/>
    </row>
    <row r="510" ht="15.75" customHeight="1">
      <c r="A510" s="7"/>
      <c r="B510" s="7"/>
      <c r="C510" s="7"/>
      <c r="D510" s="7"/>
      <c r="E510" s="7"/>
      <c r="F510" s="7"/>
      <c r="G510" s="7"/>
      <c r="H510" s="7"/>
      <c r="I510" s="7"/>
      <c r="J510" s="7"/>
      <c r="L510" s="7"/>
      <c r="N510" s="7"/>
      <c r="O510" s="7"/>
    </row>
    <row r="511" ht="15.75" customHeight="1">
      <c r="A511" s="7"/>
      <c r="B511" s="7"/>
      <c r="C511" s="7"/>
      <c r="D511" s="7"/>
      <c r="E511" s="7"/>
      <c r="F511" s="7"/>
      <c r="G511" s="7"/>
      <c r="H511" s="7"/>
      <c r="I511" s="7"/>
      <c r="J511" s="7"/>
      <c r="L511" s="7"/>
      <c r="N511" s="7"/>
      <c r="O511" s="7"/>
    </row>
    <row r="512" ht="15.75" customHeight="1">
      <c r="A512" s="7"/>
      <c r="B512" s="7"/>
      <c r="C512" s="7"/>
      <c r="D512" s="7"/>
      <c r="E512" s="7"/>
      <c r="F512" s="7"/>
      <c r="G512" s="7"/>
      <c r="H512" s="7"/>
      <c r="I512" s="7"/>
      <c r="J512" s="7"/>
      <c r="L512" s="7"/>
      <c r="N512" s="7"/>
      <c r="O512" s="7"/>
    </row>
    <row r="513" ht="15.75" customHeight="1">
      <c r="A513" s="7"/>
      <c r="B513" s="7"/>
      <c r="C513" s="7"/>
      <c r="D513" s="7"/>
      <c r="E513" s="7"/>
      <c r="F513" s="7"/>
      <c r="G513" s="7"/>
      <c r="H513" s="7"/>
      <c r="I513" s="7"/>
      <c r="J513" s="7"/>
      <c r="L513" s="7"/>
      <c r="N513" s="7"/>
      <c r="O513" s="7"/>
    </row>
    <row r="514" ht="15.75" customHeight="1">
      <c r="A514" s="7"/>
      <c r="B514" s="7"/>
      <c r="C514" s="7"/>
      <c r="D514" s="7"/>
      <c r="E514" s="7"/>
      <c r="F514" s="7"/>
      <c r="G514" s="7"/>
      <c r="H514" s="7"/>
      <c r="I514" s="7"/>
      <c r="J514" s="7"/>
      <c r="L514" s="7"/>
      <c r="N514" s="7"/>
      <c r="O514" s="7"/>
    </row>
    <row r="515" ht="15.75" customHeight="1">
      <c r="A515" s="7"/>
      <c r="B515" s="7"/>
      <c r="C515" s="7"/>
      <c r="D515" s="7"/>
      <c r="E515" s="7"/>
      <c r="F515" s="7"/>
      <c r="G515" s="7"/>
      <c r="H515" s="7"/>
      <c r="I515" s="7"/>
      <c r="J515" s="7"/>
      <c r="L515" s="7"/>
      <c r="N515" s="7"/>
      <c r="O515" s="7"/>
    </row>
    <row r="516" ht="15.75" customHeight="1">
      <c r="A516" s="7"/>
      <c r="B516" s="7"/>
      <c r="C516" s="7"/>
      <c r="D516" s="7"/>
      <c r="E516" s="7"/>
      <c r="F516" s="7"/>
      <c r="G516" s="7"/>
      <c r="H516" s="7"/>
      <c r="I516" s="7"/>
      <c r="J516" s="7"/>
      <c r="L516" s="7"/>
      <c r="N516" s="7"/>
      <c r="O516" s="7"/>
    </row>
    <row r="517" ht="15.75" customHeight="1">
      <c r="A517" s="7"/>
      <c r="B517" s="7"/>
      <c r="C517" s="7"/>
      <c r="D517" s="7"/>
      <c r="E517" s="7"/>
      <c r="F517" s="7"/>
      <c r="G517" s="7"/>
      <c r="H517" s="7"/>
      <c r="I517" s="7"/>
      <c r="J517" s="7"/>
      <c r="L517" s="7"/>
      <c r="N517" s="7"/>
      <c r="O517" s="7"/>
    </row>
    <row r="518" ht="15.75" customHeight="1">
      <c r="A518" s="7"/>
      <c r="B518" s="7"/>
      <c r="C518" s="7"/>
      <c r="D518" s="7"/>
      <c r="E518" s="7"/>
      <c r="F518" s="7"/>
      <c r="G518" s="7"/>
      <c r="H518" s="7"/>
      <c r="I518" s="7"/>
      <c r="J518" s="7"/>
      <c r="L518" s="7"/>
      <c r="N518" s="7"/>
      <c r="O518" s="7"/>
    </row>
    <row r="519" ht="15.75" customHeight="1">
      <c r="A519" s="7"/>
      <c r="B519" s="7"/>
      <c r="C519" s="7"/>
      <c r="D519" s="7"/>
      <c r="E519" s="7"/>
      <c r="F519" s="7"/>
      <c r="G519" s="7"/>
      <c r="H519" s="7"/>
      <c r="I519" s="7"/>
      <c r="J519" s="7"/>
      <c r="L519" s="7"/>
      <c r="N519" s="7"/>
      <c r="O519" s="7"/>
    </row>
    <row r="520" ht="15.75" customHeight="1">
      <c r="A520" s="7"/>
      <c r="B520" s="7"/>
      <c r="C520" s="7"/>
      <c r="D520" s="7"/>
      <c r="E520" s="7"/>
      <c r="F520" s="7"/>
      <c r="G520" s="7"/>
      <c r="H520" s="7"/>
      <c r="I520" s="7"/>
      <c r="J520" s="7"/>
      <c r="L520" s="7"/>
      <c r="N520" s="7"/>
      <c r="O520" s="7"/>
    </row>
    <row r="521" ht="15.75" customHeight="1">
      <c r="A521" s="7"/>
      <c r="B521" s="7"/>
      <c r="C521" s="7"/>
      <c r="D521" s="7"/>
      <c r="E521" s="7"/>
      <c r="F521" s="7"/>
      <c r="G521" s="7"/>
      <c r="H521" s="7"/>
      <c r="I521" s="7"/>
      <c r="J521" s="7"/>
      <c r="L521" s="7"/>
      <c r="N521" s="7"/>
      <c r="O521" s="7"/>
    </row>
    <row r="522" ht="15.75" customHeight="1">
      <c r="A522" s="7"/>
      <c r="B522" s="7"/>
      <c r="C522" s="7"/>
      <c r="D522" s="7"/>
      <c r="E522" s="7"/>
      <c r="F522" s="7"/>
      <c r="G522" s="7"/>
      <c r="H522" s="7"/>
      <c r="I522" s="7"/>
      <c r="J522" s="7"/>
      <c r="L522" s="7"/>
      <c r="N522" s="7"/>
      <c r="O522" s="7"/>
    </row>
    <row r="523" ht="15.75" customHeight="1">
      <c r="A523" s="7"/>
      <c r="B523" s="7"/>
      <c r="C523" s="7"/>
      <c r="D523" s="7"/>
      <c r="E523" s="7"/>
      <c r="F523" s="7"/>
      <c r="G523" s="7"/>
      <c r="H523" s="7"/>
      <c r="I523" s="7"/>
      <c r="J523" s="7"/>
      <c r="L523" s="7"/>
      <c r="N523" s="7"/>
      <c r="O523" s="7"/>
    </row>
    <row r="524" ht="15.75" customHeight="1">
      <c r="A524" s="7"/>
      <c r="B524" s="7"/>
      <c r="C524" s="7"/>
      <c r="D524" s="7"/>
      <c r="E524" s="7"/>
      <c r="F524" s="7"/>
      <c r="G524" s="7"/>
      <c r="H524" s="7"/>
      <c r="I524" s="7"/>
      <c r="J524" s="7"/>
      <c r="L524" s="7"/>
      <c r="N524" s="7"/>
      <c r="O524" s="7"/>
    </row>
    <row r="525" ht="15.75" customHeight="1">
      <c r="A525" s="7"/>
      <c r="B525" s="7"/>
      <c r="C525" s="7"/>
      <c r="D525" s="7"/>
      <c r="E525" s="7"/>
      <c r="F525" s="7"/>
      <c r="G525" s="7"/>
      <c r="H525" s="7"/>
      <c r="I525" s="7"/>
      <c r="J525" s="7"/>
      <c r="L525" s="7"/>
      <c r="N525" s="7"/>
      <c r="O525" s="7"/>
    </row>
    <row r="526" ht="15.75" customHeight="1">
      <c r="A526" s="7"/>
      <c r="B526" s="7"/>
      <c r="C526" s="7"/>
      <c r="D526" s="7"/>
      <c r="E526" s="7"/>
      <c r="F526" s="7"/>
      <c r="G526" s="7"/>
      <c r="H526" s="7"/>
      <c r="I526" s="7"/>
      <c r="J526" s="7"/>
      <c r="L526" s="7"/>
      <c r="N526" s="7"/>
      <c r="O526" s="7"/>
    </row>
    <row r="527" ht="15.75" customHeight="1">
      <c r="A527" s="7"/>
      <c r="B527" s="7"/>
      <c r="C527" s="7"/>
      <c r="D527" s="7"/>
      <c r="E527" s="7"/>
      <c r="F527" s="7"/>
      <c r="G527" s="7"/>
      <c r="H527" s="7"/>
      <c r="I527" s="7"/>
      <c r="J527" s="7"/>
      <c r="L527" s="7"/>
      <c r="N527" s="7"/>
      <c r="O527" s="7"/>
    </row>
    <row r="528" ht="15.75" customHeight="1">
      <c r="A528" s="7"/>
      <c r="B528" s="7"/>
      <c r="C528" s="7"/>
      <c r="D528" s="7"/>
      <c r="E528" s="7"/>
      <c r="F528" s="7"/>
      <c r="G528" s="7"/>
      <c r="H528" s="7"/>
      <c r="I528" s="7"/>
      <c r="J528" s="7"/>
      <c r="L528" s="7"/>
      <c r="N528" s="7"/>
      <c r="O528" s="7"/>
    </row>
    <row r="529" ht="15.75" customHeight="1">
      <c r="A529" s="7"/>
      <c r="B529" s="7"/>
      <c r="C529" s="7"/>
      <c r="D529" s="7"/>
      <c r="E529" s="7"/>
      <c r="F529" s="7"/>
      <c r="G529" s="7"/>
      <c r="H529" s="7"/>
      <c r="I529" s="7"/>
      <c r="J529" s="7"/>
      <c r="L529" s="7"/>
      <c r="N529" s="7"/>
      <c r="O529" s="7"/>
    </row>
    <row r="530" ht="15.75" customHeight="1">
      <c r="A530" s="7"/>
      <c r="B530" s="7"/>
      <c r="C530" s="7"/>
      <c r="D530" s="7"/>
      <c r="E530" s="7"/>
      <c r="F530" s="7"/>
      <c r="G530" s="7"/>
      <c r="H530" s="7"/>
      <c r="I530" s="7"/>
      <c r="J530" s="7"/>
      <c r="L530" s="7"/>
      <c r="N530" s="7"/>
      <c r="O530" s="7"/>
    </row>
    <row r="531" ht="15.75" customHeight="1">
      <c r="A531" s="7"/>
      <c r="B531" s="7"/>
      <c r="C531" s="7"/>
      <c r="D531" s="7"/>
      <c r="E531" s="7"/>
      <c r="F531" s="7"/>
      <c r="G531" s="7"/>
      <c r="H531" s="7"/>
      <c r="I531" s="7"/>
      <c r="J531" s="7"/>
      <c r="L531" s="7"/>
      <c r="N531" s="7"/>
      <c r="O531" s="7"/>
    </row>
    <row r="532" ht="15.75" customHeight="1">
      <c r="A532" s="7"/>
      <c r="B532" s="7"/>
      <c r="C532" s="7"/>
      <c r="D532" s="7"/>
      <c r="E532" s="7"/>
      <c r="F532" s="7"/>
      <c r="G532" s="7"/>
      <c r="H532" s="7"/>
      <c r="I532" s="7"/>
      <c r="J532" s="7"/>
      <c r="L532" s="7"/>
      <c r="N532" s="7"/>
      <c r="O532" s="7"/>
    </row>
    <row r="533" ht="15.75" customHeight="1">
      <c r="A533" s="7"/>
      <c r="B533" s="7"/>
      <c r="C533" s="7"/>
      <c r="D533" s="7"/>
      <c r="E533" s="7"/>
      <c r="F533" s="7"/>
      <c r="G533" s="7"/>
      <c r="H533" s="7"/>
      <c r="I533" s="7"/>
      <c r="J533" s="7"/>
      <c r="L533" s="7"/>
      <c r="N533" s="7"/>
      <c r="O533" s="7"/>
    </row>
    <row r="534" ht="15.75" customHeight="1">
      <c r="A534" s="7"/>
      <c r="B534" s="7"/>
      <c r="C534" s="7"/>
      <c r="D534" s="7"/>
      <c r="E534" s="7"/>
      <c r="F534" s="7"/>
      <c r="G534" s="7"/>
      <c r="H534" s="7"/>
      <c r="I534" s="7"/>
      <c r="J534" s="7"/>
      <c r="L534" s="7"/>
      <c r="N534" s="7"/>
      <c r="O534" s="7"/>
    </row>
    <row r="535" ht="15.75" customHeight="1">
      <c r="A535" s="7"/>
      <c r="B535" s="7"/>
      <c r="C535" s="7"/>
      <c r="D535" s="7"/>
      <c r="E535" s="7"/>
      <c r="F535" s="7"/>
      <c r="G535" s="7"/>
      <c r="H535" s="7"/>
      <c r="I535" s="7"/>
      <c r="J535" s="7"/>
      <c r="L535" s="7"/>
      <c r="N535" s="7"/>
      <c r="O535" s="7"/>
    </row>
    <row r="536" ht="15.75" customHeight="1">
      <c r="A536" s="7"/>
      <c r="B536" s="7"/>
      <c r="C536" s="7"/>
      <c r="D536" s="7"/>
      <c r="E536" s="7"/>
      <c r="F536" s="7"/>
      <c r="G536" s="7"/>
      <c r="H536" s="7"/>
      <c r="I536" s="7"/>
      <c r="J536" s="7"/>
      <c r="L536" s="7"/>
      <c r="N536" s="7"/>
      <c r="O536" s="7"/>
    </row>
    <row r="537" ht="15.75" customHeight="1">
      <c r="A537" s="7"/>
      <c r="B537" s="7"/>
      <c r="C537" s="7"/>
      <c r="D537" s="7"/>
      <c r="E537" s="7"/>
      <c r="F537" s="7"/>
      <c r="G537" s="7"/>
      <c r="H537" s="7"/>
      <c r="I537" s="7"/>
      <c r="J537" s="7"/>
      <c r="L537" s="7"/>
      <c r="N537" s="7"/>
      <c r="O537" s="7"/>
    </row>
    <row r="538" ht="15.75" customHeight="1">
      <c r="A538" s="7"/>
      <c r="B538" s="7"/>
      <c r="C538" s="7"/>
      <c r="D538" s="7"/>
      <c r="E538" s="7"/>
      <c r="F538" s="7"/>
      <c r="G538" s="7"/>
      <c r="H538" s="7"/>
      <c r="I538" s="7"/>
      <c r="J538" s="7"/>
      <c r="L538" s="7"/>
      <c r="N538" s="7"/>
      <c r="O538" s="7"/>
    </row>
    <row r="539" ht="15.75" customHeight="1">
      <c r="A539" s="7"/>
      <c r="B539" s="7"/>
      <c r="C539" s="7"/>
      <c r="D539" s="7"/>
      <c r="E539" s="7"/>
      <c r="F539" s="7"/>
      <c r="G539" s="7"/>
      <c r="H539" s="7"/>
      <c r="I539" s="7"/>
      <c r="J539" s="7"/>
      <c r="L539" s="7"/>
      <c r="N539" s="7"/>
      <c r="O539" s="7"/>
    </row>
    <row r="540" ht="15.75" customHeight="1">
      <c r="A540" s="7"/>
      <c r="B540" s="7"/>
      <c r="C540" s="7"/>
      <c r="D540" s="7"/>
      <c r="E540" s="7"/>
      <c r="F540" s="7"/>
      <c r="G540" s="7"/>
      <c r="H540" s="7"/>
      <c r="I540" s="7"/>
      <c r="J540" s="7"/>
      <c r="L540" s="7"/>
      <c r="N540" s="7"/>
      <c r="O540" s="7"/>
    </row>
    <row r="541" ht="15.75" customHeight="1">
      <c r="A541" s="7"/>
      <c r="B541" s="7"/>
      <c r="C541" s="7"/>
      <c r="D541" s="7"/>
      <c r="E541" s="7"/>
      <c r="F541" s="7"/>
      <c r="G541" s="7"/>
      <c r="H541" s="7"/>
      <c r="I541" s="7"/>
      <c r="J541" s="7"/>
      <c r="L541" s="7"/>
      <c r="N541" s="7"/>
      <c r="O541" s="7"/>
    </row>
    <row r="542" ht="15.75" customHeight="1">
      <c r="A542" s="7"/>
      <c r="B542" s="7"/>
      <c r="C542" s="7"/>
      <c r="D542" s="7"/>
      <c r="E542" s="7"/>
      <c r="F542" s="7"/>
      <c r="G542" s="7"/>
      <c r="H542" s="7"/>
      <c r="I542" s="7"/>
      <c r="J542" s="7"/>
      <c r="L542" s="7"/>
      <c r="N542" s="7"/>
      <c r="O542" s="7"/>
    </row>
    <row r="543" ht="15.75" customHeight="1">
      <c r="A543" s="7"/>
      <c r="B543" s="7"/>
      <c r="C543" s="7"/>
      <c r="D543" s="7"/>
      <c r="E543" s="7"/>
      <c r="F543" s="7"/>
      <c r="G543" s="7"/>
      <c r="H543" s="7"/>
      <c r="I543" s="7"/>
      <c r="J543" s="7"/>
      <c r="L543" s="7"/>
      <c r="N543" s="7"/>
      <c r="O543" s="7"/>
    </row>
    <row r="544" ht="15.75" customHeight="1">
      <c r="A544" s="7"/>
      <c r="B544" s="7"/>
      <c r="C544" s="7"/>
      <c r="D544" s="7"/>
      <c r="E544" s="7"/>
      <c r="F544" s="7"/>
      <c r="G544" s="7"/>
      <c r="H544" s="7"/>
      <c r="I544" s="7"/>
      <c r="J544" s="7"/>
      <c r="L544" s="7"/>
      <c r="N544" s="7"/>
      <c r="O544" s="7"/>
    </row>
    <row r="545" ht="15.75" customHeight="1">
      <c r="A545" s="7"/>
      <c r="B545" s="7"/>
      <c r="C545" s="7"/>
      <c r="D545" s="7"/>
      <c r="E545" s="7"/>
      <c r="F545" s="7"/>
      <c r="G545" s="7"/>
      <c r="H545" s="7"/>
      <c r="I545" s="7"/>
      <c r="J545" s="7"/>
      <c r="L545" s="7"/>
      <c r="N545" s="7"/>
      <c r="O545" s="7"/>
    </row>
    <row r="546" ht="15.75" customHeight="1">
      <c r="A546" s="7"/>
      <c r="B546" s="7"/>
      <c r="C546" s="7"/>
      <c r="D546" s="7"/>
      <c r="E546" s="7"/>
      <c r="F546" s="7"/>
      <c r="G546" s="7"/>
      <c r="H546" s="7"/>
      <c r="I546" s="7"/>
      <c r="J546" s="7"/>
      <c r="L546" s="7"/>
      <c r="N546" s="7"/>
      <c r="O546" s="7"/>
    </row>
    <row r="547" ht="15.75" customHeight="1">
      <c r="A547" s="7"/>
      <c r="B547" s="7"/>
      <c r="C547" s="7"/>
      <c r="D547" s="7"/>
      <c r="E547" s="7"/>
      <c r="F547" s="7"/>
      <c r="G547" s="7"/>
      <c r="H547" s="7"/>
      <c r="I547" s="7"/>
      <c r="J547" s="7"/>
      <c r="L547" s="7"/>
      <c r="N547" s="7"/>
      <c r="O547" s="7"/>
    </row>
    <row r="548" ht="15.75" customHeight="1">
      <c r="A548" s="7"/>
      <c r="B548" s="7"/>
      <c r="C548" s="7"/>
      <c r="D548" s="7"/>
      <c r="E548" s="7"/>
      <c r="F548" s="7"/>
      <c r="G548" s="7"/>
      <c r="H548" s="7"/>
      <c r="I548" s="7"/>
      <c r="J548" s="7"/>
      <c r="L548" s="7"/>
      <c r="N548" s="7"/>
      <c r="O548" s="7"/>
    </row>
    <row r="549" ht="15.75" customHeight="1">
      <c r="A549" s="7"/>
      <c r="B549" s="7"/>
      <c r="C549" s="7"/>
      <c r="D549" s="7"/>
      <c r="E549" s="7"/>
      <c r="F549" s="7"/>
      <c r="G549" s="7"/>
      <c r="H549" s="7"/>
      <c r="I549" s="7"/>
      <c r="J549" s="7"/>
      <c r="L549" s="7"/>
      <c r="N549" s="7"/>
      <c r="O549" s="7"/>
    </row>
    <row r="550" ht="15.75" customHeight="1">
      <c r="A550" s="7"/>
      <c r="B550" s="7"/>
      <c r="C550" s="7"/>
      <c r="D550" s="7"/>
      <c r="E550" s="7"/>
      <c r="F550" s="7"/>
      <c r="G550" s="7"/>
      <c r="H550" s="7"/>
      <c r="I550" s="7"/>
      <c r="J550" s="7"/>
      <c r="L550" s="7"/>
      <c r="N550" s="7"/>
      <c r="O550" s="7"/>
    </row>
    <row r="551" ht="15.75" customHeight="1">
      <c r="A551" s="7"/>
      <c r="B551" s="7"/>
      <c r="C551" s="7"/>
      <c r="D551" s="7"/>
      <c r="E551" s="7"/>
      <c r="F551" s="7"/>
      <c r="G551" s="7"/>
      <c r="H551" s="7"/>
      <c r="I551" s="7"/>
      <c r="J551" s="7"/>
      <c r="L551" s="7"/>
      <c r="N551" s="7"/>
      <c r="O551" s="7"/>
    </row>
    <row r="552" ht="15.75" customHeight="1">
      <c r="A552" s="7"/>
      <c r="B552" s="7"/>
      <c r="C552" s="7"/>
      <c r="D552" s="7"/>
      <c r="E552" s="7"/>
      <c r="F552" s="7"/>
      <c r="G552" s="7"/>
      <c r="H552" s="7"/>
      <c r="I552" s="7"/>
      <c r="J552" s="7"/>
      <c r="L552" s="7"/>
      <c r="N552" s="7"/>
      <c r="O552" s="7"/>
    </row>
    <row r="553" ht="15.75" customHeight="1">
      <c r="A553" s="7"/>
      <c r="B553" s="7"/>
      <c r="C553" s="7"/>
      <c r="D553" s="7"/>
      <c r="E553" s="7"/>
      <c r="F553" s="7"/>
      <c r="G553" s="7"/>
      <c r="H553" s="7"/>
      <c r="I553" s="7"/>
      <c r="J553" s="7"/>
      <c r="L553" s="7"/>
      <c r="N553" s="7"/>
      <c r="O553" s="7"/>
    </row>
    <row r="554" ht="15.75" customHeight="1">
      <c r="A554" s="7"/>
      <c r="B554" s="7"/>
      <c r="C554" s="7"/>
      <c r="D554" s="7"/>
      <c r="E554" s="7"/>
      <c r="F554" s="7"/>
      <c r="G554" s="7"/>
      <c r="H554" s="7"/>
      <c r="I554" s="7"/>
      <c r="J554" s="7"/>
      <c r="L554" s="7"/>
      <c r="N554" s="7"/>
      <c r="O554" s="7"/>
    </row>
    <row r="555" ht="15.75" customHeight="1">
      <c r="A555" s="7"/>
      <c r="B555" s="7"/>
      <c r="C555" s="7"/>
      <c r="D555" s="7"/>
      <c r="E555" s="7"/>
      <c r="F555" s="7"/>
      <c r="G555" s="7"/>
      <c r="H555" s="7"/>
      <c r="I555" s="7"/>
      <c r="J555" s="7"/>
      <c r="L555" s="7"/>
      <c r="N555" s="7"/>
      <c r="O555" s="7"/>
    </row>
    <row r="556" ht="15.75" customHeight="1">
      <c r="A556" s="7"/>
      <c r="B556" s="7"/>
      <c r="C556" s="7"/>
      <c r="D556" s="7"/>
      <c r="E556" s="7"/>
      <c r="F556" s="7"/>
      <c r="G556" s="7"/>
      <c r="H556" s="7"/>
      <c r="I556" s="7"/>
      <c r="J556" s="7"/>
      <c r="L556" s="7"/>
      <c r="N556" s="7"/>
      <c r="O556" s="7"/>
    </row>
    <row r="557" ht="15.75" customHeight="1">
      <c r="A557" s="7"/>
      <c r="B557" s="7"/>
      <c r="C557" s="7"/>
      <c r="D557" s="7"/>
      <c r="E557" s="7"/>
      <c r="F557" s="7"/>
      <c r="G557" s="7"/>
      <c r="H557" s="7"/>
      <c r="I557" s="7"/>
      <c r="J557" s="7"/>
      <c r="L557" s="7"/>
      <c r="N557" s="7"/>
      <c r="O557" s="7"/>
    </row>
    <row r="558" ht="15.75" customHeight="1">
      <c r="A558" s="7"/>
      <c r="B558" s="7"/>
      <c r="C558" s="7"/>
      <c r="D558" s="7"/>
      <c r="E558" s="7"/>
      <c r="F558" s="7"/>
      <c r="G558" s="7"/>
      <c r="H558" s="7"/>
      <c r="I558" s="7"/>
      <c r="J558" s="7"/>
      <c r="L558" s="7"/>
      <c r="N558" s="7"/>
      <c r="O558" s="7"/>
    </row>
    <row r="559" ht="15.75" customHeight="1">
      <c r="A559" s="7"/>
      <c r="B559" s="7"/>
      <c r="C559" s="7"/>
      <c r="D559" s="7"/>
      <c r="E559" s="7"/>
      <c r="F559" s="7"/>
      <c r="G559" s="7"/>
      <c r="H559" s="7"/>
      <c r="I559" s="7"/>
      <c r="J559" s="7"/>
      <c r="L559" s="7"/>
      <c r="N559" s="7"/>
      <c r="O559" s="7"/>
    </row>
    <row r="560" ht="15.75" customHeight="1">
      <c r="A560" s="7"/>
      <c r="B560" s="7"/>
      <c r="C560" s="7"/>
      <c r="D560" s="7"/>
      <c r="E560" s="7"/>
      <c r="F560" s="7"/>
      <c r="G560" s="7"/>
      <c r="H560" s="7"/>
      <c r="I560" s="7"/>
      <c r="J560" s="7"/>
      <c r="L560" s="7"/>
      <c r="N560" s="7"/>
      <c r="O560" s="7"/>
    </row>
    <row r="561" ht="15.75" customHeight="1">
      <c r="A561" s="7"/>
      <c r="B561" s="7"/>
      <c r="C561" s="7"/>
      <c r="D561" s="7"/>
      <c r="E561" s="7"/>
      <c r="F561" s="7"/>
      <c r="G561" s="7"/>
      <c r="H561" s="7"/>
      <c r="I561" s="7"/>
      <c r="J561" s="7"/>
      <c r="L561" s="7"/>
      <c r="N561" s="7"/>
      <c r="O561" s="7"/>
    </row>
    <row r="562" ht="15.75" customHeight="1">
      <c r="A562" s="7"/>
      <c r="B562" s="7"/>
      <c r="C562" s="7"/>
      <c r="D562" s="7"/>
      <c r="E562" s="7"/>
      <c r="F562" s="7"/>
      <c r="G562" s="7"/>
      <c r="H562" s="7"/>
      <c r="I562" s="7"/>
      <c r="J562" s="7"/>
      <c r="L562" s="7"/>
      <c r="N562" s="7"/>
      <c r="O562" s="7"/>
    </row>
    <row r="563" ht="15.75" customHeight="1">
      <c r="A563" s="7"/>
      <c r="B563" s="7"/>
      <c r="C563" s="7"/>
      <c r="D563" s="7"/>
      <c r="E563" s="7"/>
      <c r="F563" s="7"/>
      <c r="G563" s="7"/>
      <c r="H563" s="7"/>
      <c r="I563" s="7"/>
      <c r="J563" s="7"/>
      <c r="L563" s="7"/>
      <c r="N563" s="7"/>
      <c r="O563" s="7"/>
    </row>
    <row r="564" ht="15.75" customHeight="1">
      <c r="A564" s="7"/>
      <c r="B564" s="7"/>
      <c r="C564" s="7"/>
      <c r="D564" s="7"/>
      <c r="E564" s="7"/>
      <c r="F564" s="7"/>
      <c r="G564" s="7"/>
      <c r="H564" s="7"/>
      <c r="I564" s="7"/>
      <c r="J564" s="7"/>
      <c r="L564" s="7"/>
      <c r="N564" s="7"/>
      <c r="O564" s="7"/>
    </row>
    <row r="565" ht="15.75" customHeight="1">
      <c r="A565" s="7"/>
      <c r="B565" s="7"/>
      <c r="C565" s="7"/>
      <c r="D565" s="7"/>
      <c r="E565" s="7"/>
      <c r="F565" s="7"/>
      <c r="G565" s="7"/>
      <c r="H565" s="7"/>
      <c r="I565" s="7"/>
      <c r="J565" s="7"/>
      <c r="L565" s="7"/>
      <c r="N565" s="7"/>
      <c r="O565" s="7"/>
    </row>
    <row r="566" ht="15.75" customHeight="1">
      <c r="A566" s="7"/>
      <c r="B566" s="7"/>
      <c r="C566" s="7"/>
      <c r="D566" s="7"/>
      <c r="E566" s="7"/>
      <c r="F566" s="7"/>
      <c r="G566" s="7"/>
      <c r="H566" s="7"/>
      <c r="I566" s="7"/>
      <c r="J566" s="7"/>
      <c r="L566" s="7"/>
      <c r="N566" s="7"/>
      <c r="O566" s="7"/>
    </row>
    <row r="567" ht="15.75" customHeight="1">
      <c r="A567" s="7"/>
      <c r="B567" s="7"/>
      <c r="C567" s="7"/>
      <c r="D567" s="7"/>
      <c r="E567" s="7"/>
      <c r="F567" s="7"/>
      <c r="G567" s="7"/>
      <c r="H567" s="7"/>
      <c r="I567" s="7"/>
      <c r="J567" s="7"/>
      <c r="L567" s="7"/>
      <c r="N567" s="7"/>
      <c r="O567" s="7"/>
    </row>
    <row r="568" ht="15.75" customHeight="1">
      <c r="A568" s="7"/>
      <c r="B568" s="7"/>
      <c r="C568" s="7"/>
      <c r="D568" s="7"/>
      <c r="E568" s="7"/>
      <c r="F568" s="7"/>
      <c r="G568" s="7"/>
      <c r="H568" s="7"/>
      <c r="I568" s="7"/>
      <c r="J568" s="7"/>
      <c r="L568" s="7"/>
      <c r="N568" s="7"/>
      <c r="O568" s="7"/>
    </row>
    <row r="569" ht="15.75" customHeight="1">
      <c r="A569" s="7"/>
      <c r="B569" s="7"/>
      <c r="C569" s="7"/>
      <c r="D569" s="7"/>
      <c r="E569" s="7"/>
      <c r="F569" s="7"/>
      <c r="G569" s="7"/>
      <c r="H569" s="7"/>
      <c r="I569" s="7"/>
      <c r="J569" s="7"/>
      <c r="L569" s="7"/>
      <c r="N569" s="7"/>
      <c r="O569" s="7"/>
    </row>
    <row r="570" ht="15.75" customHeight="1">
      <c r="A570" s="7"/>
      <c r="B570" s="7"/>
      <c r="C570" s="7"/>
      <c r="D570" s="7"/>
      <c r="E570" s="7"/>
      <c r="F570" s="7"/>
      <c r="G570" s="7"/>
      <c r="H570" s="7"/>
      <c r="I570" s="7"/>
      <c r="J570" s="7"/>
      <c r="L570" s="7"/>
      <c r="N570" s="7"/>
      <c r="O570" s="7"/>
    </row>
    <row r="571" ht="15.75" customHeight="1">
      <c r="A571" s="7"/>
      <c r="B571" s="7"/>
      <c r="C571" s="7"/>
      <c r="D571" s="7"/>
      <c r="E571" s="7"/>
      <c r="F571" s="7"/>
      <c r="G571" s="7"/>
      <c r="H571" s="7"/>
      <c r="I571" s="7"/>
      <c r="J571" s="7"/>
      <c r="L571" s="7"/>
      <c r="N571" s="7"/>
      <c r="O571" s="7"/>
    </row>
    <row r="572" ht="15.75" customHeight="1">
      <c r="A572" s="7"/>
      <c r="B572" s="7"/>
      <c r="C572" s="7"/>
      <c r="D572" s="7"/>
      <c r="E572" s="7"/>
      <c r="F572" s="7"/>
      <c r="G572" s="7"/>
      <c r="H572" s="7"/>
      <c r="I572" s="7"/>
      <c r="J572" s="7"/>
      <c r="L572" s="7"/>
      <c r="N572" s="7"/>
      <c r="O572" s="7"/>
    </row>
    <row r="573" ht="15.75" customHeight="1">
      <c r="A573" s="7"/>
      <c r="B573" s="7"/>
      <c r="C573" s="7"/>
      <c r="D573" s="7"/>
      <c r="E573" s="7"/>
      <c r="F573" s="7"/>
      <c r="G573" s="7"/>
      <c r="H573" s="7"/>
      <c r="I573" s="7"/>
      <c r="J573" s="7"/>
      <c r="L573" s="7"/>
      <c r="N573" s="7"/>
      <c r="O573" s="7"/>
    </row>
    <row r="574" ht="15.75" customHeight="1">
      <c r="A574" s="7"/>
      <c r="B574" s="7"/>
      <c r="C574" s="7"/>
      <c r="D574" s="7"/>
      <c r="E574" s="7"/>
      <c r="F574" s="7"/>
      <c r="G574" s="7"/>
      <c r="H574" s="7"/>
      <c r="I574" s="7"/>
      <c r="J574" s="7"/>
      <c r="L574" s="7"/>
      <c r="N574" s="7"/>
      <c r="O574" s="7"/>
    </row>
    <row r="575" ht="15.75" customHeight="1">
      <c r="A575" s="7"/>
      <c r="B575" s="7"/>
      <c r="C575" s="7"/>
      <c r="D575" s="7"/>
      <c r="E575" s="7"/>
      <c r="F575" s="7"/>
      <c r="G575" s="7"/>
      <c r="H575" s="7"/>
      <c r="I575" s="7"/>
      <c r="J575" s="7"/>
      <c r="L575" s="7"/>
      <c r="N575" s="7"/>
      <c r="O575" s="7"/>
    </row>
    <row r="576" ht="15.75" customHeight="1">
      <c r="A576" s="7"/>
      <c r="B576" s="7"/>
      <c r="C576" s="7"/>
      <c r="D576" s="7"/>
      <c r="E576" s="7"/>
      <c r="F576" s="7"/>
      <c r="G576" s="7"/>
      <c r="H576" s="7"/>
      <c r="I576" s="7"/>
      <c r="J576" s="7"/>
      <c r="L576" s="7"/>
      <c r="N576" s="7"/>
      <c r="O576" s="7"/>
    </row>
    <row r="577" ht="15.75" customHeight="1">
      <c r="A577" s="7"/>
      <c r="B577" s="7"/>
      <c r="C577" s="7"/>
      <c r="D577" s="7"/>
      <c r="E577" s="7"/>
      <c r="F577" s="7"/>
      <c r="G577" s="7"/>
      <c r="H577" s="7"/>
      <c r="I577" s="7"/>
      <c r="J577" s="7"/>
      <c r="L577" s="7"/>
      <c r="N577" s="7"/>
      <c r="O577" s="7"/>
    </row>
    <row r="578" ht="15.75" customHeight="1">
      <c r="A578" s="7"/>
      <c r="B578" s="7"/>
      <c r="C578" s="7"/>
      <c r="D578" s="7"/>
      <c r="E578" s="7"/>
      <c r="F578" s="7"/>
      <c r="G578" s="7"/>
      <c r="H578" s="7"/>
      <c r="I578" s="7"/>
      <c r="J578" s="7"/>
      <c r="L578" s="7"/>
      <c r="N578" s="7"/>
      <c r="O578" s="7"/>
    </row>
    <row r="579" ht="15.75" customHeight="1">
      <c r="A579" s="7"/>
      <c r="B579" s="7"/>
      <c r="C579" s="7"/>
      <c r="D579" s="7"/>
      <c r="E579" s="7"/>
      <c r="F579" s="7"/>
      <c r="G579" s="7"/>
      <c r="H579" s="7"/>
      <c r="I579" s="7"/>
      <c r="J579" s="7"/>
      <c r="L579" s="7"/>
      <c r="N579" s="7"/>
      <c r="O579" s="7"/>
    </row>
    <row r="580" ht="15.75" customHeight="1">
      <c r="A580" s="7"/>
      <c r="B580" s="7"/>
      <c r="C580" s="7"/>
      <c r="D580" s="7"/>
      <c r="E580" s="7"/>
      <c r="F580" s="7"/>
      <c r="G580" s="7"/>
      <c r="H580" s="7"/>
      <c r="I580" s="7"/>
      <c r="J580" s="7"/>
      <c r="L580" s="7"/>
      <c r="N580" s="7"/>
      <c r="O580" s="7"/>
    </row>
    <row r="581" ht="15.75" customHeight="1">
      <c r="A581" s="7"/>
      <c r="B581" s="7"/>
      <c r="C581" s="7"/>
      <c r="D581" s="7"/>
      <c r="E581" s="7"/>
      <c r="F581" s="7"/>
      <c r="G581" s="7"/>
      <c r="H581" s="7"/>
      <c r="I581" s="7"/>
      <c r="J581" s="7"/>
      <c r="L581" s="7"/>
      <c r="N581" s="7"/>
      <c r="O581" s="7"/>
    </row>
    <row r="582" ht="15.75" customHeight="1">
      <c r="A582" s="7"/>
      <c r="B582" s="7"/>
      <c r="C582" s="7"/>
      <c r="D582" s="7"/>
      <c r="E582" s="7"/>
      <c r="F582" s="7"/>
      <c r="G582" s="7"/>
      <c r="H582" s="7"/>
      <c r="I582" s="7"/>
      <c r="J582" s="7"/>
      <c r="L582" s="7"/>
      <c r="N582" s="7"/>
      <c r="O582" s="7"/>
    </row>
    <row r="583" ht="15.75" customHeight="1">
      <c r="A583" s="7"/>
      <c r="B583" s="7"/>
      <c r="C583" s="7"/>
      <c r="D583" s="7"/>
      <c r="E583" s="7"/>
      <c r="F583" s="7"/>
      <c r="G583" s="7"/>
      <c r="H583" s="7"/>
      <c r="I583" s="7"/>
      <c r="J583" s="7"/>
      <c r="L583" s="7"/>
      <c r="N583" s="7"/>
      <c r="O583" s="7"/>
    </row>
    <row r="584" ht="15.75" customHeight="1">
      <c r="A584" s="7"/>
      <c r="B584" s="7"/>
      <c r="C584" s="7"/>
      <c r="D584" s="7"/>
      <c r="E584" s="7"/>
      <c r="F584" s="7"/>
      <c r="G584" s="7"/>
      <c r="H584" s="7"/>
      <c r="I584" s="7"/>
      <c r="J584" s="7"/>
      <c r="L584" s="7"/>
      <c r="N584" s="7"/>
      <c r="O584" s="7"/>
    </row>
    <row r="585" ht="15.75" customHeight="1">
      <c r="A585" s="7"/>
      <c r="B585" s="7"/>
      <c r="C585" s="7"/>
      <c r="D585" s="7"/>
      <c r="E585" s="7"/>
      <c r="F585" s="7"/>
      <c r="G585" s="7"/>
      <c r="H585" s="7"/>
      <c r="I585" s="7"/>
      <c r="J585" s="7"/>
      <c r="L585" s="7"/>
      <c r="N585" s="7"/>
      <c r="O585" s="7"/>
    </row>
    <row r="586" ht="15.75" customHeight="1">
      <c r="A586" s="7"/>
      <c r="B586" s="7"/>
      <c r="C586" s="7"/>
      <c r="D586" s="7"/>
      <c r="E586" s="7"/>
      <c r="F586" s="7"/>
      <c r="G586" s="7"/>
      <c r="H586" s="7"/>
      <c r="I586" s="7"/>
      <c r="J586" s="7"/>
      <c r="L586" s="7"/>
      <c r="N586" s="7"/>
      <c r="O586" s="7"/>
    </row>
    <row r="587" ht="15.75" customHeight="1">
      <c r="A587" s="7"/>
      <c r="B587" s="7"/>
      <c r="C587" s="7"/>
      <c r="D587" s="7"/>
      <c r="E587" s="7"/>
      <c r="F587" s="7"/>
      <c r="G587" s="7"/>
      <c r="H587" s="7"/>
      <c r="I587" s="7"/>
      <c r="J587" s="7"/>
      <c r="L587" s="7"/>
      <c r="N587" s="7"/>
      <c r="O587" s="7"/>
    </row>
    <row r="588" ht="15.75" customHeight="1">
      <c r="A588" s="7"/>
      <c r="B588" s="7"/>
      <c r="C588" s="7"/>
      <c r="D588" s="7"/>
      <c r="E588" s="7"/>
      <c r="F588" s="7"/>
      <c r="G588" s="7"/>
      <c r="H588" s="7"/>
      <c r="I588" s="7"/>
      <c r="J588" s="7"/>
      <c r="L588" s="7"/>
      <c r="N588" s="7"/>
      <c r="O588" s="7"/>
    </row>
    <row r="589" ht="15.75" customHeight="1">
      <c r="A589" s="7"/>
      <c r="B589" s="7"/>
      <c r="C589" s="7"/>
      <c r="D589" s="7"/>
      <c r="E589" s="7"/>
      <c r="F589" s="7"/>
      <c r="G589" s="7"/>
      <c r="H589" s="7"/>
      <c r="I589" s="7"/>
      <c r="J589" s="7"/>
      <c r="L589" s="7"/>
      <c r="N589" s="7"/>
      <c r="O589" s="7"/>
    </row>
    <row r="590" ht="15.75" customHeight="1">
      <c r="A590" s="7"/>
      <c r="B590" s="7"/>
      <c r="C590" s="7"/>
      <c r="D590" s="7"/>
      <c r="E590" s="7"/>
      <c r="F590" s="7"/>
      <c r="G590" s="7"/>
      <c r="H590" s="7"/>
      <c r="I590" s="7"/>
      <c r="J590" s="7"/>
      <c r="L590" s="7"/>
      <c r="N590" s="7"/>
      <c r="O590" s="7"/>
    </row>
    <row r="591" ht="15.75" customHeight="1">
      <c r="A591" s="7"/>
      <c r="B591" s="7"/>
      <c r="C591" s="7"/>
      <c r="D591" s="7"/>
      <c r="E591" s="7"/>
      <c r="F591" s="7"/>
      <c r="G591" s="7"/>
      <c r="H591" s="7"/>
      <c r="I591" s="7"/>
      <c r="J591" s="7"/>
      <c r="L591" s="7"/>
      <c r="N591" s="7"/>
      <c r="O591" s="7"/>
    </row>
    <row r="592" ht="15.75" customHeight="1">
      <c r="A592" s="7"/>
      <c r="B592" s="7"/>
      <c r="C592" s="7"/>
      <c r="D592" s="7"/>
      <c r="E592" s="7"/>
      <c r="F592" s="7"/>
      <c r="G592" s="7"/>
      <c r="H592" s="7"/>
      <c r="I592" s="7"/>
      <c r="J592" s="7"/>
      <c r="L592" s="7"/>
      <c r="N592" s="7"/>
      <c r="O592" s="7"/>
    </row>
    <row r="593" ht="15.75" customHeight="1">
      <c r="A593" s="7"/>
      <c r="B593" s="7"/>
      <c r="C593" s="7"/>
      <c r="D593" s="7"/>
      <c r="E593" s="7"/>
      <c r="F593" s="7"/>
      <c r="G593" s="7"/>
      <c r="H593" s="7"/>
      <c r="I593" s="7"/>
      <c r="J593" s="7"/>
      <c r="L593" s="7"/>
      <c r="N593" s="7"/>
      <c r="O593" s="7"/>
    </row>
    <row r="594" ht="15.75" customHeight="1">
      <c r="A594" s="7"/>
      <c r="B594" s="7"/>
      <c r="C594" s="7"/>
      <c r="D594" s="7"/>
      <c r="E594" s="7"/>
      <c r="F594" s="7"/>
      <c r="G594" s="7"/>
      <c r="H594" s="7"/>
      <c r="I594" s="7"/>
      <c r="J594" s="7"/>
      <c r="L594" s="7"/>
      <c r="N594" s="7"/>
      <c r="O594" s="7"/>
    </row>
    <row r="595" ht="15.75" customHeight="1">
      <c r="A595" s="7"/>
      <c r="B595" s="7"/>
      <c r="C595" s="7"/>
      <c r="D595" s="7"/>
      <c r="E595" s="7"/>
      <c r="F595" s="7"/>
      <c r="G595" s="7"/>
      <c r="H595" s="7"/>
      <c r="I595" s="7"/>
      <c r="J595" s="7"/>
      <c r="L595" s="7"/>
      <c r="N595" s="7"/>
      <c r="O595" s="7"/>
    </row>
    <row r="596" ht="15.75" customHeight="1">
      <c r="A596" s="7"/>
      <c r="B596" s="7"/>
      <c r="C596" s="7"/>
      <c r="D596" s="7"/>
      <c r="E596" s="7"/>
      <c r="F596" s="7"/>
      <c r="G596" s="7"/>
      <c r="H596" s="7"/>
      <c r="I596" s="7"/>
      <c r="J596" s="7"/>
      <c r="L596" s="7"/>
      <c r="N596" s="7"/>
      <c r="O596" s="7"/>
    </row>
    <row r="597" ht="15.75" customHeight="1">
      <c r="A597" s="7"/>
      <c r="B597" s="7"/>
      <c r="C597" s="7"/>
      <c r="D597" s="7"/>
      <c r="E597" s="7"/>
      <c r="F597" s="7"/>
      <c r="G597" s="7"/>
      <c r="H597" s="7"/>
      <c r="I597" s="7"/>
      <c r="J597" s="7"/>
      <c r="L597" s="7"/>
      <c r="N597" s="7"/>
      <c r="O597" s="7"/>
    </row>
    <row r="598" ht="15.75" customHeight="1">
      <c r="A598" s="7"/>
      <c r="B598" s="7"/>
      <c r="C598" s="7"/>
      <c r="D598" s="7"/>
      <c r="E598" s="7"/>
      <c r="F598" s="7"/>
      <c r="G598" s="7"/>
      <c r="H598" s="7"/>
      <c r="I598" s="7"/>
      <c r="J598" s="7"/>
      <c r="L598" s="7"/>
      <c r="N598" s="7"/>
      <c r="O598" s="7"/>
    </row>
    <row r="599" ht="15.75" customHeight="1">
      <c r="A599" s="7"/>
      <c r="B599" s="7"/>
      <c r="C599" s="7"/>
      <c r="D599" s="7"/>
      <c r="E599" s="7"/>
      <c r="F599" s="7"/>
      <c r="G599" s="7"/>
      <c r="H599" s="7"/>
      <c r="I599" s="7"/>
      <c r="J599" s="7"/>
      <c r="L599" s="7"/>
      <c r="N599" s="7"/>
      <c r="O599" s="7"/>
    </row>
    <row r="600" ht="15.75" customHeight="1">
      <c r="A600" s="7"/>
      <c r="B600" s="7"/>
      <c r="C600" s="7"/>
      <c r="D600" s="7"/>
      <c r="E600" s="7"/>
      <c r="F600" s="7"/>
      <c r="G600" s="7"/>
      <c r="H600" s="7"/>
      <c r="I600" s="7"/>
      <c r="J600" s="7"/>
      <c r="L600" s="7"/>
      <c r="N600" s="7"/>
      <c r="O600" s="7"/>
    </row>
    <row r="601" ht="15.75" customHeight="1">
      <c r="A601" s="7"/>
      <c r="B601" s="7"/>
      <c r="C601" s="7"/>
      <c r="D601" s="7"/>
      <c r="E601" s="7"/>
      <c r="F601" s="7"/>
      <c r="G601" s="7"/>
      <c r="H601" s="7"/>
      <c r="I601" s="7"/>
      <c r="J601" s="7"/>
      <c r="L601" s="7"/>
      <c r="N601" s="7"/>
      <c r="O601" s="7"/>
    </row>
    <row r="602" ht="15.75" customHeight="1">
      <c r="A602" s="7"/>
      <c r="B602" s="7"/>
      <c r="C602" s="7"/>
      <c r="D602" s="7"/>
      <c r="E602" s="7"/>
      <c r="F602" s="7"/>
      <c r="G602" s="7"/>
      <c r="H602" s="7"/>
      <c r="I602" s="7"/>
      <c r="J602" s="7"/>
      <c r="L602" s="7"/>
      <c r="N602" s="7"/>
      <c r="O602" s="7"/>
    </row>
    <row r="603" ht="15.75" customHeight="1">
      <c r="A603" s="7"/>
      <c r="B603" s="7"/>
      <c r="C603" s="7"/>
      <c r="D603" s="7"/>
      <c r="E603" s="7"/>
      <c r="F603" s="7"/>
      <c r="G603" s="7"/>
      <c r="H603" s="7"/>
      <c r="I603" s="7"/>
      <c r="J603" s="7"/>
      <c r="L603" s="7"/>
      <c r="N603" s="7"/>
      <c r="O603" s="7"/>
    </row>
    <row r="604" ht="15.75" customHeight="1">
      <c r="A604" s="7"/>
      <c r="B604" s="7"/>
      <c r="C604" s="7"/>
      <c r="D604" s="7"/>
      <c r="E604" s="7"/>
      <c r="F604" s="7"/>
      <c r="G604" s="7"/>
      <c r="H604" s="7"/>
      <c r="I604" s="7"/>
      <c r="J604" s="7"/>
      <c r="L604" s="7"/>
      <c r="N604" s="7"/>
      <c r="O604" s="7"/>
    </row>
    <row r="605" ht="15.75" customHeight="1">
      <c r="A605" s="7"/>
      <c r="B605" s="7"/>
      <c r="C605" s="7"/>
      <c r="D605" s="7"/>
      <c r="E605" s="7"/>
      <c r="F605" s="7"/>
      <c r="G605" s="7"/>
      <c r="H605" s="7"/>
      <c r="I605" s="7"/>
      <c r="J605" s="7"/>
      <c r="L605" s="7"/>
      <c r="N605" s="7"/>
      <c r="O605" s="7"/>
    </row>
    <row r="606" ht="15.75" customHeight="1">
      <c r="A606" s="7"/>
      <c r="B606" s="7"/>
      <c r="C606" s="7"/>
      <c r="D606" s="7"/>
      <c r="E606" s="7"/>
      <c r="F606" s="7"/>
      <c r="G606" s="7"/>
      <c r="H606" s="7"/>
      <c r="I606" s="7"/>
      <c r="J606" s="7"/>
      <c r="L606" s="7"/>
      <c r="N606" s="7"/>
      <c r="O606" s="7"/>
    </row>
    <row r="607" ht="15.75" customHeight="1">
      <c r="A607" s="7"/>
      <c r="B607" s="7"/>
      <c r="C607" s="7"/>
      <c r="D607" s="7"/>
      <c r="E607" s="7"/>
      <c r="F607" s="7"/>
      <c r="G607" s="7"/>
      <c r="H607" s="7"/>
      <c r="I607" s="7"/>
      <c r="J607" s="7"/>
      <c r="L607" s="7"/>
      <c r="N607" s="7"/>
      <c r="O607" s="7"/>
    </row>
    <row r="608" ht="15.75" customHeight="1">
      <c r="A608" s="7"/>
      <c r="B608" s="7"/>
      <c r="C608" s="7"/>
      <c r="D608" s="7"/>
      <c r="E608" s="7"/>
      <c r="F608" s="7"/>
      <c r="G608" s="7"/>
      <c r="H608" s="7"/>
      <c r="I608" s="7"/>
      <c r="J608" s="7"/>
      <c r="L608" s="7"/>
      <c r="N608" s="7"/>
      <c r="O608" s="7"/>
    </row>
    <row r="609" ht="15.75" customHeight="1">
      <c r="A609" s="7"/>
      <c r="B609" s="7"/>
      <c r="C609" s="7"/>
      <c r="D609" s="7"/>
      <c r="E609" s="7"/>
      <c r="F609" s="7"/>
      <c r="G609" s="7"/>
      <c r="H609" s="7"/>
      <c r="I609" s="7"/>
      <c r="J609" s="7"/>
      <c r="L609" s="7"/>
      <c r="N609" s="7"/>
      <c r="O609" s="7"/>
    </row>
    <row r="610" ht="15.75" customHeight="1">
      <c r="A610" s="7"/>
      <c r="B610" s="7"/>
      <c r="C610" s="7"/>
      <c r="D610" s="7"/>
      <c r="E610" s="7"/>
      <c r="F610" s="7"/>
      <c r="G610" s="7"/>
      <c r="H610" s="7"/>
      <c r="I610" s="7"/>
      <c r="J610" s="7"/>
      <c r="L610" s="7"/>
      <c r="N610" s="7"/>
      <c r="O610" s="7"/>
    </row>
    <row r="611" ht="15.75" customHeight="1">
      <c r="A611" s="7"/>
      <c r="B611" s="7"/>
      <c r="C611" s="7"/>
      <c r="D611" s="7"/>
      <c r="E611" s="7"/>
      <c r="F611" s="7"/>
      <c r="G611" s="7"/>
      <c r="H611" s="7"/>
      <c r="I611" s="7"/>
      <c r="J611" s="7"/>
      <c r="L611" s="7"/>
      <c r="N611" s="7"/>
      <c r="O611" s="7"/>
    </row>
    <row r="612" ht="15.75" customHeight="1">
      <c r="A612" s="7"/>
      <c r="B612" s="7"/>
      <c r="C612" s="7"/>
      <c r="D612" s="7"/>
      <c r="E612" s="7"/>
      <c r="F612" s="7"/>
      <c r="G612" s="7"/>
      <c r="H612" s="7"/>
      <c r="I612" s="7"/>
      <c r="J612" s="7"/>
      <c r="L612" s="7"/>
      <c r="N612" s="7"/>
      <c r="O612" s="7"/>
    </row>
    <row r="613" ht="15.75" customHeight="1">
      <c r="A613" s="7"/>
      <c r="B613" s="7"/>
      <c r="C613" s="7"/>
      <c r="D613" s="7"/>
      <c r="E613" s="7"/>
      <c r="F613" s="7"/>
      <c r="G613" s="7"/>
      <c r="H613" s="7"/>
      <c r="I613" s="7"/>
      <c r="J613" s="7"/>
      <c r="L613" s="7"/>
      <c r="N613" s="7"/>
      <c r="O613" s="7"/>
    </row>
    <row r="614" ht="15.75" customHeight="1">
      <c r="A614" s="7"/>
      <c r="B614" s="7"/>
      <c r="C614" s="7"/>
      <c r="D614" s="7"/>
      <c r="E614" s="7"/>
      <c r="F614" s="7"/>
      <c r="G614" s="7"/>
      <c r="H614" s="7"/>
      <c r="I614" s="7"/>
      <c r="J614" s="7"/>
      <c r="L614" s="7"/>
      <c r="N614" s="7"/>
      <c r="O614" s="7"/>
    </row>
    <row r="615" ht="15.75" customHeight="1">
      <c r="A615" s="7"/>
      <c r="B615" s="7"/>
      <c r="C615" s="7"/>
      <c r="D615" s="7"/>
      <c r="E615" s="7"/>
      <c r="F615" s="7"/>
      <c r="G615" s="7"/>
      <c r="H615" s="7"/>
      <c r="I615" s="7"/>
      <c r="J615" s="7"/>
      <c r="L615" s="7"/>
      <c r="N615" s="7"/>
      <c r="O615" s="7"/>
    </row>
    <row r="616" ht="15.75" customHeight="1">
      <c r="A616" s="7"/>
      <c r="B616" s="7"/>
      <c r="C616" s="7"/>
      <c r="D616" s="7"/>
      <c r="E616" s="7"/>
      <c r="F616" s="7"/>
      <c r="G616" s="7"/>
      <c r="H616" s="7"/>
      <c r="I616" s="7"/>
      <c r="J616" s="7"/>
      <c r="L616" s="7"/>
      <c r="N616" s="7"/>
      <c r="O616" s="7"/>
    </row>
    <row r="617" ht="15.75" customHeight="1">
      <c r="A617" s="7"/>
      <c r="B617" s="7"/>
      <c r="C617" s="7"/>
      <c r="D617" s="7"/>
      <c r="E617" s="7"/>
      <c r="F617" s="7"/>
      <c r="G617" s="7"/>
      <c r="H617" s="7"/>
      <c r="I617" s="7"/>
      <c r="J617" s="7"/>
      <c r="L617" s="7"/>
      <c r="N617" s="7"/>
      <c r="O617" s="7"/>
    </row>
    <row r="618" ht="15.75" customHeight="1">
      <c r="A618" s="7"/>
      <c r="B618" s="7"/>
      <c r="C618" s="7"/>
      <c r="D618" s="7"/>
      <c r="E618" s="7"/>
      <c r="F618" s="7"/>
      <c r="G618" s="7"/>
      <c r="H618" s="7"/>
      <c r="I618" s="7"/>
      <c r="J618" s="7"/>
      <c r="L618" s="7"/>
      <c r="N618" s="7"/>
      <c r="O618" s="7"/>
    </row>
    <row r="619" ht="15.75" customHeight="1">
      <c r="A619" s="7"/>
      <c r="B619" s="7"/>
      <c r="C619" s="7"/>
      <c r="D619" s="7"/>
      <c r="E619" s="7"/>
      <c r="F619" s="7"/>
      <c r="G619" s="7"/>
      <c r="H619" s="7"/>
      <c r="I619" s="7"/>
      <c r="J619" s="7"/>
      <c r="L619" s="7"/>
      <c r="N619" s="7"/>
      <c r="O619" s="7"/>
    </row>
    <row r="620" ht="15.75" customHeight="1">
      <c r="A620" s="7"/>
      <c r="B620" s="7"/>
      <c r="C620" s="7"/>
      <c r="D620" s="7"/>
      <c r="E620" s="7"/>
      <c r="F620" s="7"/>
      <c r="G620" s="7"/>
      <c r="H620" s="7"/>
      <c r="I620" s="7"/>
      <c r="J620" s="7"/>
      <c r="L620" s="7"/>
      <c r="N620" s="7"/>
      <c r="O620" s="7"/>
    </row>
    <row r="621" ht="15.75" customHeight="1">
      <c r="A621" s="7"/>
      <c r="B621" s="7"/>
      <c r="C621" s="7"/>
      <c r="D621" s="7"/>
      <c r="E621" s="7"/>
      <c r="F621" s="7"/>
      <c r="G621" s="7"/>
      <c r="H621" s="7"/>
      <c r="I621" s="7"/>
      <c r="J621" s="7"/>
      <c r="L621" s="7"/>
      <c r="N621" s="7"/>
      <c r="O621" s="7"/>
    </row>
    <row r="622" ht="15.75" customHeight="1">
      <c r="A622" s="7"/>
      <c r="B622" s="7"/>
      <c r="C622" s="7"/>
      <c r="D622" s="7"/>
      <c r="E622" s="7"/>
      <c r="F622" s="7"/>
      <c r="G622" s="7"/>
      <c r="H622" s="7"/>
      <c r="I622" s="7"/>
      <c r="J622" s="7"/>
      <c r="L622" s="7"/>
      <c r="N622" s="7"/>
      <c r="O622" s="7"/>
    </row>
    <row r="623" ht="15.75" customHeight="1">
      <c r="A623" s="7"/>
      <c r="B623" s="7"/>
      <c r="C623" s="7"/>
      <c r="D623" s="7"/>
      <c r="E623" s="7"/>
      <c r="F623" s="7"/>
      <c r="G623" s="7"/>
      <c r="H623" s="7"/>
      <c r="I623" s="7"/>
      <c r="J623" s="7"/>
      <c r="L623" s="7"/>
      <c r="N623" s="7"/>
      <c r="O623" s="7"/>
    </row>
    <row r="624" ht="15.75" customHeight="1">
      <c r="A624" s="7"/>
      <c r="B624" s="7"/>
      <c r="C624" s="7"/>
      <c r="D624" s="7"/>
      <c r="E624" s="7"/>
      <c r="F624" s="7"/>
      <c r="G624" s="7"/>
      <c r="H624" s="7"/>
      <c r="I624" s="7"/>
      <c r="J624" s="7"/>
      <c r="L624" s="7"/>
      <c r="N624" s="7"/>
      <c r="O624" s="7"/>
    </row>
    <row r="625" ht="15.75" customHeight="1">
      <c r="A625" s="7"/>
      <c r="B625" s="7"/>
      <c r="C625" s="7"/>
      <c r="D625" s="7"/>
      <c r="E625" s="7"/>
      <c r="F625" s="7"/>
      <c r="G625" s="7"/>
      <c r="H625" s="7"/>
      <c r="I625" s="7"/>
      <c r="J625" s="7"/>
      <c r="L625" s="7"/>
      <c r="N625" s="7"/>
      <c r="O625" s="7"/>
    </row>
    <row r="626" ht="15.75" customHeight="1">
      <c r="A626" s="7"/>
      <c r="B626" s="7"/>
      <c r="C626" s="7"/>
      <c r="D626" s="7"/>
      <c r="E626" s="7"/>
      <c r="F626" s="7"/>
      <c r="G626" s="7"/>
      <c r="H626" s="7"/>
      <c r="I626" s="7"/>
      <c r="J626" s="7"/>
      <c r="L626" s="7"/>
      <c r="N626" s="7"/>
      <c r="O626" s="7"/>
    </row>
    <row r="627" ht="15.75" customHeight="1">
      <c r="A627" s="7"/>
      <c r="B627" s="7"/>
      <c r="C627" s="7"/>
      <c r="D627" s="7"/>
      <c r="E627" s="7"/>
      <c r="F627" s="7"/>
      <c r="G627" s="7"/>
      <c r="H627" s="7"/>
      <c r="I627" s="7"/>
      <c r="J627" s="7"/>
      <c r="L627" s="7"/>
      <c r="N627" s="7"/>
      <c r="O627" s="7"/>
    </row>
    <row r="628" ht="15.75" customHeight="1">
      <c r="A628" s="7"/>
      <c r="B628" s="7"/>
      <c r="C628" s="7"/>
      <c r="D628" s="7"/>
      <c r="E628" s="7"/>
      <c r="F628" s="7"/>
      <c r="G628" s="7"/>
      <c r="H628" s="7"/>
      <c r="I628" s="7"/>
      <c r="J628" s="7"/>
      <c r="L628" s="7"/>
      <c r="N628" s="7"/>
      <c r="O628" s="7"/>
    </row>
    <row r="629" ht="15.75" customHeight="1">
      <c r="A629" s="7"/>
      <c r="B629" s="7"/>
      <c r="C629" s="7"/>
      <c r="D629" s="7"/>
      <c r="E629" s="7"/>
      <c r="F629" s="7"/>
      <c r="G629" s="7"/>
      <c r="H629" s="7"/>
      <c r="I629" s="7"/>
      <c r="J629" s="7"/>
      <c r="L629" s="7"/>
      <c r="N629" s="7"/>
      <c r="O629" s="7"/>
    </row>
    <row r="630" ht="15.75" customHeight="1">
      <c r="A630" s="7"/>
      <c r="B630" s="7"/>
      <c r="C630" s="7"/>
      <c r="D630" s="7"/>
      <c r="E630" s="7"/>
      <c r="F630" s="7"/>
      <c r="G630" s="7"/>
      <c r="H630" s="7"/>
      <c r="I630" s="7"/>
      <c r="J630" s="7"/>
      <c r="L630" s="7"/>
      <c r="N630" s="7"/>
      <c r="O630" s="7"/>
    </row>
    <row r="631" ht="15.75" customHeight="1">
      <c r="A631" s="7"/>
      <c r="B631" s="7"/>
      <c r="C631" s="7"/>
      <c r="D631" s="7"/>
      <c r="E631" s="7"/>
      <c r="F631" s="7"/>
      <c r="G631" s="7"/>
      <c r="H631" s="7"/>
      <c r="I631" s="7"/>
      <c r="J631" s="7"/>
      <c r="L631" s="7"/>
      <c r="N631" s="7"/>
      <c r="O631" s="7"/>
    </row>
    <row r="632" ht="15.75" customHeight="1">
      <c r="A632" s="7"/>
      <c r="B632" s="7"/>
      <c r="C632" s="7"/>
      <c r="D632" s="7"/>
      <c r="E632" s="7"/>
      <c r="F632" s="7"/>
      <c r="G632" s="7"/>
      <c r="H632" s="7"/>
      <c r="I632" s="7"/>
      <c r="J632" s="7"/>
      <c r="L632" s="7"/>
      <c r="N632" s="7"/>
      <c r="O632" s="7"/>
    </row>
    <row r="633" ht="15.75" customHeight="1">
      <c r="A633" s="7"/>
      <c r="B633" s="7"/>
      <c r="C633" s="7"/>
      <c r="D633" s="7"/>
      <c r="E633" s="7"/>
      <c r="F633" s="7"/>
      <c r="G633" s="7"/>
      <c r="H633" s="7"/>
      <c r="I633" s="7"/>
      <c r="J633" s="7"/>
      <c r="L633" s="7"/>
      <c r="N633" s="7"/>
      <c r="O633" s="7"/>
    </row>
    <row r="634" ht="15.75" customHeight="1">
      <c r="A634" s="7"/>
      <c r="B634" s="7"/>
      <c r="C634" s="7"/>
      <c r="D634" s="7"/>
      <c r="E634" s="7"/>
      <c r="F634" s="7"/>
      <c r="G634" s="7"/>
      <c r="H634" s="7"/>
      <c r="I634" s="7"/>
      <c r="J634" s="7"/>
      <c r="L634" s="7"/>
      <c r="N634" s="7"/>
      <c r="O634" s="7"/>
    </row>
    <row r="635" ht="15.75" customHeight="1">
      <c r="A635" s="7"/>
      <c r="B635" s="7"/>
      <c r="C635" s="7"/>
      <c r="D635" s="7"/>
      <c r="E635" s="7"/>
      <c r="F635" s="7"/>
      <c r="G635" s="7"/>
      <c r="H635" s="7"/>
      <c r="I635" s="7"/>
      <c r="J635" s="7"/>
      <c r="L635" s="7"/>
      <c r="N635" s="7"/>
      <c r="O635" s="7"/>
    </row>
    <row r="636" ht="15.75" customHeight="1">
      <c r="A636" s="7"/>
      <c r="B636" s="7"/>
      <c r="C636" s="7"/>
      <c r="D636" s="7"/>
      <c r="E636" s="7"/>
      <c r="F636" s="7"/>
      <c r="G636" s="7"/>
      <c r="H636" s="7"/>
      <c r="I636" s="7"/>
      <c r="J636" s="7"/>
      <c r="L636" s="7"/>
      <c r="N636" s="7"/>
      <c r="O636" s="7"/>
    </row>
    <row r="637" ht="15.75" customHeight="1">
      <c r="A637" s="7"/>
      <c r="B637" s="7"/>
      <c r="C637" s="7"/>
      <c r="D637" s="7"/>
      <c r="E637" s="7"/>
      <c r="F637" s="7"/>
      <c r="G637" s="7"/>
      <c r="H637" s="7"/>
      <c r="I637" s="7"/>
      <c r="J637" s="7"/>
      <c r="L637" s="7"/>
      <c r="N637" s="7"/>
      <c r="O637" s="7"/>
    </row>
    <row r="638" ht="15.75" customHeight="1">
      <c r="A638" s="7"/>
      <c r="B638" s="7"/>
      <c r="C638" s="7"/>
      <c r="D638" s="7"/>
      <c r="E638" s="7"/>
      <c r="F638" s="7"/>
      <c r="G638" s="7"/>
      <c r="H638" s="7"/>
      <c r="I638" s="7"/>
      <c r="J638" s="7"/>
      <c r="L638" s="7"/>
      <c r="N638" s="7"/>
      <c r="O638" s="7"/>
    </row>
    <row r="639" ht="15.75" customHeight="1">
      <c r="A639" s="7"/>
      <c r="B639" s="7"/>
      <c r="C639" s="7"/>
      <c r="D639" s="7"/>
      <c r="E639" s="7"/>
      <c r="F639" s="7"/>
      <c r="G639" s="7"/>
      <c r="H639" s="7"/>
      <c r="I639" s="7"/>
      <c r="J639" s="7"/>
      <c r="L639" s="7"/>
      <c r="N639" s="7"/>
      <c r="O639" s="7"/>
    </row>
    <row r="640" ht="15.75" customHeight="1">
      <c r="A640" s="7"/>
      <c r="B640" s="7"/>
      <c r="C640" s="7"/>
      <c r="D640" s="7"/>
      <c r="E640" s="7"/>
      <c r="F640" s="7"/>
      <c r="G640" s="7"/>
      <c r="H640" s="7"/>
      <c r="I640" s="7"/>
      <c r="J640" s="7"/>
      <c r="L640" s="7"/>
      <c r="N640" s="7"/>
      <c r="O640" s="7"/>
    </row>
    <row r="641" ht="15.75" customHeight="1">
      <c r="A641" s="7"/>
      <c r="B641" s="7"/>
      <c r="C641" s="7"/>
      <c r="D641" s="7"/>
      <c r="E641" s="7"/>
      <c r="F641" s="7"/>
      <c r="G641" s="7"/>
      <c r="H641" s="7"/>
      <c r="I641" s="7"/>
      <c r="J641" s="7"/>
      <c r="L641" s="7"/>
      <c r="N641" s="7"/>
      <c r="O641" s="7"/>
    </row>
    <row r="642" ht="15.75" customHeight="1">
      <c r="A642" s="7"/>
      <c r="B642" s="7"/>
      <c r="C642" s="7"/>
      <c r="D642" s="7"/>
      <c r="E642" s="7"/>
      <c r="F642" s="7"/>
      <c r="G642" s="7"/>
      <c r="H642" s="7"/>
      <c r="I642" s="7"/>
      <c r="J642" s="7"/>
      <c r="L642" s="7"/>
      <c r="N642" s="7"/>
      <c r="O642" s="7"/>
    </row>
    <row r="643" ht="15.75" customHeight="1">
      <c r="A643" s="7"/>
      <c r="B643" s="7"/>
      <c r="C643" s="7"/>
      <c r="D643" s="7"/>
      <c r="E643" s="7"/>
      <c r="F643" s="7"/>
      <c r="G643" s="7"/>
      <c r="H643" s="7"/>
      <c r="I643" s="7"/>
      <c r="J643" s="7"/>
      <c r="L643" s="7"/>
      <c r="N643" s="7"/>
      <c r="O643" s="7"/>
    </row>
    <row r="644" ht="15.75" customHeight="1">
      <c r="A644" s="7"/>
      <c r="B644" s="7"/>
      <c r="C644" s="7"/>
      <c r="D644" s="7"/>
      <c r="E644" s="7"/>
      <c r="F644" s="7"/>
      <c r="G644" s="7"/>
      <c r="H644" s="7"/>
      <c r="I644" s="7"/>
      <c r="J644" s="7"/>
      <c r="L644" s="7"/>
      <c r="N644" s="7"/>
      <c r="O644" s="7"/>
    </row>
    <row r="645" ht="15.75" customHeight="1">
      <c r="A645" s="7"/>
      <c r="B645" s="7"/>
      <c r="C645" s="7"/>
      <c r="D645" s="7"/>
      <c r="E645" s="7"/>
      <c r="F645" s="7"/>
      <c r="G645" s="7"/>
      <c r="H645" s="7"/>
      <c r="I645" s="7"/>
      <c r="J645" s="7"/>
      <c r="L645" s="7"/>
      <c r="N645" s="7"/>
      <c r="O645" s="7"/>
    </row>
    <row r="646" ht="15.75" customHeight="1">
      <c r="A646" s="7"/>
      <c r="B646" s="7"/>
      <c r="C646" s="7"/>
      <c r="D646" s="7"/>
      <c r="E646" s="7"/>
      <c r="F646" s="7"/>
      <c r="G646" s="7"/>
      <c r="H646" s="7"/>
      <c r="I646" s="7"/>
      <c r="J646" s="7"/>
      <c r="L646" s="7"/>
      <c r="N646" s="7"/>
      <c r="O646" s="7"/>
    </row>
    <row r="647" ht="15.75" customHeight="1">
      <c r="A647" s="7"/>
      <c r="B647" s="7"/>
      <c r="C647" s="7"/>
      <c r="D647" s="7"/>
      <c r="E647" s="7"/>
      <c r="F647" s="7"/>
      <c r="G647" s="7"/>
      <c r="H647" s="7"/>
      <c r="I647" s="7"/>
      <c r="J647" s="7"/>
      <c r="L647" s="7"/>
      <c r="N647" s="7"/>
      <c r="O647" s="7"/>
    </row>
    <row r="648" ht="15.75" customHeight="1">
      <c r="A648" s="7"/>
      <c r="B648" s="7"/>
      <c r="C648" s="7"/>
      <c r="D648" s="7"/>
      <c r="E648" s="7"/>
      <c r="F648" s="7"/>
      <c r="G648" s="7"/>
      <c r="H648" s="7"/>
      <c r="I648" s="7"/>
      <c r="J648" s="7"/>
      <c r="L648" s="7"/>
      <c r="N648" s="7"/>
      <c r="O648" s="7"/>
    </row>
    <row r="649" ht="15.75" customHeight="1">
      <c r="A649" s="7"/>
      <c r="B649" s="7"/>
      <c r="C649" s="7"/>
      <c r="D649" s="7"/>
      <c r="E649" s="7"/>
      <c r="F649" s="7"/>
      <c r="G649" s="7"/>
      <c r="H649" s="7"/>
      <c r="I649" s="7"/>
      <c r="J649" s="7"/>
      <c r="L649" s="7"/>
      <c r="N649" s="7"/>
      <c r="O649" s="7"/>
    </row>
    <row r="650" ht="15.75" customHeight="1">
      <c r="A650" s="7"/>
      <c r="B650" s="7"/>
      <c r="C650" s="7"/>
      <c r="D650" s="7"/>
      <c r="E650" s="7"/>
      <c r="F650" s="7"/>
      <c r="G650" s="7"/>
      <c r="H650" s="7"/>
      <c r="I650" s="7"/>
      <c r="J650" s="7"/>
      <c r="L650" s="7"/>
      <c r="N650" s="7"/>
      <c r="O650" s="7"/>
    </row>
    <row r="651" ht="15.75" customHeight="1">
      <c r="A651" s="7"/>
      <c r="B651" s="7"/>
      <c r="C651" s="7"/>
      <c r="D651" s="7"/>
      <c r="E651" s="7"/>
      <c r="F651" s="7"/>
      <c r="G651" s="7"/>
      <c r="H651" s="7"/>
      <c r="I651" s="7"/>
      <c r="J651" s="7"/>
      <c r="L651" s="7"/>
      <c r="N651" s="7"/>
      <c r="O651" s="7"/>
    </row>
    <row r="652" ht="15.75" customHeight="1">
      <c r="A652" s="7"/>
      <c r="B652" s="7"/>
      <c r="C652" s="7"/>
      <c r="D652" s="7"/>
      <c r="E652" s="7"/>
      <c r="F652" s="7"/>
      <c r="G652" s="7"/>
      <c r="H652" s="7"/>
      <c r="I652" s="7"/>
      <c r="J652" s="7"/>
      <c r="L652" s="7"/>
      <c r="N652" s="7"/>
      <c r="O652" s="7"/>
    </row>
    <row r="653" ht="15.75" customHeight="1">
      <c r="A653" s="7"/>
      <c r="B653" s="7"/>
      <c r="C653" s="7"/>
      <c r="D653" s="7"/>
      <c r="E653" s="7"/>
      <c r="F653" s="7"/>
      <c r="G653" s="7"/>
      <c r="H653" s="7"/>
      <c r="I653" s="7"/>
      <c r="J653" s="7"/>
      <c r="L653" s="7"/>
      <c r="N653" s="7"/>
      <c r="O653" s="7"/>
    </row>
    <row r="654" ht="15.75" customHeight="1">
      <c r="A654" s="7"/>
      <c r="B654" s="7"/>
      <c r="C654" s="7"/>
      <c r="D654" s="7"/>
      <c r="E654" s="7"/>
      <c r="F654" s="7"/>
      <c r="G654" s="7"/>
      <c r="H654" s="7"/>
      <c r="I654" s="7"/>
      <c r="J654" s="7"/>
      <c r="L654" s="7"/>
      <c r="N654" s="7"/>
      <c r="O654" s="7"/>
    </row>
    <row r="655" ht="15.75" customHeight="1">
      <c r="A655" s="7"/>
      <c r="B655" s="7"/>
      <c r="C655" s="7"/>
      <c r="D655" s="7"/>
      <c r="E655" s="7"/>
      <c r="F655" s="7"/>
      <c r="G655" s="7"/>
      <c r="H655" s="7"/>
      <c r="I655" s="7"/>
      <c r="J655" s="7"/>
      <c r="L655" s="7"/>
      <c r="N655" s="7"/>
      <c r="O655" s="7"/>
    </row>
    <row r="656" ht="15.75" customHeight="1">
      <c r="A656" s="7"/>
      <c r="B656" s="7"/>
      <c r="C656" s="7"/>
      <c r="D656" s="7"/>
      <c r="E656" s="7"/>
      <c r="F656" s="7"/>
      <c r="G656" s="7"/>
      <c r="H656" s="7"/>
      <c r="I656" s="7"/>
      <c r="J656" s="7"/>
      <c r="L656" s="7"/>
      <c r="N656" s="7"/>
      <c r="O656" s="7"/>
    </row>
    <row r="657" ht="15.75" customHeight="1">
      <c r="A657" s="7"/>
      <c r="B657" s="7"/>
      <c r="C657" s="7"/>
      <c r="D657" s="7"/>
      <c r="E657" s="7"/>
      <c r="F657" s="7"/>
      <c r="G657" s="7"/>
      <c r="H657" s="7"/>
      <c r="I657" s="7"/>
      <c r="J657" s="7"/>
      <c r="L657" s="7"/>
      <c r="N657" s="7"/>
      <c r="O657" s="7"/>
    </row>
    <row r="658" ht="15.75" customHeight="1">
      <c r="A658" s="7"/>
      <c r="B658" s="7"/>
      <c r="C658" s="7"/>
      <c r="D658" s="7"/>
      <c r="E658" s="7"/>
      <c r="F658" s="7"/>
      <c r="G658" s="7"/>
      <c r="H658" s="7"/>
      <c r="I658" s="7"/>
      <c r="J658" s="7"/>
      <c r="L658" s="7"/>
      <c r="N658" s="7"/>
      <c r="O658" s="7"/>
    </row>
    <row r="659" ht="15.75" customHeight="1">
      <c r="A659" s="7"/>
      <c r="B659" s="7"/>
      <c r="C659" s="7"/>
      <c r="D659" s="7"/>
      <c r="E659" s="7"/>
      <c r="F659" s="7"/>
      <c r="G659" s="7"/>
      <c r="H659" s="7"/>
      <c r="I659" s="7"/>
      <c r="J659" s="7"/>
      <c r="L659" s="7"/>
      <c r="N659" s="7"/>
      <c r="O659" s="7"/>
    </row>
    <row r="660" ht="15.75" customHeight="1">
      <c r="A660" s="7"/>
      <c r="B660" s="7"/>
      <c r="C660" s="7"/>
      <c r="D660" s="7"/>
      <c r="E660" s="7"/>
      <c r="F660" s="7"/>
      <c r="G660" s="7"/>
      <c r="H660" s="7"/>
      <c r="I660" s="7"/>
      <c r="J660" s="7"/>
      <c r="L660" s="7"/>
      <c r="N660" s="7"/>
      <c r="O660" s="7"/>
    </row>
    <row r="661" ht="15.75" customHeight="1">
      <c r="A661" s="7"/>
      <c r="B661" s="7"/>
      <c r="C661" s="7"/>
      <c r="D661" s="7"/>
      <c r="E661" s="7"/>
      <c r="F661" s="7"/>
      <c r="G661" s="7"/>
      <c r="H661" s="7"/>
      <c r="I661" s="7"/>
      <c r="J661" s="7"/>
      <c r="L661" s="7"/>
      <c r="N661" s="7"/>
      <c r="O661" s="7"/>
    </row>
    <row r="662" ht="15.75" customHeight="1">
      <c r="A662" s="7"/>
      <c r="B662" s="7"/>
      <c r="C662" s="7"/>
      <c r="D662" s="7"/>
      <c r="E662" s="7"/>
      <c r="F662" s="7"/>
      <c r="G662" s="7"/>
      <c r="H662" s="7"/>
      <c r="I662" s="7"/>
      <c r="J662" s="7"/>
      <c r="L662" s="7"/>
      <c r="N662" s="7"/>
      <c r="O662" s="7"/>
    </row>
    <row r="663" ht="15.75" customHeight="1">
      <c r="A663" s="7"/>
      <c r="B663" s="7"/>
      <c r="C663" s="7"/>
      <c r="D663" s="7"/>
      <c r="E663" s="7"/>
      <c r="F663" s="7"/>
      <c r="G663" s="7"/>
      <c r="H663" s="7"/>
      <c r="I663" s="7"/>
      <c r="J663" s="7"/>
      <c r="L663" s="7"/>
      <c r="N663" s="7"/>
      <c r="O663" s="7"/>
    </row>
    <row r="664" ht="15.75" customHeight="1">
      <c r="A664" s="7"/>
      <c r="B664" s="7"/>
      <c r="C664" s="7"/>
      <c r="D664" s="7"/>
      <c r="E664" s="7"/>
      <c r="F664" s="7"/>
      <c r="G664" s="7"/>
      <c r="H664" s="7"/>
      <c r="I664" s="7"/>
      <c r="J664" s="7"/>
      <c r="L664" s="7"/>
      <c r="N664" s="7"/>
      <c r="O664" s="7"/>
    </row>
    <row r="665" ht="15.75" customHeight="1">
      <c r="A665" s="7"/>
      <c r="B665" s="7"/>
      <c r="C665" s="7"/>
      <c r="D665" s="7"/>
      <c r="E665" s="7"/>
      <c r="F665" s="7"/>
      <c r="G665" s="7"/>
      <c r="H665" s="7"/>
      <c r="I665" s="7"/>
      <c r="J665" s="7"/>
      <c r="L665" s="7"/>
      <c r="N665" s="7"/>
      <c r="O665" s="7"/>
    </row>
    <row r="666" ht="15.75" customHeight="1">
      <c r="A666" s="7"/>
      <c r="B666" s="7"/>
      <c r="C666" s="7"/>
      <c r="D666" s="7"/>
      <c r="E666" s="7"/>
      <c r="F666" s="7"/>
      <c r="G666" s="7"/>
      <c r="H666" s="7"/>
      <c r="I666" s="7"/>
      <c r="J666" s="7"/>
      <c r="L666" s="7"/>
      <c r="N666" s="7"/>
      <c r="O666" s="7"/>
    </row>
    <row r="667" ht="15.75" customHeight="1">
      <c r="A667" s="7"/>
      <c r="B667" s="7"/>
      <c r="C667" s="7"/>
      <c r="D667" s="7"/>
      <c r="E667" s="7"/>
      <c r="F667" s="7"/>
      <c r="G667" s="7"/>
      <c r="H667" s="7"/>
      <c r="I667" s="7"/>
      <c r="J667" s="7"/>
      <c r="L667" s="7"/>
      <c r="N667" s="7"/>
      <c r="O667" s="7"/>
    </row>
    <row r="668" ht="15.75" customHeight="1">
      <c r="A668" s="7"/>
      <c r="B668" s="7"/>
      <c r="C668" s="7"/>
      <c r="D668" s="7"/>
      <c r="E668" s="7"/>
      <c r="F668" s="7"/>
      <c r="G668" s="7"/>
      <c r="H668" s="7"/>
      <c r="I668" s="7"/>
      <c r="J668" s="7"/>
      <c r="L668" s="7"/>
      <c r="N668" s="7"/>
      <c r="O668" s="7"/>
    </row>
    <row r="669" ht="15.75" customHeight="1">
      <c r="A669" s="7"/>
      <c r="B669" s="7"/>
      <c r="C669" s="7"/>
      <c r="D669" s="7"/>
      <c r="E669" s="7"/>
      <c r="F669" s="7"/>
      <c r="G669" s="7"/>
      <c r="H669" s="7"/>
      <c r="I669" s="7"/>
      <c r="J669" s="7"/>
      <c r="L669" s="7"/>
      <c r="N669" s="7"/>
      <c r="O669" s="7"/>
    </row>
    <row r="670" ht="15.75" customHeight="1">
      <c r="A670" s="7"/>
      <c r="B670" s="7"/>
      <c r="C670" s="7"/>
      <c r="D670" s="7"/>
      <c r="E670" s="7"/>
      <c r="F670" s="7"/>
      <c r="G670" s="7"/>
      <c r="H670" s="7"/>
      <c r="I670" s="7"/>
      <c r="J670" s="7"/>
      <c r="L670" s="7"/>
      <c r="N670" s="7"/>
      <c r="O670" s="7"/>
    </row>
    <row r="671" ht="15.75" customHeight="1">
      <c r="A671" s="7"/>
      <c r="B671" s="7"/>
      <c r="C671" s="7"/>
      <c r="D671" s="7"/>
      <c r="E671" s="7"/>
      <c r="F671" s="7"/>
      <c r="G671" s="7"/>
      <c r="H671" s="7"/>
      <c r="I671" s="7"/>
      <c r="J671" s="7"/>
      <c r="L671" s="7"/>
      <c r="N671" s="7"/>
      <c r="O671" s="7"/>
    </row>
    <row r="672" ht="15.75" customHeight="1">
      <c r="A672" s="7"/>
      <c r="B672" s="7"/>
      <c r="C672" s="7"/>
      <c r="D672" s="7"/>
      <c r="E672" s="7"/>
      <c r="F672" s="7"/>
      <c r="G672" s="7"/>
      <c r="H672" s="7"/>
      <c r="I672" s="7"/>
      <c r="J672" s="7"/>
      <c r="L672" s="7"/>
      <c r="N672" s="7"/>
      <c r="O672" s="7"/>
    </row>
    <row r="673" ht="15.75" customHeight="1">
      <c r="A673" s="7"/>
      <c r="B673" s="7"/>
      <c r="C673" s="7"/>
      <c r="D673" s="7"/>
      <c r="E673" s="7"/>
      <c r="F673" s="7"/>
      <c r="G673" s="7"/>
      <c r="H673" s="7"/>
      <c r="I673" s="7"/>
      <c r="J673" s="7"/>
      <c r="L673" s="7"/>
      <c r="N673" s="7"/>
      <c r="O673" s="7"/>
    </row>
    <row r="674" ht="15.75" customHeight="1">
      <c r="A674" s="7"/>
      <c r="B674" s="7"/>
      <c r="C674" s="7"/>
      <c r="D674" s="7"/>
      <c r="E674" s="7"/>
      <c r="F674" s="7"/>
      <c r="G674" s="7"/>
      <c r="H674" s="7"/>
      <c r="I674" s="7"/>
      <c r="J674" s="7"/>
      <c r="L674" s="7"/>
      <c r="N674" s="7"/>
      <c r="O674" s="7"/>
    </row>
    <row r="675" ht="15.75" customHeight="1">
      <c r="A675" s="7"/>
      <c r="B675" s="7"/>
      <c r="C675" s="7"/>
      <c r="D675" s="7"/>
      <c r="E675" s="7"/>
      <c r="F675" s="7"/>
      <c r="G675" s="7"/>
      <c r="H675" s="7"/>
      <c r="I675" s="7"/>
      <c r="J675" s="7"/>
      <c r="L675" s="7"/>
      <c r="N675" s="7"/>
      <c r="O675" s="7"/>
    </row>
    <row r="676" ht="15.75" customHeight="1">
      <c r="A676" s="7"/>
      <c r="B676" s="7"/>
      <c r="C676" s="7"/>
      <c r="D676" s="7"/>
      <c r="E676" s="7"/>
      <c r="F676" s="7"/>
      <c r="G676" s="7"/>
      <c r="H676" s="7"/>
      <c r="I676" s="7"/>
      <c r="J676" s="7"/>
      <c r="L676" s="7"/>
      <c r="N676" s="7"/>
      <c r="O676" s="7"/>
    </row>
    <row r="677" ht="15.75" customHeight="1">
      <c r="A677" s="7"/>
      <c r="B677" s="7"/>
      <c r="C677" s="7"/>
      <c r="D677" s="7"/>
      <c r="E677" s="7"/>
      <c r="F677" s="7"/>
      <c r="G677" s="7"/>
      <c r="H677" s="7"/>
      <c r="I677" s="7"/>
      <c r="J677" s="7"/>
      <c r="L677" s="7"/>
      <c r="N677" s="7"/>
      <c r="O677" s="7"/>
    </row>
    <row r="678" ht="15.75" customHeight="1">
      <c r="A678" s="7"/>
      <c r="B678" s="7"/>
      <c r="C678" s="7"/>
      <c r="D678" s="7"/>
      <c r="E678" s="7"/>
      <c r="F678" s="7"/>
      <c r="G678" s="7"/>
      <c r="H678" s="7"/>
      <c r="I678" s="7"/>
      <c r="J678" s="7"/>
      <c r="L678" s="7"/>
      <c r="N678" s="7"/>
      <c r="O678" s="7"/>
    </row>
    <row r="679" ht="15.75" customHeight="1">
      <c r="A679" s="7"/>
      <c r="B679" s="7"/>
      <c r="C679" s="7"/>
      <c r="D679" s="7"/>
      <c r="E679" s="7"/>
      <c r="F679" s="7"/>
      <c r="G679" s="7"/>
      <c r="H679" s="7"/>
      <c r="I679" s="7"/>
      <c r="J679" s="7"/>
      <c r="L679" s="7"/>
      <c r="N679" s="7"/>
      <c r="O679" s="7"/>
    </row>
    <row r="680" ht="15.75" customHeight="1">
      <c r="A680" s="7"/>
      <c r="B680" s="7"/>
      <c r="C680" s="7"/>
      <c r="D680" s="7"/>
      <c r="E680" s="7"/>
      <c r="F680" s="7"/>
      <c r="G680" s="7"/>
      <c r="H680" s="7"/>
      <c r="I680" s="7"/>
      <c r="J680" s="7"/>
      <c r="L680" s="7"/>
      <c r="N680" s="7"/>
      <c r="O680" s="7"/>
    </row>
    <row r="681" ht="15.75" customHeight="1">
      <c r="A681" s="7"/>
      <c r="B681" s="7"/>
      <c r="C681" s="7"/>
      <c r="D681" s="7"/>
      <c r="E681" s="7"/>
      <c r="F681" s="7"/>
      <c r="G681" s="7"/>
      <c r="H681" s="7"/>
      <c r="I681" s="7"/>
      <c r="J681" s="7"/>
      <c r="L681" s="7"/>
      <c r="N681" s="7"/>
      <c r="O681" s="7"/>
    </row>
    <row r="682" ht="15.75" customHeight="1">
      <c r="A682" s="7"/>
      <c r="B682" s="7"/>
      <c r="C682" s="7"/>
      <c r="D682" s="7"/>
      <c r="E682" s="7"/>
      <c r="F682" s="7"/>
      <c r="G682" s="7"/>
      <c r="H682" s="7"/>
      <c r="I682" s="7"/>
      <c r="J682" s="7"/>
      <c r="L682" s="7"/>
      <c r="N682" s="7"/>
      <c r="O682" s="7"/>
    </row>
    <row r="683" ht="15.75" customHeight="1">
      <c r="A683" s="7"/>
      <c r="B683" s="7"/>
      <c r="C683" s="7"/>
      <c r="D683" s="7"/>
      <c r="E683" s="7"/>
      <c r="F683" s="7"/>
      <c r="G683" s="7"/>
      <c r="H683" s="7"/>
      <c r="I683" s="7"/>
      <c r="J683" s="7"/>
      <c r="L683" s="7"/>
      <c r="N683" s="7"/>
      <c r="O683" s="7"/>
    </row>
    <row r="684" ht="15.75" customHeight="1">
      <c r="A684" s="7"/>
      <c r="B684" s="7"/>
      <c r="C684" s="7"/>
      <c r="D684" s="7"/>
      <c r="E684" s="7"/>
      <c r="F684" s="7"/>
      <c r="G684" s="7"/>
      <c r="H684" s="7"/>
      <c r="I684" s="7"/>
      <c r="J684" s="7"/>
      <c r="L684" s="7"/>
      <c r="N684" s="7"/>
      <c r="O684" s="7"/>
    </row>
    <row r="685" ht="15.75" customHeight="1">
      <c r="A685" s="7"/>
      <c r="B685" s="7"/>
      <c r="C685" s="7"/>
      <c r="D685" s="7"/>
      <c r="E685" s="7"/>
      <c r="F685" s="7"/>
      <c r="G685" s="7"/>
      <c r="H685" s="7"/>
      <c r="I685" s="7"/>
      <c r="J685" s="7"/>
      <c r="L685" s="7"/>
      <c r="N685" s="7"/>
      <c r="O685" s="7"/>
    </row>
    <row r="686" ht="15.75" customHeight="1">
      <c r="A686" s="7"/>
      <c r="B686" s="7"/>
      <c r="C686" s="7"/>
      <c r="D686" s="7"/>
      <c r="E686" s="7"/>
      <c r="F686" s="7"/>
      <c r="G686" s="7"/>
      <c r="H686" s="7"/>
      <c r="I686" s="7"/>
      <c r="J686" s="7"/>
      <c r="L686" s="7"/>
      <c r="N686" s="7"/>
      <c r="O686" s="7"/>
    </row>
    <row r="687" ht="15.75" customHeight="1">
      <c r="A687" s="7"/>
      <c r="B687" s="7"/>
      <c r="C687" s="7"/>
      <c r="D687" s="7"/>
      <c r="E687" s="7"/>
      <c r="F687" s="7"/>
      <c r="G687" s="7"/>
      <c r="H687" s="7"/>
      <c r="I687" s="7"/>
      <c r="J687" s="7"/>
      <c r="L687" s="7"/>
      <c r="N687" s="7"/>
      <c r="O687" s="7"/>
    </row>
    <row r="688" ht="15.75" customHeight="1">
      <c r="A688" s="7"/>
      <c r="B688" s="7"/>
      <c r="C688" s="7"/>
      <c r="D688" s="7"/>
      <c r="E688" s="7"/>
      <c r="F688" s="7"/>
      <c r="G688" s="7"/>
      <c r="H688" s="7"/>
      <c r="I688" s="7"/>
      <c r="J688" s="7"/>
      <c r="L688" s="7"/>
      <c r="N688" s="7"/>
      <c r="O688" s="7"/>
    </row>
    <row r="689" ht="15.75" customHeight="1">
      <c r="A689" s="7"/>
      <c r="B689" s="7"/>
      <c r="C689" s="7"/>
      <c r="D689" s="7"/>
      <c r="E689" s="7"/>
      <c r="F689" s="7"/>
      <c r="G689" s="7"/>
      <c r="H689" s="7"/>
      <c r="I689" s="7"/>
      <c r="J689" s="7"/>
      <c r="L689" s="7"/>
      <c r="N689" s="7"/>
      <c r="O689" s="7"/>
    </row>
    <row r="690" ht="15.75" customHeight="1">
      <c r="A690" s="7"/>
      <c r="B690" s="7"/>
      <c r="C690" s="7"/>
      <c r="D690" s="7"/>
      <c r="E690" s="7"/>
      <c r="F690" s="7"/>
      <c r="G690" s="7"/>
      <c r="H690" s="7"/>
      <c r="I690" s="7"/>
      <c r="J690" s="7"/>
      <c r="L690" s="7"/>
      <c r="N690" s="7"/>
      <c r="O690" s="7"/>
    </row>
    <row r="691" ht="15.75" customHeight="1">
      <c r="A691" s="7"/>
      <c r="B691" s="7"/>
      <c r="C691" s="7"/>
      <c r="D691" s="7"/>
      <c r="E691" s="7"/>
      <c r="F691" s="7"/>
      <c r="G691" s="7"/>
      <c r="H691" s="7"/>
      <c r="I691" s="7"/>
      <c r="J691" s="7"/>
      <c r="L691" s="7"/>
      <c r="N691" s="7"/>
      <c r="O691" s="7"/>
    </row>
    <row r="692" ht="15.75" customHeight="1">
      <c r="A692" s="7"/>
      <c r="B692" s="7"/>
      <c r="C692" s="7"/>
      <c r="D692" s="7"/>
      <c r="E692" s="7"/>
      <c r="F692" s="7"/>
      <c r="G692" s="7"/>
      <c r="H692" s="7"/>
      <c r="I692" s="7"/>
      <c r="J692" s="7"/>
      <c r="L692" s="7"/>
      <c r="N692" s="7"/>
      <c r="O692" s="7"/>
    </row>
    <row r="693" ht="15.75" customHeight="1">
      <c r="A693" s="7"/>
      <c r="B693" s="7"/>
      <c r="C693" s="7"/>
      <c r="D693" s="7"/>
      <c r="E693" s="7"/>
      <c r="F693" s="7"/>
      <c r="G693" s="7"/>
      <c r="H693" s="7"/>
      <c r="I693" s="7"/>
      <c r="J693" s="7"/>
      <c r="L693" s="7"/>
      <c r="N693" s="7"/>
      <c r="O693" s="7"/>
    </row>
    <row r="694" ht="15.75" customHeight="1">
      <c r="A694" s="7"/>
      <c r="B694" s="7"/>
      <c r="C694" s="7"/>
      <c r="D694" s="7"/>
      <c r="E694" s="7"/>
      <c r="F694" s="7"/>
      <c r="G694" s="7"/>
      <c r="H694" s="7"/>
      <c r="I694" s="7"/>
      <c r="J694" s="7"/>
      <c r="L694" s="7"/>
      <c r="N694" s="7"/>
      <c r="O694" s="7"/>
    </row>
    <row r="695" ht="15.75" customHeight="1">
      <c r="A695" s="7"/>
      <c r="B695" s="7"/>
      <c r="C695" s="7"/>
      <c r="D695" s="7"/>
      <c r="E695" s="7"/>
      <c r="F695" s="7"/>
      <c r="G695" s="7"/>
      <c r="H695" s="7"/>
      <c r="I695" s="7"/>
      <c r="J695" s="7"/>
      <c r="L695" s="7"/>
      <c r="N695" s="7"/>
      <c r="O695" s="7"/>
    </row>
    <row r="696" ht="15.75" customHeight="1">
      <c r="A696" s="7"/>
      <c r="B696" s="7"/>
      <c r="C696" s="7"/>
      <c r="D696" s="7"/>
      <c r="E696" s="7"/>
      <c r="F696" s="7"/>
      <c r="G696" s="7"/>
      <c r="H696" s="7"/>
      <c r="I696" s="7"/>
      <c r="J696" s="7"/>
      <c r="L696" s="7"/>
      <c r="N696" s="7"/>
      <c r="O696" s="7"/>
    </row>
    <row r="697" ht="15.75" customHeight="1">
      <c r="A697" s="7"/>
      <c r="B697" s="7"/>
      <c r="C697" s="7"/>
      <c r="D697" s="7"/>
      <c r="E697" s="7"/>
      <c r="F697" s="7"/>
      <c r="G697" s="7"/>
      <c r="H697" s="7"/>
      <c r="I697" s="7"/>
      <c r="J697" s="7"/>
      <c r="L697" s="7"/>
      <c r="N697" s="7"/>
      <c r="O697" s="7"/>
    </row>
    <row r="698" ht="15.75" customHeight="1">
      <c r="A698" s="7"/>
      <c r="B698" s="7"/>
      <c r="C698" s="7"/>
      <c r="D698" s="7"/>
      <c r="E698" s="7"/>
      <c r="F698" s="7"/>
      <c r="G698" s="7"/>
      <c r="H698" s="7"/>
      <c r="I698" s="7"/>
      <c r="J698" s="7"/>
      <c r="L698" s="7"/>
      <c r="N698" s="7"/>
      <c r="O698" s="7"/>
    </row>
    <row r="699" ht="15.75" customHeight="1">
      <c r="A699" s="7"/>
      <c r="B699" s="7"/>
      <c r="C699" s="7"/>
      <c r="D699" s="7"/>
      <c r="E699" s="7"/>
      <c r="F699" s="7"/>
      <c r="G699" s="7"/>
      <c r="H699" s="7"/>
      <c r="I699" s="7"/>
      <c r="J699" s="7"/>
      <c r="L699" s="7"/>
      <c r="N699" s="7"/>
      <c r="O699" s="7"/>
    </row>
    <row r="700" ht="15.75" customHeight="1">
      <c r="A700" s="7"/>
      <c r="B700" s="7"/>
      <c r="C700" s="7"/>
      <c r="D700" s="7"/>
      <c r="E700" s="7"/>
      <c r="F700" s="7"/>
      <c r="G700" s="7"/>
      <c r="H700" s="7"/>
      <c r="I700" s="7"/>
      <c r="J700" s="7"/>
      <c r="L700" s="7"/>
      <c r="N700" s="7"/>
      <c r="O700" s="7"/>
    </row>
    <row r="701" ht="15.75" customHeight="1">
      <c r="A701" s="7"/>
      <c r="B701" s="7"/>
      <c r="C701" s="7"/>
      <c r="D701" s="7"/>
      <c r="E701" s="7"/>
      <c r="F701" s="7"/>
      <c r="G701" s="7"/>
      <c r="H701" s="7"/>
      <c r="I701" s="7"/>
      <c r="J701" s="7"/>
      <c r="L701" s="7"/>
      <c r="N701" s="7"/>
      <c r="O701" s="7"/>
    </row>
    <row r="702" ht="15.75" customHeight="1">
      <c r="A702" s="7"/>
      <c r="B702" s="7"/>
      <c r="C702" s="7"/>
      <c r="D702" s="7"/>
      <c r="E702" s="7"/>
      <c r="F702" s="7"/>
      <c r="G702" s="7"/>
      <c r="H702" s="7"/>
      <c r="I702" s="7"/>
      <c r="J702" s="7"/>
      <c r="L702" s="7"/>
      <c r="N702" s="7"/>
      <c r="O702" s="7"/>
    </row>
    <row r="703" ht="15.75" customHeight="1">
      <c r="A703" s="7"/>
      <c r="B703" s="7"/>
      <c r="C703" s="7"/>
      <c r="D703" s="7"/>
      <c r="E703" s="7"/>
      <c r="F703" s="7"/>
      <c r="G703" s="7"/>
      <c r="H703" s="7"/>
      <c r="I703" s="7"/>
      <c r="J703" s="7"/>
      <c r="L703" s="7"/>
      <c r="N703" s="7"/>
      <c r="O703" s="7"/>
    </row>
    <row r="704" ht="15.75" customHeight="1">
      <c r="A704" s="7"/>
      <c r="B704" s="7"/>
      <c r="C704" s="7"/>
      <c r="D704" s="7"/>
      <c r="E704" s="7"/>
      <c r="F704" s="7"/>
      <c r="G704" s="7"/>
      <c r="H704" s="7"/>
      <c r="I704" s="7"/>
      <c r="J704" s="7"/>
      <c r="L704" s="7"/>
      <c r="N704" s="7"/>
      <c r="O704" s="7"/>
    </row>
    <row r="705" ht="15.75" customHeight="1">
      <c r="A705" s="7"/>
      <c r="B705" s="7"/>
      <c r="C705" s="7"/>
      <c r="D705" s="7"/>
      <c r="E705" s="7"/>
      <c r="F705" s="7"/>
      <c r="G705" s="7"/>
      <c r="H705" s="7"/>
      <c r="I705" s="7"/>
      <c r="J705" s="7"/>
      <c r="L705" s="7"/>
      <c r="N705" s="7"/>
      <c r="O705" s="7"/>
    </row>
    <row r="706" ht="15.75" customHeight="1">
      <c r="A706" s="7"/>
      <c r="B706" s="7"/>
      <c r="C706" s="7"/>
      <c r="D706" s="7"/>
      <c r="E706" s="7"/>
      <c r="F706" s="7"/>
      <c r="G706" s="7"/>
      <c r="H706" s="7"/>
      <c r="I706" s="7"/>
      <c r="J706" s="7"/>
      <c r="L706" s="7"/>
      <c r="N706" s="7"/>
      <c r="O706" s="7"/>
    </row>
    <row r="707" ht="15.75" customHeight="1">
      <c r="A707" s="7"/>
      <c r="B707" s="7"/>
      <c r="C707" s="7"/>
      <c r="D707" s="7"/>
      <c r="E707" s="7"/>
      <c r="F707" s="7"/>
      <c r="G707" s="7"/>
      <c r="H707" s="7"/>
      <c r="I707" s="7"/>
      <c r="J707" s="7"/>
      <c r="L707" s="7"/>
      <c r="N707" s="7"/>
      <c r="O707" s="7"/>
    </row>
    <row r="708" ht="15.75" customHeight="1">
      <c r="A708" s="7"/>
      <c r="B708" s="7"/>
      <c r="C708" s="7"/>
      <c r="D708" s="7"/>
      <c r="E708" s="7"/>
      <c r="F708" s="7"/>
      <c r="G708" s="7"/>
      <c r="H708" s="7"/>
      <c r="I708" s="7"/>
      <c r="J708" s="7"/>
      <c r="L708" s="7"/>
      <c r="N708" s="7"/>
      <c r="O708" s="7"/>
    </row>
    <row r="709" ht="15.75" customHeight="1">
      <c r="A709" s="7"/>
      <c r="B709" s="7"/>
      <c r="C709" s="7"/>
      <c r="D709" s="7"/>
      <c r="E709" s="7"/>
      <c r="F709" s="7"/>
      <c r="G709" s="7"/>
      <c r="H709" s="7"/>
      <c r="I709" s="7"/>
      <c r="J709" s="7"/>
      <c r="L709" s="7"/>
      <c r="N709" s="7"/>
      <c r="O709" s="7"/>
    </row>
    <row r="710" ht="15.75" customHeight="1">
      <c r="A710" s="7"/>
      <c r="B710" s="7"/>
      <c r="C710" s="7"/>
      <c r="D710" s="7"/>
      <c r="E710" s="7"/>
      <c r="F710" s="7"/>
      <c r="G710" s="7"/>
      <c r="H710" s="7"/>
      <c r="I710" s="7"/>
      <c r="J710" s="7"/>
      <c r="L710" s="7"/>
      <c r="N710" s="7"/>
      <c r="O710" s="7"/>
    </row>
    <row r="711" ht="15.75" customHeight="1">
      <c r="A711" s="7"/>
      <c r="B711" s="7"/>
      <c r="C711" s="7"/>
      <c r="D711" s="7"/>
      <c r="E711" s="7"/>
      <c r="F711" s="7"/>
      <c r="G711" s="7"/>
      <c r="H711" s="7"/>
      <c r="I711" s="7"/>
      <c r="J711" s="7"/>
      <c r="L711" s="7"/>
      <c r="N711" s="7"/>
      <c r="O711" s="7"/>
    </row>
    <row r="712" ht="15.75" customHeight="1">
      <c r="A712" s="7"/>
      <c r="B712" s="7"/>
      <c r="C712" s="7"/>
      <c r="D712" s="7"/>
      <c r="E712" s="7"/>
      <c r="F712" s="7"/>
      <c r="G712" s="7"/>
      <c r="H712" s="7"/>
      <c r="I712" s="7"/>
      <c r="J712" s="7"/>
      <c r="L712" s="7"/>
      <c r="N712" s="7"/>
      <c r="O712" s="7"/>
    </row>
    <row r="713" ht="15.75" customHeight="1">
      <c r="A713" s="7"/>
      <c r="B713" s="7"/>
      <c r="C713" s="7"/>
      <c r="D713" s="7"/>
      <c r="E713" s="7"/>
      <c r="F713" s="7"/>
      <c r="G713" s="7"/>
      <c r="H713" s="7"/>
      <c r="I713" s="7"/>
      <c r="J713" s="7"/>
      <c r="L713" s="7"/>
      <c r="N713" s="7"/>
      <c r="O713" s="7"/>
    </row>
    <row r="714" ht="15.75" customHeight="1">
      <c r="A714" s="7"/>
      <c r="B714" s="7"/>
      <c r="C714" s="7"/>
      <c r="D714" s="7"/>
      <c r="E714" s="7"/>
      <c r="F714" s="7"/>
      <c r="G714" s="7"/>
      <c r="H714" s="7"/>
      <c r="I714" s="7"/>
      <c r="J714" s="7"/>
      <c r="L714" s="7"/>
      <c r="N714" s="7"/>
      <c r="O714" s="7"/>
    </row>
    <row r="715" ht="15.75" customHeight="1">
      <c r="A715" s="7"/>
      <c r="B715" s="7"/>
      <c r="C715" s="7"/>
      <c r="D715" s="7"/>
      <c r="E715" s="7"/>
      <c r="F715" s="7"/>
      <c r="G715" s="7"/>
      <c r="H715" s="7"/>
      <c r="I715" s="7"/>
      <c r="J715" s="7"/>
      <c r="L715" s="7"/>
      <c r="N715" s="7"/>
      <c r="O715" s="7"/>
    </row>
    <row r="716" ht="15.75" customHeight="1">
      <c r="A716" s="7"/>
      <c r="B716" s="7"/>
      <c r="C716" s="7"/>
      <c r="D716" s="7"/>
      <c r="E716" s="7"/>
      <c r="F716" s="7"/>
      <c r="G716" s="7"/>
      <c r="H716" s="7"/>
      <c r="I716" s="7"/>
      <c r="J716" s="7"/>
      <c r="L716" s="7"/>
      <c r="N716" s="7"/>
      <c r="O716" s="7"/>
    </row>
    <row r="717" ht="15.75" customHeight="1">
      <c r="A717" s="7"/>
      <c r="B717" s="7"/>
      <c r="C717" s="7"/>
      <c r="D717" s="7"/>
      <c r="E717" s="7"/>
      <c r="F717" s="7"/>
      <c r="G717" s="7"/>
      <c r="H717" s="7"/>
      <c r="I717" s="7"/>
      <c r="J717" s="7"/>
      <c r="L717" s="7"/>
      <c r="N717" s="7"/>
      <c r="O717" s="7"/>
    </row>
    <row r="718" ht="15.75" customHeight="1">
      <c r="A718" s="7"/>
      <c r="B718" s="7"/>
      <c r="C718" s="7"/>
      <c r="D718" s="7"/>
      <c r="E718" s="7"/>
      <c r="F718" s="7"/>
      <c r="G718" s="7"/>
      <c r="H718" s="7"/>
      <c r="I718" s="7"/>
      <c r="J718" s="7"/>
      <c r="L718" s="7"/>
      <c r="N718" s="7"/>
      <c r="O718" s="7"/>
    </row>
    <row r="719" ht="15.75" customHeight="1">
      <c r="A719" s="7"/>
      <c r="B719" s="7"/>
      <c r="C719" s="7"/>
      <c r="D719" s="7"/>
      <c r="E719" s="7"/>
      <c r="F719" s="7"/>
      <c r="G719" s="7"/>
      <c r="H719" s="7"/>
      <c r="I719" s="7"/>
      <c r="J719" s="7"/>
      <c r="L719" s="7"/>
      <c r="N719" s="7"/>
      <c r="O719" s="7"/>
    </row>
    <row r="720" ht="15.75" customHeight="1">
      <c r="A720" s="7"/>
      <c r="B720" s="7"/>
      <c r="C720" s="7"/>
      <c r="D720" s="7"/>
      <c r="E720" s="7"/>
      <c r="F720" s="7"/>
      <c r="G720" s="7"/>
      <c r="H720" s="7"/>
      <c r="I720" s="7"/>
      <c r="J720" s="7"/>
      <c r="L720" s="7"/>
      <c r="N720" s="7"/>
      <c r="O720" s="7"/>
    </row>
    <row r="721" ht="15.75" customHeight="1">
      <c r="A721" s="7"/>
      <c r="B721" s="7"/>
      <c r="C721" s="7"/>
      <c r="D721" s="7"/>
      <c r="E721" s="7"/>
      <c r="F721" s="7"/>
      <c r="G721" s="7"/>
      <c r="H721" s="7"/>
      <c r="I721" s="7"/>
      <c r="J721" s="7"/>
      <c r="L721" s="7"/>
      <c r="N721" s="7"/>
      <c r="O721" s="7"/>
    </row>
    <row r="722" ht="15.75" customHeight="1">
      <c r="A722" s="7"/>
      <c r="B722" s="7"/>
      <c r="C722" s="7"/>
      <c r="D722" s="7"/>
      <c r="E722" s="7"/>
      <c r="F722" s="7"/>
      <c r="G722" s="7"/>
      <c r="H722" s="7"/>
      <c r="I722" s="7"/>
      <c r="J722" s="7"/>
      <c r="L722" s="7"/>
      <c r="N722" s="7"/>
      <c r="O722" s="7"/>
    </row>
    <row r="723" ht="15.75" customHeight="1">
      <c r="A723" s="7"/>
      <c r="B723" s="7"/>
      <c r="C723" s="7"/>
      <c r="D723" s="7"/>
      <c r="E723" s="7"/>
      <c r="F723" s="7"/>
      <c r="G723" s="7"/>
      <c r="H723" s="7"/>
      <c r="I723" s="7"/>
      <c r="J723" s="7"/>
      <c r="L723" s="7"/>
      <c r="N723" s="7"/>
      <c r="O723" s="7"/>
    </row>
    <row r="724" ht="15.75" customHeight="1">
      <c r="A724" s="7"/>
      <c r="B724" s="7"/>
      <c r="C724" s="7"/>
      <c r="D724" s="7"/>
      <c r="E724" s="7"/>
      <c r="F724" s="7"/>
      <c r="G724" s="7"/>
      <c r="H724" s="7"/>
      <c r="I724" s="7"/>
      <c r="J724" s="7"/>
      <c r="L724" s="7"/>
      <c r="N724" s="7"/>
      <c r="O724" s="7"/>
    </row>
    <row r="725" ht="15.75" customHeight="1">
      <c r="A725" s="7"/>
      <c r="B725" s="7"/>
      <c r="C725" s="7"/>
      <c r="D725" s="7"/>
      <c r="E725" s="7"/>
      <c r="F725" s="7"/>
      <c r="G725" s="7"/>
      <c r="H725" s="7"/>
      <c r="I725" s="7"/>
      <c r="J725" s="7"/>
      <c r="L725" s="7"/>
      <c r="N725" s="7"/>
      <c r="O725" s="7"/>
    </row>
    <row r="726" ht="15.75" customHeight="1">
      <c r="A726" s="7"/>
      <c r="B726" s="7"/>
      <c r="C726" s="7"/>
      <c r="D726" s="7"/>
      <c r="E726" s="7"/>
      <c r="F726" s="7"/>
      <c r="G726" s="7"/>
      <c r="H726" s="7"/>
      <c r="I726" s="7"/>
      <c r="J726" s="7"/>
      <c r="L726" s="7"/>
      <c r="N726" s="7"/>
      <c r="O726" s="7"/>
    </row>
    <row r="727" ht="15.75" customHeight="1">
      <c r="A727" s="7"/>
      <c r="B727" s="7"/>
      <c r="C727" s="7"/>
      <c r="D727" s="7"/>
      <c r="E727" s="7"/>
      <c r="F727" s="7"/>
      <c r="G727" s="7"/>
      <c r="H727" s="7"/>
      <c r="I727" s="7"/>
      <c r="J727" s="7"/>
      <c r="L727" s="7"/>
      <c r="N727" s="7"/>
      <c r="O727" s="7"/>
    </row>
    <row r="728" ht="15.75" customHeight="1">
      <c r="A728" s="7"/>
      <c r="B728" s="7"/>
      <c r="C728" s="7"/>
      <c r="D728" s="7"/>
      <c r="E728" s="7"/>
      <c r="F728" s="7"/>
      <c r="G728" s="7"/>
      <c r="H728" s="7"/>
      <c r="I728" s="7"/>
      <c r="J728" s="7"/>
      <c r="L728" s="7"/>
      <c r="N728" s="7"/>
      <c r="O728" s="7"/>
    </row>
    <row r="729" ht="15.75" customHeight="1">
      <c r="A729" s="7"/>
      <c r="B729" s="7"/>
      <c r="C729" s="7"/>
      <c r="D729" s="7"/>
      <c r="E729" s="7"/>
      <c r="F729" s="7"/>
      <c r="G729" s="7"/>
      <c r="H729" s="7"/>
      <c r="I729" s="7"/>
      <c r="J729" s="7"/>
      <c r="L729" s="7"/>
      <c r="N729" s="7"/>
      <c r="O729" s="7"/>
    </row>
    <row r="730" ht="15.75" customHeight="1">
      <c r="A730" s="7"/>
      <c r="B730" s="7"/>
      <c r="C730" s="7"/>
      <c r="D730" s="7"/>
      <c r="E730" s="7"/>
      <c r="F730" s="7"/>
      <c r="G730" s="7"/>
      <c r="H730" s="7"/>
      <c r="I730" s="7"/>
      <c r="J730" s="7"/>
      <c r="L730" s="7"/>
      <c r="N730" s="7"/>
      <c r="O730" s="7"/>
    </row>
    <row r="731" ht="15.75" customHeight="1">
      <c r="A731" s="7"/>
      <c r="B731" s="7"/>
      <c r="C731" s="7"/>
      <c r="D731" s="7"/>
      <c r="E731" s="7"/>
      <c r="F731" s="7"/>
      <c r="G731" s="7"/>
      <c r="H731" s="7"/>
      <c r="I731" s="7"/>
      <c r="J731" s="7"/>
      <c r="L731" s="7"/>
      <c r="N731" s="7"/>
      <c r="O731" s="7"/>
    </row>
    <row r="732" ht="15.75" customHeight="1">
      <c r="A732" s="7"/>
      <c r="B732" s="7"/>
      <c r="C732" s="7"/>
      <c r="D732" s="7"/>
      <c r="E732" s="7"/>
      <c r="F732" s="7"/>
      <c r="G732" s="7"/>
      <c r="H732" s="7"/>
      <c r="I732" s="7"/>
      <c r="J732" s="7"/>
      <c r="L732" s="7"/>
      <c r="N732" s="7"/>
      <c r="O732" s="7"/>
    </row>
    <row r="733" ht="15.75" customHeight="1">
      <c r="A733" s="7"/>
      <c r="B733" s="7"/>
      <c r="C733" s="7"/>
      <c r="D733" s="7"/>
      <c r="E733" s="7"/>
      <c r="F733" s="7"/>
      <c r="G733" s="7"/>
      <c r="H733" s="7"/>
      <c r="I733" s="7"/>
      <c r="J733" s="7"/>
      <c r="L733" s="7"/>
      <c r="N733" s="7"/>
      <c r="O733" s="7"/>
    </row>
    <row r="734" ht="15.75" customHeight="1">
      <c r="A734" s="7"/>
      <c r="B734" s="7"/>
      <c r="C734" s="7"/>
      <c r="D734" s="7"/>
      <c r="E734" s="7"/>
      <c r="F734" s="7"/>
      <c r="G734" s="7"/>
      <c r="H734" s="7"/>
      <c r="I734" s="7"/>
      <c r="J734" s="7"/>
      <c r="L734" s="7"/>
      <c r="N734" s="7"/>
      <c r="O734" s="7"/>
    </row>
    <row r="735" ht="15.75" customHeight="1">
      <c r="A735" s="7"/>
      <c r="B735" s="7"/>
      <c r="C735" s="7"/>
      <c r="D735" s="7"/>
      <c r="E735" s="7"/>
      <c r="F735" s="7"/>
      <c r="G735" s="7"/>
      <c r="H735" s="7"/>
      <c r="I735" s="7"/>
      <c r="J735" s="7"/>
      <c r="L735" s="7"/>
      <c r="N735" s="7"/>
      <c r="O735" s="7"/>
    </row>
    <row r="736" ht="15.75" customHeight="1">
      <c r="A736" s="7"/>
      <c r="B736" s="7"/>
      <c r="C736" s="7"/>
      <c r="D736" s="7"/>
      <c r="E736" s="7"/>
      <c r="F736" s="7"/>
      <c r="G736" s="7"/>
      <c r="H736" s="7"/>
      <c r="I736" s="7"/>
      <c r="J736" s="7"/>
      <c r="L736" s="7"/>
      <c r="N736" s="7"/>
      <c r="O736" s="7"/>
    </row>
    <row r="737" ht="15.75" customHeight="1">
      <c r="A737" s="7"/>
      <c r="B737" s="7"/>
      <c r="C737" s="7"/>
      <c r="D737" s="7"/>
      <c r="E737" s="7"/>
      <c r="F737" s="7"/>
      <c r="G737" s="7"/>
      <c r="H737" s="7"/>
      <c r="I737" s="7"/>
      <c r="J737" s="7"/>
      <c r="L737" s="7"/>
      <c r="N737" s="7"/>
      <c r="O737" s="7"/>
    </row>
    <row r="738" ht="15.75" customHeight="1">
      <c r="A738" s="7"/>
      <c r="B738" s="7"/>
      <c r="C738" s="7"/>
      <c r="D738" s="7"/>
      <c r="E738" s="7"/>
      <c r="F738" s="7"/>
      <c r="G738" s="7"/>
      <c r="H738" s="7"/>
      <c r="I738" s="7"/>
      <c r="J738" s="7"/>
      <c r="L738" s="7"/>
      <c r="N738" s="7"/>
      <c r="O738" s="7"/>
    </row>
    <row r="739" ht="15.75" customHeight="1">
      <c r="A739" s="7"/>
      <c r="B739" s="7"/>
      <c r="C739" s="7"/>
      <c r="D739" s="7"/>
      <c r="E739" s="7"/>
      <c r="F739" s="7"/>
      <c r="G739" s="7"/>
      <c r="H739" s="7"/>
      <c r="I739" s="7"/>
      <c r="J739" s="7"/>
      <c r="L739" s="7"/>
      <c r="N739" s="7"/>
      <c r="O739" s="7"/>
    </row>
    <row r="740" ht="15.75" customHeight="1">
      <c r="A740" s="7"/>
      <c r="B740" s="7"/>
      <c r="C740" s="7"/>
      <c r="D740" s="7"/>
      <c r="E740" s="7"/>
      <c r="F740" s="7"/>
      <c r="G740" s="7"/>
      <c r="H740" s="7"/>
      <c r="I740" s="7"/>
      <c r="J740" s="7"/>
      <c r="L740" s="7"/>
      <c r="N740" s="7"/>
      <c r="O740" s="7"/>
    </row>
    <row r="741" ht="15.75" customHeight="1">
      <c r="A741" s="7"/>
      <c r="B741" s="7"/>
      <c r="C741" s="7"/>
      <c r="D741" s="7"/>
      <c r="E741" s="7"/>
      <c r="F741" s="7"/>
      <c r="G741" s="7"/>
      <c r="H741" s="7"/>
      <c r="I741" s="7"/>
      <c r="J741" s="7"/>
      <c r="L741" s="7"/>
      <c r="N741" s="7"/>
      <c r="O741" s="7"/>
    </row>
    <row r="742" ht="15.75" customHeight="1">
      <c r="A742" s="7"/>
      <c r="B742" s="7"/>
      <c r="C742" s="7"/>
      <c r="D742" s="7"/>
      <c r="E742" s="7"/>
      <c r="F742" s="7"/>
      <c r="G742" s="7"/>
      <c r="H742" s="7"/>
      <c r="I742" s="7"/>
      <c r="J742" s="7"/>
      <c r="L742" s="7"/>
      <c r="N742" s="7"/>
      <c r="O742" s="7"/>
    </row>
    <row r="743" ht="15.75" customHeight="1">
      <c r="A743" s="7"/>
      <c r="B743" s="7"/>
      <c r="C743" s="7"/>
      <c r="D743" s="7"/>
      <c r="E743" s="7"/>
      <c r="F743" s="7"/>
      <c r="G743" s="7"/>
      <c r="H743" s="7"/>
      <c r="I743" s="7"/>
      <c r="J743" s="7"/>
      <c r="L743" s="7"/>
      <c r="N743" s="7"/>
      <c r="O743" s="7"/>
    </row>
    <row r="744" ht="15.75" customHeight="1">
      <c r="A744" s="7"/>
      <c r="B744" s="7"/>
      <c r="C744" s="7"/>
      <c r="D744" s="7"/>
      <c r="E744" s="7"/>
      <c r="F744" s="7"/>
      <c r="G744" s="7"/>
      <c r="H744" s="7"/>
      <c r="I744" s="7"/>
      <c r="J744" s="7"/>
      <c r="L744" s="7"/>
      <c r="N744" s="7"/>
      <c r="O744" s="7"/>
    </row>
    <row r="745" ht="15.75" customHeight="1">
      <c r="A745" s="7"/>
      <c r="B745" s="7"/>
      <c r="C745" s="7"/>
      <c r="D745" s="7"/>
      <c r="E745" s="7"/>
      <c r="F745" s="7"/>
      <c r="G745" s="7"/>
      <c r="H745" s="7"/>
      <c r="I745" s="7"/>
      <c r="J745" s="7"/>
      <c r="L745" s="7"/>
      <c r="N745" s="7"/>
      <c r="O745" s="7"/>
    </row>
    <row r="746" ht="15.75" customHeight="1">
      <c r="A746" s="7"/>
      <c r="B746" s="7"/>
      <c r="C746" s="7"/>
      <c r="D746" s="7"/>
      <c r="E746" s="7"/>
      <c r="F746" s="7"/>
      <c r="G746" s="7"/>
      <c r="H746" s="7"/>
      <c r="I746" s="7"/>
      <c r="J746" s="7"/>
      <c r="L746" s="7"/>
      <c r="N746" s="7"/>
      <c r="O746" s="7"/>
    </row>
    <row r="747" ht="15.75" customHeight="1">
      <c r="A747" s="7"/>
      <c r="B747" s="7"/>
      <c r="C747" s="7"/>
      <c r="D747" s="7"/>
      <c r="E747" s="7"/>
      <c r="F747" s="7"/>
      <c r="G747" s="7"/>
      <c r="H747" s="7"/>
      <c r="I747" s="7"/>
      <c r="J747" s="7"/>
      <c r="L747" s="7"/>
      <c r="N747" s="7"/>
      <c r="O747" s="7"/>
    </row>
    <row r="748" ht="15.75" customHeight="1">
      <c r="A748" s="7"/>
      <c r="B748" s="7"/>
      <c r="C748" s="7"/>
      <c r="D748" s="7"/>
      <c r="E748" s="7"/>
      <c r="F748" s="7"/>
      <c r="G748" s="7"/>
      <c r="H748" s="7"/>
      <c r="I748" s="7"/>
      <c r="J748" s="7"/>
      <c r="L748" s="7"/>
      <c r="N748" s="7"/>
      <c r="O748" s="7"/>
    </row>
    <row r="749" ht="15.75" customHeight="1">
      <c r="A749" s="7"/>
      <c r="B749" s="7"/>
      <c r="C749" s="7"/>
      <c r="D749" s="7"/>
      <c r="E749" s="7"/>
      <c r="F749" s="7"/>
      <c r="G749" s="7"/>
      <c r="H749" s="7"/>
      <c r="I749" s="7"/>
      <c r="J749" s="7"/>
      <c r="L749" s="7"/>
      <c r="N749" s="7"/>
      <c r="O749" s="7"/>
    </row>
    <row r="750" ht="15.75" customHeight="1">
      <c r="A750" s="7"/>
      <c r="B750" s="7"/>
      <c r="C750" s="7"/>
      <c r="D750" s="7"/>
      <c r="E750" s="7"/>
      <c r="F750" s="7"/>
      <c r="G750" s="7"/>
      <c r="H750" s="7"/>
      <c r="I750" s="7"/>
      <c r="J750" s="7"/>
      <c r="L750" s="7"/>
      <c r="N750" s="7"/>
      <c r="O750" s="7"/>
    </row>
    <row r="751" ht="15.75" customHeight="1">
      <c r="A751" s="7"/>
      <c r="B751" s="7"/>
      <c r="C751" s="7"/>
      <c r="D751" s="7"/>
      <c r="E751" s="7"/>
      <c r="F751" s="7"/>
      <c r="G751" s="7"/>
      <c r="H751" s="7"/>
      <c r="I751" s="7"/>
      <c r="J751" s="7"/>
      <c r="L751" s="7"/>
      <c r="N751" s="7"/>
      <c r="O751" s="7"/>
    </row>
    <row r="752" ht="15.75" customHeight="1">
      <c r="A752" s="7"/>
      <c r="B752" s="7"/>
      <c r="C752" s="7"/>
      <c r="D752" s="7"/>
      <c r="E752" s="7"/>
      <c r="F752" s="7"/>
      <c r="G752" s="7"/>
      <c r="H752" s="7"/>
      <c r="I752" s="7"/>
      <c r="J752" s="7"/>
      <c r="L752" s="7"/>
      <c r="N752" s="7"/>
      <c r="O752" s="7"/>
    </row>
    <row r="753" ht="15.75" customHeight="1">
      <c r="A753" s="7"/>
      <c r="B753" s="7"/>
      <c r="C753" s="7"/>
      <c r="D753" s="7"/>
      <c r="E753" s="7"/>
      <c r="F753" s="7"/>
      <c r="G753" s="7"/>
      <c r="H753" s="7"/>
      <c r="I753" s="7"/>
      <c r="J753" s="7"/>
      <c r="L753" s="7"/>
      <c r="N753" s="7"/>
      <c r="O753" s="7"/>
    </row>
    <row r="754" ht="15.75" customHeight="1">
      <c r="A754" s="7"/>
      <c r="B754" s="7"/>
      <c r="C754" s="7"/>
      <c r="D754" s="7"/>
      <c r="E754" s="7"/>
      <c r="F754" s="7"/>
      <c r="G754" s="7"/>
      <c r="H754" s="7"/>
      <c r="I754" s="7"/>
      <c r="J754" s="7"/>
      <c r="L754" s="7"/>
      <c r="N754" s="7"/>
      <c r="O754" s="7"/>
    </row>
    <row r="755" ht="15.75" customHeight="1">
      <c r="A755" s="7"/>
      <c r="B755" s="7"/>
      <c r="C755" s="7"/>
      <c r="D755" s="7"/>
      <c r="E755" s="7"/>
      <c r="F755" s="7"/>
      <c r="G755" s="7"/>
      <c r="H755" s="7"/>
      <c r="I755" s="7"/>
      <c r="J755" s="7"/>
      <c r="L755" s="7"/>
      <c r="N755" s="7"/>
      <c r="O755" s="7"/>
    </row>
    <row r="756" ht="15.75" customHeight="1">
      <c r="A756" s="7"/>
      <c r="B756" s="7"/>
      <c r="C756" s="7"/>
      <c r="D756" s="7"/>
      <c r="E756" s="7"/>
      <c r="F756" s="7"/>
      <c r="G756" s="7"/>
      <c r="H756" s="7"/>
      <c r="I756" s="7"/>
      <c r="J756" s="7"/>
      <c r="L756" s="7"/>
      <c r="N756" s="7"/>
      <c r="O756" s="7"/>
    </row>
    <row r="757" ht="15.75" customHeight="1">
      <c r="A757" s="7"/>
      <c r="B757" s="7"/>
      <c r="C757" s="7"/>
      <c r="D757" s="7"/>
      <c r="E757" s="7"/>
      <c r="F757" s="7"/>
      <c r="G757" s="7"/>
      <c r="H757" s="7"/>
      <c r="I757" s="7"/>
      <c r="J757" s="7"/>
      <c r="L757" s="7"/>
      <c r="N757" s="7"/>
      <c r="O757" s="7"/>
    </row>
    <row r="758" ht="15.75" customHeight="1">
      <c r="A758" s="7"/>
      <c r="B758" s="7"/>
      <c r="C758" s="7"/>
      <c r="D758" s="7"/>
      <c r="E758" s="7"/>
      <c r="F758" s="7"/>
      <c r="G758" s="7"/>
      <c r="H758" s="7"/>
      <c r="I758" s="7"/>
      <c r="J758" s="7"/>
      <c r="L758" s="7"/>
      <c r="N758" s="7"/>
      <c r="O758" s="7"/>
    </row>
    <row r="759" ht="15.75" customHeight="1">
      <c r="A759" s="7"/>
      <c r="B759" s="7"/>
      <c r="C759" s="7"/>
      <c r="D759" s="7"/>
      <c r="E759" s="7"/>
      <c r="F759" s="7"/>
      <c r="G759" s="7"/>
      <c r="H759" s="7"/>
      <c r="I759" s="7"/>
      <c r="J759" s="7"/>
      <c r="L759" s="7"/>
      <c r="N759" s="7"/>
      <c r="O759" s="7"/>
    </row>
    <row r="760" ht="15.75" customHeight="1">
      <c r="A760" s="7"/>
      <c r="B760" s="7"/>
      <c r="C760" s="7"/>
      <c r="D760" s="7"/>
      <c r="E760" s="7"/>
      <c r="F760" s="7"/>
      <c r="G760" s="7"/>
      <c r="H760" s="7"/>
      <c r="I760" s="7"/>
      <c r="J760" s="7"/>
      <c r="L760" s="7"/>
      <c r="N760" s="7"/>
      <c r="O760" s="7"/>
    </row>
    <row r="761" ht="15.75" customHeight="1">
      <c r="A761" s="7"/>
      <c r="B761" s="7"/>
      <c r="C761" s="7"/>
      <c r="D761" s="7"/>
      <c r="E761" s="7"/>
      <c r="F761" s="7"/>
      <c r="G761" s="7"/>
      <c r="H761" s="7"/>
      <c r="I761" s="7"/>
      <c r="J761" s="7"/>
      <c r="L761" s="7"/>
      <c r="N761" s="7"/>
      <c r="O761" s="7"/>
    </row>
    <row r="762" ht="15.75" customHeight="1">
      <c r="A762" s="7"/>
      <c r="B762" s="7"/>
      <c r="C762" s="7"/>
      <c r="D762" s="7"/>
      <c r="E762" s="7"/>
      <c r="F762" s="7"/>
      <c r="G762" s="7"/>
      <c r="H762" s="7"/>
      <c r="I762" s="7"/>
      <c r="J762" s="7"/>
      <c r="L762" s="7"/>
      <c r="N762" s="7"/>
      <c r="O762" s="7"/>
    </row>
    <row r="763" ht="15.75" customHeight="1">
      <c r="A763" s="7"/>
      <c r="B763" s="7"/>
      <c r="C763" s="7"/>
      <c r="D763" s="7"/>
      <c r="E763" s="7"/>
      <c r="F763" s="7"/>
      <c r="G763" s="7"/>
      <c r="H763" s="7"/>
      <c r="I763" s="7"/>
      <c r="J763" s="7"/>
      <c r="L763" s="7"/>
      <c r="N763" s="7"/>
      <c r="O763" s="7"/>
    </row>
    <row r="764" ht="15.75" customHeight="1">
      <c r="A764" s="7"/>
      <c r="B764" s="7"/>
      <c r="C764" s="7"/>
      <c r="D764" s="7"/>
      <c r="E764" s="7"/>
      <c r="F764" s="7"/>
      <c r="G764" s="7"/>
      <c r="H764" s="7"/>
      <c r="I764" s="7"/>
      <c r="J764" s="7"/>
      <c r="L764" s="7"/>
      <c r="N764" s="7"/>
      <c r="O764" s="7"/>
    </row>
    <row r="765" ht="15.75" customHeight="1">
      <c r="A765" s="7"/>
      <c r="B765" s="7"/>
      <c r="C765" s="7"/>
      <c r="D765" s="7"/>
      <c r="E765" s="7"/>
      <c r="F765" s="7"/>
      <c r="G765" s="7"/>
      <c r="H765" s="7"/>
      <c r="I765" s="7"/>
      <c r="J765" s="7"/>
      <c r="L765" s="7"/>
      <c r="N765" s="7"/>
      <c r="O765" s="7"/>
    </row>
    <row r="766" ht="15.75" customHeight="1">
      <c r="A766" s="7"/>
      <c r="B766" s="7"/>
      <c r="C766" s="7"/>
      <c r="D766" s="7"/>
      <c r="E766" s="7"/>
      <c r="F766" s="7"/>
      <c r="G766" s="7"/>
      <c r="H766" s="7"/>
      <c r="I766" s="7"/>
      <c r="J766" s="7"/>
      <c r="L766" s="7"/>
      <c r="N766" s="7"/>
      <c r="O766" s="7"/>
    </row>
    <row r="767" ht="15.75" customHeight="1">
      <c r="A767" s="7"/>
      <c r="B767" s="7"/>
      <c r="C767" s="7"/>
      <c r="D767" s="7"/>
      <c r="E767" s="7"/>
      <c r="F767" s="7"/>
      <c r="G767" s="7"/>
      <c r="H767" s="7"/>
      <c r="I767" s="7"/>
      <c r="J767" s="7"/>
      <c r="L767" s="7"/>
      <c r="N767" s="7"/>
      <c r="O767" s="7"/>
    </row>
    <row r="768" ht="15.75" customHeight="1">
      <c r="A768" s="7"/>
      <c r="B768" s="7"/>
      <c r="C768" s="7"/>
      <c r="D768" s="7"/>
      <c r="E768" s="7"/>
      <c r="F768" s="7"/>
      <c r="G768" s="7"/>
      <c r="H768" s="7"/>
      <c r="I768" s="7"/>
      <c r="J768" s="7"/>
      <c r="L768" s="7"/>
      <c r="N768" s="7"/>
      <c r="O768" s="7"/>
    </row>
    <row r="769" ht="15.75" customHeight="1">
      <c r="A769" s="7"/>
      <c r="B769" s="7"/>
      <c r="C769" s="7"/>
      <c r="D769" s="7"/>
      <c r="E769" s="7"/>
      <c r="F769" s="7"/>
      <c r="G769" s="7"/>
      <c r="H769" s="7"/>
      <c r="I769" s="7"/>
      <c r="J769" s="7"/>
      <c r="L769" s="7"/>
      <c r="N769" s="7"/>
      <c r="O769" s="7"/>
    </row>
    <row r="770" ht="15.75" customHeight="1">
      <c r="A770" s="7"/>
      <c r="B770" s="7"/>
      <c r="C770" s="7"/>
      <c r="D770" s="7"/>
      <c r="E770" s="7"/>
      <c r="F770" s="7"/>
      <c r="G770" s="7"/>
      <c r="H770" s="7"/>
      <c r="I770" s="7"/>
      <c r="J770" s="7"/>
      <c r="L770" s="7"/>
      <c r="N770" s="7"/>
      <c r="O770" s="7"/>
    </row>
    <row r="771" ht="15.75" customHeight="1">
      <c r="A771" s="7"/>
      <c r="B771" s="7"/>
      <c r="C771" s="7"/>
      <c r="D771" s="7"/>
      <c r="E771" s="7"/>
      <c r="F771" s="7"/>
      <c r="G771" s="7"/>
      <c r="H771" s="7"/>
      <c r="I771" s="7"/>
      <c r="J771" s="7"/>
      <c r="L771" s="7"/>
      <c r="N771" s="7"/>
      <c r="O771" s="7"/>
    </row>
    <row r="772" ht="15.75" customHeight="1">
      <c r="A772" s="7"/>
      <c r="B772" s="7"/>
      <c r="C772" s="7"/>
      <c r="D772" s="7"/>
      <c r="E772" s="7"/>
      <c r="F772" s="7"/>
      <c r="G772" s="7"/>
      <c r="H772" s="7"/>
      <c r="I772" s="7"/>
      <c r="J772" s="7"/>
      <c r="L772" s="7"/>
      <c r="N772" s="7"/>
      <c r="O772" s="7"/>
    </row>
    <row r="773" ht="15.75" customHeight="1">
      <c r="A773" s="7"/>
      <c r="B773" s="7"/>
      <c r="C773" s="7"/>
      <c r="D773" s="7"/>
      <c r="E773" s="7"/>
      <c r="F773" s="7"/>
      <c r="G773" s="7"/>
      <c r="H773" s="7"/>
      <c r="I773" s="7"/>
      <c r="J773" s="7"/>
      <c r="L773" s="7"/>
      <c r="N773" s="7"/>
      <c r="O773" s="7"/>
    </row>
    <row r="774" ht="15.75" customHeight="1">
      <c r="A774" s="7"/>
      <c r="B774" s="7"/>
      <c r="C774" s="7"/>
      <c r="D774" s="7"/>
      <c r="E774" s="7"/>
      <c r="F774" s="7"/>
      <c r="G774" s="7"/>
      <c r="H774" s="7"/>
      <c r="I774" s="7"/>
      <c r="J774" s="7"/>
      <c r="L774" s="7"/>
      <c r="N774" s="7"/>
      <c r="O774" s="7"/>
    </row>
    <row r="775" ht="15.75" customHeight="1">
      <c r="A775" s="7"/>
      <c r="B775" s="7"/>
      <c r="C775" s="7"/>
      <c r="D775" s="7"/>
      <c r="E775" s="7"/>
      <c r="F775" s="7"/>
      <c r="G775" s="7"/>
      <c r="H775" s="7"/>
      <c r="I775" s="7"/>
      <c r="J775" s="7"/>
      <c r="L775" s="7"/>
      <c r="N775" s="7"/>
      <c r="O775" s="7"/>
    </row>
    <row r="776" ht="15.75" customHeight="1">
      <c r="A776" s="7"/>
      <c r="B776" s="7"/>
      <c r="C776" s="7"/>
      <c r="D776" s="7"/>
      <c r="E776" s="7"/>
      <c r="F776" s="7"/>
      <c r="G776" s="7"/>
      <c r="H776" s="7"/>
      <c r="I776" s="7"/>
      <c r="J776" s="7"/>
      <c r="L776" s="7"/>
      <c r="N776" s="7"/>
      <c r="O776" s="7"/>
    </row>
    <row r="777" ht="15.75" customHeight="1">
      <c r="A777" s="7"/>
      <c r="B777" s="7"/>
      <c r="C777" s="7"/>
      <c r="D777" s="7"/>
      <c r="E777" s="7"/>
      <c r="F777" s="7"/>
      <c r="G777" s="7"/>
      <c r="H777" s="7"/>
      <c r="I777" s="7"/>
      <c r="J777" s="7"/>
      <c r="L777" s="7"/>
      <c r="N777" s="7"/>
      <c r="O777" s="7"/>
    </row>
    <row r="778" ht="15.75" customHeight="1">
      <c r="A778" s="7"/>
      <c r="B778" s="7"/>
      <c r="C778" s="7"/>
      <c r="D778" s="7"/>
      <c r="E778" s="7"/>
      <c r="F778" s="7"/>
      <c r="G778" s="7"/>
      <c r="H778" s="7"/>
      <c r="I778" s="7"/>
      <c r="J778" s="7"/>
      <c r="L778" s="7"/>
      <c r="N778" s="7"/>
      <c r="O778" s="7"/>
    </row>
    <row r="779" ht="15.75" customHeight="1">
      <c r="A779" s="7"/>
      <c r="B779" s="7"/>
      <c r="C779" s="7"/>
      <c r="D779" s="7"/>
      <c r="E779" s="7"/>
      <c r="F779" s="7"/>
      <c r="G779" s="7"/>
      <c r="H779" s="7"/>
      <c r="I779" s="7"/>
      <c r="J779" s="7"/>
      <c r="L779" s="7"/>
      <c r="N779" s="7"/>
      <c r="O779" s="7"/>
    </row>
    <row r="780" ht="15.75" customHeight="1">
      <c r="A780" s="7"/>
      <c r="B780" s="7"/>
      <c r="C780" s="7"/>
      <c r="D780" s="7"/>
      <c r="E780" s="7"/>
      <c r="F780" s="7"/>
      <c r="G780" s="7"/>
      <c r="H780" s="7"/>
      <c r="I780" s="7"/>
      <c r="J780" s="7"/>
      <c r="L780" s="7"/>
      <c r="N780" s="7"/>
      <c r="O780" s="7"/>
    </row>
    <row r="781" ht="15.75" customHeight="1">
      <c r="A781" s="7"/>
      <c r="B781" s="7"/>
      <c r="C781" s="7"/>
      <c r="D781" s="7"/>
      <c r="E781" s="7"/>
      <c r="F781" s="7"/>
      <c r="G781" s="7"/>
      <c r="H781" s="7"/>
      <c r="I781" s="7"/>
      <c r="J781" s="7"/>
      <c r="L781" s="7"/>
      <c r="N781" s="7"/>
      <c r="O781" s="7"/>
    </row>
    <row r="782" ht="15.75" customHeight="1">
      <c r="A782" s="7"/>
      <c r="B782" s="7"/>
      <c r="C782" s="7"/>
      <c r="D782" s="7"/>
      <c r="E782" s="7"/>
      <c r="F782" s="7"/>
      <c r="G782" s="7"/>
      <c r="H782" s="7"/>
      <c r="I782" s="7"/>
      <c r="J782" s="7"/>
      <c r="L782" s="7"/>
      <c r="N782" s="7"/>
      <c r="O782" s="7"/>
    </row>
    <row r="783" ht="15.75" customHeight="1">
      <c r="A783" s="7"/>
      <c r="B783" s="7"/>
      <c r="C783" s="7"/>
      <c r="D783" s="7"/>
      <c r="E783" s="7"/>
      <c r="F783" s="7"/>
      <c r="G783" s="7"/>
      <c r="H783" s="7"/>
      <c r="I783" s="7"/>
      <c r="J783" s="7"/>
      <c r="L783" s="7"/>
      <c r="N783" s="7"/>
      <c r="O783" s="7"/>
    </row>
    <row r="784" ht="15.75" customHeight="1">
      <c r="A784" s="7"/>
      <c r="B784" s="7"/>
      <c r="C784" s="7"/>
      <c r="D784" s="7"/>
      <c r="E784" s="7"/>
      <c r="F784" s="7"/>
      <c r="G784" s="7"/>
      <c r="H784" s="7"/>
      <c r="I784" s="7"/>
      <c r="J784" s="7"/>
      <c r="L784" s="7"/>
      <c r="N784" s="7"/>
      <c r="O784" s="7"/>
    </row>
    <row r="785" ht="15.75" customHeight="1">
      <c r="A785" s="7"/>
      <c r="B785" s="7"/>
      <c r="C785" s="7"/>
      <c r="D785" s="7"/>
      <c r="E785" s="7"/>
      <c r="F785" s="7"/>
      <c r="G785" s="7"/>
      <c r="H785" s="7"/>
      <c r="I785" s="7"/>
      <c r="J785" s="7"/>
      <c r="L785" s="7"/>
      <c r="N785" s="7"/>
      <c r="O785" s="7"/>
    </row>
    <row r="786" ht="15.75" customHeight="1">
      <c r="A786" s="7"/>
      <c r="B786" s="7"/>
      <c r="C786" s="7"/>
      <c r="D786" s="7"/>
      <c r="E786" s="7"/>
      <c r="F786" s="7"/>
      <c r="G786" s="7"/>
      <c r="H786" s="7"/>
      <c r="I786" s="7"/>
      <c r="J786" s="7"/>
      <c r="L786" s="7"/>
      <c r="N786" s="7"/>
      <c r="O786" s="7"/>
    </row>
    <row r="787" ht="15.75" customHeight="1">
      <c r="A787" s="7"/>
      <c r="B787" s="7"/>
      <c r="C787" s="7"/>
      <c r="D787" s="7"/>
      <c r="E787" s="7"/>
      <c r="F787" s="7"/>
      <c r="G787" s="7"/>
      <c r="H787" s="7"/>
      <c r="I787" s="7"/>
      <c r="J787" s="7"/>
      <c r="L787" s="7"/>
      <c r="N787" s="7"/>
      <c r="O787" s="7"/>
    </row>
    <row r="788" ht="15.75" customHeight="1">
      <c r="A788" s="7"/>
      <c r="B788" s="7"/>
      <c r="C788" s="7"/>
      <c r="D788" s="7"/>
      <c r="E788" s="7"/>
      <c r="F788" s="7"/>
      <c r="G788" s="7"/>
      <c r="H788" s="7"/>
      <c r="I788" s="7"/>
      <c r="J788" s="7"/>
      <c r="L788" s="7"/>
      <c r="N788" s="7"/>
      <c r="O788" s="7"/>
    </row>
    <row r="789" ht="15.75" customHeight="1">
      <c r="A789" s="7"/>
      <c r="B789" s="7"/>
      <c r="C789" s="7"/>
      <c r="D789" s="7"/>
      <c r="E789" s="7"/>
      <c r="F789" s="7"/>
      <c r="G789" s="7"/>
      <c r="H789" s="7"/>
      <c r="I789" s="7"/>
      <c r="J789" s="7"/>
      <c r="L789" s="7"/>
      <c r="N789" s="7"/>
      <c r="O789" s="7"/>
    </row>
    <row r="790" ht="15.75" customHeight="1">
      <c r="A790" s="7"/>
      <c r="B790" s="7"/>
      <c r="C790" s="7"/>
      <c r="D790" s="7"/>
      <c r="E790" s="7"/>
      <c r="F790" s="7"/>
      <c r="G790" s="7"/>
      <c r="H790" s="7"/>
      <c r="I790" s="7"/>
      <c r="J790" s="7"/>
      <c r="L790" s="7"/>
      <c r="N790" s="7"/>
      <c r="O790" s="7"/>
    </row>
    <row r="791" ht="15.75" customHeight="1">
      <c r="A791" s="7"/>
      <c r="B791" s="7"/>
      <c r="C791" s="7"/>
      <c r="D791" s="7"/>
      <c r="E791" s="7"/>
      <c r="F791" s="7"/>
      <c r="G791" s="7"/>
      <c r="H791" s="7"/>
      <c r="I791" s="7"/>
      <c r="J791" s="7"/>
      <c r="L791" s="7"/>
      <c r="N791" s="7"/>
      <c r="O791" s="7"/>
    </row>
    <row r="792" ht="15.75" customHeight="1">
      <c r="A792" s="7"/>
      <c r="B792" s="7"/>
      <c r="C792" s="7"/>
      <c r="D792" s="7"/>
      <c r="E792" s="7"/>
      <c r="F792" s="7"/>
      <c r="G792" s="7"/>
      <c r="H792" s="7"/>
      <c r="I792" s="7"/>
      <c r="J792" s="7"/>
      <c r="L792" s="7"/>
      <c r="N792" s="7"/>
      <c r="O792" s="7"/>
    </row>
    <row r="793" ht="15.75" customHeight="1">
      <c r="A793" s="7"/>
      <c r="B793" s="7"/>
      <c r="C793" s="7"/>
      <c r="D793" s="7"/>
      <c r="E793" s="7"/>
      <c r="F793" s="7"/>
      <c r="G793" s="7"/>
      <c r="H793" s="7"/>
      <c r="I793" s="7"/>
      <c r="J793" s="7"/>
      <c r="L793" s="7"/>
      <c r="N793" s="7"/>
      <c r="O793" s="7"/>
    </row>
    <row r="794" ht="15.75" customHeight="1">
      <c r="A794" s="7"/>
      <c r="B794" s="7"/>
      <c r="C794" s="7"/>
      <c r="D794" s="7"/>
      <c r="E794" s="7"/>
      <c r="F794" s="7"/>
      <c r="G794" s="7"/>
      <c r="H794" s="7"/>
      <c r="I794" s="7"/>
      <c r="J794" s="7"/>
      <c r="L794" s="7"/>
      <c r="N794" s="7"/>
      <c r="O794" s="7"/>
    </row>
    <row r="795" ht="15.75" customHeight="1">
      <c r="A795" s="7"/>
      <c r="B795" s="7"/>
      <c r="C795" s="7"/>
      <c r="D795" s="7"/>
      <c r="E795" s="7"/>
      <c r="F795" s="7"/>
      <c r="G795" s="7"/>
      <c r="H795" s="7"/>
      <c r="I795" s="7"/>
      <c r="J795" s="7"/>
      <c r="L795" s="7"/>
      <c r="N795" s="7"/>
      <c r="O795" s="7"/>
    </row>
    <row r="796" ht="15.75" customHeight="1">
      <c r="A796" s="7"/>
      <c r="B796" s="7"/>
      <c r="C796" s="7"/>
      <c r="D796" s="7"/>
      <c r="E796" s="7"/>
      <c r="F796" s="7"/>
      <c r="G796" s="7"/>
      <c r="H796" s="7"/>
      <c r="I796" s="7"/>
      <c r="J796" s="7"/>
      <c r="L796" s="7"/>
      <c r="N796" s="7"/>
      <c r="O796" s="7"/>
    </row>
    <row r="797" ht="15.75" customHeight="1">
      <c r="A797" s="7"/>
      <c r="B797" s="7"/>
      <c r="C797" s="7"/>
      <c r="D797" s="7"/>
      <c r="E797" s="7"/>
      <c r="F797" s="7"/>
      <c r="G797" s="7"/>
      <c r="H797" s="7"/>
      <c r="I797" s="7"/>
      <c r="J797" s="7"/>
      <c r="L797" s="7"/>
      <c r="N797" s="7"/>
      <c r="O797" s="7"/>
    </row>
    <row r="798" ht="15.75" customHeight="1">
      <c r="A798" s="7"/>
      <c r="B798" s="7"/>
      <c r="C798" s="7"/>
      <c r="D798" s="7"/>
      <c r="E798" s="7"/>
      <c r="F798" s="7"/>
      <c r="G798" s="7"/>
      <c r="H798" s="7"/>
      <c r="I798" s="7"/>
      <c r="J798" s="7"/>
      <c r="L798" s="7"/>
      <c r="N798" s="7"/>
      <c r="O798" s="7"/>
    </row>
    <row r="799" ht="15.75" customHeight="1">
      <c r="A799" s="7"/>
      <c r="B799" s="7"/>
      <c r="C799" s="7"/>
      <c r="D799" s="7"/>
      <c r="E799" s="7"/>
      <c r="F799" s="7"/>
      <c r="G799" s="7"/>
      <c r="H799" s="7"/>
      <c r="I799" s="7"/>
      <c r="J799" s="7"/>
      <c r="L799" s="7"/>
      <c r="N799" s="7"/>
      <c r="O799" s="7"/>
    </row>
    <row r="800" ht="15.75" customHeight="1">
      <c r="A800" s="7"/>
      <c r="B800" s="7"/>
      <c r="C800" s="7"/>
      <c r="D800" s="7"/>
      <c r="E800" s="7"/>
      <c r="F800" s="7"/>
      <c r="G800" s="7"/>
      <c r="H800" s="7"/>
      <c r="I800" s="7"/>
      <c r="J800" s="7"/>
      <c r="L800" s="7"/>
      <c r="N800" s="7"/>
      <c r="O800" s="7"/>
    </row>
    <row r="801" ht="15.75" customHeight="1">
      <c r="A801" s="7"/>
      <c r="B801" s="7"/>
      <c r="C801" s="7"/>
      <c r="D801" s="7"/>
      <c r="E801" s="7"/>
      <c r="F801" s="7"/>
      <c r="G801" s="7"/>
      <c r="H801" s="7"/>
      <c r="I801" s="7"/>
      <c r="J801" s="7"/>
      <c r="L801" s="7"/>
      <c r="N801" s="7"/>
      <c r="O801" s="7"/>
    </row>
    <row r="802" ht="15.75" customHeight="1">
      <c r="A802" s="7"/>
      <c r="B802" s="7"/>
      <c r="C802" s="7"/>
      <c r="D802" s="7"/>
      <c r="E802" s="7"/>
      <c r="F802" s="7"/>
      <c r="G802" s="7"/>
      <c r="H802" s="7"/>
      <c r="I802" s="7"/>
      <c r="J802" s="7"/>
      <c r="L802" s="7"/>
      <c r="N802" s="7"/>
      <c r="O802" s="7"/>
    </row>
    <row r="803" ht="15.75" customHeight="1">
      <c r="A803" s="7"/>
      <c r="B803" s="7"/>
      <c r="C803" s="7"/>
      <c r="D803" s="7"/>
      <c r="E803" s="7"/>
      <c r="F803" s="7"/>
      <c r="G803" s="7"/>
      <c r="H803" s="7"/>
      <c r="I803" s="7"/>
      <c r="J803" s="7"/>
      <c r="L803" s="7"/>
      <c r="N803" s="7"/>
      <c r="O803" s="7"/>
    </row>
    <row r="804" ht="15.75" customHeight="1">
      <c r="A804" s="7"/>
      <c r="B804" s="7"/>
      <c r="C804" s="7"/>
      <c r="D804" s="7"/>
      <c r="E804" s="7"/>
      <c r="F804" s="7"/>
      <c r="G804" s="7"/>
      <c r="H804" s="7"/>
      <c r="I804" s="7"/>
      <c r="J804" s="7"/>
      <c r="L804" s="7"/>
      <c r="N804" s="7"/>
      <c r="O804" s="7"/>
    </row>
    <row r="805" ht="15.75" customHeight="1">
      <c r="A805" s="7"/>
      <c r="B805" s="7"/>
      <c r="C805" s="7"/>
      <c r="D805" s="7"/>
      <c r="E805" s="7"/>
      <c r="F805" s="7"/>
      <c r="G805" s="7"/>
      <c r="H805" s="7"/>
      <c r="I805" s="7"/>
      <c r="J805" s="7"/>
      <c r="L805" s="7"/>
      <c r="N805" s="7"/>
      <c r="O805" s="7"/>
    </row>
    <row r="806" ht="15.75" customHeight="1">
      <c r="A806" s="7"/>
      <c r="B806" s="7"/>
      <c r="C806" s="7"/>
      <c r="D806" s="7"/>
      <c r="E806" s="7"/>
      <c r="F806" s="7"/>
      <c r="G806" s="7"/>
      <c r="H806" s="7"/>
      <c r="I806" s="7"/>
      <c r="J806" s="7"/>
      <c r="L806" s="7"/>
      <c r="N806" s="7"/>
      <c r="O806" s="7"/>
    </row>
    <row r="807" ht="15.75" customHeight="1">
      <c r="A807" s="7"/>
      <c r="B807" s="7"/>
      <c r="C807" s="7"/>
      <c r="D807" s="7"/>
      <c r="E807" s="7"/>
      <c r="F807" s="7"/>
      <c r="G807" s="7"/>
      <c r="H807" s="7"/>
      <c r="I807" s="7"/>
      <c r="J807" s="7"/>
      <c r="L807" s="7"/>
      <c r="N807" s="7"/>
      <c r="O807" s="7"/>
    </row>
    <row r="808" ht="15.75" customHeight="1">
      <c r="A808" s="7"/>
      <c r="B808" s="7"/>
      <c r="C808" s="7"/>
      <c r="D808" s="7"/>
      <c r="E808" s="7"/>
      <c r="F808" s="7"/>
      <c r="G808" s="7"/>
      <c r="H808" s="7"/>
      <c r="I808" s="7"/>
      <c r="J808" s="7"/>
      <c r="L808" s="7"/>
      <c r="N808" s="7"/>
      <c r="O808" s="7"/>
    </row>
    <row r="809" ht="15.75" customHeight="1">
      <c r="A809" s="7"/>
      <c r="B809" s="7"/>
      <c r="C809" s="7"/>
      <c r="D809" s="7"/>
      <c r="E809" s="7"/>
      <c r="F809" s="7"/>
      <c r="G809" s="7"/>
      <c r="H809" s="7"/>
      <c r="I809" s="7"/>
      <c r="J809" s="7"/>
      <c r="L809" s="7"/>
      <c r="N809" s="7"/>
      <c r="O809" s="7"/>
    </row>
    <row r="810" ht="15.75" customHeight="1">
      <c r="A810" s="7"/>
      <c r="B810" s="7"/>
      <c r="C810" s="7"/>
      <c r="D810" s="7"/>
      <c r="E810" s="7"/>
      <c r="F810" s="7"/>
      <c r="G810" s="7"/>
      <c r="H810" s="7"/>
      <c r="I810" s="7"/>
      <c r="J810" s="7"/>
      <c r="L810" s="7"/>
      <c r="N810" s="7"/>
      <c r="O810" s="7"/>
    </row>
    <row r="811" ht="15.75" customHeight="1">
      <c r="A811" s="7"/>
      <c r="B811" s="7"/>
      <c r="C811" s="7"/>
      <c r="D811" s="7"/>
      <c r="E811" s="7"/>
      <c r="F811" s="7"/>
      <c r="G811" s="7"/>
      <c r="H811" s="7"/>
      <c r="I811" s="7"/>
      <c r="J811" s="7"/>
      <c r="L811" s="7"/>
      <c r="N811" s="7"/>
      <c r="O811" s="7"/>
    </row>
    <row r="812" ht="15.75" customHeight="1">
      <c r="A812" s="7"/>
      <c r="B812" s="7"/>
      <c r="C812" s="7"/>
      <c r="D812" s="7"/>
      <c r="E812" s="7"/>
      <c r="F812" s="7"/>
      <c r="G812" s="7"/>
      <c r="H812" s="7"/>
      <c r="I812" s="7"/>
      <c r="J812" s="7"/>
      <c r="L812" s="7"/>
      <c r="N812" s="7"/>
      <c r="O812" s="7"/>
    </row>
    <row r="813" ht="15.75" customHeight="1">
      <c r="A813" s="7"/>
      <c r="B813" s="7"/>
      <c r="C813" s="7"/>
      <c r="D813" s="7"/>
      <c r="E813" s="7"/>
      <c r="F813" s="7"/>
      <c r="G813" s="7"/>
      <c r="H813" s="7"/>
      <c r="I813" s="7"/>
      <c r="J813" s="7"/>
      <c r="L813" s="7"/>
      <c r="N813" s="7"/>
      <c r="O813" s="7"/>
    </row>
    <row r="814" ht="15.75" customHeight="1">
      <c r="A814" s="7"/>
      <c r="B814" s="7"/>
      <c r="C814" s="7"/>
      <c r="D814" s="7"/>
      <c r="E814" s="7"/>
      <c r="F814" s="7"/>
      <c r="G814" s="7"/>
      <c r="H814" s="7"/>
      <c r="I814" s="7"/>
      <c r="J814" s="7"/>
      <c r="L814" s="7"/>
      <c r="N814" s="7"/>
      <c r="O814" s="7"/>
    </row>
    <row r="815" ht="15.75" customHeight="1">
      <c r="A815" s="7"/>
      <c r="B815" s="7"/>
      <c r="C815" s="7"/>
      <c r="D815" s="7"/>
      <c r="E815" s="7"/>
      <c r="F815" s="7"/>
      <c r="G815" s="7"/>
      <c r="H815" s="7"/>
      <c r="I815" s="7"/>
      <c r="J815" s="7"/>
      <c r="L815" s="7"/>
      <c r="N815" s="7"/>
      <c r="O815" s="7"/>
    </row>
    <row r="816" ht="15.75" customHeight="1">
      <c r="A816" s="7"/>
      <c r="B816" s="7"/>
      <c r="C816" s="7"/>
      <c r="D816" s="7"/>
      <c r="E816" s="7"/>
      <c r="F816" s="7"/>
      <c r="G816" s="7"/>
      <c r="H816" s="7"/>
      <c r="I816" s="7"/>
      <c r="J816" s="7"/>
      <c r="L816" s="7"/>
      <c r="N816" s="7"/>
      <c r="O816" s="7"/>
    </row>
    <row r="817" ht="15.75" customHeight="1">
      <c r="A817" s="7"/>
      <c r="B817" s="7"/>
      <c r="C817" s="7"/>
      <c r="D817" s="7"/>
      <c r="E817" s="7"/>
      <c r="F817" s="7"/>
      <c r="G817" s="7"/>
      <c r="H817" s="7"/>
      <c r="I817" s="7"/>
      <c r="J817" s="7"/>
      <c r="L817" s="7"/>
      <c r="N817" s="7"/>
      <c r="O817" s="7"/>
    </row>
    <row r="818" ht="15.75" customHeight="1">
      <c r="A818" s="7"/>
      <c r="B818" s="7"/>
      <c r="C818" s="7"/>
      <c r="D818" s="7"/>
      <c r="E818" s="7"/>
      <c r="F818" s="7"/>
      <c r="G818" s="7"/>
      <c r="H818" s="7"/>
      <c r="I818" s="7"/>
      <c r="J818" s="7"/>
      <c r="L818" s="7"/>
      <c r="N818" s="7"/>
      <c r="O818" s="7"/>
    </row>
    <row r="819" ht="15.75" customHeight="1">
      <c r="A819" s="7"/>
      <c r="B819" s="7"/>
      <c r="C819" s="7"/>
      <c r="D819" s="7"/>
      <c r="E819" s="7"/>
      <c r="F819" s="7"/>
      <c r="G819" s="7"/>
      <c r="H819" s="7"/>
      <c r="I819" s="7"/>
      <c r="J819" s="7"/>
      <c r="L819" s="7"/>
      <c r="N819" s="7"/>
      <c r="O819" s="7"/>
    </row>
    <row r="820" ht="15.75" customHeight="1">
      <c r="A820" s="7"/>
      <c r="B820" s="7"/>
      <c r="C820" s="7"/>
      <c r="D820" s="7"/>
      <c r="E820" s="7"/>
      <c r="F820" s="7"/>
      <c r="G820" s="7"/>
      <c r="H820" s="7"/>
      <c r="I820" s="7"/>
      <c r="J820" s="7"/>
      <c r="L820" s="7"/>
      <c r="N820" s="7"/>
      <c r="O820" s="7"/>
    </row>
    <row r="821" ht="15.75" customHeight="1">
      <c r="A821" s="7"/>
      <c r="B821" s="7"/>
      <c r="C821" s="7"/>
      <c r="D821" s="7"/>
      <c r="E821" s="7"/>
      <c r="F821" s="7"/>
      <c r="G821" s="7"/>
      <c r="H821" s="7"/>
      <c r="I821" s="7"/>
      <c r="J821" s="7"/>
      <c r="L821" s="7"/>
      <c r="N821" s="7"/>
      <c r="O821" s="7"/>
    </row>
    <row r="822" ht="15.75" customHeight="1">
      <c r="A822" s="7"/>
      <c r="B822" s="7"/>
      <c r="C822" s="7"/>
      <c r="D822" s="7"/>
      <c r="E822" s="7"/>
      <c r="F822" s="7"/>
      <c r="G822" s="7"/>
      <c r="H822" s="7"/>
      <c r="I822" s="7"/>
      <c r="J822" s="7"/>
      <c r="L822" s="7"/>
      <c r="N822" s="7"/>
      <c r="O822" s="7"/>
    </row>
    <row r="823" ht="15.75" customHeight="1">
      <c r="A823" s="7"/>
      <c r="B823" s="7"/>
      <c r="C823" s="7"/>
      <c r="D823" s="7"/>
      <c r="E823" s="7"/>
      <c r="F823" s="7"/>
      <c r="G823" s="7"/>
      <c r="H823" s="7"/>
      <c r="I823" s="7"/>
      <c r="J823" s="7"/>
      <c r="L823" s="7"/>
      <c r="N823" s="7"/>
      <c r="O823" s="7"/>
    </row>
    <row r="824" ht="15.75" customHeight="1">
      <c r="A824" s="7"/>
      <c r="B824" s="7"/>
      <c r="C824" s="7"/>
      <c r="D824" s="7"/>
      <c r="E824" s="7"/>
      <c r="F824" s="7"/>
      <c r="G824" s="7"/>
      <c r="H824" s="7"/>
      <c r="I824" s="7"/>
      <c r="J824" s="7"/>
      <c r="L824" s="7"/>
      <c r="N824" s="7"/>
      <c r="O824" s="7"/>
    </row>
    <row r="825" ht="15.75" customHeight="1">
      <c r="A825" s="7"/>
      <c r="B825" s="7"/>
      <c r="C825" s="7"/>
      <c r="D825" s="7"/>
      <c r="E825" s="7"/>
      <c r="F825" s="7"/>
      <c r="G825" s="7"/>
      <c r="H825" s="7"/>
      <c r="I825" s="7"/>
      <c r="J825" s="7"/>
      <c r="L825" s="7"/>
      <c r="N825" s="7"/>
      <c r="O825" s="7"/>
    </row>
    <row r="826" ht="15.75" customHeight="1">
      <c r="A826" s="7"/>
      <c r="B826" s="7"/>
      <c r="C826" s="7"/>
      <c r="D826" s="7"/>
      <c r="E826" s="7"/>
      <c r="F826" s="7"/>
      <c r="G826" s="7"/>
      <c r="H826" s="7"/>
      <c r="I826" s="7"/>
      <c r="J826" s="7"/>
      <c r="L826" s="7"/>
      <c r="N826" s="7"/>
      <c r="O826" s="7"/>
    </row>
    <row r="827" ht="15.75" customHeight="1">
      <c r="A827" s="7"/>
      <c r="B827" s="7"/>
      <c r="C827" s="7"/>
      <c r="D827" s="7"/>
      <c r="E827" s="7"/>
      <c r="F827" s="7"/>
      <c r="G827" s="7"/>
      <c r="H827" s="7"/>
      <c r="I827" s="7"/>
      <c r="J827" s="7"/>
      <c r="L827" s="7"/>
      <c r="N827" s="7"/>
      <c r="O827" s="7"/>
    </row>
    <row r="828" ht="15.75" customHeight="1">
      <c r="A828" s="7"/>
      <c r="B828" s="7"/>
      <c r="C828" s="7"/>
      <c r="D828" s="7"/>
      <c r="E828" s="7"/>
      <c r="F828" s="7"/>
      <c r="G828" s="7"/>
      <c r="H828" s="7"/>
      <c r="I828" s="7"/>
      <c r="J828" s="7"/>
      <c r="L828" s="7"/>
      <c r="N828" s="7"/>
      <c r="O828" s="7"/>
    </row>
    <row r="829" ht="15.75" customHeight="1">
      <c r="A829" s="7"/>
      <c r="B829" s="7"/>
      <c r="C829" s="7"/>
      <c r="D829" s="7"/>
      <c r="E829" s="7"/>
      <c r="F829" s="7"/>
      <c r="G829" s="7"/>
      <c r="H829" s="7"/>
      <c r="I829" s="7"/>
      <c r="J829" s="7"/>
      <c r="L829" s="7"/>
      <c r="N829" s="7"/>
      <c r="O829" s="7"/>
    </row>
    <row r="830" ht="15.75" customHeight="1">
      <c r="A830" s="7"/>
      <c r="B830" s="7"/>
      <c r="C830" s="7"/>
      <c r="D830" s="7"/>
      <c r="E830" s="7"/>
      <c r="F830" s="7"/>
      <c r="G830" s="7"/>
      <c r="H830" s="7"/>
      <c r="I830" s="7"/>
      <c r="J830" s="7"/>
      <c r="L830" s="7"/>
      <c r="N830" s="7"/>
      <c r="O830" s="7"/>
    </row>
    <row r="831" ht="15.75" customHeight="1">
      <c r="A831" s="7"/>
      <c r="B831" s="7"/>
      <c r="C831" s="7"/>
      <c r="D831" s="7"/>
      <c r="E831" s="7"/>
      <c r="F831" s="7"/>
      <c r="G831" s="7"/>
      <c r="H831" s="7"/>
      <c r="I831" s="7"/>
      <c r="J831" s="7"/>
      <c r="L831" s="7"/>
      <c r="N831" s="7"/>
      <c r="O831" s="7"/>
    </row>
    <row r="832" ht="15.75" customHeight="1">
      <c r="A832" s="7"/>
      <c r="B832" s="7"/>
      <c r="C832" s="7"/>
      <c r="D832" s="7"/>
      <c r="E832" s="7"/>
      <c r="F832" s="7"/>
      <c r="G832" s="7"/>
      <c r="H832" s="7"/>
      <c r="I832" s="7"/>
      <c r="J832" s="7"/>
      <c r="L832" s="7"/>
      <c r="N832" s="7"/>
      <c r="O832" s="7"/>
    </row>
    <row r="833" ht="15.75" customHeight="1">
      <c r="A833" s="7"/>
      <c r="B833" s="7"/>
      <c r="C833" s="7"/>
      <c r="D833" s="7"/>
      <c r="E833" s="7"/>
      <c r="F833" s="7"/>
      <c r="G833" s="7"/>
      <c r="H833" s="7"/>
      <c r="I833" s="7"/>
      <c r="J833" s="7"/>
      <c r="L833" s="7"/>
      <c r="N833" s="7"/>
      <c r="O833" s="7"/>
    </row>
    <row r="834" ht="15.75" customHeight="1">
      <c r="A834" s="7"/>
      <c r="B834" s="7"/>
      <c r="C834" s="7"/>
      <c r="D834" s="7"/>
      <c r="E834" s="7"/>
      <c r="F834" s="7"/>
      <c r="G834" s="7"/>
      <c r="H834" s="7"/>
      <c r="I834" s="7"/>
      <c r="J834" s="7"/>
      <c r="L834" s="7"/>
      <c r="N834" s="7"/>
      <c r="O834" s="7"/>
    </row>
    <row r="835" ht="15.75" customHeight="1">
      <c r="A835" s="7"/>
      <c r="B835" s="7"/>
      <c r="C835" s="7"/>
      <c r="D835" s="7"/>
      <c r="E835" s="7"/>
      <c r="F835" s="7"/>
      <c r="G835" s="7"/>
      <c r="H835" s="7"/>
      <c r="I835" s="7"/>
      <c r="J835" s="7"/>
      <c r="L835" s="7"/>
      <c r="N835" s="7"/>
      <c r="O835" s="7"/>
    </row>
    <row r="836" ht="15.75" customHeight="1">
      <c r="A836" s="7"/>
      <c r="B836" s="7"/>
      <c r="C836" s="7"/>
      <c r="D836" s="7"/>
      <c r="E836" s="7"/>
      <c r="F836" s="7"/>
      <c r="G836" s="7"/>
      <c r="H836" s="7"/>
      <c r="I836" s="7"/>
      <c r="J836" s="7"/>
      <c r="L836" s="7"/>
      <c r="N836" s="7"/>
      <c r="O836" s="7"/>
    </row>
    <row r="837" ht="15.75" customHeight="1">
      <c r="A837" s="7"/>
      <c r="B837" s="7"/>
      <c r="C837" s="7"/>
      <c r="D837" s="7"/>
      <c r="E837" s="7"/>
      <c r="F837" s="7"/>
      <c r="G837" s="7"/>
      <c r="H837" s="7"/>
      <c r="I837" s="7"/>
      <c r="J837" s="7"/>
      <c r="L837" s="7"/>
      <c r="N837" s="7"/>
      <c r="O837" s="7"/>
    </row>
    <row r="838" ht="15.75" customHeight="1">
      <c r="A838" s="7"/>
      <c r="B838" s="7"/>
      <c r="C838" s="7"/>
      <c r="D838" s="7"/>
      <c r="E838" s="7"/>
      <c r="F838" s="7"/>
      <c r="G838" s="7"/>
      <c r="H838" s="7"/>
      <c r="I838" s="7"/>
      <c r="J838" s="7"/>
      <c r="L838" s="7"/>
      <c r="N838" s="7"/>
      <c r="O838" s="7"/>
    </row>
    <row r="839" ht="15.75" customHeight="1">
      <c r="A839" s="7"/>
      <c r="B839" s="7"/>
      <c r="C839" s="7"/>
      <c r="D839" s="7"/>
      <c r="E839" s="7"/>
      <c r="F839" s="7"/>
      <c r="G839" s="7"/>
      <c r="H839" s="7"/>
      <c r="I839" s="7"/>
      <c r="J839" s="7"/>
      <c r="L839" s="7"/>
      <c r="N839" s="7"/>
      <c r="O839" s="7"/>
    </row>
    <row r="840" ht="15.75" customHeight="1">
      <c r="A840" s="7"/>
      <c r="B840" s="7"/>
      <c r="C840" s="7"/>
      <c r="D840" s="7"/>
      <c r="E840" s="7"/>
      <c r="F840" s="7"/>
      <c r="G840" s="7"/>
      <c r="H840" s="7"/>
      <c r="I840" s="7"/>
      <c r="J840" s="7"/>
      <c r="L840" s="7"/>
      <c r="N840" s="7"/>
      <c r="O840" s="7"/>
    </row>
    <row r="841" ht="15.75" customHeight="1">
      <c r="A841" s="7"/>
      <c r="B841" s="7"/>
      <c r="C841" s="7"/>
      <c r="D841" s="7"/>
      <c r="E841" s="7"/>
      <c r="F841" s="7"/>
      <c r="G841" s="7"/>
      <c r="H841" s="7"/>
      <c r="I841" s="7"/>
      <c r="J841" s="7"/>
      <c r="L841" s="7"/>
      <c r="N841" s="7"/>
      <c r="O841" s="7"/>
    </row>
    <row r="842" ht="15.75" customHeight="1">
      <c r="A842" s="7"/>
      <c r="B842" s="7"/>
      <c r="C842" s="7"/>
      <c r="D842" s="7"/>
      <c r="E842" s="7"/>
      <c r="F842" s="7"/>
      <c r="G842" s="7"/>
      <c r="H842" s="7"/>
      <c r="I842" s="7"/>
      <c r="J842" s="7"/>
      <c r="L842" s="7"/>
      <c r="N842" s="7"/>
      <c r="O842" s="7"/>
    </row>
    <row r="843" ht="15.75" customHeight="1">
      <c r="A843" s="7"/>
      <c r="B843" s="7"/>
      <c r="C843" s="7"/>
      <c r="D843" s="7"/>
      <c r="E843" s="7"/>
      <c r="F843" s="7"/>
      <c r="G843" s="7"/>
      <c r="H843" s="7"/>
      <c r="I843" s="7"/>
      <c r="J843" s="7"/>
      <c r="L843" s="7"/>
      <c r="N843" s="7"/>
      <c r="O843" s="7"/>
    </row>
    <row r="844" ht="15.75" customHeight="1">
      <c r="A844" s="7"/>
      <c r="B844" s="7"/>
      <c r="C844" s="7"/>
      <c r="D844" s="7"/>
      <c r="E844" s="7"/>
      <c r="F844" s="7"/>
      <c r="G844" s="7"/>
      <c r="H844" s="7"/>
      <c r="I844" s="7"/>
      <c r="J844" s="7"/>
      <c r="L844" s="7"/>
      <c r="N844" s="7"/>
      <c r="O844" s="7"/>
    </row>
    <row r="845" ht="15.75" customHeight="1">
      <c r="A845" s="7"/>
      <c r="B845" s="7"/>
      <c r="C845" s="7"/>
      <c r="D845" s="7"/>
      <c r="E845" s="7"/>
      <c r="F845" s="7"/>
      <c r="G845" s="7"/>
      <c r="H845" s="7"/>
      <c r="I845" s="7"/>
      <c r="J845" s="7"/>
      <c r="L845" s="7"/>
      <c r="N845" s="7"/>
      <c r="O845" s="7"/>
    </row>
    <row r="846" ht="15.75" customHeight="1">
      <c r="A846" s="7"/>
      <c r="B846" s="7"/>
      <c r="C846" s="7"/>
      <c r="D846" s="7"/>
      <c r="E846" s="7"/>
      <c r="F846" s="7"/>
      <c r="G846" s="7"/>
      <c r="H846" s="7"/>
      <c r="I846" s="7"/>
      <c r="J846" s="7"/>
      <c r="L846" s="7"/>
      <c r="N846" s="7"/>
      <c r="O846" s="7"/>
    </row>
    <row r="847" ht="15.75" customHeight="1">
      <c r="A847" s="7"/>
      <c r="B847" s="7"/>
      <c r="C847" s="7"/>
      <c r="D847" s="7"/>
      <c r="E847" s="7"/>
      <c r="F847" s="7"/>
      <c r="G847" s="7"/>
      <c r="H847" s="7"/>
      <c r="I847" s="7"/>
      <c r="J847" s="7"/>
      <c r="L847" s="7"/>
      <c r="N847" s="7"/>
      <c r="O847" s="7"/>
    </row>
    <row r="848" ht="15.75" customHeight="1">
      <c r="A848" s="7"/>
      <c r="B848" s="7"/>
      <c r="C848" s="7"/>
      <c r="D848" s="7"/>
      <c r="E848" s="7"/>
      <c r="F848" s="7"/>
      <c r="G848" s="7"/>
      <c r="H848" s="7"/>
      <c r="I848" s="7"/>
      <c r="J848" s="7"/>
      <c r="L848" s="7"/>
      <c r="N848" s="7"/>
      <c r="O848" s="7"/>
    </row>
    <row r="849" ht="15.75" customHeight="1">
      <c r="A849" s="7"/>
      <c r="B849" s="7"/>
      <c r="C849" s="7"/>
      <c r="D849" s="7"/>
      <c r="E849" s="7"/>
      <c r="F849" s="7"/>
      <c r="G849" s="7"/>
      <c r="H849" s="7"/>
      <c r="I849" s="7"/>
      <c r="J849" s="7"/>
      <c r="L849" s="7"/>
      <c r="N849" s="7"/>
      <c r="O849" s="7"/>
    </row>
    <row r="850" ht="15.75" customHeight="1">
      <c r="A850" s="7"/>
      <c r="B850" s="7"/>
      <c r="C850" s="7"/>
      <c r="D850" s="7"/>
      <c r="E850" s="7"/>
      <c r="F850" s="7"/>
      <c r="G850" s="7"/>
      <c r="H850" s="7"/>
      <c r="I850" s="7"/>
      <c r="J850" s="7"/>
      <c r="L850" s="7"/>
      <c r="N850" s="7"/>
      <c r="O850" s="7"/>
    </row>
    <row r="851" ht="15.75" customHeight="1">
      <c r="A851" s="7"/>
      <c r="B851" s="7"/>
      <c r="C851" s="7"/>
      <c r="D851" s="7"/>
      <c r="E851" s="7"/>
      <c r="F851" s="7"/>
      <c r="G851" s="7"/>
      <c r="H851" s="7"/>
      <c r="I851" s="7"/>
      <c r="J851" s="7"/>
      <c r="L851" s="7"/>
      <c r="N851" s="7"/>
      <c r="O851" s="7"/>
    </row>
    <row r="852" ht="15.75" customHeight="1">
      <c r="A852" s="7"/>
      <c r="B852" s="7"/>
      <c r="C852" s="7"/>
      <c r="D852" s="7"/>
      <c r="E852" s="7"/>
      <c r="F852" s="7"/>
      <c r="G852" s="7"/>
      <c r="H852" s="7"/>
      <c r="I852" s="7"/>
      <c r="J852" s="7"/>
      <c r="L852" s="7"/>
      <c r="N852" s="7"/>
      <c r="O852" s="7"/>
    </row>
    <row r="853" ht="15.75" customHeight="1">
      <c r="A853" s="7"/>
      <c r="B853" s="7"/>
      <c r="C853" s="7"/>
      <c r="D853" s="7"/>
      <c r="E853" s="7"/>
      <c r="F853" s="7"/>
      <c r="G853" s="7"/>
      <c r="H853" s="7"/>
      <c r="I853" s="7"/>
      <c r="J853" s="7"/>
      <c r="L853" s="7"/>
      <c r="N853" s="7"/>
      <c r="O853" s="7"/>
    </row>
    <row r="854" ht="15.75" customHeight="1">
      <c r="A854" s="7"/>
      <c r="B854" s="7"/>
      <c r="C854" s="7"/>
      <c r="D854" s="7"/>
      <c r="E854" s="7"/>
      <c r="F854" s="7"/>
      <c r="G854" s="7"/>
      <c r="H854" s="7"/>
      <c r="I854" s="7"/>
      <c r="J854" s="7"/>
      <c r="L854" s="7"/>
      <c r="N854" s="7"/>
      <c r="O854" s="7"/>
    </row>
    <row r="855" ht="15.75" customHeight="1">
      <c r="A855" s="7"/>
      <c r="B855" s="7"/>
      <c r="C855" s="7"/>
      <c r="D855" s="7"/>
      <c r="E855" s="7"/>
      <c r="F855" s="7"/>
      <c r="G855" s="7"/>
      <c r="H855" s="7"/>
      <c r="I855" s="7"/>
      <c r="J855" s="7"/>
      <c r="L855" s="7"/>
      <c r="N855" s="7"/>
      <c r="O855" s="7"/>
    </row>
    <row r="856" ht="15.75" customHeight="1">
      <c r="A856" s="7"/>
      <c r="B856" s="7"/>
      <c r="C856" s="7"/>
      <c r="D856" s="7"/>
      <c r="E856" s="7"/>
      <c r="F856" s="7"/>
      <c r="G856" s="7"/>
      <c r="H856" s="7"/>
      <c r="I856" s="7"/>
      <c r="J856" s="7"/>
      <c r="L856" s="7"/>
      <c r="N856" s="7"/>
      <c r="O856" s="7"/>
    </row>
    <row r="857" ht="15.75" customHeight="1">
      <c r="A857" s="7"/>
      <c r="B857" s="7"/>
      <c r="C857" s="7"/>
      <c r="D857" s="7"/>
      <c r="E857" s="7"/>
      <c r="F857" s="7"/>
      <c r="G857" s="7"/>
      <c r="H857" s="7"/>
      <c r="I857" s="7"/>
      <c r="J857" s="7"/>
      <c r="L857" s="7"/>
      <c r="N857" s="7"/>
      <c r="O857" s="7"/>
    </row>
    <row r="858" ht="15.75" customHeight="1">
      <c r="A858" s="7"/>
      <c r="B858" s="7"/>
      <c r="C858" s="7"/>
      <c r="D858" s="7"/>
      <c r="E858" s="7"/>
      <c r="F858" s="7"/>
      <c r="G858" s="7"/>
      <c r="H858" s="7"/>
      <c r="I858" s="7"/>
      <c r="J858" s="7"/>
      <c r="L858" s="7"/>
      <c r="N858" s="7"/>
      <c r="O858" s="7"/>
    </row>
    <row r="859" ht="15.75" customHeight="1">
      <c r="A859" s="7"/>
      <c r="B859" s="7"/>
      <c r="C859" s="7"/>
      <c r="D859" s="7"/>
      <c r="E859" s="7"/>
      <c r="F859" s="7"/>
      <c r="G859" s="7"/>
      <c r="H859" s="7"/>
      <c r="I859" s="7"/>
      <c r="J859" s="7"/>
      <c r="L859" s="7"/>
      <c r="N859" s="7"/>
      <c r="O859" s="7"/>
    </row>
    <row r="860" ht="15.75" customHeight="1">
      <c r="A860" s="7"/>
      <c r="B860" s="7"/>
      <c r="C860" s="7"/>
      <c r="D860" s="7"/>
      <c r="E860" s="7"/>
      <c r="F860" s="7"/>
      <c r="G860" s="7"/>
      <c r="H860" s="7"/>
      <c r="I860" s="7"/>
      <c r="J860" s="7"/>
      <c r="L860" s="7"/>
      <c r="N860" s="7"/>
      <c r="O860" s="7"/>
    </row>
    <row r="861" ht="15.75" customHeight="1">
      <c r="A861" s="7"/>
      <c r="B861" s="7"/>
      <c r="C861" s="7"/>
      <c r="D861" s="7"/>
      <c r="E861" s="7"/>
      <c r="F861" s="7"/>
      <c r="G861" s="7"/>
      <c r="H861" s="7"/>
      <c r="I861" s="7"/>
      <c r="J861" s="7"/>
      <c r="L861" s="7"/>
      <c r="N861" s="7"/>
      <c r="O861" s="7"/>
    </row>
    <row r="862" ht="15.75" customHeight="1">
      <c r="A862" s="7"/>
      <c r="B862" s="7"/>
      <c r="C862" s="7"/>
      <c r="D862" s="7"/>
      <c r="E862" s="7"/>
      <c r="F862" s="7"/>
      <c r="G862" s="7"/>
      <c r="H862" s="7"/>
      <c r="I862" s="7"/>
      <c r="J862" s="7"/>
      <c r="L862" s="7"/>
      <c r="N862" s="7"/>
      <c r="O862" s="7"/>
    </row>
    <row r="863" ht="15.75" customHeight="1">
      <c r="A863" s="7"/>
      <c r="B863" s="7"/>
      <c r="C863" s="7"/>
      <c r="D863" s="7"/>
      <c r="E863" s="7"/>
      <c r="F863" s="7"/>
      <c r="G863" s="7"/>
      <c r="H863" s="7"/>
      <c r="I863" s="7"/>
      <c r="J863" s="7"/>
      <c r="L863" s="7"/>
      <c r="N863" s="7"/>
      <c r="O863" s="7"/>
    </row>
    <row r="864" ht="15.75" customHeight="1">
      <c r="A864" s="7"/>
      <c r="B864" s="7"/>
      <c r="C864" s="7"/>
      <c r="D864" s="7"/>
      <c r="E864" s="7"/>
      <c r="F864" s="7"/>
      <c r="G864" s="7"/>
      <c r="H864" s="7"/>
      <c r="I864" s="7"/>
      <c r="J864" s="7"/>
      <c r="L864" s="7"/>
      <c r="N864" s="7"/>
      <c r="O864" s="7"/>
    </row>
    <row r="865" ht="15.75" customHeight="1">
      <c r="A865" s="7"/>
      <c r="B865" s="7"/>
      <c r="C865" s="7"/>
      <c r="D865" s="7"/>
      <c r="E865" s="7"/>
      <c r="F865" s="7"/>
      <c r="G865" s="7"/>
      <c r="H865" s="7"/>
      <c r="I865" s="7"/>
      <c r="J865" s="7"/>
      <c r="L865" s="7"/>
      <c r="N865" s="7"/>
      <c r="O865" s="7"/>
    </row>
    <row r="866" ht="15.75" customHeight="1">
      <c r="A866" s="7"/>
      <c r="B866" s="7"/>
      <c r="C866" s="7"/>
      <c r="D866" s="7"/>
      <c r="E866" s="7"/>
      <c r="F866" s="7"/>
      <c r="G866" s="7"/>
      <c r="H866" s="7"/>
      <c r="I866" s="7"/>
      <c r="J866" s="7"/>
      <c r="L866" s="7"/>
      <c r="N866" s="7"/>
      <c r="O866" s="7"/>
    </row>
    <row r="867" ht="15.75" customHeight="1">
      <c r="A867" s="7"/>
      <c r="B867" s="7"/>
      <c r="C867" s="7"/>
      <c r="D867" s="7"/>
      <c r="E867" s="7"/>
      <c r="F867" s="7"/>
      <c r="G867" s="7"/>
      <c r="H867" s="7"/>
      <c r="I867" s="7"/>
      <c r="J867" s="7"/>
      <c r="L867" s="7"/>
      <c r="N867" s="7"/>
      <c r="O867" s="7"/>
    </row>
    <row r="868" ht="15.75" customHeight="1">
      <c r="A868" s="7"/>
      <c r="B868" s="7"/>
      <c r="C868" s="7"/>
      <c r="D868" s="7"/>
      <c r="E868" s="7"/>
      <c r="F868" s="7"/>
      <c r="G868" s="7"/>
      <c r="H868" s="7"/>
      <c r="I868" s="7"/>
      <c r="J868" s="7"/>
      <c r="L868" s="7"/>
      <c r="N868" s="7"/>
      <c r="O868" s="7"/>
    </row>
    <row r="869" ht="15.75" customHeight="1">
      <c r="A869" s="7"/>
      <c r="B869" s="7"/>
      <c r="C869" s="7"/>
      <c r="D869" s="7"/>
      <c r="E869" s="7"/>
      <c r="F869" s="7"/>
      <c r="G869" s="7"/>
      <c r="H869" s="7"/>
      <c r="I869" s="7"/>
      <c r="J869" s="7"/>
      <c r="L869" s="7"/>
      <c r="N869" s="7"/>
      <c r="O869" s="7"/>
    </row>
    <row r="870" ht="15.75" customHeight="1">
      <c r="A870" s="7"/>
      <c r="B870" s="7"/>
      <c r="C870" s="7"/>
      <c r="D870" s="7"/>
      <c r="E870" s="7"/>
      <c r="F870" s="7"/>
      <c r="G870" s="7"/>
      <c r="H870" s="7"/>
      <c r="I870" s="7"/>
      <c r="J870" s="7"/>
      <c r="L870" s="7"/>
      <c r="N870" s="7"/>
      <c r="O870" s="7"/>
    </row>
    <row r="871" ht="15.75" customHeight="1">
      <c r="A871" s="7"/>
      <c r="B871" s="7"/>
      <c r="C871" s="7"/>
      <c r="D871" s="7"/>
      <c r="E871" s="7"/>
      <c r="F871" s="7"/>
      <c r="G871" s="7"/>
      <c r="H871" s="7"/>
      <c r="I871" s="7"/>
      <c r="J871" s="7"/>
      <c r="L871" s="7"/>
      <c r="N871" s="7"/>
      <c r="O871" s="7"/>
    </row>
    <row r="872" ht="15.75" customHeight="1">
      <c r="A872" s="7"/>
      <c r="B872" s="7"/>
      <c r="C872" s="7"/>
      <c r="D872" s="7"/>
      <c r="E872" s="7"/>
      <c r="F872" s="7"/>
      <c r="G872" s="7"/>
      <c r="H872" s="7"/>
      <c r="I872" s="7"/>
      <c r="J872" s="7"/>
      <c r="L872" s="7"/>
      <c r="N872" s="7"/>
      <c r="O872" s="7"/>
    </row>
    <row r="873" ht="15.75" customHeight="1">
      <c r="A873" s="7"/>
      <c r="B873" s="7"/>
      <c r="C873" s="7"/>
      <c r="D873" s="7"/>
      <c r="E873" s="7"/>
      <c r="F873" s="7"/>
      <c r="G873" s="7"/>
      <c r="H873" s="7"/>
      <c r="I873" s="7"/>
      <c r="J873" s="7"/>
      <c r="L873" s="7"/>
      <c r="N873" s="7"/>
      <c r="O873" s="7"/>
    </row>
    <row r="874" ht="15.75" customHeight="1">
      <c r="A874" s="7"/>
      <c r="B874" s="7"/>
      <c r="C874" s="7"/>
      <c r="D874" s="7"/>
      <c r="E874" s="7"/>
      <c r="F874" s="7"/>
      <c r="G874" s="7"/>
      <c r="H874" s="7"/>
      <c r="I874" s="7"/>
      <c r="J874" s="7"/>
      <c r="L874" s="7"/>
      <c r="N874" s="7"/>
      <c r="O874" s="7"/>
    </row>
    <row r="875" ht="15.75" customHeight="1">
      <c r="A875" s="7"/>
      <c r="B875" s="7"/>
      <c r="C875" s="7"/>
      <c r="D875" s="7"/>
      <c r="E875" s="7"/>
      <c r="F875" s="7"/>
      <c r="G875" s="7"/>
      <c r="H875" s="7"/>
      <c r="I875" s="7"/>
      <c r="J875" s="7"/>
      <c r="L875" s="7"/>
      <c r="N875" s="7"/>
      <c r="O875" s="7"/>
    </row>
    <row r="876" ht="15.75" customHeight="1">
      <c r="A876" s="7"/>
      <c r="B876" s="7"/>
      <c r="C876" s="7"/>
      <c r="D876" s="7"/>
      <c r="E876" s="7"/>
      <c r="F876" s="7"/>
      <c r="G876" s="7"/>
      <c r="H876" s="7"/>
      <c r="I876" s="7"/>
      <c r="J876" s="7"/>
      <c r="L876" s="7"/>
      <c r="N876" s="7"/>
      <c r="O876" s="7"/>
    </row>
    <row r="877" ht="15.75" customHeight="1">
      <c r="A877" s="7"/>
      <c r="B877" s="7"/>
      <c r="C877" s="7"/>
      <c r="D877" s="7"/>
      <c r="E877" s="7"/>
      <c r="F877" s="7"/>
      <c r="G877" s="7"/>
      <c r="H877" s="7"/>
      <c r="I877" s="7"/>
      <c r="J877" s="7"/>
      <c r="L877" s="7"/>
      <c r="N877" s="7"/>
      <c r="O877" s="7"/>
    </row>
    <row r="878" ht="15.75" customHeight="1">
      <c r="A878" s="7"/>
      <c r="B878" s="7"/>
      <c r="C878" s="7"/>
      <c r="D878" s="7"/>
      <c r="E878" s="7"/>
      <c r="F878" s="7"/>
      <c r="G878" s="7"/>
      <c r="H878" s="7"/>
      <c r="I878" s="7"/>
      <c r="J878" s="7"/>
      <c r="L878" s="7"/>
      <c r="N878" s="7"/>
      <c r="O878" s="7"/>
    </row>
    <row r="879" ht="15.75" customHeight="1">
      <c r="A879" s="7"/>
      <c r="B879" s="7"/>
      <c r="C879" s="7"/>
      <c r="D879" s="7"/>
      <c r="E879" s="7"/>
      <c r="F879" s="7"/>
      <c r="G879" s="7"/>
      <c r="H879" s="7"/>
      <c r="I879" s="7"/>
      <c r="J879" s="7"/>
      <c r="L879" s="7"/>
      <c r="N879" s="7"/>
      <c r="O879" s="7"/>
    </row>
    <row r="880" ht="15.75" customHeight="1">
      <c r="A880" s="7"/>
      <c r="B880" s="7"/>
      <c r="C880" s="7"/>
      <c r="D880" s="7"/>
      <c r="E880" s="7"/>
      <c r="F880" s="7"/>
      <c r="G880" s="7"/>
      <c r="H880" s="7"/>
      <c r="I880" s="7"/>
      <c r="J880" s="7"/>
      <c r="L880" s="7"/>
      <c r="N880" s="7"/>
      <c r="O880" s="7"/>
    </row>
    <row r="881" ht="15.75" customHeight="1">
      <c r="A881" s="7"/>
      <c r="B881" s="7"/>
      <c r="C881" s="7"/>
      <c r="D881" s="7"/>
      <c r="E881" s="7"/>
      <c r="F881" s="7"/>
      <c r="G881" s="7"/>
      <c r="H881" s="7"/>
      <c r="I881" s="7"/>
      <c r="J881" s="7"/>
      <c r="L881" s="7"/>
      <c r="N881" s="7"/>
      <c r="O881" s="7"/>
    </row>
    <row r="882" ht="15.75" customHeight="1">
      <c r="A882" s="7"/>
      <c r="B882" s="7"/>
      <c r="C882" s="7"/>
      <c r="D882" s="7"/>
      <c r="E882" s="7"/>
      <c r="F882" s="7"/>
      <c r="G882" s="7"/>
      <c r="H882" s="7"/>
      <c r="I882" s="7"/>
      <c r="J882" s="7"/>
      <c r="L882" s="7"/>
      <c r="N882" s="7"/>
      <c r="O882" s="7"/>
    </row>
    <row r="883" ht="15.75" customHeight="1">
      <c r="A883" s="7"/>
      <c r="B883" s="7"/>
      <c r="C883" s="7"/>
      <c r="D883" s="7"/>
      <c r="E883" s="7"/>
      <c r="F883" s="7"/>
      <c r="G883" s="7"/>
      <c r="H883" s="7"/>
      <c r="I883" s="7"/>
      <c r="J883" s="7"/>
      <c r="L883" s="7"/>
      <c r="N883" s="7"/>
      <c r="O883" s="7"/>
    </row>
    <row r="884" ht="15.75" customHeight="1">
      <c r="A884" s="7"/>
      <c r="B884" s="7"/>
      <c r="C884" s="7"/>
      <c r="D884" s="7"/>
      <c r="E884" s="7"/>
      <c r="F884" s="7"/>
      <c r="G884" s="7"/>
      <c r="H884" s="7"/>
      <c r="I884" s="7"/>
      <c r="J884" s="7"/>
      <c r="L884" s="7"/>
      <c r="N884" s="7"/>
      <c r="O884" s="7"/>
    </row>
    <row r="885" ht="15.75" customHeight="1">
      <c r="A885" s="7"/>
      <c r="B885" s="7"/>
      <c r="C885" s="7"/>
      <c r="D885" s="7"/>
      <c r="E885" s="7"/>
      <c r="F885" s="7"/>
      <c r="G885" s="7"/>
      <c r="H885" s="7"/>
      <c r="I885" s="7"/>
      <c r="J885" s="7"/>
      <c r="L885" s="7"/>
      <c r="N885" s="7"/>
      <c r="O885" s="7"/>
    </row>
    <row r="886" ht="15.75" customHeight="1">
      <c r="A886" s="7"/>
      <c r="B886" s="7"/>
      <c r="C886" s="7"/>
      <c r="D886" s="7"/>
      <c r="E886" s="7"/>
      <c r="F886" s="7"/>
      <c r="G886" s="7"/>
      <c r="H886" s="7"/>
      <c r="I886" s="7"/>
      <c r="J886" s="7"/>
      <c r="L886" s="7"/>
      <c r="N886" s="7"/>
      <c r="O886" s="7"/>
    </row>
    <row r="887" ht="15.75" customHeight="1">
      <c r="A887" s="7"/>
      <c r="B887" s="7"/>
      <c r="C887" s="7"/>
      <c r="D887" s="7"/>
      <c r="E887" s="7"/>
      <c r="F887" s="7"/>
      <c r="G887" s="7"/>
      <c r="H887" s="7"/>
      <c r="I887" s="7"/>
      <c r="J887" s="7"/>
      <c r="L887" s="7"/>
      <c r="N887" s="7"/>
      <c r="O887" s="7"/>
    </row>
    <row r="888" ht="15.75" customHeight="1">
      <c r="A888" s="7"/>
      <c r="B888" s="7"/>
      <c r="C888" s="7"/>
      <c r="D888" s="7"/>
      <c r="E888" s="7"/>
      <c r="F888" s="7"/>
      <c r="G888" s="7"/>
      <c r="H888" s="7"/>
      <c r="I888" s="7"/>
      <c r="J888" s="7"/>
      <c r="L888" s="7"/>
      <c r="N888" s="7"/>
      <c r="O888" s="7"/>
    </row>
    <row r="889" ht="15.75" customHeight="1">
      <c r="A889" s="7"/>
      <c r="B889" s="7"/>
      <c r="C889" s="7"/>
      <c r="D889" s="7"/>
      <c r="E889" s="7"/>
      <c r="F889" s="7"/>
      <c r="G889" s="7"/>
      <c r="H889" s="7"/>
      <c r="I889" s="7"/>
      <c r="J889" s="7"/>
      <c r="L889" s="7"/>
      <c r="N889" s="7"/>
      <c r="O889" s="7"/>
    </row>
    <row r="890" ht="15.75" customHeight="1">
      <c r="A890" s="7"/>
      <c r="B890" s="7"/>
      <c r="C890" s="7"/>
      <c r="D890" s="7"/>
      <c r="E890" s="7"/>
      <c r="F890" s="7"/>
      <c r="G890" s="7"/>
      <c r="H890" s="7"/>
      <c r="I890" s="7"/>
      <c r="J890" s="7"/>
      <c r="L890" s="7"/>
      <c r="N890" s="7"/>
      <c r="O890" s="7"/>
    </row>
    <row r="891" ht="15.75" customHeight="1">
      <c r="A891" s="7"/>
      <c r="B891" s="7"/>
      <c r="C891" s="7"/>
      <c r="D891" s="7"/>
      <c r="E891" s="7"/>
      <c r="F891" s="7"/>
      <c r="G891" s="7"/>
      <c r="H891" s="7"/>
      <c r="I891" s="7"/>
      <c r="J891" s="7"/>
      <c r="L891" s="7"/>
      <c r="N891" s="7"/>
      <c r="O891" s="7"/>
    </row>
    <row r="892" ht="15.75" customHeight="1">
      <c r="A892" s="7"/>
      <c r="B892" s="7"/>
      <c r="C892" s="7"/>
      <c r="D892" s="7"/>
      <c r="E892" s="7"/>
      <c r="F892" s="7"/>
      <c r="G892" s="7"/>
      <c r="H892" s="7"/>
      <c r="I892" s="7"/>
      <c r="J892" s="7"/>
      <c r="L892" s="7"/>
      <c r="N892" s="7"/>
      <c r="O892" s="7"/>
    </row>
    <row r="893" ht="15.75" customHeight="1">
      <c r="A893" s="7"/>
      <c r="B893" s="7"/>
      <c r="C893" s="7"/>
      <c r="D893" s="7"/>
      <c r="E893" s="7"/>
      <c r="F893" s="7"/>
      <c r="G893" s="7"/>
      <c r="H893" s="7"/>
      <c r="I893" s="7"/>
      <c r="J893" s="7"/>
      <c r="L893" s="7"/>
      <c r="N893" s="7"/>
      <c r="O893" s="7"/>
    </row>
    <row r="894" ht="15.75" customHeight="1">
      <c r="A894" s="7"/>
      <c r="B894" s="7"/>
      <c r="C894" s="7"/>
      <c r="D894" s="7"/>
      <c r="E894" s="7"/>
      <c r="F894" s="7"/>
      <c r="G894" s="7"/>
      <c r="H894" s="7"/>
      <c r="I894" s="7"/>
      <c r="J894" s="7"/>
      <c r="L894" s="7"/>
      <c r="N894" s="7"/>
      <c r="O894" s="7"/>
    </row>
    <row r="895" ht="15.75" customHeight="1">
      <c r="A895" s="7"/>
      <c r="B895" s="7"/>
      <c r="C895" s="7"/>
      <c r="D895" s="7"/>
      <c r="E895" s="7"/>
      <c r="F895" s="7"/>
      <c r="G895" s="7"/>
      <c r="H895" s="7"/>
      <c r="I895" s="7"/>
      <c r="J895" s="7"/>
      <c r="L895" s="7"/>
      <c r="N895" s="7"/>
      <c r="O895" s="7"/>
    </row>
    <row r="896" ht="15.75" customHeight="1">
      <c r="A896" s="7"/>
      <c r="B896" s="7"/>
      <c r="C896" s="7"/>
      <c r="D896" s="7"/>
      <c r="E896" s="7"/>
      <c r="F896" s="7"/>
      <c r="G896" s="7"/>
      <c r="H896" s="7"/>
      <c r="I896" s="7"/>
      <c r="J896" s="7"/>
      <c r="L896" s="7"/>
      <c r="N896" s="7"/>
      <c r="O896" s="7"/>
    </row>
    <row r="897" ht="15.75" customHeight="1">
      <c r="A897" s="7"/>
      <c r="B897" s="7"/>
      <c r="C897" s="7"/>
      <c r="D897" s="7"/>
      <c r="E897" s="7"/>
      <c r="F897" s="7"/>
      <c r="G897" s="7"/>
      <c r="H897" s="7"/>
      <c r="I897" s="7"/>
      <c r="J897" s="7"/>
      <c r="L897" s="7"/>
      <c r="N897" s="7"/>
      <c r="O897" s="7"/>
    </row>
    <row r="898" ht="15.75" customHeight="1">
      <c r="A898" s="7"/>
      <c r="B898" s="7"/>
      <c r="C898" s="7"/>
      <c r="D898" s="7"/>
      <c r="E898" s="7"/>
      <c r="F898" s="7"/>
      <c r="G898" s="7"/>
      <c r="H898" s="7"/>
      <c r="I898" s="7"/>
      <c r="J898" s="7"/>
      <c r="L898" s="7"/>
      <c r="N898" s="7"/>
      <c r="O898" s="7"/>
    </row>
    <row r="899" ht="15.75" customHeight="1">
      <c r="A899" s="7"/>
      <c r="B899" s="7"/>
      <c r="C899" s="7"/>
      <c r="D899" s="7"/>
      <c r="E899" s="7"/>
      <c r="F899" s="7"/>
      <c r="G899" s="7"/>
      <c r="H899" s="7"/>
      <c r="I899" s="7"/>
      <c r="J899" s="7"/>
      <c r="L899" s="7"/>
      <c r="N899" s="7"/>
      <c r="O899" s="7"/>
    </row>
    <row r="900" ht="15.75" customHeight="1">
      <c r="A900" s="7"/>
      <c r="B900" s="7"/>
      <c r="C900" s="7"/>
      <c r="D900" s="7"/>
      <c r="E900" s="7"/>
      <c r="F900" s="7"/>
      <c r="G900" s="7"/>
      <c r="H900" s="7"/>
      <c r="I900" s="7"/>
      <c r="J900" s="7"/>
      <c r="L900" s="7"/>
      <c r="N900" s="7"/>
      <c r="O900" s="7"/>
    </row>
    <row r="901" ht="15.75" customHeight="1">
      <c r="A901" s="7"/>
      <c r="B901" s="7"/>
      <c r="C901" s="7"/>
      <c r="D901" s="7"/>
      <c r="E901" s="7"/>
      <c r="F901" s="7"/>
      <c r="G901" s="7"/>
      <c r="H901" s="7"/>
      <c r="I901" s="7"/>
      <c r="J901" s="7"/>
      <c r="L901" s="7"/>
      <c r="N901" s="7"/>
      <c r="O901" s="7"/>
    </row>
    <row r="902" ht="15.75" customHeight="1">
      <c r="A902" s="7"/>
      <c r="B902" s="7"/>
      <c r="C902" s="7"/>
      <c r="D902" s="7"/>
      <c r="E902" s="7"/>
      <c r="F902" s="7"/>
      <c r="G902" s="7"/>
      <c r="H902" s="7"/>
      <c r="I902" s="7"/>
      <c r="J902" s="7"/>
      <c r="L902" s="7"/>
      <c r="N902" s="7"/>
      <c r="O902" s="7"/>
    </row>
    <row r="903" ht="15.75" customHeight="1">
      <c r="A903" s="7"/>
      <c r="B903" s="7"/>
      <c r="C903" s="7"/>
      <c r="D903" s="7"/>
      <c r="E903" s="7"/>
      <c r="F903" s="7"/>
      <c r="G903" s="7"/>
      <c r="H903" s="7"/>
      <c r="I903" s="7"/>
      <c r="J903" s="7"/>
      <c r="L903" s="7"/>
      <c r="N903" s="7"/>
      <c r="O903" s="7"/>
    </row>
    <row r="904" ht="15.75" customHeight="1">
      <c r="A904" s="7"/>
      <c r="B904" s="7"/>
      <c r="C904" s="7"/>
      <c r="D904" s="7"/>
      <c r="E904" s="7"/>
      <c r="F904" s="7"/>
      <c r="G904" s="7"/>
      <c r="H904" s="7"/>
      <c r="I904" s="7"/>
      <c r="J904" s="7"/>
      <c r="L904" s="7"/>
      <c r="N904" s="7"/>
      <c r="O904" s="7"/>
    </row>
    <row r="905" ht="15.75" customHeight="1">
      <c r="A905" s="7"/>
      <c r="B905" s="7"/>
      <c r="C905" s="7"/>
      <c r="D905" s="7"/>
      <c r="E905" s="7"/>
      <c r="F905" s="7"/>
      <c r="G905" s="7"/>
      <c r="H905" s="7"/>
      <c r="I905" s="7"/>
      <c r="J905" s="7"/>
      <c r="L905" s="7"/>
      <c r="N905" s="7"/>
      <c r="O905" s="7"/>
    </row>
    <row r="906" ht="15.75" customHeight="1">
      <c r="A906" s="7"/>
      <c r="B906" s="7"/>
      <c r="C906" s="7"/>
      <c r="D906" s="7"/>
      <c r="E906" s="7"/>
      <c r="F906" s="7"/>
      <c r="G906" s="7"/>
      <c r="H906" s="7"/>
      <c r="I906" s="7"/>
      <c r="J906" s="7"/>
      <c r="L906" s="7"/>
      <c r="N906" s="7"/>
      <c r="O906" s="7"/>
    </row>
    <row r="907" ht="15.75" customHeight="1">
      <c r="A907" s="7"/>
      <c r="B907" s="7"/>
      <c r="C907" s="7"/>
      <c r="D907" s="7"/>
      <c r="E907" s="7"/>
      <c r="F907" s="7"/>
      <c r="G907" s="7"/>
      <c r="H907" s="7"/>
      <c r="I907" s="7"/>
      <c r="J907" s="7"/>
      <c r="L907" s="7"/>
      <c r="N907" s="7"/>
      <c r="O907" s="7"/>
    </row>
    <row r="908" ht="15.75" customHeight="1">
      <c r="A908" s="7"/>
      <c r="B908" s="7"/>
      <c r="C908" s="7"/>
      <c r="D908" s="7"/>
      <c r="E908" s="7"/>
      <c r="F908" s="7"/>
      <c r="G908" s="7"/>
      <c r="H908" s="7"/>
      <c r="I908" s="7"/>
      <c r="J908" s="7"/>
      <c r="L908" s="7"/>
      <c r="N908" s="7"/>
      <c r="O908" s="7"/>
    </row>
    <row r="909" ht="15.75" customHeight="1">
      <c r="A909" s="7"/>
      <c r="B909" s="7"/>
      <c r="C909" s="7"/>
      <c r="D909" s="7"/>
      <c r="E909" s="7"/>
      <c r="F909" s="7"/>
      <c r="G909" s="7"/>
      <c r="H909" s="7"/>
      <c r="I909" s="7"/>
      <c r="J909" s="7"/>
      <c r="L909" s="7"/>
      <c r="N909" s="7"/>
      <c r="O909" s="7"/>
    </row>
    <row r="910" ht="15.75" customHeight="1">
      <c r="A910" s="7"/>
      <c r="B910" s="7"/>
      <c r="C910" s="7"/>
      <c r="D910" s="7"/>
      <c r="E910" s="7"/>
      <c r="F910" s="7"/>
      <c r="G910" s="7"/>
      <c r="H910" s="7"/>
      <c r="I910" s="7"/>
      <c r="J910" s="7"/>
      <c r="L910" s="7"/>
      <c r="N910" s="7"/>
      <c r="O910" s="7"/>
    </row>
    <row r="911" ht="15.75" customHeight="1">
      <c r="A911" s="7"/>
      <c r="B911" s="7"/>
      <c r="C911" s="7"/>
      <c r="D911" s="7"/>
      <c r="E911" s="7"/>
      <c r="F911" s="7"/>
      <c r="G911" s="7"/>
      <c r="H911" s="7"/>
      <c r="I911" s="7"/>
      <c r="J911" s="7"/>
      <c r="L911" s="7"/>
      <c r="N911" s="7"/>
      <c r="O911" s="7"/>
    </row>
    <row r="912" ht="15.75" customHeight="1">
      <c r="A912" s="7"/>
      <c r="B912" s="7"/>
      <c r="C912" s="7"/>
      <c r="D912" s="7"/>
      <c r="E912" s="7"/>
      <c r="F912" s="7"/>
      <c r="G912" s="7"/>
      <c r="H912" s="7"/>
      <c r="I912" s="7"/>
      <c r="J912" s="7"/>
      <c r="L912" s="7"/>
      <c r="N912" s="7"/>
      <c r="O912" s="7"/>
    </row>
    <row r="913" ht="15.75" customHeight="1">
      <c r="A913" s="7"/>
      <c r="B913" s="7"/>
      <c r="C913" s="7"/>
      <c r="D913" s="7"/>
      <c r="E913" s="7"/>
      <c r="F913" s="7"/>
      <c r="G913" s="7"/>
      <c r="H913" s="7"/>
      <c r="I913" s="7"/>
      <c r="J913" s="7"/>
      <c r="L913" s="7"/>
      <c r="N913" s="7"/>
      <c r="O913" s="7"/>
    </row>
    <row r="914" ht="15.75" customHeight="1">
      <c r="A914" s="7"/>
      <c r="B914" s="7"/>
      <c r="C914" s="7"/>
      <c r="D914" s="7"/>
      <c r="E914" s="7"/>
      <c r="F914" s="7"/>
      <c r="G914" s="7"/>
      <c r="H914" s="7"/>
      <c r="I914" s="7"/>
      <c r="J914" s="7"/>
      <c r="L914" s="7"/>
      <c r="N914" s="7"/>
      <c r="O914" s="7"/>
    </row>
    <row r="915" ht="15.75" customHeight="1">
      <c r="A915" s="7"/>
      <c r="B915" s="7"/>
      <c r="C915" s="7"/>
      <c r="D915" s="7"/>
      <c r="E915" s="7"/>
      <c r="F915" s="7"/>
      <c r="G915" s="7"/>
      <c r="H915" s="7"/>
      <c r="I915" s="7"/>
      <c r="J915" s="7"/>
      <c r="L915" s="7"/>
      <c r="N915" s="7"/>
      <c r="O915" s="7"/>
    </row>
    <row r="916" ht="15.75" customHeight="1">
      <c r="A916" s="7"/>
      <c r="B916" s="7"/>
      <c r="C916" s="7"/>
      <c r="D916" s="7"/>
      <c r="E916" s="7"/>
      <c r="F916" s="7"/>
      <c r="G916" s="7"/>
      <c r="H916" s="7"/>
      <c r="I916" s="7"/>
      <c r="J916" s="7"/>
      <c r="L916" s="7"/>
      <c r="N916" s="7"/>
      <c r="O916" s="7"/>
    </row>
    <row r="917" ht="15.75" customHeight="1">
      <c r="A917" s="7"/>
      <c r="B917" s="7"/>
      <c r="C917" s="7"/>
      <c r="D917" s="7"/>
      <c r="E917" s="7"/>
      <c r="F917" s="7"/>
      <c r="G917" s="7"/>
      <c r="H917" s="7"/>
      <c r="I917" s="7"/>
      <c r="J917" s="7"/>
      <c r="L917" s="7"/>
      <c r="N917" s="7"/>
      <c r="O917" s="7"/>
    </row>
    <row r="918" ht="15.75" customHeight="1">
      <c r="A918" s="7"/>
      <c r="B918" s="7"/>
      <c r="C918" s="7"/>
      <c r="D918" s="7"/>
      <c r="E918" s="7"/>
      <c r="F918" s="7"/>
      <c r="G918" s="7"/>
      <c r="H918" s="7"/>
      <c r="I918" s="7"/>
      <c r="J918" s="7"/>
      <c r="L918" s="7"/>
      <c r="N918" s="7"/>
      <c r="O918" s="7"/>
    </row>
    <row r="919" ht="15.75" customHeight="1">
      <c r="A919" s="7"/>
      <c r="B919" s="7"/>
      <c r="C919" s="7"/>
      <c r="D919" s="7"/>
      <c r="E919" s="7"/>
      <c r="F919" s="7"/>
      <c r="G919" s="7"/>
      <c r="H919" s="7"/>
      <c r="I919" s="7"/>
      <c r="J919" s="7"/>
      <c r="L919" s="7"/>
      <c r="N919" s="7"/>
      <c r="O919" s="7"/>
    </row>
    <row r="920" ht="15.75" customHeight="1">
      <c r="A920" s="7"/>
      <c r="B920" s="7"/>
      <c r="C920" s="7"/>
      <c r="D920" s="7"/>
      <c r="E920" s="7"/>
      <c r="F920" s="7"/>
      <c r="G920" s="7"/>
      <c r="H920" s="7"/>
      <c r="I920" s="7"/>
      <c r="J920" s="7"/>
      <c r="L920" s="7"/>
      <c r="N920" s="7"/>
      <c r="O920" s="7"/>
    </row>
    <row r="921" ht="15.75" customHeight="1">
      <c r="A921" s="7"/>
      <c r="B921" s="7"/>
      <c r="C921" s="7"/>
      <c r="D921" s="7"/>
      <c r="E921" s="7"/>
      <c r="F921" s="7"/>
      <c r="G921" s="7"/>
      <c r="H921" s="7"/>
      <c r="I921" s="7"/>
      <c r="J921" s="7"/>
      <c r="L921" s="7"/>
      <c r="N921" s="7"/>
      <c r="O921" s="7"/>
    </row>
    <row r="922" ht="15.75" customHeight="1">
      <c r="A922" s="7"/>
      <c r="B922" s="7"/>
      <c r="C922" s="7"/>
      <c r="D922" s="7"/>
      <c r="E922" s="7"/>
      <c r="F922" s="7"/>
      <c r="G922" s="7"/>
      <c r="H922" s="7"/>
      <c r="I922" s="7"/>
      <c r="J922" s="7"/>
      <c r="L922" s="7"/>
      <c r="N922" s="7"/>
      <c r="O922" s="7"/>
    </row>
    <row r="923" ht="15.75" customHeight="1">
      <c r="A923" s="7"/>
      <c r="B923" s="7"/>
      <c r="C923" s="7"/>
      <c r="D923" s="7"/>
      <c r="E923" s="7"/>
      <c r="F923" s="7"/>
      <c r="G923" s="7"/>
      <c r="H923" s="7"/>
      <c r="I923" s="7"/>
      <c r="J923" s="7"/>
      <c r="L923" s="7"/>
      <c r="N923" s="7"/>
      <c r="O923" s="7"/>
    </row>
    <row r="924" ht="15.75" customHeight="1">
      <c r="A924" s="7"/>
      <c r="B924" s="7"/>
      <c r="C924" s="7"/>
      <c r="D924" s="7"/>
      <c r="E924" s="7"/>
      <c r="F924" s="7"/>
      <c r="G924" s="7"/>
      <c r="H924" s="7"/>
      <c r="I924" s="7"/>
      <c r="J924" s="7"/>
      <c r="L924" s="7"/>
      <c r="N924" s="7"/>
      <c r="O924" s="7"/>
    </row>
    <row r="925" ht="15.75" customHeight="1">
      <c r="A925" s="7"/>
      <c r="B925" s="7"/>
      <c r="C925" s="7"/>
      <c r="D925" s="7"/>
      <c r="E925" s="7"/>
      <c r="F925" s="7"/>
      <c r="G925" s="7"/>
      <c r="H925" s="7"/>
      <c r="I925" s="7"/>
      <c r="J925" s="7"/>
      <c r="L925" s="7"/>
      <c r="N925" s="7"/>
      <c r="O925" s="7"/>
    </row>
    <row r="926" ht="15.75" customHeight="1">
      <c r="A926" s="7"/>
      <c r="B926" s="7"/>
      <c r="C926" s="7"/>
      <c r="D926" s="7"/>
      <c r="E926" s="7"/>
      <c r="F926" s="7"/>
      <c r="G926" s="7"/>
      <c r="H926" s="7"/>
      <c r="I926" s="7"/>
      <c r="J926" s="7"/>
      <c r="L926" s="7"/>
      <c r="N926" s="7"/>
      <c r="O926" s="7"/>
    </row>
    <row r="927" ht="15.75" customHeight="1">
      <c r="A927" s="7"/>
      <c r="B927" s="7"/>
      <c r="C927" s="7"/>
      <c r="D927" s="7"/>
      <c r="E927" s="7"/>
      <c r="F927" s="7"/>
      <c r="G927" s="7"/>
      <c r="H927" s="7"/>
      <c r="I927" s="7"/>
      <c r="J927" s="7"/>
      <c r="L927" s="7"/>
      <c r="N927" s="7"/>
      <c r="O927" s="7"/>
    </row>
    <row r="928" ht="15.75" customHeight="1">
      <c r="A928" s="7"/>
      <c r="B928" s="7"/>
      <c r="C928" s="7"/>
      <c r="D928" s="7"/>
      <c r="E928" s="7"/>
      <c r="F928" s="7"/>
      <c r="G928" s="7"/>
      <c r="H928" s="7"/>
      <c r="I928" s="7"/>
      <c r="J928" s="7"/>
      <c r="L928" s="7"/>
      <c r="N928" s="7"/>
      <c r="O928" s="7"/>
    </row>
    <row r="929" ht="15.75" customHeight="1">
      <c r="A929" s="7"/>
      <c r="B929" s="7"/>
      <c r="C929" s="7"/>
      <c r="D929" s="7"/>
      <c r="E929" s="7"/>
      <c r="F929" s="7"/>
      <c r="G929" s="7"/>
      <c r="H929" s="7"/>
      <c r="I929" s="7"/>
      <c r="J929" s="7"/>
      <c r="L929" s="7"/>
      <c r="N929" s="7"/>
      <c r="O929" s="7"/>
    </row>
    <row r="930" ht="15.75" customHeight="1">
      <c r="A930" s="7"/>
      <c r="B930" s="7"/>
      <c r="C930" s="7"/>
      <c r="D930" s="7"/>
      <c r="E930" s="7"/>
      <c r="F930" s="7"/>
      <c r="G930" s="7"/>
      <c r="H930" s="7"/>
      <c r="I930" s="7"/>
      <c r="J930" s="7"/>
      <c r="L930" s="7"/>
      <c r="N930" s="7"/>
      <c r="O930" s="7"/>
    </row>
    <row r="931" ht="15.75" customHeight="1">
      <c r="A931" s="7"/>
      <c r="B931" s="7"/>
      <c r="C931" s="7"/>
      <c r="D931" s="7"/>
      <c r="E931" s="7"/>
      <c r="F931" s="7"/>
      <c r="G931" s="7"/>
      <c r="H931" s="7"/>
      <c r="I931" s="7"/>
      <c r="J931" s="7"/>
      <c r="L931" s="7"/>
      <c r="N931" s="7"/>
      <c r="O931" s="7"/>
    </row>
    <row r="932" ht="15.75" customHeight="1">
      <c r="A932" s="7"/>
      <c r="B932" s="7"/>
      <c r="C932" s="7"/>
      <c r="D932" s="7"/>
      <c r="E932" s="7"/>
      <c r="F932" s="7"/>
      <c r="G932" s="7"/>
      <c r="H932" s="7"/>
      <c r="I932" s="7"/>
      <c r="J932" s="7"/>
      <c r="L932" s="7"/>
      <c r="N932" s="7"/>
      <c r="O932" s="7"/>
    </row>
    <row r="933" ht="15.75" customHeight="1">
      <c r="A933" s="7"/>
      <c r="B933" s="7"/>
      <c r="C933" s="7"/>
      <c r="D933" s="7"/>
      <c r="E933" s="7"/>
      <c r="F933" s="7"/>
      <c r="G933" s="7"/>
      <c r="H933" s="7"/>
      <c r="I933" s="7"/>
      <c r="J933" s="7"/>
      <c r="L933" s="7"/>
      <c r="N933" s="7"/>
      <c r="O933" s="7"/>
    </row>
    <row r="934" ht="15.75" customHeight="1">
      <c r="A934" s="7"/>
      <c r="B934" s="7"/>
      <c r="C934" s="7"/>
      <c r="D934" s="7"/>
      <c r="E934" s="7"/>
      <c r="F934" s="7"/>
      <c r="G934" s="7"/>
      <c r="H934" s="7"/>
      <c r="I934" s="7"/>
      <c r="J934" s="7"/>
      <c r="L934" s="7"/>
      <c r="N934" s="7"/>
      <c r="O934" s="7"/>
    </row>
    <row r="935" ht="15.75" customHeight="1">
      <c r="A935" s="7"/>
      <c r="B935" s="7"/>
      <c r="C935" s="7"/>
      <c r="D935" s="7"/>
      <c r="E935" s="7"/>
      <c r="F935" s="7"/>
      <c r="G935" s="7"/>
      <c r="H935" s="7"/>
      <c r="I935" s="7"/>
      <c r="J935" s="7"/>
      <c r="L935" s="7"/>
      <c r="N935" s="7"/>
      <c r="O935" s="7"/>
    </row>
    <row r="936" ht="15.75" customHeight="1">
      <c r="A936" s="7"/>
      <c r="B936" s="7"/>
      <c r="C936" s="7"/>
      <c r="D936" s="7"/>
      <c r="E936" s="7"/>
      <c r="F936" s="7"/>
      <c r="G936" s="7"/>
      <c r="H936" s="7"/>
      <c r="I936" s="7"/>
      <c r="J936" s="7"/>
      <c r="L936" s="7"/>
      <c r="N936" s="7"/>
      <c r="O936" s="7"/>
    </row>
    <row r="937" ht="15.75" customHeight="1">
      <c r="A937" s="7"/>
      <c r="B937" s="7"/>
      <c r="C937" s="7"/>
      <c r="D937" s="7"/>
      <c r="E937" s="7"/>
      <c r="F937" s="7"/>
      <c r="G937" s="7"/>
      <c r="H937" s="7"/>
      <c r="I937" s="7"/>
      <c r="J937" s="7"/>
      <c r="L937" s="7"/>
      <c r="N937" s="7"/>
      <c r="O937" s="7"/>
    </row>
    <row r="938" ht="15.75" customHeight="1">
      <c r="A938" s="7"/>
      <c r="B938" s="7"/>
      <c r="C938" s="7"/>
      <c r="D938" s="7"/>
      <c r="E938" s="7"/>
      <c r="F938" s="7"/>
      <c r="G938" s="7"/>
      <c r="H938" s="7"/>
      <c r="I938" s="7"/>
      <c r="J938" s="7"/>
      <c r="L938" s="7"/>
      <c r="N938" s="7"/>
      <c r="O938" s="7"/>
    </row>
    <row r="939" ht="15.75" customHeight="1">
      <c r="A939" s="7"/>
      <c r="B939" s="7"/>
      <c r="C939" s="7"/>
      <c r="D939" s="7"/>
      <c r="E939" s="7"/>
      <c r="F939" s="7"/>
      <c r="G939" s="7"/>
      <c r="H939" s="7"/>
      <c r="I939" s="7"/>
      <c r="J939" s="7"/>
      <c r="L939" s="7"/>
      <c r="N939" s="7"/>
      <c r="O939" s="7"/>
    </row>
    <row r="940" ht="15.75" customHeight="1">
      <c r="A940" s="7"/>
      <c r="B940" s="7"/>
      <c r="C940" s="7"/>
      <c r="D940" s="7"/>
      <c r="E940" s="7"/>
      <c r="F940" s="7"/>
      <c r="G940" s="7"/>
      <c r="H940" s="7"/>
      <c r="I940" s="7"/>
      <c r="J940" s="7"/>
      <c r="L940" s="7"/>
      <c r="N940" s="7"/>
      <c r="O940" s="7"/>
    </row>
    <row r="941" ht="15.75" customHeight="1">
      <c r="A941" s="7"/>
      <c r="B941" s="7"/>
      <c r="C941" s="7"/>
      <c r="D941" s="7"/>
      <c r="E941" s="7"/>
      <c r="F941" s="7"/>
      <c r="G941" s="7"/>
      <c r="H941" s="7"/>
      <c r="I941" s="7"/>
      <c r="J941" s="7"/>
      <c r="L941" s="7"/>
      <c r="N941" s="7"/>
      <c r="O941" s="7"/>
    </row>
    <row r="942" ht="15.75" customHeight="1">
      <c r="A942" s="7"/>
      <c r="B942" s="7"/>
      <c r="C942" s="7"/>
      <c r="D942" s="7"/>
      <c r="E942" s="7"/>
      <c r="F942" s="7"/>
      <c r="G942" s="7"/>
      <c r="H942" s="7"/>
      <c r="I942" s="7"/>
      <c r="J942" s="7"/>
      <c r="L942" s="7"/>
      <c r="N942" s="7"/>
      <c r="O942" s="7"/>
    </row>
    <row r="943" ht="15.75" customHeight="1">
      <c r="A943" s="7"/>
      <c r="B943" s="7"/>
      <c r="C943" s="7"/>
      <c r="D943" s="7"/>
      <c r="E943" s="7"/>
      <c r="F943" s="7"/>
      <c r="G943" s="7"/>
      <c r="H943" s="7"/>
      <c r="I943" s="7"/>
      <c r="J943" s="7"/>
      <c r="L943" s="7"/>
      <c r="N943" s="7"/>
      <c r="O943" s="7"/>
    </row>
    <row r="944" ht="15.75" customHeight="1">
      <c r="A944" s="7"/>
      <c r="B944" s="7"/>
      <c r="C944" s="7"/>
      <c r="D944" s="7"/>
      <c r="E944" s="7"/>
      <c r="F944" s="7"/>
      <c r="G944" s="7"/>
      <c r="H944" s="7"/>
      <c r="I944" s="7"/>
      <c r="J944" s="7"/>
      <c r="L944" s="7"/>
      <c r="N944" s="7"/>
      <c r="O944" s="7"/>
    </row>
    <row r="945" ht="15.75" customHeight="1">
      <c r="A945" s="7"/>
      <c r="B945" s="7"/>
      <c r="C945" s="7"/>
      <c r="D945" s="7"/>
      <c r="E945" s="7"/>
      <c r="F945" s="7"/>
      <c r="G945" s="7"/>
      <c r="H945" s="7"/>
      <c r="I945" s="7"/>
      <c r="J945" s="7"/>
      <c r="L945" s="7"/>
      <c r="N945" s="7"/>
      <c r="O945" s="7"/>
    </row>
    <row r="946" ht="15.75" customHeight="1">
      <c r="A946" s="7"/>
      <c r="B946" s="7"/>
      <c r="C946" s="7"/>
      <c r="D946" s="7"/>
      <c r="E946" s="7"/>
      <c r="F946" s="7"/>
      <c r="G946" s="7"/>
      <c r="H946" s="7"/>
      <c r="I946" s="7"/>
      <c r="J946" s="7"/>
      <c r="L946" s="7"/>
      <c r="N946" s="7"/>
      <c r="O946" s="7"/>
    </row>
    <row r="947" ht="15.75" customHeight="1">
      <c r="A947" s="7"/>
      <c r="B947" s="7"/>
      <c r="C947" s="7"/>
      <c r="D947" s="7"/>
      <c r="E947" s="7"/>
      <c r="F947" s="7"/>
      <c r="G947" s="7"/>
      <c r="H947" s="7"/>
      <c r="I947" s="7"/>
      <c r="J947" s="7"/>
      <c r="L947" s="7"/>
      <c r="N947" s="7"/>
      <c r="O947" s="7"/>
    </row>
    <row r="948" ht="15.75" customHeight="1">
      <c r="A948" s="7"/>
      <c r="B948" s="7"/>
      <c r="C948" s="7"/>
      <c r="D948" s="7"/>
      <c r="E948" s="7"/>
      <c r="F948" s="7"/>
      <c r="G948" s="7"/>
      <c r="H948" s="7"/>
      <c r="I948" s="7"/>
      <c r="J948" s="7"/>
      <c r="L948" s="7"/>
      <c r="N948" s="7"/>
      <c r="O948" s="7"/>
    </row>
    <row r="949" ht="15.75" customHeight="1">
      <c r="A949" s="7"/>
      <c r="B949" s="7"/>
      <c r="C949" s="7"/>
      <c r="D949" s="7"/>
      <c r="E949" s="7"/>
      <c r="F949" s="7"/>
      <c r="G949" s="7"/>
      <c r="H949" s="7"/>
      <c r="I949" s="7"/>
      <c r="J949" s="7"/>
      <c r="L949" s="7"/>
      <c r="N949" s="7"/>
      <c r="O949" s="7"/>
    </row>
    <row r="950" ht="15.75" customHeight="1">
      <c r="A950" s="7"/>
      <c r="B950" s="7"/>
      <c r="C950" s="7"/>
      <c r="D950" s="7"/>
      <c r="E950" s="7"/>
      <c r="F950" s="7"/>
      <c r="G950" s="7"/>
      <c r="H950" s="7"/>
      <c r="I950" s="7"/>
      <c r="J950" s="7"/>
      <c r="L950" s="7"/>
      <c r="N950" s="7"/>
      <c r="O950" s="7"/>
    </row>
    <row r="951" ht="15.75" customHeight="1">
      <c r="A951" s="7"/>
      <c r="B951" s="7"/>
      <c r="C951" s="7"/>
      <c r="D951" s="7"/>
      <c r="E951" s="7"/>
      <c r="F951" s="7"/>
      <c r="G951" s="7"/>
      <c r="H951" s="7"/>
      <c r="I951" s="7"/>
      <c r="J951" s="7"/>
      <c r="L951" s="7"/>
      <c r="N951" s="7"/>
      <c r="O951" s="7"/>
    </row>
    <row r="952" ht="15.75" customHeight="1">
      <c r="A952" s="7"/>
      <c r="B952" s="7"/>
      <c r="C952" s="7"/>
      <c r="D952" s="7"/>
      <c r="E952" s="7"/>
      <c r="F952" s="7"/>
      <c r="G952" s="7"/>
      <c r="H952" s="7"/>
      <c r="I952" s="7"/>
      <c r="J952" s="7"/>
      <c r="L952" s="7"/>
      <c r="N952" s="7"/>
      <c r="O952" s="7"/>
    </row>
    <row r="953" ht="15.75" customHeight="1">
      <c r="A953" s="7"/>
      <c r="B953" s="7"/>
      <c r="C953" s="7"/>
      <c r="D953" s="7"/>
      <c r="E953" s="7"/>
      <c r="F953" s="7"/>
      <c r="G953" s="7"/>
      <c r="H953" s="7"/>
      <c r="I953" s="7"/>
      <c r="J953" s="7"/>
      <c r="L953" s="7"/>
      <c r="N953" s="7"/>
      <c r="O953" s="7"/>
    </row>
    <row r="954" ht="15.75" customHeight="1">
      <c r="A954" s="7"/>
      <c r="B954" s="7"/>
      <c r="C954" s="7"/>
      <c r="D954" s="7"/>
      <c r="E954" s="7"/>
      <c r="F954" s="7"/>
      <c r="G954" s="7"/>
      <c r="H954" s="7"/>
      <c r="I954" s="7"/>
      <c r="J954" s="7"/>
      <c r="L954" s="7"/>
      <c r="N954" s="7"/>
      <c r="O954" s="7"/>
    </row>
    <row r="955" ht="15.75" customHeight="1">
      <c r="A955" s="7"/>
      <c r="B955" s="7"/>
      <c r="C955" s="7"/>
      <c r="D955" s="7"/>
      <c r="E955" s="7"/>
      <c r="F955" s="7"/>
      <c r="G955" s="7"/>
      <c r="H955" s="7"/>
      <c r="I955" s="7"/>
      <c r="J955" s="7"/>
      <c r="L955" s="7"/>
      <c r="N955" s="7"/>
      <c r="O955" s="7"/>
    </row>
    <row r="956" ht="15.75" customHeight="1">
      <c r="A956" s="7"/>
      <c r="B956" s="7"/>
      <c r="C956" s="7"/>
      <c r="D956" s="7"/>
      <c r="E956" s="7"/>
      <c r="F956" s="7"/>
      <c r="G956" s="7"/>
      <c r="H956" s="7"/>
      <c r="I956" s="7"/>
      <c r="J956" s="7"/>
      <c r="L956" s="7"/>
      <c r="N956" s="7"/>
      <c r="O956" s="7"/>
    </row>
    <row r="957" ht="15.75" customHeight="1">
      <c r="A957" s="7"/>
      <c r="B957" s="7"/>
      <c r="C957" s="7"/>
      <c r="D957" s="7"/>
      <c r="E957" s="7"/>
      <c r="F957" s="7"/>
      <c r="G957" s="7"/>
      <c r="H957" s="7"/>
      <c r="I957" s="7"/>
      <c r="J957" s="7"/>
      <c r="L957" s="7"/>
      <c r="N957" s="7"/>
      <c r="O957" s="7"/>
    </row>
    <row r="958" ht="15.75" customHeight="1">
      <c r="A958" s="7"/>
      <c r="B958" s="7"/>
      <c r="C958" s="7"/>
      <c r="D958" s="7"/>
      <c r="E958" s="7"/>
      <c r="F958" s="7"/>
      <c r="G958" s="7"/>
      <c r="H958" s="7"/>
      <c r="I958" s="7"/>
      <c r="J958" s="7"/>
      <c r="L958" s="7"/>
      <c r="N958" s="7"/>
      <c r="O958" s="7"/>
    </row>
    <row r="959" ht="15.75" customHeight="1">
      <c r="A959" s="7"/>
      <c r="B959" s="7"/>
      <c r="C959" s="7"/>
      <c r="D959" s="7"/>
      <c r="E959" s="7"/>
      <c r="F959" s="7"/>
      <c r="G959" s="7"/>
      <c r="H959" s="7"/>
      <c r="I959" s="7"/>
      <c r="J959" s="7"/>
      <c r="L959" s="7"/>
      <c r="N959" s="7"/>
      <c r="O959" s="7"/>
    </row>
    <row r="960" ht="15.75" customHeight="1">
      <c r="A960" s="7"/>
      <c r="B960" s="7"/>
      <c r="C960" s="7"/>
      <c r="D960" s="7"/>
      <c r="E960" s="7"/>
      <c r="F960" s="7"/>
      <c r="G960" s="7"/>
      <c r="H960" s="7"/>
      <c r="I960" s="7"/>
      <c r="J960" s="7"/>
      <c r="L960" s="7"/>
      <c r="N960" s="7"/>
      <c r="O960" s="7"/>
    </row>
    <row r="961" ht="15.75" customHeight="1">
      <c r="A961" s="7"/>
      <c r="B961" s="7"/>
      <c r="C961" s="7"/>
      <c r="D961" s="7"/>
      <c r="E961" s="7"/>
      <c r="F961" s="7"/>
      <c r="G961" s="7"/>
      <c r="H961" s="7"/>
      <c r="I961" s="7"/>
      <c r="J961" s="7"/>
      <c r="L961" s="7"/>
      <c r="N961" s="7"/>
      <c r="O961" s="7"/>
    </row>
    <row r="962" ht="15.75" customHeight="1">
      <c r="A962" s="7"/>
      <c r="B962" s="7"/>
      <c r="C962" s="7"/>
      <c r="D962" s="7"/>
      <c r="E962" s="7"/>
      <c r="F962" s="7"/>
      <c r="G962" s="7"/>
      <c r="H962" s="7"/>
      <c r="I962" s="7"/>
      <c r="J962" s="7"/>
      <c r="L962" s="7"/>
      <c r="N962" s="7"/>
      <c r="O962" s="7"/>
    </row>
    <row r="963" ht="15.75" customHeight="1">
      <c r="A963" s="7"/>
      <c r="B963" s="7"/>
      <c r="C963" s="7"/>
      <c r="D963" s="7"/>
      <c r="E963" s="7"/>
      <c r="F963" s="7"/>
      <c r="G963" s="7"/>
      <c r="H963" s="7"/>
      <c r="I963" s="7"/>
      <c r="J963" s="7"/>
      <c r="L963" s="7"/>
      <c r="N963" s="7"/>
      <c r="O963" s="7"/>
    </row>
    <row r="964" ht="15.75" customHeight="1">
      <c r="A964" s="7"/>
      <c r="B964" s="7"/>
      <c r="C964" s="7"/>
      <c r="D964" s="7"/>
      <c r="E964" s="7"/>
      <c r="F964" s="7"/>
      <c r="G964" s="7"/>
      <c r="H964" s="7"/>
      <c r="I964" s="7"/>
      <c r="J964" s="7"/>
      <c r="L964" s="7"/>
      <c r="N964" s="7"/>
      <c r="O964" s="7"/>
    </row>
    <row r="965" ht="15.75" customHeight="1">
      <c r="A965" s="7"/>
      <c r="B965" s="7"/>
      <c r="C965" s="7"/>
      <c r="D965" s="7"/>
      <c r="E965" s="7"/>
      <c r="F965" s="7"/>
      <c r="G965" s="7"/>
      <c r="H965" s="7"/>
      <c r="I965" s="7"/>
      <c r="J965" s="7"/>
      <c r="L965" s="7"/>
      <c r="N965" s="7"/>
      <c r="O965" s="7"/>
    </row>
    <row r="966" ht="15.75" customHeight="1">
      <c r="A966" s="7"/>
      <c r="B966" s="7"/>
      <c r="C966" s="7"/>
      <c r="D966" s="7"/>
      <c r="E966" s="7"/>
      <c r="F966" s="7"/>
      <c r="G966" s="7"/>
      <c r="H966" s="7"/>
      <c r="I966" s="7"/>
      <c r="J966" s="7"/>
      <c r="L966" s="7"/>
      <c r="N966" s="7"/>
      <c r="O966" s="7"/>
    </row>
    <row r="967" ht="15.75" customHeight="1">
      <c r="A967" s="7"/>
      <c r="B967" s="7"/>
      <c r="C967" s="7"/>
      <c r="D967" s="7"/>
      <c r="E967" s="7"/>
      <c r="F967" s="7"/>
      <c r="G967" s="7"/>
      <c r="H967" s="7"/>
      <c r="I967" s="7"/>
      <c r="J967" s="7"/>
      <c r="L967" s="7"/>
      <c r="N967" s="7"/>
      <c r="O967" s="7"/>
    </row>
    <row r="968" ht="15.75" customHeight="1">
      <c r="A968" s="7"/>
      <c r="B968" s="7"/>
      <c r="C968" s="7"/>
      <c r="D968" s="7"/>
      <c r="E968" s="7"/>
      <c r="F968" s="7"/>
      <c r="G968" s="7"/>
      <c r="H968" s="7"/>
      <c r="I968" s="7"/>
      <c r="J968" s="7"/>
      <c r="L968" s="7"/>
      <c r="N968" s="7"/>
      <c r="O968" s="7"/>
    </row>
    <row r="969" ht="15.75" customHeight="1">
      <c r="A969" s="7"/>
      <c r="B969" s="7"/>
      <c r="C969" s="7"/>
      <c r="D969" s="7"/>
      <c r="E969" s="7"/>
      <c r="F969" s="7"/>
      <c r="G969" s="7"/>
      <c r="H969" s="7"/>
      <c r="I969" s="7"/>
      <c r="J969" s="7"/>
      <c r="L969" s="7"/>
      <c r="N969" s="7"/>
      <c r="O969" s="7"/>
    </row>
    <row r="970" ht="15.75" customHeight="1">
      <c r="A970" s="7"/>
      <c r="B970" s="7"/>
      <c r="C970" s="7"/>
      <c r="D970" s="7"/>
      <c r="E970" s="7"/>
      <c r="F970" s="7"/>
      <c r="G970" s="7"/>
      <c r="H970" s="7"/>
      <c r="I970" s="7"/>
      <c r="J970" s="7"/>
      <c r="L970" s="7"/>
      <c r="N970" s="7"/>
      <c r="O970" s="7"/>
    </row>
    <row r="971" ht="15.75" customHeight="1">
      <c r="A971" s="7"/>
      <c r="B971" s="7"/>
      <c r="C971" s="7"/>
      <c r="D971" s="7"/>
      <c r="E971" s="7"/>
      <c r="F971" s="7"/>
      <c r="G971" s="7"/>
      <c r="H971" s="7"/>
      <c r="I971" s="7"/>
      <c r="J971" s="7"/>
      <c r="L971" s="7"/>
      <c r="N971" s="7"/>
      <c r="O971" s="7"/>
    </row>
    <row r="972" ht="15.75" customHeight="1">
      <c r="A972" s="7"/>
      <c r="B972" s="7"/>
      <c r="C972" s="7"/>
      <c r="D972" s="7"/>
      <c r="E972" s="7"/>
      <c r="F972" s="7"/>
      <c r="G972" s="7"/>
      <c r="H972" s="7"/>
      <c r="I972" s="7"/>
      <c r="J972" s="7"/>
      <c r="L972" s="7"/>
      <c r="N972" s="7"/>
      <c r="O972" s="7"/>
    </row>
    <row r="973" ht="15.75" customHeight="1">
      <c r="A973" s="7"/>
      <c r="B973" s="7"/>
      <c r="C973" s="7"/>
      <c r="D973" s="7"/>
      <c r="E973" s="7"/>
      <c r="F973" s="7"/>
      <c r="G973" s="7"/>
      <c r="H973" s="7"/>
      <c r="I973" s="7"/>
      <c r="J973" s="7"/>
      <c r="L973" s="7"/>
      <c r="N973" s="7"/>
      <c r="O973" s="7"/>
    </row>
    <row r="974" ht="15.75" customHeight="1">
      <c r="A974" s="7"/>
      <c r="B974" s="7"/>
      <c r="C974" s="7"/>
      <c r="D974" s="7"/>
      <c r="E974" s="7"/>
      <c r="F974" s="7"/>
      <c r="G974" s="7"/>
      <c r="H974" s="7"/>
      <c r="I974" s="7"/>
      <c r="J974" s="7"/>
      <c r="L974" s="7"/>
      <c r="N974" s="7"/>
      <c r="O974" s="7"/>
    </row>
    <row r="975" ht="15.75" customHeight="1">
      <c r="A975" s="7"/>
      <c r="B975" s="7"/>
      <c r="C975" s="7"/>
      <c r="D975" s="7"/>
      <c r="E975" s="7"/>
      <c r="F975" s="7"/>
      <c r="G975" s="7"/>
      <c r="H975" s="7"/>
      <c r="I975" s="7"/>
      <c r="J975" s="7"/>
      <c r="L975" s="7"/>
      <c r="N975" s="7"/>
      <c r="O975" s="7"/>
    </row>
    <row r="976" ht="15.75" customHeight="1">
      <c r="A976" s="7"/>
      <c r="B976" s="7"/>
      <c r="C976" s="7"/>
      <c r="D976" s="7"/>
      <c r="E976" s="7"/>
      <c r="F976" s="7"/>
      <c r="G976" s="7"/>
      <c r="H976" s="7"/>
      <c r="I976" s="7"/>
      <c r="J976" s="7"/>
      <c r="L976" s="7"/>
      <c r="N976" s="7"/>
      <c r="O976" s="7"/>
    </row>
    <row r="977" ht="15.75" customHeight="1">
      <c r="A977" s="7"/>
      <c r="B977" s="7"/>
      <c r="C977" s="7"/>
      <c r="D977" s="7"/>
      <c r="E977" s="7"/>
      <c r="F977" s="7"/>
      <c r="G977" s="7"/>
      <c r="H977" s="7"/>
      <c r="I977" s="7"/>
      <c r="J977" s="7"/>
      <c r="L977" s="7"/>
      <c r="N977" s="7"/>
      <c r="O977" s="7"/>
    </row>
    <row r="978" ht="15.75" customHeight="1">
      <c r="A978" s="7"/>
      <c r="B978" s="7"/>
      <c r="C978" s="7"/>
      <c r="D978" s="7"/>
      <c r="E978" s="7"/>
      <c r="F978" s="7"/>
      <c r="G978" s="7"/>
      <c r="H978" s="7"/>
      <c r="I978" s="7"/>
      <c r="J978" s="7"/>
      <c r="L978" s="7"/>
      <c r="N978" s="7"/>
      <c r="O978" s="7"/>
    </row>
    <row r="979" ht="15.75" customHeight="1">
      <c r="A979" s="7"/>
      <c r="B979" s="7"/>
      <c r="C979" s="7"/>
      <c r="D979" s="7"/>
      <c r="E979" s="7"/>
      <c r="F979" s="7"/>
      <c r="G979" s="7"/>
      <c r="H979" s="7"/>
      <c r="I979" s="7"/>
      <c r="J979" s="7"/>
      <c r="L979" s="7"/>
      <c r="N979" s="7"/>
      <c r="O979" s="7"/>
    </row>
    <row r="980" ht="15.75" customHeight="1">
      <c r="A980" s="7"/>
      <c r="B980" s="7"/>
      <c r="C980" s="7"/>
      <c r="D980" s="7"/>
      <c r="E980" s="7"/>
      <c r="F980" s="7"/>
      <c r="G980" s="7"/>
      <c r="H980" s="7"/>
      <c r="I980" s="7"/>
      <c r="J980" s="7"/>
      <c r="L980" s="7"/>
      <c r="N980" s="7"/>
      <c r="O980" s="7"/>
    </row>
    <row r="981" ht="15.75" customHeight="1">
      <c r="A981" s="7"/>
      <c r="B981" s="7"/>
      <c r="C981" s="7"/>
      <c r="D981" s="7"/>
      <c r="E981" s="7"/>
      <c r="F981" s="7"/>
      <c r="G981" s="7"/>
      <c r="H981" s="7"/>
      <c r="I981" s="7"/>
      <c r="J981" s="7"/>
      <c r="L981" s="7"/>
      <c r="N981" s="7"/>
      <c r="O981" s="7"/>
    </row>
    <row r="982" ht="15.75" customHeight="1">
      <c r="A982" s="7"/>
      <c r="B982" s="7"/>
      <c r="C982" s="7"/>
      <c r="D982" s="7"/>
      <c r="E982" s="7"/>
      <c r="F982" s="7"/>
      <c r="G982" s="7"/>
      <c r="H982" s="7"/>
      <c r="I982" s="7"/>
      <c r="J982" s="7"/>
      <c r="L982" s="7"/>
      <c r="N982" s="7"/>
      <c r="O982" s="7"/>
    </row>
    <row r="983" ht="15.75" customHeight="1">
      <c r="A983" s="7"/>
      <c r="B983" s="7"/>
      <c r="C983" s="7"/>
      <c r="D983" s="7"/>
      <c r="E983" s="7"/>
      <c r="F983" s="7"/>
      <c r="G983" s="7"/>
      <c r="H983" s="7"/>
      <c r="I983" s="7"/>
      <c r="J983" s="7"/>
      <c r="L983" s="7"/>
      <c r="N983" s="7"/>
      <c r="O983" s="7"/>
    </row>
    <row r="984" ht="15.75" customHeight="1">
      <c r="A984" s="7"/>
      <c r="B984" s="7"/>
      <c r="C984" s="7"/>
      <c r="D984" s="7"/>
      <c r="E984" s="7"/>
      <c r="F984" s="7"/>
      <c r="G984" s="7"/>
      <c r="H984" s="7"/>
      <c r="I984" s="7"/>
      <c r="J984" s="7"/>
      <c r="L984" s="7"/>
      <c r="N984" s="7"/>
      <c r="O984" s="7"/>
    </row>
    <row r="985" ht="15.75" customHeight="1">
      <c r="A985" s="7"/>
      <c r="B985" s="7"/>
      <c r="C985" s="7"/>
      <c r="D985" s="7"/>
      <c r="E985" s="7"/>
      <c r="F985" s="7"/>
      <c r="G985" s="7"/>
      <c r="H985" s="7"/>
      <c r="I985" s="7"/>
      <c r="J985" s="7"/>
      <c r="L985" s="7"/>
      <c r="N985" s="7"/>
      <c r="O985" s="7"/>
    </row>
    <row r="986" ht="15.75" customHeight="1">
      <c r="A986" s="7"/>
      <c r="B986" s="7"/>
      <c r="C986" s="7"/>
      <c r="D986" s="7"/>
      <c r="E986" s="7"/>
      <c r="F986" s="7"/>
      <c r="G986" s="7"/>
      <c r="H986" s="7"/>
      <c r="I986" s="7"/>
      <c r="J986" s="7"/>
      <c r="L986" s="7"/>
      <c r="N986" s="7"/>
      <c r="O986" s="7"/>
    </row>
    <row r="987" ht="15.75" customHeight="1">
      <c r="A987" s="7"/>
      <c r="B987" s="7"/>
      <c r="C987" s="7"/>
      <c r="D987" s="7"/>
      <c r="E987" s="7"/>
      <c r="F987" s="7"/>
      <c r="G987" s="7"/>
      <c r="H987" s="7"/>
      <c r="I987" s="7"/>
      <c r="J987" s="7"/>
      <c r="L987" s="7"/>
      <c r="N987" s="7"/>
      <c r="O987" s="7"/>
    </row>
    <row r="988" ht="15.75" customHeight="1">
      <c r="A988" s="7"/>
      <c r="B988" s="7"/>
      <c r="C988" s="7"/>
      <c r="D988" s="7"/>
      <c r="E988" s="7"/>
      <c r="F988" s="7"/>
      <c r="G988" s="7"/>
      <c r="H988" s="7"/>
      <c r="I988" s="7"/>
      <c r="J988" s="7"/>
      <c r="L988" s="7"/>
      <c r="N988" s="7"/>
      <c r="O988" s="7"/>
    </row>
    <row r="989" ht="15.75" customHeight="1">
      <c r="A989" s="7"/>
      <c r="B989" s="7"/>
      <c r="C989" s="7"/>
      <c r="D989" s="7"/>
      <c r="E989" s="7"/>
      <c r="F989" s="7"/>
      <c r="G989" s="7"/>
      <c r="H989" s="7"/>
      <c r="I989" s="7"/>
      <c r="J989" s="7"/>
      <c r="L989" s="7"/>
      <c r="N989" s="7"/>
      <c r="O989" s="7"/>
    </row>
    <row r="990" ht="15.75" customHeight="1">
      <c r="A990" s="7"/>
      <c r="B990" s="7"/>
      <c r="C990" s="7"/>
      <c r="D990" s="7"/>
      <c r="E990" s="7"/>
      <c r="F990" s="7"/>
      <c r="G990" s="7"/>
      <c r="H990" s="7"/>
      <c r="I990" s="7"/>
      <c r="J990" s="7"/>
      <c r="L990" s="7"/>
      <c r="N990" s="7"/>
      <c r="O990" s="7"/>
    </row>
    <row r="991" ht="15.75" customHeight="1">
      <c r="A991" s="7"/>
      <c r="B991" s="7"/>
      <c r="C991" s="7"/>
      <c r="D991" s="7"/>
      <c r="E991" s="7"/>
      <c r="F991" s="7"/>
      <c r="G991" s="7"/>
      <c r="H991" s="7"/>
      <c r="I991" s="7"/>
      <c r="J991" s="7"/>
      <c r="L991" s="7"/>
      <c r="N991" s="7"/>
      <c r="O991" s="7"/>
    </row>
    <row r="992" ht="15.75" customHeight="1">
      <c r="A992" s="7"/>
      <c r="B992" s="7"/>
      <c r="C992" s="7"/>
      <c r="D992" s="7"/>
      <c r="E992" s="7"/>
      <c r="F992" s="7"/>
      <c r="G992" s="7"/>
      <c r="H992" s="7"/>
      <c r="I992" s="7"/>
      <c r="J992" s="7"/>
      <c r="L992" s="7"/>
      <c r="N992" s="7"/>
      <c r="O992" s="7"/>
    </row>
    <row r="993" ht="15.75" customHeight="1">
      <c r="A993" s="7"/>
      <c r="B993" s="7"/>
      <c r="C993" s="7"/>
      <c r="D993" s="7"/>
      <c r="E993" s="7"/>
      <c r="F993" s="7"/>
      <c r="G993" s="7"/>
      <c r="H993" s="7"/>
      <c r="I993" s="7"/>
      <c r="J993" s="7"/>
      <c r="L993" s="7"/>
      <c r="N993" s="7"/>
      <c r="O993" s="7"/>
    </row>
    <row r="994" ht="15.75" customHeight="1">
      <c r="A994" s="7"/>
      <c r="B994" s="7"/>
      <c r="C994" s="7"/>
      <c r="D994" s="7"/>
      <c r="E994" s="7"/>
      <c r="F994" s="7"/>
      <c r="G994" s="7"/>
      <c r="H994" s="7"/>
      <c r="I994" s="7"/>
      <c r="J994" s="7"/>
      <c r="L994" s="7"/>
      <c r="N994" s="7"/>
      <c r="O994" s="7"/>
    </row>
    <row r="995" ht="15.75" customHeight="1">
      <c r="A995" s="7"/>
      <c r="B995" s="7"/>
      <c r="C995" s="7"/>
      <c r="D995" s="7"/>
      <c r="E995" s="7"/>
      <c r="F995" s="7"/>
      <c r="G995" s="7"/>
      <c r="H995" s="7"/>
      <c r="I995" s="7"/>
      <c r="J995" s="7"/>
      <c r="L995" s="7"/>
      <c r="N995" s="7"/>
      <c r="O995" s="7"/>
    </row>
    <row r="996" ht="15.75" customHeight="1">
      <c r="A996" s="7"/>
      <c r="B996" s="7"/>
      <c r="C996" s="7"/>
      <c r="D996" s="7"/>
      <c r="E996" s="7"/>
      <c r="F996" s="7"/>
      <c r="G996" s="7"/>
      <c r="H996" s="7"/>
      <c r="I996" s="7"/>
      <c r="J996" s="7"/>
      <c r="L996" s="7"/>
      <c r="N996" s="7"/>
      <c r="O996" s="7"/>
    </row>
    <row r="997" ht="15.75" customHeight="1">
      <c r="A997" s="7"/>
      <c r="B997" s="7"/>
      <c r="C997" s="7"/>
      <c r="D997" s="7"/>
      <c r="E997" s="7"/>
      <c r="F997" s="7"/>
      <c r="G997" s="7"/>
      <c r="H997" s="7"/>
      <c r="I997" s="7"/>
      <c r="J997" s="7"/>
      <c r="L997" s="7"/>
      <c r="N997" s="7"/>
      <c r="O997" s="7"/>
    </row>
    <row r="998" ht="15.75" customHeight="1">
      <c r="A998" s="7"/>
      <c r="B998" s="7"/>
      <c r="C998" s="7"/>
      <c r="D998" s="7"/>
      <c r="E998" s="7"/>
      <c r="F998" s="7"/>
      <c r="G998" s="7"/>
      <c r="H998" s="7"/>
      <c r="I998" s="7"/>
      <c r="J998" s="7"/>
      <c r="L998" s="7"/>
      <c r="N998" s="7"/>
      <c r="O998" s="7"/>
    </row>
    <row r="999" ht="15.75" customHeight="1">
      <c r="A999" s="7"/>
      <c r="B999" s="7"/>
      <c r="C999" s="7"/>
      <c r="D999" s="7"/>
      <c r="E999" s="7"/>
      <c r="F999" s="7"/>
      <c r="G999" s="7"/>
      <c r="H999" s="7"/>
      <c r="I999" s="7"/>
      <c r="J999" s="7"/>
      <c r="L999" s="7"/>
      <c r="N999" s="7"/>
      <c r="O999" s="7"/>
    </row>
    <row r="1000" ht="15.75" customHeight="1">
      <c r="A1000" s="7"/>
      <c r="B1000" s="7"/>
      <c r="C1000" s="7"/>
      <c r="D1000" s="7"/>
      <c r="E1000" s="7"/>
      <c r="F1000" s="7"/>
      <c r="G1000" s="7"/>
      <c r="H1000" s="7"/>
      <c r="I1000" s="7"/>
      <c r="J1000" s="7"/>
      <c r="L1000" s="7"/>
      <c r="N1000" s="7"/>
      <c r="O1000" s="7"/>
    </row>
  </sheetData>
  <autoFilter ref="$A$1:$O$412">
    <filterColumn colId="1">
      <filters>
        <filter val="1"/>
      </filters>
    </filterColumn>
  </autoFilter>
  <dataValidations>
    <dataValidation type="list" allowBlank="1" sqref="J1:J6 J413:J1000">
      <formula1>"Ad Posted,Response (No Offer),Response (Offer)"</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ref="H140"/>
    <hyperlink r:id="rId140" ref="H141"/>
    <hyperlink r:id="rId141" ref="H142"/>
    <hyperlink r:id="rId142" ref="H143"/>
    <hyperlink r:id="rId143" ref="H144"/>
    <hyperlink r:id="rId144" ref="H146"/>
    <hyperlink r:id="rId145" ref="H147"/>
    <hyperlink r:id="rId146" ref="H148"/>
    <hyperlink r:id="rId147" ref="H149"/>
    <hyperlink r:id="rId148" ref="H150"/>
    <hyperlink r:id="rId149" ref="H151"/>
    <hyperlink r:id="rId150" ref="H152"/>
    <hyperlink r:id="rId151" ref="H153"/>
    <hyperlink r:id="rId152" ref="H154"/>
    <hyperlink r:id="rId153" ref="H155"/>
    <hyperlink r:id="rId154" ref="H156"/>
    <hyperlink r:id="rId155" ref="H157"/>
    <hyperlink r:id="rId156" ref="H158"/>
    <hyperlink r:id="rId157" ref="H159"/>
    <hyperlink r:id="rId158" ref="H160"/>
    <hyperlink r:id="rId159" ref="H161"/>
    <hyperlink r:id="rId160" ref="H162"/>
    <hyperlink r:id="rId161" ref="H163"/>
    <hyperlink r:id="rId162" ref="H164"/>
    <hyperlink r:id="rId163" ref="H165"/>
    <hyperlink r:id="rId164" ref="H166"/>
    <hyperlink r:id="rId165" ref="H167"/>
    <hyperlink r:id="rId166" ref="H168"/>
    <hyperlink r:id="rId167" ref="H169"/>
    <hyperlink r:id="rId168" ref="H170"/>
    <hyperlink r:id="rId169" ref="H171"/>
    <hyperlink r:id="rId170" ref="H172"/>
    <hyperlink r:id="rId171" ref="H173"/>
    <hyperlink r:id="rId172" ref="H174"/>
    <hyperlink r:id="rId173" ref="H175"/>
    <hyperlink r:id="rId174" ref="H176"/>
    <hyperlink r:id="rId175" ref="H177"/>
    <hyperlink r:id="rId176" ref="H178"/>
    <hyperlink r:id="rId177" ref="H179"/>
    <hyperlink r:id="rId178" ref="H180"/>
    <hyperlink r:id="rId179" ref="H181"/>
    <hyperlink r:id="rId180" ref="H182"/>
    <hyperlink r:id="rId181" ref="H183"/>
    <hyperlink r:id="rId182" ref="H184"/>
    <hyperlink r:id="rId183" ref="H185"/>
    <hyperlink r:id="rId184" ref="H186"/>
    <hyperlink r:id="rId185" ref="H187"/>
    <hyperlink r:id="rId186" ref="H188"/>
    <hyperlink r:id="rId187" ref="H189"/>
    <hyperlink r:id="rId188" ref="H190"/>
    <hyperlink r:id="rId189" ref="H191"/>
    <hyperlink r:id="rId190" ref="H192"/>
    <hyperlink r:id="rId191" ref="H193"/>
    <hyperlink r:id="rId192" ref="H194"/>
    <hyperlink r:id="rId193" ref="H195"/>
    <hyperlink r:id="rId194" ref="H196"/>
    <hyperlink r:id="rId195" ref="H197"/>
    <hyperlink r:id="rId196" ref="H198"/>
    <hyperlink r:id="rId197" ref="H199"/>
    <hyperlink r:id="rId198" ref="H200"/>
    <hyperlink r:id="rId199" ref="H201"/>
    <hyperlink r:id="rId200" ref="H202"/>
    <hyperlink r:id="rId201" ref="H203"/>
    <hyperlink r:id="rId202" ref="H204"/>
    <hyperlink r:id="rId203" ref="H205"/>
    <hyperlink r:id="rId204" ref="H206"/>
    <hyperlink r:id="rId205" ref="H207"/>
    <hyperlink r:id="rId206" ref="H208"/>
    <hyperlink r:id="rId207" ref="H209"/>
    <hyperlink r:id="rId208" ref="H210"/>
    <hyperlink r:id="rId209" ref="H211"/>
    <hyperlink r:id="rId210" ref="H212"/>
    <hyperlink r:id="rId211" ref="H213"/>
    <hyperlink r:id="rId212" ref="H214"/>
    <hyperlink r:id="rId213" ref="H215"/>
    <hyperlink r:id="rId214" ref="H216"/>
    <hyperlink r:id="rId215" ref="H217"/>
    <hyperlink r:id="rId216" ref="H218"/>
    <hyperlink r:id="rId217" ref="H219"/>
    <hyperlink r:id="rId218" ref="H220"/>
    <hyperlink r:id="rId219" ref="H221"/>
    <hyperlink r:id="rId220" ref="H222"/>
    <hyperlink r:id="rId221" ref="H223"/>
    <hyperlink r:id="rId222" ref="H224"/>
    <hyperlink r:id="rId223" ref="H225"/>
    <hyperlink r:id="rId224" ref="H226"/>
    <hyperlink r:id="rId225" ref="H227"/>
    <hyperlink r:id="rId226" ref="H228"/>
    <hyperlink r:id="rId227" ref="H229"/>
    <hyperlink r:id="rId228" ref="H230"/>
    <hyperlink r:id="rId229" ref="H231"/>
    <hyperlink r:id="rId230" ref="H232"/>
    <hyperlink r:id="rId231" ref="H233"/>
    <hyperlink r:id="rId232" ref="H234"/>
    <hyperlink r:id="rId233" ref="H235"/>
    <hyperlink r:id="rId234" ref="H236"/>
    <hyperlink r:id="rId235" ref="H237"/>
    <hyperlink r:id="rId236" ref="H238"/>
    <hyperlink r:id="rId237" ref="H239"/>
    <hyperlink r:id="rId238" ref="H240"/>
    <hyperlink r:id="rId239" ref="H241"/>
    <hyperlink r:id="rId240" ref="H242"/>
    <hyperlink r:id="rId241" ref="H243"/>
    <hyperlink r:id="rId242" ref="H244"/>
    <hyperlink r:id="rId243" ref="H245"/>
    <hyperlink r:id="rId244" ref="H246"/>
    <hyperlink r:id="rId245" ref="H247"/>
    <hyperlink r:id="rId246" ref="H248"/>
    <hyperlink r:id="rId247" ref="H249"/>
    <hyperlink r:id="rId248" ref="H250"/>
    <hyperlink r:id="rId249" ref="H251"/>
    <hyperlink r:id="rId250" ref="H252"/>
    <hyperlink r:id="rId251" ref="H253"/>
    <hyperlink r:id="rId252" ref="H254"/>
    <hyperlink r:id="rId253" ref="H255"/>
    <hyperlink r:id="rId254" ref="H256"/>
    <hyperlink r:id="rId255" ref="H257"/>
    <hyperlink r:id="rId256" ref="H258"/>
    <hyperlink r:id="rId257" ref="H259"/>
    <hyperlink r:id="rId258" ref="H260"/>
    <hyperlink r:id="rId259" ref="H261"/>
    <hyperlink r:id="rId260" ref="H262"/>
    <hyperlink r:id="rId261" ref="H263"/>
    <hyperlink r:id="rId262" ref="H264"/>
    <hyperlink r:id="rId263" ref="H265"/>
    <hyperlink r:id="rId264" ref="H266"/>
    <hyperlink r:id="rId265" ref="H267"/>
    <hyperlink r:id="rId266" ref="H268"/>
    <hyperlink r:id="rId267" ref="H269"/>
    <hyperlink r:id="rId268" ref="H270"/>
    <hyperlink r:id="rId269" ref="H271"/>
    <hyperlink r:id="rId270" ref="H272"/>
    <hyperlink r:id="rId271" ref="H273"/>
    <hyperlink r:id="rId272" ref="H274"/>
    <hyperlink r:id="rId273" ref="H275"/>
    <hyperlink r:id="rId274" ref="H276"/>
    <hyperlink r:id="rId275" ref="H277"/>
    <hyperlink r:id="rId276" ref="H278"/>
    <hyperlink r:id="rId277" ref="H279"/>
    <hyperlink r:id="rId278" ref="H280"/>
    <hyperlink r:id="rId279" ref="H281"/>
    <hyperlink r:id="rId280" ref="H282"/>
    <hyperlink r:id="rId281" ref="H283"/>
    <hyperlink r:id="rId282" ref="H284"/>
    <hyperlink r:id="rId283" ref="H285"/>
    <hyperlink r:id="rId284" ref="H286"/>
    <hyperlink r:id="rId285" ref="H287"/>
    <hyperlink r:id="rId286" ref="H288"/>
    <hyperlink r:id="rId287" ref="H289"/>
    <hyperlink r:id="rId288" ref="H290"/>
    <hyperlink r:id="rId289" ref="H291"/>
    <hyperlink r:id="rId290" ref="H292"/>
    <hyperlink r:id="rId291" ref="H293"/>
    <hyperlink r:id="rId292" ref="H294"/>
    <hyperlink r:id="rId293" ref="H295"/>
    <hyperlink r:id="rId294" ref="H296"/>
    <hyperlink r:id="rId295" ref="H297"/>
    <hyperlink r:id="rId296" ref="H298"/>
    <hyperlink r:id="rId297" ref="H299"/>
    <hyperlink r:id="rId298" ref="H300"/>
    <hyperlink r:id="rId299" ref="H301"/>
    <hyperlink r:id="rId300" ref="H302"/>
    <hyperlink r:id="rId301" ref="H303"/>
    <hyperlink r:id="rId302" ref="H304"/>
    <hyperlink r:id="rId303" ref="H305"/>
    <hyperlink r:id="rId304" ref="H306"/>
    <hyperlink r:id="rId305" ref="H307"/>
    <hyperlink r:id="rId306" ref="H308"/>
    <hyperlink r:id="rId307" ref="H309"/>
    <hyperlink r:id="rId308" ref="H310"/>
    <hyperlink r:id="rId309" ref="H311"/>
    <hyperlink r:id="rId310" ref="H312"/>
    <hyperlink r:id="rId311" ref="H313"/>
    <hyperlink r:id="rId312" ref="H314"/>
    <hyperlink r:id="rId313" ref="H315"/>
    <hyperlink r:id="rId314" ref="H316"/>
    <hyperlink r:id="rId315" ref="H317"/>
    <hyperlink r:id="rId316" ref="H318"/>
    <hyperlink r:id="rId317" ref="H319"/>
    <hyperlink r:id="rId318" ref="H320"/>
    <hyperlink r:id="rId319" ref="H321"/>
    <hyperlink r:id="rId320" ref="H322"/>
    <hyperlink r:id="rId321" ref="H323"/>
    <hyperlink r:id="rId322" ref="H324"/>
    <hyperlink r:id="rId323" ref="H325"/>
    <hyperlink r:id="rId324" ref="H326"/>
    <hyperlink r:id="rId325" ref="H327"/>
    <hyperlink r:id="rId326" ref="H328"/>
    <hyperlink r:id="rId327" ref="H329"/>
    <hyperlink r:id="rId328" ref="H330"/>
    <hyperlink r:id="rId329" ref="H331"/>
    <hyperlink r:id="rId330" ref="H332"/>
    <hyperlink r:id="rId331" ref="H333"/>
    <hyperlink r:id="rId332" ref="H334"/>
    <hyperlink r:id="rId333" ref="H335"/>
    <hyperlink r:id="rId334" ref="H336"/>
    <hyperlink r:id="rId335" ref="H337"/>
    <hyperlink r:id="rId336" ref="H338"/>
    <hyperlink r:id="rId337" ref="H339"/>
    <hyperlink r:id="rId338" ref="H340"/>
    <hyperlink r:id="rId339" ref="H341"/>
    <hyperlink r:id="rId340" ref="H342"/>
    <hyperlink r:id="rId341" ref="H343"/>
    <hyperlink r:id="rId342" ref="H344"/>
    <hyperlink r:id="rId343" ref="H345"/>
    <hyperlink r:id="rId344" ref="H346"/>
    <hyperlink r:id="rId345" ref="H347"/>
    <hyperlink r:id="rId346" ref="H348"/>
    <hyperlink r:id="rId347" ref="H349"/>
    <hyperlink r:id="rId348" ref="H350"/>
    <hyperlink r:id="rId349" ref="H351"/>
    <hyperlink r:id="rId350" ref="H352"/>
    <hyperlink r:id="rId351" ref="H353"/>
    <hyperlink r:id="rId352" ref="H354"/>
    <hyperlink r:id="rId353" ref="H355"/>
    <hyperlink r:id="rId354" ref="H356"/>
    <hyperlink r:id="rId355" ref="H357"/>
    <hyperlink r:id="rId356" ref="H358"/>
    <hyperlink r:id="rId357" ref="H359"/>
    <hyperlink r:id="rId358" ref="H360"/>
    <hyperlink r:id="rId359" ref="H361"/>
    <hyperlink r:id="rId360" ref="H362"/>
    <hyperlink r:id="rId361" ref="H363"/>
    <hyperlink r:id="rId362" ref="H364"/>
    <hyperlink r:id="rId363" ref="H365"/>
    <hyperlink r:id="rId364" ref="H366"/>
    <hyperlink r:id="rId365" ref="H367"/>
    <hyperlink r:id="rId366" ref="H368"/>
    <hyperlink r:id="rId367" ref="H369"/>
    <hyperlink r:id="rId368" ref="H370"/>
    <hyperlink r:id="rId369" ref="H371"/>
    <hyperlink r:id="rId370" ref="H372"/>
    <hyperlink r:id="rId371" ref="H373"/>
    <hyperlink r:id="rId372" ref="H374"/>
    <hyperlink r:id="rId373" ref="H375"/>
    <hyperlink r:id="rId374" ref="H376"/>
    <hyperlink r:id="rId375" ref="H377"/>
    <hyperlink r:id="rId376" ref="H378"/>
    <hyperlink r:id="rId377" ref="H379"/>
    <hyperlink r:id="rId378" ref="H380"/>
    <hyperlink r:id="rId379" ref="H381"/>
    <hyperlink r:id="rId380" ref="H382"/>
    <hyperlink r:id="rId381" ref="H383"/>
    <hyperlink r:id="rId382" ref="H384"/>
    <hyperlink r:id="rId383" ref="H385"/>
    <hyperlink r:id="rId384" ref="H386"/>
    <hyperlink r:id="rId385" ref="H387"/>
    <hyperlink r:id="rId386" ref="H388"/>
    <hyperlink r:id="rId387" ref="H389"/>
    <hyperlink r:id="rId388" ref="H390"/>
    <hyperlink r:id="rId389" ref="H391"/>
    <hyperlink r:id="rId390" ref="H392"/>
    <hyperlink r:id="rId391" ref="H393"/>
    <hyperlink r:id="rId392" ref="H394"/>
    <hyperlink r:id="rId393" ref="H395"/>
    <hyperlink r:id="rId394" ref="H396"/>
    <hyperlink r:id="rId395" ref="H397"/>
    <hyperlink r:id="rId396" ref="H398"/>
    <hyperlink r:id="rId397" ref="H399"/>
    <hyperlink r:id="rId398" ref="H400"/>
    <hyperlink r:id="rId399" ref="H401"/>
    <hyperlink r:id="rId400" ref="H402"/>
    <hyperlink r:id="rId401" ref="H403"/>
    <hyperlink r:id="rId402" ref="H404"/>
    <hyperlink r:id="rId403" ref="H405"/>
    <hyperlink r:id="rId404" ref="H406"/>
    <hyperlink r:id="rId405" ref="H407"/>
    <hyperlink r:id="rId406" ref="H408"/>
    <hyperlink r:id="rId407" ref="H409"/>
    <hyperlink r:id="rId408" ref="H410"/>
    <hyperlink r:id="rId409" ref="H411"/>
    <hyperlink r:id="rId410" ref="H412"/>
  </hyperlinks>
  <drawing r:id="rId4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3" width="8.71"/>
  </cols>
  <sheetData>
    <row r="1" ht="15.0" customHeight="1">
      <c r="A1" s="5" t="s">
        <v>982</v>
      </c>
      <c r="B1" s="5" t="s">
        <v>983</v>
      </c>
      <c r="C1" s="5" t="s">
        <v>8</v>
      </c>
      <c r="D1" s="5"/>
      <c r="E1" s="5"/>
      <c r="F1" s="5"/>
      <c r="G1" s="5"/>
      <c r="H1" s="5"/>
      <c r="I1" s="5"/>
      <c r="J1" s="5"/>
      <c r="K1" s="5"/>
      <c r="L1" s="5"/>
      <c r="M1" s="5"/>
      <c r="N1" s="5"/>
      <c r="O1" s="5"/>
      <c r="P1" s="5"/>
      <c r="Q1" s="5"/>
      <c r="R1" s="5"/>
      <c r="S1" s="5"/>
      <c r="T1" s="5"/>
      <c r="U1" s="5"/>
      <c r="V1" s="5"/>
      <c r="W1" s="5"/>
      <c r="X1" s="5"/>
      <c r="Y1" s="5"/>
      <c r="Z1" s="5"/>
    </row>
    <row r="2" ht="14.25" customHeight="1">
      <c r="A2" s="5" t="s">
        <v>303</v>
      </c>
      <c r="B2" s="5">
        <v>1.0</v>
      </c>
      <c r="C2" s="5">
        <v>2.1</v>
      </c>
      <c r="D2" s="5"/>
      <c r="E2" s="5"/>
      <c r="F2" s="5"/>
      <c r="G2" s="5"/>
      <c r="H2" s="5"/>
      <c r="I2" s="5"/>
      <c r="J2" s="5"/>
      <c r="K2" s="5"/>
      <c r="L2" s="5"/>
      <c r="M2" s="5"/>
      <c r="N2" s="5"/>
      <c r="O2" s="5"/>
      <c r="P2" s="5"/>
      <c r="Q2" s="5"/>
      <c r="R2" s="5"/>
      <c r="S2" s="5"/>
      <c r="T2" s="5"/>
      <c r="U2" s="5"/>
      <c r="V2" s="5"/>
      <c r="W2" s="5"/>
      <c r="X2" s="5"/>
      <c r="Y2" s="5"/>
      <c r="Z2" s="5"/>
    </row>
    <row r="3" ht="14.25" customHeight="1">
      <c r="A3" s="5" t="s">
        <v>292</v>
      </c>
      <c r="B3" s="5">
        <v>4.0</v>
      </c>
      <c r="C3" s="5">
        <v>8.4</v>
      </c>
      <c r="D3" s="5"/>
      <c r="E3" s="5"/>
      <c r="F3" s="5"/>
      <c r="G3" s="5"/>
      <c r="H3" s="5"/>
      <c r="I3" s="5"/>
      <c r="J3" s="5"/>
      <c r="K3" s="5"/>
      <c r="L3" s="5"/>
      <c r="M3" s="5"/>
      <c r="N3" s="5"/>
      <c r="O3" s="5"/>
      <c r="P3" s="5"/>
      <c r="Q3" s="5"/>
      <c r="R3" s="5"/>
      <c r="S3" s="5"/>
      <c r="T3" s="5"/>
      <c r="U3" s="5"/>
      <c r="V3" s="5"/>
      <c r="W3" s="5"/>
      <c r="X3" s="5"/>
      <c r="Y3" s="5"/>
      <c r="Z3" s="5"/>
    </row>
    <row r="4" ht="14.25" customHeight="1">
      <c r="A4" s="5" t="s">
        <v>349</v>
      </c>
      <c r="B4" s="5">
        <v>2.0</v>
      </c>
      <c r="C4" s="5">
        <v>7.0</v>
      </c>
      <c r="D4" s="5"/>
      <c r="E4" s="5"/>
      <c r="F4" s="5"/>
      <c r="G4" s="5"/>
      <c r="H4" s="5"/>
      <c r="I4" s="5"/>
      <c r="J4" s="5"/>
      <c r="K4" s="5"/>
      <c r="L4" s="5"/>
      <c r="M4" s="5"/>
      <c r="N4" s="5"/>
      <c r="O4" s="5"/>
      <c r="P4" s="5"/>
      <c r="Q4" s="5"/>
      <c r="R4" s="5"/>
      <c r="S4" s="5"/>
      <c r="T4" s="5"/>
      <c r="U4" s="5"/>
      <c r="V4" s="5"/>
      <c r="W4" s="5"/>
      <c r="X4" s="5"/>
      <c r="Y4" s="5"/>
      <c r="Z4" s="5"/>
    </row>
    <row r="5" ht="14.25" customHeight="1">
      <c r="A5" s="5" t="s">
        <v>984</v>
      </c>
      <c r="B5" s="5">
        <v>3.0</v>
      </c>
      <c r="C5" s="5">
        <v>3.25</v>
      </c>
      <c r="D5" s="5"/>
      <c r="E5" s="5"/>
      <c r="F5" s="5"/>
      <c r="G5" s="5"/>
      <c r="H5" s="5"/>
      <c r="I5" s="5"/>
      <c r="J5" s="5"/>
      <c r="K5" s="5"/>
      <c r="L5" s="5"/>
      <c r="M5" s="5"/>
      <c r="N5" s="5"/>
      <c r="O5" s="5"/>
      <c r="P5" s="5"/>
      <c r="Q5" s="5"/>
      <c r="R5" s="5"/>
      <c r="S5" s="5"/>
      <c r="T5" s="5"/>
      <c r="U5" s="5"/>
      <c r="V5" s="5"/>
      <c r="W5" s="5"/>
      <c r="X5" s="5"/>
      <c r="Y5" s="5"/>
      <c r="Z5" s="5"/>
    </row>
    <row r="6" ht="14.25" customHeight="1">
      <c r="A6" s="5" t="s">
        <v>932</v>
      </c>
      <c r="B6" s="5">
        <v>5.0</v>
      </c>
      <c r="C6" s="5">
        <v>18.55</v>
      </c>
      <c r="D6" s="5"/>
      <c r="E6" s="5"/>
      <c r="F6" s="5"/>
      <c r="G6" s="5"/>
      <c r="H6" s="5"/>
      <c r="I6" s="5"/>
      <c r="J6" s="5"/>
      <c r="K6" s="5"/>
      <c r="L6" s="5"/>
      <c r="M6" s="5"/>
      <c r="N6" s="5"/>
      <c r="O6" s="5"/>
      <c r="P6" s="5"/>
      <c r="Q6" s="5"/>
      <c r="R6" s="5"/>
      <c r="S6" s="5"/>
      <c r="T6" s="5"/>
      <c r="U6" s="5"/>
      <c r="V6" s="5"/>
      <c r="W6" s="5"/>
      <c r="X6" s="5"/>
      <c r="Y6" s="5"/>
      <c r="Z6" s="5"/>
    </row>
    <row r="7" ht="14.25" customHeight="1">
      <c r="A7" s="80"/>
      <c r="B7" s="80"/>
      <c r="C7" s="5"/>
      <c r="D7" s="5"/>
      <c r="E7" s="5"/>
      <c r="F7" s="5"/>
      <c r="G7" s="5"/>
      <c r="H7" s="5"/>
      <c r="I7" s="5"/>
      <c r="J7" s="5"/>
      <c r="K7" s="5"/>
      <c r="L7" s="5"/>
      <c r="M7" s="5"/>
      <c r="N7" s="5"/>
      <c r="O7" s="5"/>
      <c r="P7" s="5"/>
      <c r="Q7" s="5"/>
      <c r="R7" s="5"/>
      <c r="S7" s="5"/>
      <c r="T7" s="5"/>
      <c r="U7" s="5"/>
      <c r="V7" s="5"/>
      <c r="W7" s="5"/>
      <c r="X7" s="5"/>
      <c r="Y7" s="5"/>
      <c r="Z7" s="5"/>
    </row>
    <row r="8" ht="14.25" customHeight="1">
      <c r="A8" s="81"/>
      <c r="B8" s="81"/>
      <c r="C8" s="5"/>
      <c r="D8" s="5"/>
      <c r="E8" s="5"/>
      <c r="F8" s="5"/>
      <c r="G8" s="5"/>
      <c r="H8" s="5"/>
      <c r="I8" s="5"/>
      <c r="J8" s="5"/>
      <c r="K8" s="5"/>
      <c r="L8" s="5"/>
      <c r="M8" s="5"/>
      <c r="N8" s="5"/>
      <c r="O8" s="5"/>
      <c r="P8" s="5"/>
      <c r="Q8" s="5"/>
      <c r="R8" s="5"/>
      <c r="S8" s="5"/>
      <c r="T8" s="5"/>
      <c r="U8" s="5"/>
      <c r="V8" s="5"/>
      <c r="W8" s="5"/>
      <c r="X8" s="5"/>
      <c r="Y8" s="5"/>
      <c r="Z8" s="5"/>
    </row>
    <row r="9" ht="14.25" customHeight="1">
      <c r="A9" s="80"/>
      <c r="B9" s="80"/>
      <c r="C9" s="5"/>
      <c r="D9" s="5"/>
      <c r="E9" s="5"/>
      <c r="F9" s="5"/>
      <c r="G9" s="5"/>
      <c r="H9" s="5"/>
      <c r="I9" s="5"/>
      <c r="J9" s="5"/>
      <c r="K9" s="5"/>
      <c r="L9" s="5"/>
      <c r="M9" s="5"/>
      <c r="N9" s="5"/>
      <c r="O9" s="5"/>
      <c r="P9" s="5"/>
      <c r="Q9" s="5"/>
      <c r="R9" s="5"/>
      <c r="S9" s="5"/>
      <c r="T9" s="5"/>
      <c r="U9" s="5"/>
      <c r="V9" s="5"/>
      <c r="W9" s="5"/>
      <c r="X9" s="5"/>
      <c r="Y9" s="5"/>
      <c r="Z9" s="5"/>
    </row>
    <row r="10" ht="14.25" customHeight="1">
      <c r="A10" s="81"/>
      <c r="B10" s="81"/>
      <c r="C10" s="5"/>
      <c r="D10" s="5"/>
      <c r="E10" s="5"/>
      <c r="F10" s="5"/>
      <c r="G10" s="5"/>
      <c r="H10" s="5"/>
      <c r="I10" s="5"/>
      <c r="J10" s="5"/>
      <c r="K10" s="5"/>
      <c r="L10" s="5"/>
      <c r="M10" s="5"/>
      <c r="N10" s="5"/>
      <c r="O10" s="5"/>
      <c r="P10" s="5"/>
      <c r="Q10" s="5"/>
      <c r="R10" s="5"/>
      <c r="S10" s="5"/>
      <c r="T10" s="5"/>
      <c r="U10" s="5"/>
      <c r="V10" s="5"/>
      <c r="W10" s="5"/>
      <c r="X10" s="5"/>
      <c r="Y10" s="5"/>
      <c r="Z10" s="5"/>
    </row>
    <row r="11" ht="14.25" customHeight="1">
      <c r="A11" s="80"/>
      <c r="B11" s="80"/>
      <c r="C11" s="5"/>
      <c r="D11" s="5"/>
      <c r="E11" s="5"/>
      <c r="F11" s="5"/>
      <c r="G11" s="5"/>
      <c r="H11" s="5"/>
      <c r="I11" s="5"/>
      <c r="J11" s="5"/>
      <c r="K11" s="5"/>
      <c r="L11" s="5"/>
      <c r="M11" s="5"/>
      <c r="N11" s="5"/>
      <c r="O11" s="5"/>
      <c r="P11" s="5"/>
      <c r="Q11" s="5"/>
      <c r="R11" s="5"/>
      <c r="S11" s="5"/>
      <c r="T11" s="5"/>
      <c r="U11" s="5"/>
      <c r="V11" s="5"/>
      <c r="W11" s="5"/>
      <c r="X11" s="5"/>
      <c r="Y11" s="5"/>
      <c r="Z11" s="5"/>
    </row>
    <row r="12" ht="14.25" customHeight="1">
      <c r="A12" s="82"/>
      <c r="B12" s="82"/>
      <c r="C12" s="5"/>
      <c r="D12" s="5"/>
      <c r="E12" s="5"/>
      <c r="F12" s="5"/>
      <c r="G12" s="5"/>
      <c r="H12" s="5"/>
      <c r="I12" s="5"/>
      <c r="J12" s="5"/>
      <c r="K12" s="5"/>
      <c r="L12" s="5"/>
      <c r="M12" s="5"/>
      <c r="N12" s="5"/>
      <c r="O12" s="5"/>
      <c r="P12" s="5"/>
      <c r="Q12" s="5"/>
      <c r="R12" s="5"/>
      <c r="S12" s="5"/>
      <c r="T12" s="5"/>
      <c r="U12" s="5"/>
      <c r="V12" s="5"/>
      <c r="W12" s="5"/>
      <c r="X12" s="5"/>
      <c r="Y12" s="5"/>
      <c r="Z12" s="5"/>
    </row>
    <row r="13" ht="14.25" customHeight="1">
      <c r="A13" s="80"/>
      <c r="B13" s="80"/>
      <c r="C13" s="5"/>
      <c r="D13" s="5"/>
      <c r="E13" s="5"/>
      <c r="F13" s="5"/>
      <c r="G13" s="5"/>
      <c r="H13" s="5"/>
      <c r="I13" s="5"/>
      <c r="J13" s="5"/>
      <c r="K13" s="5"/>
      <c r="L13" s="5"/>
      <c r="M13" s="5"/>
      <c r="N13" s="5"/>
      <c r="O13" s="5"/>
      <c r="P13" s="5"/>
      <c r="Q13" s="5"/>
      <c r="R13" s="5"/>
      <c r="S13" s="5"/>
      <c r="T13" s="5"/>
      <c r="U13" s="5"/>
      <c r="V13" s="5"/>
      <c r="W13" s="5"/>
      <c r="X13" s="5"/>
      <c r="Y13" s="5"/>
      <c r="Z13" s="5"/>
    </row>
    <row r="14" ht="14.25" customHeight="1">
      <c r="A14" s="81"/>
      <c r="B14" s="81"/>
      <c r="C14" s="5"/>
      <c r="D14" s="5"/>
      <c r="E14" s="5"/>
      <c r="F14" s="5"/>
      <c r="G14" s="5"/>
      <c r="H14" s="5"/>
      <c r="I14" s="5"/>
      <c r="J14" s="5"/>
      <c r="K14" s="5"/>
      <c r="L14" s="5"/>
      <c r="M14" s="5"/>
      <c r="N14" s="5"/>
      <c r="O14" s="5"/>
      <c r="P14" s="5"/>
      <c r="Q14" s="5"/>
      <c r="R14" s="5"/>
      <c r="S14" s="5"/>
      <c r="T14" s="5"/>
      <c r="U14" s="5"/>
      <c r="V14" s="5"/>
      <c r="W14" s="5"/>
      <c r="X14" s="5"/>
      <c r="Y14" s="5"/>
      <c r="Z14" s="5"/>
    </row>
    <row r="15" ht="14.25" customHeight="1">
      <c r="A15" s="80"/>
      <c r="B15" s="80"/>
      <c r="C15" s="5"/>
      <c r="D15" s="5"/>
      <c r="E15" s="5"/>
      <c r="F15" s="5"/>
      <c r="G15" s="5"/>
      <c r="H15" s="5"/>
      <c r="I15" s="5"/>
      <c r="J15" s="5"/>
      <c r="K15" s="5"/>
      <c r="L15" s="5"/>
      <c r="M15" s="5"/>
      <c r="N15" s="5"/>
      <c r="O15" s="5"/>
      <c r="P15" s="5"/>
      <c r="Q15" s="5"/>
      <c r="R15" s="5"/>
      <c r="S15" s="5"/>
      <c r="T15" s="5"/>
      <c r="U15" s="5"/>
      <c r="V15" s="5"/>
      <c r="W15" s="5"/>
      <c r="X15" s="5"/>
      <c r="Y15" s="5"/>
      <c r="Z15" s="5"/>
    </row>
    <row r="16" ht="14.25" customHeight="1">
      <c r="A16" s="80"/>
      <c r="B16" s="80"/>
      <c r="C16" s="5"/>
      <c r="D16" s="5"/>
      <c r="E16" s="5"/>
      <c r="F16" s="5"/>
      <c r="G16" s="5"/>
      <c r="H16" s="5"/>
      <c r="I16" s="5"/>
      <c r="J16" s="5"/>
      <c r="K16" s="5"/>
      <c r="L16" s="5"/>
      <c r="M16" s="5"/>
      <c r="N16" s="5"/>
      <c r="O16" s="5"/>
      <c r="P16" s="5"/>
      <c r="Q16" s="5"/>
      <c r="R16" s="5"/>
      <c r="S16" s="5"/>
      <c r="T16" s="5"/>
      <c r="U16" s="5"/>
      <c r="V16" s="5"/>
      <c r="W16" s="5"/>
      <c r="X16" s="5"/>
      <c r="Y16" s="5"/>
      <c r="Z16" s="5"/>
    </row>
    <row r="17" ht="14.25" customHeight="1">
      <c r="A17" s="82"/>
      <c r="B17" s="82"/>
      <c r="C17" s="5"/>
      <c r="D17" s="5"/>
      <c r="E17" s="5"/>
      <c r="F17" s="5"/>
      <c r="G17" s="5"/>
      <c r="H17" s="5"/>
      <c r="I17" s="5"/>
      <c r="J17" s="5"/>
      <c r="K17" s="5"/>
      <c r="L17" s="5"/>
      <c r="M17" s="5"/>
      <c r="N17" s="5"/>
      <c r="O17" s="5"/>
      <c r="P17" s="5"/>
      <c r="Q17" s="5"/>
      <c r="R17" s="5"/>
      <c r="S17" s="5"/>
      <c r="T17" s="5"/>
      <c r="U17" s="5"/>
      <c r="V17" s="5"/>
      <c r="W17" s="5"/>
      <c r="X17" s="5"/>
      <c r="Y17" s="5"/>
      <c r="Z17" s="5"/>
    </row>
    <row r="18" ht="14.25" customHeight="1">
      <c r="A18" s="80"/>
      <c r="B18" s="80"/>
      <c r="C18" s="5"/>
      <c r="D18" s="5"/>
      <c r="E18" s="5"/>
      <c r="F18" s="5"/>
      <c r="G18" s="5"/>
      <c r="H18" s="5"/>
      <c r="I18" s="5"/>
      <c r="J18" s="5"/>
      <c r="K18" s="5"/>
      <c r="L18" s="5"/>
      <c r="M18" s="5"/>
      <c r="N18" s="5"/>
      <c r="O18" s="5"/>
      <c r="P18" s="5"/>
      <c r="Q18" s="5"/>
      <c r="R18" s="5"/>
      <c r="S18" s="5"/>
      <c r="T18" s="5"/>
      <c r="U18" s="5"/>
      <c r="V18" s="5"/>
      <c r="W18" s="5"/>
      <c r="X18" s="5"/>
      <c r="Y18" s="5"/>
      <c r="Z18" s="5"/>
    </row>
    <row r="19" ht="14.25" customHeight="1">
      <c r="A19" s="80"/>
      <c r="B19" s="80"/>
      <c r="C19" s="5"/>
      <c r="D19" s="5"/>
      <c r="E19" s="5"/>
      <c r="F19" s="5"/>
      <c r="G19" s="5"/>
      <c r="H19" s="5"/>
      <c r="I19" s="5"/>
      <c r="J19" s="5"/>
      <c r="K19" s="5"/>
      <c r="L19" s="5"/>
      <c r="M19" s="5"/>
      <c r="N19" s="5"/>
      <c r="O19" s="5"/>
      <c r="P19" s="5"/>
      <c r="Q19" s="5"/>
      <c r="R19" s="5"/>
      <c r="S19" s="5"/>
      <c r="T19" s="5"/>
      <c r="U19" s="5"/>
      <c r="V19" s="5"/>
      <c r="W19" s="5"/>
      <c r="X19" s="5"/>
      <c r="Y19" s="5"/>
      <c r="Z19" s="5"/>
    </row>
    <row r="20" ht="14.25" customHeight="1">
      <c r="A20" s="80"/>
      <c r="B20" s="80"/>
      <c r="C20" s="5"/>
      <c r="D20" s="5"/>
      <c r="E20" s="5"/>
      <c r="F20" s="5"/>
      <c r="G20" s="5"/>
      <c r="H20" s="5"/>
      <c r="I20" s="5"/>
      <c r="J20" s="5"/>
      <c r="K20" s="5"/>
      <c r="L20" s="5"/>
      <c r="M20" s="5"/>
      <c r="N20" s="5"/>
      <c r="O20" s="5"/>
      <c r="P20" s="5"/>
      <c r="Q20" s="5"/>
      <c r="R20" s="5"/>
      <c r="S20" s="5"/>
      <c r="T20" s="5"/>
      <c r="U20" s="5"/>
      <c r="V20" s="5"/>
      <c r="W20" s="5"/>
      <c r="X20" s="5"/>
      <c r="Y20" s="5"/>
      <c r="Z20" s="5"/>
    </row>
    <row r="21" ht="14.25" customHeight="1">
      <c r="A21" s="80"/>
      <c r="B21" s="80"/>
      <c r="C21" s="5"/>
      <c r="D21" s="5"/>
      <c r="E21" s="5"/>
      <c r="F21" s="5"/>
      <c r="G21" s="5"/>
      <c r="H21" s="5"/>
      <c r="I21" s="5"/>
      <c r="J21" s="5"/>
      <c r="K21" s="5"/>
      <c r="L21" s="5"/>
      <c r="M21" s="5"/>
      <c r="N21" s="5"/>
      <c r="O21" s="5"/>
      <c r="P21" s="5"/>
      <c r="Q21" s="5"/>
      <c r="R21" s="5"/>
      <c r="S21" s="5"/>
      <c r="T21" s="5"/>
      <c r="U21" s="5"/>
      <c r="V21" s="5"/>
      <c r="W21" s="5"/>
      <c r="X21" s="5"/>
      <c r="Y21" s="5"/>
      <c r="Z21" s="5"/>
    </row>
    <row r="22" ht="14.25" customHeight="1">
      <c r="A22" s="80"/>
      <c r="B22" s="80"/>
      <c r="C22" s="5"/>
      <c r="D22" s="5"/>
      <c r="E22" s="5"/>
      <c r="F22" s="5"/>
      <c r="G22" s="5"/>
      <c r="H22" s="5"/>
      <c r="I22" s="5"/>
      <c r="J22" s="5"/>
      <c r="K22" s="5"/>
      <c r="L22" s="5"/>
      <c r="M22" s="5"/>
      <c r="N22" s="5"/>
      <c r="O22" s="5"/>
      <c r="P22" s="5"/>
      <c r="Q22" s="5"/>
      <c r="R22" s="5"/>
      <c r="S22" s="5"/>
      <c r="T22" s="5"/>
      <c r="U22" s="5"/>
      <c r="V22" s="5"/>
      <c r="W22" s="5"/>
      <c r="X22" s="5"/>
      <c r="Y22" s="5"/>
      <c r="Z22" s="5"/>
    </row>
    <row r="23" ht="14.25" customHeight="1">
      <c r="A23" s="80"/>
      <c r="B23" s="80"/>
      <c r="C23" s="5"/>
      <c r="D23" s="5"/>
      <c r="E23" s="5"/>
      <c r="F23" s="5"/>
      <c r="G23" s="5"/>
      <c r="H23" s="5"/>
      <c r="I23" s="5"/>
      <c r="J23" s="5"/>
      <c r="K23" s="5"/>
      <c r="L23" s="5"/>
      <c r="M23" s="5"/>
      <c r="N23" s="5"/>
      <c r="O23" s="5"/>
      <c r="P23" s="5"/>
      <c r="Q23" s="5"/>
      <c r="R23" s="5"/>
      <c r="S23" s="5"/>
      <c r="T23" s="5"/>
      <c r="U23" s="5"/>
      <c r="V23" s="5"/>
      <c r="W23" s="5"/>
      <c r="X23" s="5"/>
      <c r="Y23" s="5"/>
      <c r="Z23" s="5"/>
    </row>
    <row r="24" ht="14.25" customHeight="1">
      <c r="A24" s="80"/>
      <c r="B24" s="80"/>
      <c r="C24" s="5"/>
      <c r="D24" s="5"/>
      <c r="E24" s="5"/>
      <c r="F24" s="5"/>
      <c r="G24" s="5"/>
      <c r="H24" s="5"/>
      <c r="I24" s="5"/>
      <c r="J24" s="5"/>
      <c r="K24" s="5"/>
      <c r="L24" s="5"/>
      <c r="M24" s="5"/>
      <c r="N24" s="5"/>
      <c r="O24" s="5"/>
      <c r="P24" s="5"/>
      <c r="Q24" s="5"/>
      <c r="R24" s="5"/>
      <c r="S24" s="5"/>
      <c r="T24" s="5"/>
      <c r="U24" s="5"/>
      <c r="V24" s="5"/>
      <c r="W24" s="5"/>
      <c r="X24" s="5"/>
      <c r="Y24" s="5"/>
      <c r="Z24" s="5"/>
    </row>
    <row r="25" ht="14.25" customHeight="1">
      <c r="A25" s="81"/>
      <c r="B25" s="81"/>
      <c r="C25" s="5"/>
      <c r="D25" s="5"/>
      <c r="E25" s="5"/>
      <c r="F25" s="5"/>
      <c r="G25" s="5"/>
      <c r="H25" s="5"/>
      <c r="I25" s="5"/>
      <c r="J25" s="5"/>
      <c r="K25" s="5"/>
      <c r="L25" s="5"/>
      <c r="M25" s="5"/>
      <c r="N25" s="5"/>
      <c r="O25" s="5"/>
      <c r="P25" s="5"/>
      <c r="Q25" s="5"/>
      <c r="R25" s="5"/>
      <c r="S25" s="5"/>
      <c r="T25" s="5"/>
      <c r="U25" s="5"/>
      <c r="V25" s="5"/>
      <c r="W25" s="5"/>
      <c r="X25" s="5"/>
      <c r="Y25" s="5"/>
      <c r="Z25" s="5"/>
    </row>
    <row r="26" ht="14.25" customHeight="1">
      <c r="A26" s="80"/>
      <c r="B26" s="80"/>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80"/>
      <c r="B27" s="80"/>
      <c r="C27" s="5"/>
      <c r="D27" s="5"/>
      <c r="E27" s="5"/>
      <c r="F27" s="5"/>
      <c r="G27" s="5"/>
      <c r="H27" s="5"/>
      <c r="I27" s="5"/>
      <c r="J27" s="5"/>
      <c r="K27" s="5"/>
      <c r="L27" s="5"/>
      <c r="M27" s="5"/>
      <c r="N27" s="5"/>
      <c r="O27" s="5"/>
      <c r="P27" s="5"/>
      <c r="Q27" s="5"/>
      <c r="R27" s="5"/>
      <c r="S27" s="5"/>
      <c r="T27" s="5"/>
      <c r="U27" s="5"/>
      <c r="V27" s="5"/>
      <c r="W27" s="5"/>
      <c r="X27" s="5"/>
      <c r="Y27" s="5"/>
      <c r="Z27" s="5"/>
    </row>
    <row r="28" ht="14.25" customHeight="1">
      <c r="A28" s="80"/>
      <c r="B28" s="80"/>
      <c r="C28" s="5"/>
      <c r="D28" s="5"/>
      <c r="E28" s="5"/>
      <c r="F28" s="5"/>
      <c r="G28" s="5"/>
      <c r="H28" s="5"/>
      <c r="I28" s="5"/>
      <c r="J28" s="5"/>
      <c r="K28" s="5"/>
      <c r="L28" s="5"/>
      <c r="M28" s="5"/>
      <c r="N28" s="5"/>
      <c r="O28" s="5"/>
      <c r="P28" s="5"/>
      <c r="Q28" s="5"/>
      <c r="R28" s="5"/>
      <c r="S28" s="5"/>
      <c r="T28" s="5"/>
      <c r="U28" s="5"/>
      <c r="V28" s="5"/>
      <c r="W28" s="5"/>
      <c r="X28" s="5"/>
      <c r="Y28" s="5"/>
      <c r="Z28" s="5"/>
    </row>
    <row r="29" ht="14.25" customHeight="1">
      <c r="A29" s="80"/>
      <c r="B29" s="80"/>
      <c r="C29" s="5"/>
      <c r="D29" s="5"/>
      <c r="E29" s="5"/>
      <c r="F29" s="5"/>
      <c r="G29" s="5"/>
      <c r="H29" s="5"/>
      <c r="I29" s="5"/>
      <c r="J29" s="5"/>
      <c r="K29" s="5"/>
      <c r="L29" s="5"/>
      <c r="M29" s="5"/>
      <c r="N29" s="5"/>
      <c r="O29" s="5"/>
      <c r="P29" s="5"/>
      <c r="Q29" s="5"/>
      <c r="R29" s="5"/>
      <c r="S29" s="5"/>
      <c r="T29" s="5"/>
      <c r="U29" s="5"/>
      <c r="V29" s="5"/>
      <c r="W29" s="5"/>
      <c r="X29" s="5"/>
      <c r="Y29" s="5"/>
      <c r="Z29" s="5"/>
    </row>
    <row r="30" ht="14.25" customHeight="1">
      <c r="A30" s="80"/>
      <c r="B30" s="80"/>
      <c r="C30" s="5"/>
      <c r="D30" s="5"/>
      <c r="E30" s="5"/>
      <c r="F30" s="5"/>
      <c r="G30" s="5"/>
      <c r="H30" s="5"/>
      <c r="I30" s="5"/>
      <c r="J30" s="5"/>
      <c r="K30" s="5"/>
      <c r="L30" s="5"/>
      <c r="M30" s="5"/>
      <c r="N30" s="5"/>
      <c r="O30" s="5"/>
      <c r="P30" s="5"/>
      <c r="Q30" s="5"/>
      <c r="R30" s="5"/>
      <c r="S30" s="5"/>
      <c r="T30" s="5"/>
      <c r="U30" s="5"/>
      <c r="V30" s="5"/>
      <c r="W30" s="5"/>
      <c r="X30" s="5"/>
      <c r="Y30" s="5"/>
      <c r="Z30" s="5"/>
    </row>
    <row r="31" ht="14.25" customHeight="1">
      <c r="A31" s="81"/>
      <c r="B31" s="81"/>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80"/>
      <c r="B32" s="80"/>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80"/>
      <c r="B33" s="80"/>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80"/>
      <c r="B34" s="80"/>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80"/>
      <c r="B35" s="80"/>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80"/>
      <c r="B36" s="80"/>
      <c r="C36" s="5"/>
      <c r="D36" s="5"/>
      <c r="E36" s="5"/>
      <c r="F36" s="5"/>
      <c r="G36" s="5"/>
      <c r="H36" s="5"/>
      <c r="I36" s="5"/>
      <c r="J36" s="5"/>
      <c r="K36" s="5"/>
      <c r="L36" s="5"/>
      <c r="M36" s="5"/>
      <c r="N36" s="5"/>
      <c r="O36" s="5"/>
      <c r="P36" s="5"/>
      <c r="Q36" s="5"/>
      <c r="R36" s="5"/>
      <c r="S36" s="5"/>
      <c r="T36" s="5"/>
      <c r="U36" s="5"/>
      <c r="V36" s="5"/>
      <c r="W36" s="5"/>
      <c r="X36" s="5"/>
      <c r="Y36" s="5"/>
      <c r="Z36" s="5"/>
    </row>
    <row r="37" ht="14.25" customHeight="1">
      <c r="A37" s="80"/>
      <c r="B37" s="80"/>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80"/>
      <c r="B38" s="80"/>
      <c r="C38" s="5"/>
      <c r="D38" s="5"/>
      <c r="E38" s="5"/>
      <c r="F38" s="5"/>
      <c r="G38" s="5"/>
      <c r="H38" s="5"/>
      <c r="I38" s="5"/>
      <c r="J38" s="5"/>
      <c r="K38" s="5"/>
      <c r="L38" s="5"/>
      <c r="M38" s="5"/>
      <c r="N38" s="5"/>
      <c r="O38" s="5"/>
      <c r="P38" s="5"/>
      <c r="Q38" s="5"/>
      <c r="R38" s="5"/>
      <c r="S38" s="5"/>
      <c r="T38" s="5"/>
      <c r="U38" s="5"/>
      <c r="V38" s="5"/>
      <c r="W38" s="5"/>
      <c r="X38" s="5"/>
      <c r="Y38" s="5"/>
      <c r="Z38" s="5"/>
    </row>
    <row r="39" ht="14.25" customHeight="1">
      <c r="A39" s="80"/>
      <c r="B39" s="80"/>
      <c r="C39" s="5"/>
      <c r="D39" s="5"/>
      <c r="E39" s="5"/>
      <c r="F39" s="5"/>
      <c r="G39" s="5"/>
      <c r="H39" s="5"/>
      <c r="I39" s="5"/>
      <c r="J39" s="5"/>
      <c r="K39" s="5"/>
      <c r="L39" s="5"/>
      <c r="M39" s="5"/>
      <c r="N39" s="5"/>
      <c r="O39" s="5"/>
      <c r="P39" s="5"/>
      <c r="Q39" s="5"/>
      <c r="R39" s="5"/>
      <c r="S39" s="5"/>
      <c r="T39" s="5"/>
      <c r="U39" s="5"/>
      <c r="V39" s="5"/>
      <c r="W39" s="5"/>
      <c r="X39" s="5"/>
      <c r="Y39" s="5"/>
      <c r="Z39" s="5"/>
    </row>
    <row r="40" ht="14.25" customHeight="1">
      <c r="A40" s="80"/>
      <c r="B40" s="80"/>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81"/>
      <c r="B41" s="81"/>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80"/>
      <c r="B42" s="80"/>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81"/>
      <c r="B43" s="81"/>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80"/>
      <c r="B44" s="80"/>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80"/>
      <c r="B45" s="80"/>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80"/>
      <c r="B46" s="80"/>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80"/>
      <c r="B47" s="80"/>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80"/>
      <c r="B48" s="80"/>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80"/>
      <c r="B49" s="80"/>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81"/>
      <c r="B50" s="81"/>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80"/>
      <c r="B51" s="80"/>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80"/>
      <c r="B52" s="80"/>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80"/>
      <c r="B53" s="80"/>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80"/>
      <c r="B54" s="80"/>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80"/>
      <c r="B55" s="80"/>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80"/>
      <c r="B56" s="80"/>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80"/>
      <c r="B57" s="80"/>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80"/>
      <c r="B58" s="80"/>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80"/>
      <c r="B59" s="80"/>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80"/>
      <c r="B60" s="80"/>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80"/>
      <c r="B61" s="80"/>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80"/>
      <c r="B62" s="80"/>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80"/>
      <c r="B63" s="80"/>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80"/>
      <c r="B64" s="80"/>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80"/>
      <c r="B65" s="80"/>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80"/>
      <c r="B66" s="80"/>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80"/>
      <c r="B67" s="80"/>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80"/>
      <c r="B68" s="80"/>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80"/>
      <c r="B69" s="80"/>
      <c r="C69" s="5"/>
      <c r="D69" s="5"/>
      <c r="E69" s="5"/>
      <c r="F69" s="5"/>
      <c r="G69" s="5"/>
      <c r="H69" s="5"/>
      <c r="I69" s="5"/>
      <c r="J69" s="5"/>
      <c r="K69" s="5"/>
      <c r="L69" s="5"/>
      <c r="M69" s="5"/>
      <c r="N69" s="5"/>
      <c r="O69" s="5"/>
      <c r="P69" s="5"/>
      <c r="Q69" s="5"/>
      <c r="R69" s="5"/>
      <c r="S69" s="5"/>
      <c r="T69" s="5"/>
      <c r="U69" s="5"/>
      <c r="V69" s="5"/>
      <c r="W69" s="5"/>
      <c r="X69" s="5"/>
      <c r="Y69" s="5"/>
      <c r="Z69" s="5"/>
    </row>
    <row r="70" ht="12.0" customHeight="1">
      <c r="A70" s="83"/>
      <c r="B70" s="83"/>
      <c r="C70" s="5"/>
      <c r="D70" s="5"/>
      <c r="E70" s="5"/>
      <c r="F70" s="5"/>
      <c r="G70" s="5"/>
      <c r="H70" s="5"/>
      <c r="I70" s="5"/>
      <c r="J70" s="5"/>
      <c r="K70" s="5"/>
      <c r="L70" s="5"/>
      <c r="M70" s="5"/>
      <c r="N70" s="5"/>
      <c r="O70" s="5"/>
      <c r="P70" s="5"/>
      <c r="Q70" s="5"/>
      <c r="R70" s="5"/>
      <c r="S70" s="5"/>
      <c r="T70" s="5"/>
      <c r="U70" s="5"/>
      <c r="V70" s="5"/>
      <c r="W70" s="5"/>
      <c r="X70" s="5"/>
      <c r="Y70" s="5"/>
      <c r="Z70" s="5"/>
    </row>
    <row r="71" ht="12.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6" width="8.71"/>
  </cols>
  <sheetData>
    <row r="1" ht="12.75" customHeight="1">
      <c r="A1" s="5" t="s">
        <v>985</v>
      </c>
      <c r="B1" s="5" t="s">
        <v>21</v>
      </c>
      <c r="C1" s="5" t="s">
        <v>986</v>
      </c>
      <c r="D1" s="2" t="s">
        <v>6</v>
      </c>
      <c r="E1" s="2" t="s">
        <v>7</v>
      </c>
      <c r="F1" s="2" t="s">
        <v>9</v>
      </c>
    </row>
    <row r="2" ht="12.75" hidden="1" customHeight="1">
      <c r="A2" s="7" t="str">
        <f>IF('Ad Assignments'!B3=1,'Ad Assignments'!C3,"")</f>
        <v/>
      </c>
      <c r="B2" s="7" t="str">
        <f>VLOOKUP(A2,'Ad Assignments'!$C$3:$H$101,5,FALSE)</f>
        <v>#N/A</v>
      </c>
      <c r="C2" s="7" t="str">
        <f>IF(VLOOKUP(A2,'Ad Assignments'!$C$3:$H$101,2,FALSE)=FALSE,0,1)</f>
        <v>#N/A</v>
      </c>
      <c r="D2" s="7" t="str">
        <f>VLOOKUP(A2,'Ad Assignments'!$C$3:$H$101,3,FALSE)</f>
        <v>#N/A</v>
      </c>
      <c r="E2" s="7" t="str">
        <f>VLOOKUP(A2,'Ad Assignments'!$C$3:$H$101,3,FALSE)</f>
        <v>#N/A</v>
      </c>
    </row>
    <row r="3" ht="12.75" hidden="1" customHeight="1">
      <c r="A3" s="7" t="str">
        <f>IF('Ad Assignments'!B4=1,'Ad Assignments'!C4,"")</f>
        <v/>
      </c>
      <c r="B3" s="7" t="str">
        <f>VLOOKUP(A3,'Ad Assignments'!$C$3:$H$101,5,FALSE)</f>
        <v>#N/A</v>
      </c>
      <c r="C3" s="7" t="str">
        <f>IF(VLOOKUP(A3,'Ad Assignments'!$C$3:$H$101,2,FALSE)=FALSE,0,1)</f>
        <v>#N/A</v>
      </c>
      <c r="D3" s="7" t="str">
        <f>VLOOKUP(A3,'Ad Assignments'!$C$3:$H$101,3,FALSE)</f>
        <v>#N/A</v>
      </c>
      <c r="E3" s="7" t="str">
        <f>VLOOKUP(A3,'Ad Assignments'!$C$3:$H$101,3,FALSE)</f>
        <v>#N/A</v>
      </c>
    </row>
    <row r="4" ht="12.75" hidden="1" customHeight="1">
      <c r="A4" s="7" t="str">
        <f>IF('Ad Assignments'!B5=1,'Ad Assignments'!C5,"")</f>
        <v/>
      </c>
      <c r="B4" s="7" t="str">
        <f>VLOOKUP(A4,'Ad Assignments'!$C$3:$H$101,5,FALSE)</f>
        <v>#N/A</v>
      </c>
      <c r="C4" s="7" t="str">
        <f>IF(VLOOKUP(A4,'Ad Assignments'!$C$3:$H$101,2,FALSE)=FALSE,0,1)</f>
        <v>#N/A</v>
      </c>
      <c r="D4" s="7" t="str">
        <f>VLOOKUP(A4,'Ad Assignments'!$C$3:$H$101,3,FALSE)</f>
        <v>#N/A</v>
      </c>
      <c r="E4" s="7" t="str">
        <f>VLOOKUP(A4,'Ad Assignments'!$C$3:$H$101,3,FALSE)</f>
        <v>#N/A</v>
      </c>
    </row>
    <row r="5" ht="12.75" hidden="1" customHeight="1">
      <c r="A5" s="7" t="str">
        <f>IF('Ad Assignments'!B6=1,'Ad Assignments'!C6,"")</f>
        <v/>
      </c>
      <c r="B5" s="7" t="str">
        <f>VLOOKUP(A5,'Ad Assignments'!$C$3:$H$101,5,FALSE)</f>
        <v>#N/A</v>
      </c>
      <c r="C5" s="7" t="str">
        <f>IF(VLOOKUP(A5,'Ad Assignments'!$C$3:$H$101,2,FALSE)=FALSE,0,1)</f>
        <v>#N/A</v>
      </c>
      <c r="D5" s="7" t="str">
        <f>VLOOKUP(A5,'Ad Assignments'!$C$3:$H$101,3,FALSE)</f>
        <v>#N/A</v>
      </c>
      <c r="E5" s="7" t="str">
        <f>VLOOKUP(A5,'Ad Assignments'!$C$3:$H$101,3,FALSE)</f>
        <v>#N/A</v>
      </c>
    </row>
    <row r="6" ht="12.75" hidden="1" customHeight="1">
      <c r="A6" s="7" t="str">
        <f>IF('Ad Assignments'!B7=1,'Ad Assignments'!C7,"")</f>
        <v/>
      </c>
      <c r="B6" s="7" t="str">
        <f>VLOOKUP(A6,'Ad Assignments'!$C$3:$H$101,5,FALSE)</f>
        <v>#N/A</v>
      </c>
      <c r="C6" s="7" t="str">
        <f>IF(VLOOKUP(A6,'Ad Assignments'!$C$3:$H$101,2,FALSE)=FALSE,0,1)</f>
        <v>#N/A</v>
      </c>
      <c r="D6" s="7" t="str">
        <f>VLOOKUP(A6,'Ad Assignments'!$C$3:$H$101,3,FALSE)</f>
        <v>#N/A</v>
      </c>
      <c r="E6" s="7" t="str">
        <f>VLOOKUP(A6,'Ad Assignments'!$C$3:$H$101,3,FALSE)</f>
        <v>#N/A</v>
      </c>
    </row>
    <row r="7" ht="12.75" hidden="1" customHeight="1">
      <c r="A7" s="7" t="str">
        <f>IF('Ad Assignments'!B8=1,'Ad Assignments'!C8,"")</f>
        <v/>
      </c>
      <c r="B7" s="7" t="str">
        <f>VLOOKUP(A7,'Ad Assignments'!$C$3:$H$101,5,FALSE)</f>
        <v>#N/A</v>
      </c>
      <c r="C7" s="7" t="str">
        <f>IF(VLOOKUP(A7,'Ad Assignments'!$C$3:$H$101,2,FALSE)=FALSE,0,1)</f>
        <v>#N/A</v>
      </c>
      <c r="D7" s="7" t="str">
        <f>VLOOKUP(A7,'Ad Assignments'!$C$3:$H$101,3,FALSE)</f>
        <v>#N/A</v>
      </c>
      <c r="E7" s="7" t="str">
        <f>VLOOKUP(A7,'Ad Assignments'!$C$3:$H$101,3,FALSE)</f>
        <v>#N/A</v>
      </c>
    </row>
    <row r="8" ht="12.75" hidden="1" customHeight="1">
      <c r="A8" s="7" t="str">
        <f>IF('Ad Assignments'!B9=1,'Ad Assignments'!C9,"")</f>
        <v/>
      </c>
      <c r="B8" s="7" t="str">
        <f>VLOOKUP(A8,'Ad Assignments'!$C$3:$H$101,5,FALSE)</f>
        <v>#N/A</v>
      </c>
      <c r="C8" s="7" t="str">
        <f>IF(VLOOKUP(A8,'Ad Assignments'!$C$3:$H$101,2,FALSE)=FALSE,0,1)</f>
        <v>#N/A</v>
      </c>
      <c r="D8" s="7" t="str">
        <f>VLOOKUP(A8,'Ad Assignments'!$C$3:$H$101,3,FALSE)</f>
        <v>#N/A</v>
      </c>
      <c r="E8" s="7" t="str">
        <f>VLOOKUP(A8,'Ad Assignments'!$C$3:$H$101,3,FALSE)</f>
        <v>#N/A</v>
      </c>
    </row>
    <row r="9" ht="12.75" hidden="1" customHeight="1">
      <c r="A9" s="7" t="str">
        <f>IF('Ad Assignments'!B10=1,'Ad Assignments'!C10,"")</f>
        <v/>
      </c>
      <c r="B9" s="7" t="str">
        <f>VLOOKUP(A9,'Ad Assignments'!$C$3:$H$101,5,FALSE)</f>
        <v>#N/A</v>
      </c>
      <c r="C9" s="7" t="str">
        <f>IF(VLOOKUP(A9,'Ad Assignments'!$C$3:$H$101,2,FALSE)=FALSE,0,1)</f>
        <v>#N/A</v>
      </c>
      <c r="D9" s="7" t="str">
        <f>VLOOKUP(A9,'Ad Assignments'!$C$3:$H$101,3,FALSE)</f>
        <v>#N/A</v>
      </c>
      <c r="E9" s="7" t="str">
        <f>VLOOKUP(A9,'Ad Assignments'!$C$3:$H$101,3,FALSE)</f>
        <v>#N/A</v>
      </c>
    </row>
    <row r="10" ht="12.75" customHeight="1">
      <c r="A10" s="17" t="str">
        <f>IF('Ad Assignments'!B11=1,'Ad Assignments'!C11,"")</f>
        <v>10</v>
      </c>
      <c r="B10" s="17" t="str">
        <f>VLOOKUP(A10,'Ad Assignments'!$C$3:$H$101,5,FALSE)</f>
        <v>5</v>
      </c>
      <c r="C10" s="7" t="str">
        <f>IF(VLOOKUP(A10,'Ad Assignments'!$C$3:$H$101,2,FALSE)=FALSE,0,1)</f>
        <v>0</v>
      </c>
      <c r="D10" s="17" t="str">
        <f>VLOOKUP(A10,'Ad Assignments'!$C$3:$H$101,6,FALSE)</f>
        <v>Kyle</v>
      </c>
      <c r="E10" s="17" t="str">
        <f>VLOOKUP(A10,'Ad Assignments'!$C$3:$H$101,3,FALSE)</f>
        <v>4</v>
      </c>
      <c r="F10" s="17" t="str">
        <f>VLOOKUP(A10,'Ad Assignments'!$C$2:$F$101,4,FALSE)</f>
        <v>2</v>
      </c>
    </row>
    <row r="11" ht="12.75" hidden="1" customHeight="1">
      <c r="A11" s="7" t="str">
        <f>IF('Ad Assignments'!B12=1,'Ad Assignments'!C12,"")</f>
        <v/>
      </c>
      <c r="B11" s="7" t="str">
        <f>VLOOKUP(A11,'Ad Assignments'!$C$3:$H$101,5,FALSE)</f>
        <v>#N/A</v>
      </c>
      <c r="C11" s="7" t="str">
        <f>IF(VLOOKUP(A11,'Ad Assignments'!$C$3:$H$101,2,FALSE)=FALSE,0,1)</f>
        <v>#N/A</v>
      </c>
      <c r="D11" s="7" t="str">
        <f>VLOOKUP(A11,'Ad Assignments'!$C$3:$H$101,6,FALSE)</f>
        <v>#N/A</v>
      </c>
      <c r="E11" s="7" t="str">
        <f>VLOOKUP(A11,'Ad Assignments'!$C$3:$H$101,3,FALSE)</f>
        <v>#N/A</v>
      </c>
    </row>
    <row r="12" ht="12.75" hidden="1" customHeight="1">
      <c r="A12" s="7" t="str">
        <f>IF('Ad Assignments'!B13=1,'Ad Assignments'!C13,"")</f>
        <v/>
      </c>
      <c r="B12" s="7" t="str">
        <f>VLOOKUP(A12,'Ad Assignments'!$C$3:$H$101,5,FALSE)</f>
        <v>#N/A</v>
      </c>
      <c r="C12" s="7" t="str">
        <f>IF(VLOOKUP(A12,'Ad Assignments'!$C$3:$H$101,2,FALSE)=FALSE,0,1)</f>
        <v>#N/A</v>
      </c>
      <c r="D12" s="7" t="str">
        <f>VLOOKUP(A12,'Ad Assignments'!$C$3:$H$101,6,FALSE)</f>
        <v>#N/A</v>
      </c>
      <c r="E12" s="7" t="str">
        <f>VLOOKUP(A12,'Ad Assignments'!$C$3:$H$101,3,FALSE)</f>
        <v>#N/A</v>
      </c>
    </row>
    <row r="13" ht="12.75" hidden="1" customHeight="1">
      <c r="A13" s="7" t="str">
        <f>IF('Ad Assignments'!B14=1,'Ad Assignments'!C14,"")</f>
        <v/>
      </c>
      <c r="B13" s="7" t="str">
        <f>VLOOKUP(A13,'Ad Assignments'!$C$3:$H$101,5,FALSE)</f>
        <v>#N/A</v>
      </c>
      <c r="C13" s="7" t="str">
        <f>IF(VLOOKUP(A13,'Ad Assignments'!$C$3:$H$101,2,FALSE)=FALSE,0,1)</f>
        <v>#N/A</v>
      </c>
      <c r="D13" s="7" t="str">
        <f>VLOOKUP(A13,'Ad Assignments'!$C$3:$H$101,6,FALSE)</f>
        <v>#N/A</v>
      </c>
      <c r="E13" s="7" t="str">
        <f>VLOOKUP(A13,'Ad Assignments'!$C$3:$H$101,3,FALSE)</f>
        <v>#N/A</v>
      </c>
    </row>
    <row r="14" ht="12.75" hidden="1" customHeight="1">
      <c r="A14" s="7" t="str">
        <f>IF('Ad Assignments'!B15=1,'Ad Assignments'!C15,"")</f>
        <v/>
      </c>
      <c r="B14" s="7" t="str">
        <f>VLOOKUP(A14,'Ad Assignments'!$C$3:$H$101,5,FALSE)</f>
        <v>#N/A</v>
      </c>
      <c r="C14" s="7" t="str">
        <f>IF(VLOOKUP(A14,'Ad Assignments'!$C$3:$H$101,2,FALSE)=FALSE,0,1)</f>
        <v>#N/A</v>
      </c>
      <c r="D14" s="7" t="str">
        <f>VLOOKUP(A14,'Ad Assignments'!$C$3:$H$101,6,FALSE)</f>
        <v>#N/A</v>
      </c>
      <c r="E14" s="7" t="str">
        <f>VLOOKUP(A14,'Ad Assignments'!$C$3:$H$101,3,FALSE)</f>
        <v>#N/A</v>
      </c>
    </row>
    <row r="15" ht="12.75" hidden="1" customHeight="1">
      <c r="A15" s="7" t="str">
        <f>IF('Ad Assignments'!B16=1,'Ad Assignments'!C16,"")</f>
        <v/>
      </c>
      <c r="B15" s="7" t="str">
        <f>VLOOKUP(A15,'Ad Assignments'!$C$3:$H$101,5,FALSE)</f>
        <v>#N/A</v>
      </c>
      <c r="C15" s="7" t="str">
        <f>IF(VLOOKUP(A15,'Ad Assignments'!$C$3:$H$101,2,FALSE)=FALSE,0,1)</f>
        <v>#N/A</v>
      </c>
      <c r="D15" s="7" t="str">
        <f>VLOOKUP(A15,'Ad Assignments'!$C$3:$H$101,6,FALSE)</f>
        <v>#N/A</v>
      </c>
      <c r="E15" s="7" t="str">
        <f>VLOOKUP(A15,'Ad Assignments'!$C$3:$H$101,3,FALSE)</f>
        <v>#N/A</v>
      </c>
    </row>
    <row r="16" ht="12.75" hidden="1" customHeight="1">
      <c r="A16" s="7" t="str">
        <f>IF('Ad Assignments'!B17=1,'Ad Assignments'!C17,"")</f>
        <v/>
      </c>
      <c r="B16" s="7" t="str">
        <f>VLOOKUP(A16,'Ad Assignments'!$C$3:$H$101,5,FALSE)</f>
        <v>#N/A</v>
      </c>
      <c r="C16" s="7" t="str">
        <f>IF(VLOOKUP(A16,'Ad Assignments'!$C$3:$H$101,2,FALSE)=FALSE,0,1)</f>
        <v>#N/A</v>
      </c>
      <c r="D16" s="7" t="str">
        <f>VLOOKUP(A16,'Ad Assignments'!$C$3:$H$101,6,FALSE)</f>
        <v>#N/A</v>
      </c>
      <c r="E16" s="7" t="str">
        <f>VLOOKUP(A16,'Ad Assignments'!$C$3:$H$101,3,FALSE)</f>
        <v>#N/A</v>
      </c>
    </row>
    <row r="17" ht="12.75" hidden="1" customHeight="1">
      <c r="A17" s="7" t="str">
        <f>IF('Ad Assignments'!B18=1,'Ad Assignments'!C18,"")</f>
        <v/>
      </c>
      <c r="B17" s="7" t="str">
        <f>VLOOKUP(A17,'Ad Assignments'!$C$3:$H$101,5,FALSE)</f>
        <v>#N/A</v>
      </c>
      <c r="C17" s="7" t="str">
        <f>IF(VLOOKUP(A17,'Ad Assignments'!$C$3:$H$101,2,FALSE)=FALSE,0,1)</f>
        <v>#N/A</v>
      </c>
      <c r="D17" s="7" t="str">
        <f>VLOOKUP(A17,'Ad Assignments'!$C$3:$H$101,6,FALSE)</f>
        <v>#N/A</v>
      </c>
      <c r="E17" s="7" t="str">
        <f>VLOOKUP(A17,'Ad Assignments'!$C$3:$H$101,3,FALSE)</f>
        <v>#N/A</v>
      </c>
    </row>
    <row r="18" ht="12.75" hidden="1" customHeight="1">
      <c r="A18" s="7" t="str">
        <f>IF('Ad Assignments'!B19=1,'Ad Assignments'!C19,"")</f>
        <v/>
      </c>
      <c r="B18" s="7" t="str">
        <f>VLOOKUP(A18,'Ad Assignments'!$C$3:$H$101,5,FALSE)</f>
        <v>#N/A</v>
      </c>
      <c r="C18" s="7" t="str">
        <f>IF(VLOOKUP(A18,'Ad Assignments'!$C$3:$H$101,2,FALSE)=FALSE,0,1)</f>
        <v>#N/A</v>
      </c>
      <c r="D18" s="7" t="str">
        <f>VLOOKUP(A18,'Ad Assignments'!$C$3:$H$101,6,FALSE)</f>
        <v>#N/A</v>
      </c>
      <c r="E18" s="7" t="str">
        <f>VLOOKUP(A18,'Ad Assignments'!$C$3:$H$101,3,FALSE)</f>
        <v>#N/A</v>
      </c>
    </row>
    <row r="19" ht="12.75" hidden="1" customHeight="1">
      <c r="A19" s="7" t="str">
        <f>IF('Ad Assignments'!B20=1,'Ad Assignments'!C20,"")</f>
        <v/>
      </c>
      <c r="B19" s="7" t="str">
        <f>VLOOKUP(A19,'Ad Assignments'!$C$3:$H$101,5,FALSE)</f>
        <v>#N/A</v>
      </c>
      <c r="C19" s="7" t="str">
        <f>IF(VLOOKUP(A19,'Ad Assignments'!$C$3:$H$101,2,FALSE)=FALSE,0,1)</f>
        <v>#N/A</v>
      </c>
      <c r="D19" s="7" t="str">
        <f>VLOOKUP(A19,'Ad Assignments'!$C$3:$H$101,6,FALSE)</f>
        <v>#N/A</v>
      </c>
      <c r="E19" s="7" t="str">
        <f>VLOOKUP(A19,'Ad Assignments'!$C$3:$H$101,3,FALSE)</f>
        <v>#N/A</v>
      </c>
    </row>
    <row r="20" ht="12.75" hidden="1" customHeight="1">
      <c r="A20" s="7" t="str">
        <f>IF('Ad Assignments'!B21=1,'Ad Assignments'!C21,"")</f>
        <v/>
      </c>
      <c r="B20" s="7" t="str">
        <f>VLOOKUP(A20,'Ad Assignments'!$C$3:$H$101,5,FALSE)</f>
        <v>#N/A</v>
      </c>
      <c r="C20" s="7" t="str">
        <f>IF(VLOOKUP(A20,'Ad Assignments'!$C$3:$H$101,2,FALSE)=FALSE,0,1)</f>
        <v>#N/A</v>
      </c>
      <c r="D20" s="7" t="str">
        <f>VLOOKUP(A20,'Ad Assignments'!$C$3:$H$101,6,FALSE)</f>
        <v>#N/A</v>
      </c>
      <c r="E20" s="7" t="str">
        <f>VLOOKUP(A20,'Ad Assignments'!$C$3:$H$101,3,FALSE)</f>
        <v>#N/A</v>
      </c>
    </row>
    <row r="21" ht="12.75" hidden="1" customHeight="1">
      <c r="A21" s="7" t="str">
        <f>IF('Ad Assignments'!B22=1,'Ad Assignments'!C22,"")</f>
        <v/>
      </c>
      <c r="B21" s="7" t="str">
        <f>VLOOKUP(A21,'Ad Assignments'!$C$3:$H$101,5,FALSE)</f>
        <v>#N/A</v>
      </c>
      <c r="C21" s="7" t="str">
        <f>IF(VLOOKUP(A21,'Ad Assignments'!$C$3:$H$101,2,FALSE)=FALSE,0,1)</f>
        <v>#N/A</v>
      </c>
      <c r="D21" s="7" t="str">
        <f>VLOOKUP(A21,'Ad Assignments'!$C$3:$H$101,6,FALSE)</f>
        <v>#N/A</v>
      </c>
      <c r="E21" s="7" t="str">
        <f>VLOOKUP(A21,'Ad Assignments'!$C$3:$H$101,3,FALSE)</f>
        <v>#N/A</v>
      </c>
    </row>
    <row r="22" ht="12.75" hidden="1" customHeight="1">
      <c r="A22" s="7" t="str">
        <f>IF('Ad Assignments'!B23=1,'Ad Assignments'!C23,"")</f>
        <v/>
      </c>
      <c r="B22" s="7" t="str">
        <f>VLOOKUP(A22,'Ad Assignments'!$C$3:$H$101,5,FALSE)</f>
        <v>#N/A</v>
      </c>
      <c r="C22" s="7" t="str">
        <f>IF(VLOOKUP(A22,'Ad Assignments'!$C$3:$H$101,2,FALSE)=FALSE,0,1)</f>
        <v>#N/A</v>
      </c>
      <c r="D22" s="7" t="str">
        <f>VLOOKUP(A22,'Ad Assignments'!$C$3:$H$101,6,FALSE)</f>
        <v>#N/A</v>
      </c>
      <c r="E22" s="7" t="str">
        <f>VLOOKUP(A22,'Ad Assignments'!$C$3:$H$101,3,FALSE)</f>
        <v>#N/A</v>
      </c>
    </row>
    <row r="23" ht="12.75" customHeight="1">
      <c r="A23" s="17" t="str">
        <f>IF('Ad Assignments'!B24=1,'Ad Assignments'!C24,"")</f>
        <v>23</v>
      </c>
      <c r="B23" s="17" t="str">
        <f>VLOOKUP(A23,'Ad Assignments'!$C$3:$H$101,5,FALSE)</f>
        <v>12</v>
      </c>
      <c r="C23" s="7" t="str">
        <f>IF(VLOOKUP(A23,'Ad Assignments'!$C$3:$H$101,2,FALSE)=FALSE,0,1)</f>
        <v>1</v>
      </c>
      <c r="D23" s="17" t="str">
        <f>VLOOKUP(A23,'Ad Assignments'!$C$3:$H$101,6,FALSE)</f>
        <v>Raja</v>
      </c>
      <c r="E23" s="17" t="str">
        <f>VLOOKUP(A23,'Ad Assignments'!$C$3:$H$101,3,FALSE)</f>
        <v>5</v>
      </c>
      <c r="F23" s="17" t="str">
        <f>VLOOKUP(A23,'Ad Assignments'!$C$2:$F$101,4,FALSE)</f>
        <v>3</v>
      </c>
    </row>
    <row r="24" ht="12.75" hidden="1" customHeight="1">
      <c r="A24" s="7" t="str">
        <f>IF('Ad Assignments'!B25=1,'Ad Assignments'!C25,"")</f>
        <v/>
      </c>
      <c r="B24" s="7" t="str">
        <f>VLOOKUP(A24,'Ad Assignments'!$C$3:$H$101,5,FALSE)</f>
        <v>#N/A</v>
      </c>
      <c r="C24" s="7" t="str">
        <f>IF(VLOOKUP(A24,'Ad Assignments'!$C$3:$H$101,2,FALSE)=FALSE,0,1)</f>
        <v>#N/A</v>
      </c>
      <c r="D24" s="7" t="str">
        <f>VLOOKUP(A24,'Ad Assignments'!$C$3:$H$101,6,FALSE)</f>
        <v>#N/A</v>
      </c>
      <c r="E24" s="7" t="str">
        <f>VLOOKUP(A24,'Ad Assignments'!$C$3:$H$101,3,FALSE)</f>
        <v>#N/A</v>
      </c>
    </row>
    <row r="25" ht="12.75" hidden="1" customHeight="1">
      <c r="A25" s="7" t="str">
        <f>IF('Ad Assignments'!B26=1,'Ad Assignments'!C26,"")</f>
        <v/>
      </c>
      <c r="B25" s="7" t="str">
        <f>VLOOKUP(A25,'Ad Assignments'!$C$3:$H$101,5,FALSE)</f>
        <v>#N/A</v>
      </c>
      <c r="C25" s="7" t="str">
        <f>IF(VLOOKUP(A25,'Ad Assignments'!$C$3:$H$101,2,FALSE)=FALSE,0,1)</f>
        <v>#N/A</v>
      </c>
      <c r="D25" s="7" t="str">
        <f>VLOOKUP(A25,'Ad Assignments'!$C$3:$H$101,6,FALSE)</f>
        <v>#N/A</v>
      </c>
      <c r="E25" s="7" t="str">
        <f>VLOOKUP(A25,'Ad Assignments'!$C$3:$H$101,3,FALSE)</f>
        <v>#N/A</v>
      </c>
    </row>
    <row r="26" ht="12.75" hidden="1" customHeight="1">
      <c r="A26" s="7" t="str">
        <f>IF('Ad Assignments'!B27=1,'Ad Assignments'!C27,"")</f>
        <v/>
      </c>
      <c r="B26" s="7" t="str">
        <f>VLOOKUP(A26,'Ad Assignments'!$C$3:$H$101,5,FALSE)</f>
        <v>#N/A</v>
      </c>
      <c r="C26" s="7" t="str">
        <f>IF(VLOOKUP(A26,'Ad Assignments'!$C$3:$H$101,2,FALSE)=FALSE,0,1)</f>
        <v>#N/A</v>
      </c>
      <c r="D26" s="7" t="str">
        <f>VLOOKUP(A26,'Ad Assignments'!$C$3:$H$101,6,FALSE)</f>
        <v>#N/A</v>
      </c>
      <c r="E26" s="7" t="str">
        <f>VLOOKUP(A26,'Ad Assignments'!$C$3:$H$101,3,FALSE)</f>
        <v>#N/A</v>
      </c>
    </row>
    <row r="27" ht="12.75" hidden="1" customHeight="1">
      <c r="A27" s="7" t="str">
        <f>IF('Ad Assignments'!B28=1,'Ad Assignments'!C28,"")</f>
        <v/>
      </c>
      <c r="B27" s="7" t="str">
        <f>VLOOKUP(A27,'Ad Assignments'!$C$3:$H$101,5,FALSE)</f>
        <v>#N/A</v>
      </c>
      <c r="C27" s="7" t="str">
        <f>IF(VLOOKUP(A27,'Ad Assignments'!$C$3:$H$101,2,FALSE)=FALSE,0,1)</f>
        <v>#N/A</v>
      </c>
      <c r="D27" s="7" t="str">
        <f>VLOOKUP(A27,'Ad Assignments'!$C$3:$H$101,6,FALSE)</f>
        <v>#N/A</v>
      </c>
      <c r="E27" s="7" t="str">
        <f>VLOOKUP(A27,'Ad Assignments'!$C$3:$H$101,3,FALSE)</f>
        <v>#N/A</v>
      </c>
    </row>
    <row r="28" ht="12.75" customHeight="1">
      <c r="A28" s="17" t="str">
        <f>IF('Ad Assignments'!B29=1,'Ad Assignments'!C29,"")</f>
        <v>28</v>
      </c>
      <c r="B28" s="17" t="str">
        <f>VLOOKUP(A28,'Ad Assignments'!$C$3:$H$101,5,FALSE)</f>
        <v>14</v>
      </c>
      <c r="C28" s="7" t="str">
        <f>IF(VLOOKUP(A28,'Ad Assignments'!$C$3:$H$101,2,FALSE)=FALSE,0,1)</f>
        <v>0</v>
      </c>
      <c r="D28" s="17" t="str">
        <f>VLOOKUP(A28,'Ad Assignments'!$C$3:$H$101,6,FALSE)</f>
        <v>Raja</v>
      </c>
      <c r="E28" s="17" t="str">
        <f>VLOOKUP(A28,'Ad Assignments'!$C$3:$H$101,3,FALSE)</f>
        <v>5</v>
      </c>
      <c r="F28" s="17" t="str">
        <f>VLOOKUP(A28,'Ad Assignments'!$C$2:$F$101,4,FALSE)</f>
        <v>2</v>
      </c>
    </row>
    <row r="29" ht="12.75" hidden="1" customHeight="1">
      <c r="A29" s="7" t="str">
        <f>IF('Ad Assignments'!B30=1,'Ad Assignments'!C30,"")</f>
        <v/>
      </c>
      <c r="B29" s="7" t="str">
        <f>VLOOKUP(A29,'Ad Assignments'!$C$3:$H$101,5,FALSE)</f>
        <v>#N/A</v>
      </c>
      <c r="C29" s="7" t="str">
        <f>IF(VLOOKUP(A29,'Ad Assignments'!$C$3:$H$101,2,FALSE)=FALSE,0,1)</f>
        <v>#N/A</v>
      </c>
      <c r="D29" s="7" t="str">
        <f>VLOOKUP(A29,'Ad Assignments'!$C$3:$H$101,6,FALSE)</f>
        <v>#N/A</v>
      </c>
      <c r="E29" s="7" t="str">
        <f>VLOOKUP(A29,'Ad Assignments'!$C$3:$H$101,3,FALSE)</f>
        <v>#N/A</v>
      </c>
    </row>
    <row r="30" ht="12.75" hidden="1" customHeight="1">
      <c r="A30" s="7" t="str">
        <f>IF('Ad Assignments'!B31=1,'Ad Assignments'!C31,"")</f>
        <v/>
      </c>
      <c r="B30" s="7" t="str">
        <f>VLOOKUP(A30,'Ad Assignments'!$C$3:$H$101,5,FALSE)</f>
        <v>#N/A</v>
      </c>
      <c r="C30" s="7" t="str">
        <f>IF(VLOOKUP(A30,'Ad Assignments'!$C$3:$H$101,2,FALSE)=FALSE,0,1)</f>
        <v>#N/A</v>
      </c>
      <c r="D30" s="7" t="str">
        <f>VLOOKUP(A30,'Ad Assignments'!$C$3:$H$101,6,FALSE)</f>
        <v>#N/A</v>
      </c>
      <c r="E30" s="7" t="str">
        <f>VLOOKUP(A30,'Ad Assignments'!$C$3:$H$101,3,FALSE)</f>
        <v>#N/A</v>
      </c>
    </row>
    <row r="31" ht="12.75" customHeight="1">
      <c r="A31" s="17" t="str">
        <f>IF('Ad Assignments'!B32=1,'Ad Assignments'!C32,"")</f>
        <v>31</v>
      </c>
      <c r="B31" s="17" t="str">
        <f>VLOOKUP(A31,'Ad Assignments'!$C$3:$H$101,5,FALSE)</f>
        <v>16</v>
      </c>
      <c r="C31" s="7" t="str">
        <f>IF(VLOOKUP(A31,'Ad Assignments'!$C$3:$H$101,2,FALSE)=FALSE,0,1)</f>
        <v>1</v>
      </c>
      <c r="D31" s="17" t="str">
        <f>VLOOKUP(A31,'Ad Assignments'!$C$3:$H$101,6,FALSE)</f>
        <v>Raja</v>
      </c>
      <c r="E31" s="17" t="str">
        <f>VLOOKUP(A31,'Ad Assignments'!$C$3:$H$101,3,FALSE)</f>
        <v>5</v>
      </c>
      <c r="F31" s="17" t="str">
        <f>VLOOKUP(A31,'Ad Assignments'!$C$2:$F$101,4,FALSE)</f>
        <v>4</v>
      </c>
    </row>
    <row r="32" ht="12.75" hidden="1" customHeight="1">
      <c r="A32" s="7" t="str">
        <f>IF('Ad Assignments'!B33=1,'Ad Assignments'!C33,"")</f>
        <v/>
      </c>
      <c r="B32" s="7" t="str">
        <f>VLOOKUP(A32,'Ad Assignments'!$C$3:$H$101,5,FALSE)</f>
        <v>#N/A</v>
      </c>
      <c r="C32" s="7" t="str">
        <f>IF(VLOOKUP(A32,'Ad Assignments'!$C$3:$H$101,2,FALSE)=FALSE,0,1)</f>
        <v>#N/A</v>
      </c>
      <c r="D32" s="7" t="str">
        <f>VLOOKUP(A32,'Ad Assignments'!$C$3:$H$101,6,FALSE)</f>
        <v>#N/A</v>
      </c>
      <c r="E32" s="7" t="str">
        <f>VLOOKUP(A32,'Ad Assignments'!$C$3:$H$101,3,FALSE)</f>
        <v>#N/A</v>
      </c>
    </row>
    <row r="33" ht="12.75" customHeight="1">
      <c r="A33" s="17" t="str">
        <f>IF('Ad Assignments'!B34=1,'Ad Assignments'!C34,"")</f>
        <v>33</v>
      </c>
      <c r="B33" s="17" t="str">
        <f>VLOOKUP(A33,'Ad Assignments'!$C$3:$H$101,5,FALSE)</f>
        <v>17</v>
      </c>
      <c r="C33" s="7" t="str">
        <f>IF(VLOOKUP(A33,'Ad Assignments'!$C$3:$H$101,2,FALSE)=FALSE,0,1)</f>
        <v>1</v>
      </c>
      <c r="D33" s="17" t="str">
        <f>VLOOKUP(A33,'Ad Assignments'!$C$3:$H$101,6,FALSE)</f>
        <v>Raja</v>
      </c>
      <c r="E33" s="17" t="str">
        <f>VLOOKUP(A33,'Ad Assignments'!$C$3:$H$101,3,FALSE)</f>
        <v>1</v>
      </c>
      <c r="F33" s="17" t="str">
        <f>VLOOKUP(A33,'Ad Assignments'!$C$2:$F$101,4,FALSE)</f>
        <v>1</v>
      </c>
    </row>
    <row r="34" ht="12.75" customHeight="1">
      <c r="A34" s="17" t="str">
        <f>IF('Ad Assignments'!B35=1,'Ad Assignments'!C35,"")</f>
        <v>34</v>
      </c>
      <c r="B34" s="17" t="str">
        <f>VLOOKUP(A34,'Ad Assignments'!$C$3:$H$101,5,FALSE)</f>
        <v>17</v>
      </c>
      <c r="C34" s="7" t="str">
        <f>IF(VLOOKUP(A34,'Ad Assignments'!$C$3:$H$101,2,FALSE)=FALSE,0,1)</f>
        <v>0</v>
      </c>
      <c r="D34" s="17" t="str">
        <f>VLOOKUP(A34,'Ad Assignments'!$C$3:$H$101,6,FALSE)</f>
        <v>Raja</v>
      </c>
      <c r="E34" s="17" t="str">
        <f>VLOOKUP(A34,'Ad Assignments'!$C$3:$H$101,3,FALSE)</f>
        <v>5</v>
      </c>
      <c r="F34" s="17" t="str">
        <f>VLOOKUP(A34,'Ad Assignments'!$C$2:$F$101,4,FALSE)</f>
        <v>1</v>
      </c>
    </row>
    <row r="35" ht="12.75" hidden="1" customHeight="1">
      <c r="A35" s="7" t="str">
        <f>IF('Ad Assignments'!B36=1,'Ad Assignments'!C36,"")</f>
        <v/>
      </c>
      <c r="B35" s="7" t="str">
        <f>VLOOKUP(A35,'Ad Assignments'!$C$3:$H$101,5,FALSE)</f>
        <v>#N/A</v>
      </c>
      <c r="C35" s="7" t="str">
        <f>IF(VLOOKUP(A35,'Ad Assignments'!$C$3:$H$101,2,FALSE)=FALSE,0,1)</f>
        <v>#N/A</v>
      </c>
      <c r="D35" s="7" t="str">
        <f>VLOOKUP(A35,'Ad Assignments'!$C$3:$H$101,6,FALSE)</f>
        <v>#N/A</v>
      </c>
      <c r="E35" s="7" t="str">
        <f>VLOOKUP(A35,'Ad Assignments'!$C$3:$H$101,3,FALSE)</f>
        <v>#N/A</v>
      </c>
    </row>
    <row r="36" ht="12.75" customHeight="1">
      <c r="A36" s="17" t="str">
        <f>IF('Ad Assignments'!B37=1,'Ad Assignments'!C37,"")</f>
        <v>36</v>
      </c>
      <c r="B36" s="17" t="str">
        <f>VLOOKUP(A36,'Ad Assignments'!$C$3:$H$101,5,FALSE)</f>
        <v>18</v>
      </c>
      <c r="C36" s="7" t="str">
        <f>IF(VLOOKUP(A36,'Ad Assignments'!$C$3:$H$101,2,FALSE)=FALSE,0,1)</f>
        <v>0</v>
      </c>
      <c r="D36" s="17" t="str">
        <f>VLOOKUP(A36,'Ad Assignments'!$C$3:$H$101,6,FALSE)</f>
        <v>Raja</v>
      </c>
      <c r="E36" s="17" t="str">
        <f>VLOOKUP(A36,'Ad Assignments'!$C$3:$H$101,3,FALSE)</f>
        <v>5</v>
      </c>
      <c r="F36" s="17" t="str">
        <f>VLOOKUP(A36,'Ad Assignments'!$C$2:$F$101,4,FALSE)</f>
        <v>2</v>
      </c>
    </row>
    <row r="37" ht="12.75" customHeight="1">
      <c r="A37" s="17" t="str">
        <f>IF('Ad Assignments'!B38=1,'Ad Assignments'!C38,"")</f>
        <v>37</v>
      </c>
      <c r="B37" s="17" t="str">
        <f>VLOOKUP(A37,'Ad Assignments'!$C$3:$H$101,5,FALSE)</f>
        <v>19</v>
      </c>
      <c r="C37" s="7" t="str">
        <f>IF(VLOOKUP(A37,'Ad Assignments'!$C$3:$H$101,2,FALSE)=FALSE,0,1)</f>
        <v>1</v>
      </c>
      <c r="D37" s="17" t="str">
        <f>VLOOKUP(A37,'Ad Assignments'!$C$3:$H$101,6,FALSE)</f>
        <v>Raja</v>
      </c>
      <c r="E37" s="17" t="str">
        <f>VLOOKUP(A37,'Ad Assignments'!$C$3:$H$101,3,FALSE)</f>
        <v>2</v>
      </c>
      <c r="F37" s="17" t="str">
        <f>VLOOKUP(A37,'Ad Assignments'!$C$2:$F$101,4,FALSE)</f>
        <v>4</v>
      </c>
    </row>
    <row r="38" ht="12.75" customHeight="1">
      <c r="A38" s="17" t="str">
        <f>IF('Ad Assignments'!B39=1,'Ad Assignments'!C39,"")</f>
        <v>38</v>
      </c>
      <c r="B38" s="17" t="str">
        <f>VLOOKUP(A38,'Ad Assignments'!$C$3:$H$101,5,FALSE)</f>
        <v>19</v>
      </c>
      <c r="C38" s="7" t="str">
        <f>IF(VLOOKUP(A38,'Ad Assignments'!$C$3:$H$101,2,FALSE)=FALSE,0,1)</f>
        <v>0</v>
      </c>
      <c r="D38" s="17" t="str">
        <f>VLOOKUP(A38,'Ad Assignments'!$C$3:$H$101,6,FALSE)</f>
        <v>Raja</v>
      </c>
      <c r="E38" s="17" t="str">
        <f>VLOOKUP(A38,'Ad Assignments'!$C$3:$H$101,3,FALSE)</f>
        <v>3</v>
      </c>
      <c r="F38" s="17" t="str">
        <f>VLOOKUP(A38,'Ad Assignments'!$C$2:$F$101,4,FALSE)</f>
        <v>1</v>
      </c>
    </row>
    <row r="39" ht="12.75" hidden="1" customHeight="1">
      <c r="A39" s="7" t="str">
        <f>IF('Ad Assignments'!B40=1,'Ad Assignments'!C40,"")</f>
        <v/>
      </c>
      <c r="B39" s="7" t="str">
        <f>VLOOKUP(A39,'Ad Assignments'!$C$3:$H$101,5,FALSE)</f>
        <v>#N/A</v>
      </c>
      <c r="C39" s="7" t="str">
        <f>IF(VLOOKUP(A39,'Ad Assignments'!$C$3:$H$101,2,FALSE)=FALSE,0,1)</f>
        <v>#N/A</v>
      </c>
      <c r="D39" s="7" t="str">
        <f>VLOOKUP(A39,'Ad Assignments'!$C$3:$H$101,6,FALSE)</f>
        <v>#N/A</v>
      </c>
      <c r="E39" s="7" t="str">
        <f>VLOOKUP(A39,'Ad Assignments'!$C$3:$H$101,3,FALSE)</f>
        <v>#N/A</v>
      </c>
    </row>
    <row r="40" ht="12.75" hidden="1" customHeight="1">
      <c r="A40" s="7" t="str">
        <f>IF('Ad Assignments'!B41=1,'Ad Assignments'!C41,"")</f>
        <v/>
      </c>
      <c r="B40" s="7" t="str">
        <f>VLOOKUP(A40,'Ad Assignments'!$C$3:$H$101,5,FALSE)</f>
        <v>#N/A</v>
      </c>
      <c r="C40" s="7" t="str">
        <f>IF(VLOOKUP(A40,'Ad Assignments'!$C$3:$H$101,2,FALSE)=FALSE,0,1)</f>
        <v>#N/A</v>
      </c>
      <c r="D40" s="7" t="str">
        <f>VLOOKUP(A40,'Ad Assignments'!$C$3:$H$101,6,FALSE)</f>
        <v>#N/A</v>
      </c>
      <c r="E40" s="7" t="str">
        <f>VLOOKUP(A40,'Ad Assignments'!$C$3:$H$101,3,FALSE)</f>
        <v>#N/A</v>
      </c>
    </row>
    <row r="41" ht="12.75" hidden="1" customHeight="1">
      <c r="A41" s="7" t="str">
        <f>IF('Ad Assignments'!B42=1,'Ad Assignments'!C42,"")</f>
        <v/>
      </c>
      <c r="B41" s="7" t="str">
        <f>VLOOKUP(A41,'Ad Assignments'!$C$3:$H$101,5,FALSE)</f>
        <v>#N/A</v>
      </c>
      <c r="C41" s="7" t="str">
        <f>IF(VLOOKUP(A41,'Ad Assignments'!$C$3:$H$101,2,FALSE)=FALSE,0,1)</f>
        <v>#N/A</v>
      </c>
      <c r="D41" s="7" t="str">
        <f>VLOOKUP(A41,'Ad Assignments'!$C$3:$H$101,6,FALSE)</f>
        <v>#N/A</v>
      </c>
      <c r="E41" s="7" t="str">
        <f>VLOOKUP(A41,'Ad Assignments'!$C$3:$H$101,3,FALSE)</f>
        <v>#N/A</v>
      </c>
    </row>
    <row r="42" ht="12.75" hidden="1" customHeight="1">
      <c r="A42" s="7" t="str">
        <f>IF('Ad Assignments'!B43=1,'Ad Assignments'!C43,"")</f>
        <v/>
      </c>
      <c r="B42" s="7" t="str">
        <f>VLOOKUP(A42,'Ad Assignments'!$C$3:$H$101,5,FALSE)</f>
        <v>#N/A</v>
      </c>
      <c r="C42" s="7" t="str">
        <f>IF(VLOOKUP(A42,'Ad Assignments'!$C$3:$H$101,2,FALSE)=FALSE,0,1)</f>
        <v>#N/A</v>
      </c>
      <c r="D42" s="7" t="str">
        <f>VLOOKUP(A42,'Ad Assignments'!$C$3:$H$101,6,FALSE)</f>
        <v>#N/A</v>
      </c>
      <c r="E42" s="7" t="str">
        <f>VLOOKUP(A42,'Ad Assignments'!$C$3:$H$101,3,FALSE)</f>
        <v>#N/A</v>
      </c>
    </row>
    <row r="43" ht="12.75" hidden="1" customHeight="1">
      <c r="A43" s="7" t="str">
        <f>IF('Ad Assignments'!B44=1,'Ad Assignments'!C44,"")</f>
        <v/>
      </c>
      <c r="B43" s="7" t="str">
        <f>VLOOKUP(A43,'Ad Assignments'!$C$3:$H$101,5,FALSE)</f>
        <v>#N/A</v>
      </c>
      <c r="C43" s="7" t="str">
        <f>IF(VLOOKUP(A43,'Ad Assignments'!$C$3:$H$101,2,FALSE)=FALSE,0,1)</f>
        <v>#N/A</v>
      </c>
      <c r="D43" s="7" t="str">
        <f>VLOOKUP(A43,'Ad Assignments'!$C$3:$H$101,6,FALSE)</f>
        <v>#N/A</v>
      </c>
      <c r="E43" s="7" t="str">
        <f>VLOOKUP(A43,'Ad Assignments'!$C$3:$H$101,3,FALSE)</f>
        <v>#N/A</v>
      </c>
    </row>
    <row r="44" ht="12.75" hidden="1" customHeight="1">
      <c r="A44" s="7" t="str">
        <f>IF('Ad Assignments'!B45=1,'Ad Assignments'!C45,"")</f>
        <v/>
      </c>
      <c r="B44" s="7" t="str">
        <f>VLOOKUP(A44,'Ad Assignments'!$C$3:$H$101,5,FALSE)</f>
        <v>#N/A</v>
      </c>
      <c r="C44" s="7" t="str">
        <f>IF(VLOOKUP(A44,'Ad Assignments'!$C$3:$H$101,2,FALSE)=FALSE,0,1)</f>
        <v>#N/A</v>
      </c>
      <c r="D44" s="7" t="str">
        <f>VLOOKUP(A44,'Ad Assignments'!$C$3:$H$101,6,FALSE)</f>
        <v>#N/A</v>
      </c>
      <c r="E44" s="7" t="str">
        <f>VLOOKUP(A44,'Ad Assignments'!$C$3:$H$101,3,FALSE)</f>
        <v>#N/A</v>
      </c>
    </row>
    <row r="45" ht="12.75" hidden="1" customHeight="1">
      <c r="A45" s="7" t="str">
        <f>IF('Ad Assignments'!B46=1,'Ad Assignments'!C46,"")</f>
        <v/>
      </c>
      <c r="B45" s="7" t="str">
        <f>VLOOKUP(A45,'Ad Assignments'!$C$3:$H$101,5,FALSE)</f>
        <v>#N/A</v>
      </c>
      <c r="C45" s="7" t="str">
        <f>IF(VLOOKUP(A45,'Ad Assignments'!$C$3:$H$101,2,FALSE)=FALSE,0,1)</f>
        <v>#N/A</v>
      </c>
      <c r="D45" s="7" t="str">
        <f>VLOOKUP(A45,'Ad Assignments'!$C$3:$H$101,6,FALSE)</f>
        <v>#N/A</v>
      </c>
      <c r="E45" s="7" t="str">
        <f>VLOOKUP(A45,'Ad Assignments'!$C$3:$H$101,3,FALSE)</f>
        <v>#N/A</v>
      </c>
    </row>
    <row r="46" ht="12.75" hidden="1" customHeight="1">
      <c r="A46" s="7" t="str">
        <f>IF('Ad Assignments'!B47=1,'Ad Assignments'!C47,"")</f>
        <v/>
      </c>
      <c r="B46" s="7" t="str">
        <f>VLOOKUP(A46,'Ad Assignments'!$C$3:$H$101,5,FALSE)</f>
        <v>#N/A</v>
      </c>
      <c r="C46" s="7" t="str">
        <f>IF(VLOOKUP(A46,'Ad Assignments'!$C$3:$H$101,2,FALSE)=FALSE,0,1)</f>
        <v>#N/A</v>
      </c>
      <c r="D46" s="7" t="str">
        <f>VLOOKUP(A46,'Ad Assignments'!$C$3:$H$101,6,FALSE)</f>
        <v>#N/A</v>
      </c>
      <c r="E46" s="7" t="str">
        <f>VLOOKUP(A46,'Ad Assignments'!$C$3:$H$101,3,FALSE)</f>
        <v>#N/A</v>
      </c>
    </row>
    <row r="47" ht="12.75" customHeight="1">
      <c r="A47" s="17" t="str">
        <f>IF('Ad Assignments'!B48=1,'Ad Assignments'!C48,"")</f>
        <v>47</v>
      </c>
      <c r="B47" s="17" t="str">
        <f>VLOOKUP(A47,'Ad Assignments'!$C$3:$H$101,5,FALSE)</f>
        <v>24</v>
      </c>
      <c r="C47" s="7" t="str">
        <f>IF(VLOOKUP(A47,'Ad Assignments'!$C$3:$H$101,2,FALSE)=FALSE,0,1)</f>
        <v>1</v>
      </c>
      <c r="D47" s="17" t="str">
        <f>VLOOKUP(A47,'Ad Assignments'!$C$3:$H$101,6,FALSE)</f>
        <v>Daniel</v>
      </c>
      <c r="E47" s="17" t="str">
        <f>VLOOKUP(A47,'Ad Assignments'!$C$3:$H$101,3,FALSE)</f>
        <v>3</v>
      </c>
      <c r="F47" s="17" t="str">
        <f>VLOOKUP(A47,'Ad Assignments'!$C$2:$F$101,4,FALSE)</f>
        <v>2</v>
      </c>
    </row>
    <row r="48" ht="12.75" customHeight="1">
      <c r="A48" s="17" t="str">
        <f>IF('Ad Assignments'!B49=1,'Ad Assignments'!C49,"")</f>
        <v>48</v>
      </c>
      <c r="B48" s="17" t="str">
        <f>VLOOKUP(A48,'Ad Assignments'!$C$3:$H$101,5,FALSE)</f>
        <v>24</v>
      </c>
      <c r="C48" s="7" t="str">
        <f>IF(VLOOKUP(A48,'Ad Assignments'!$C$3:$H$101,2,FALSE)=FALSE,0,1)</f>
        <v>0</v>
      </c>
      <c r="D48" s="17" t="str">
        <f>VLOOKUP(A48,'Ad Assignments'!$C$3:$H$101,6,FALSE)</f>
        <v>Daniel</v>
      </c>
      <c r="E48" s="17" t="str">
        <f>VLOOKUP(A48,'Ad Assignments'!$C$3:$H$101,3,FALSE)</f>
        <v>2</v>
      </c>
      <c r="F48" s="17" t="str">
        <f>VLOOKUP(A48,'Ad Assignments'!$C$2:$F$101,4,FALSE)</f>
        <v>3</v>
      </c>
    </row>
    <row r="49" ht="12.75" customHeight="1">
      <c r="A49" s="17" t="str">
        <f>IF('Ad Assignments'!B50=1,'Ad Assignments'!C50,"")</f>
        <v>49</v>
      </c>
      <c r="B49" s="17" t="str">
        <f>VLOOKUP(A49,'Ad Assignments'!$C$3:$H$101,5,FALSE)</f>
        <v>25</v>
      </c>
      <c r="C49" s="7" t="str">
        <f>IF(VLOOKUP(A49,'Ad Assignments'!$C$3:$H$101,2,FALSE)=FALSE,0,1)</f>
        <v>1</v>
      </c>
      <c r="D49" s="17" t="str">
        <f>VLOOKUP(A49,'Ad Assignments'!$C$3:$H$101,6,FALSE)</f>
        <v>Daniel</v>
      </c>
      <c r="E49" s="17" t="str">
        <f>VLOOKUP(A49,'Ad Assignments'!$C$3:$H$101,3,FALSE)</f>
        <v>5</v>
      </c>
      <c r="F49" s="17" t="str">
        <f>VLOOKUP(A49,'Ad Assignments'!$C$2:$F$101,4,FALSE)</f>
        <v>4</v>
      </c>
    </row>
    <row r="50" ht="12.75" hidden="1" customHeight="1">
      <c r="A50" s="7" t="str">
        <f>IF('Ad Assignments'!B51=1,'Ad Assignments'!C51,"")</f>
        <v/>
      </c>
      <c r="B50" s="7" t="str">
        <f>VLOOKUP(A50,'Ad Assignments'!$C$3:$H$101,5,FALSE)</f>
        <v>#N/A</v>
      </c>
      <c r="C50" s="7" t="str">
        <f>IF(VLOOKUP(A50,'Ad Assignments'!$C$3:$H$101,2,FALSE)=FALSE,0,1)</f>
        <v>#N/A</v>
      </c>
      <c r="D50" s="7" t="str">
        <f>VLOOKUP(A50,'Ad Assignments'!$C$3:$H$101,6,FALSE)</f>
        <v>#N/A</v>
      </c>
      <c r="E50" s="7" t="str">
        <f>VLOOKUP(A50,'Ad Assignments'!$C$3:$H$101,3,FALSE)</f>
        <v>#N/A</v>
      </c>
    </row>
    <row r="51" ht="12.75" hidden="1" customHeight="1">
      <c r="A51" s="7" t="str">
        <f>IF('Ad Assignments'!B52=1,'Ad Assignments'!C52,"")</f>
        <v/>
      </c>
      <c r="B51" s="7" t="str">
        <f>VLOOKUP(A51,'Ad Assignments'!$C$3:$H$101,5,FALSE)</f>
        <v>#N/A</v>
      </c>
      <c r="C51" s="7" t="str">
        <f>IF(VLOOKUP(A51,'Ad Assignments'!$C$3:$H$101,2,FALSE)=FALSE,0,1)</f>
        <v>#N/A</v>
      </c>
      <c r="D51" s="7" t="str">
        <f>VLOOKUP(A51,'Ad Assignments'!$C$3:$H$101,6,FALSE)</f>
        <v>#N/A</v>
      </c>
      <c r="E51" s="7" t="str">
        <f>VLOOKUP(A51,'Ad Assignments'!$C$3:$H$101,3,FALSE)</f>
        <v>#N/A</v>
      </c>
    </row>
    <row r="52" ht="12.75" hidden="1" customHeight="1">
      <c r="A52" s="7" t="str">
        <f>IF('Ad Assignments'!B53=1,'Ad Assignments'!C53,"")</f>
        <v/>
      </c>
      <c r="B52" s="7" t="str">
        <f>VLOOKUP(A52,'Ad Assignments'!$C$3:$H$101,5,FALSE)</f>
        <v>#N/A</v>
      </c>
      <c r="C52" s="7" t="str">
        <f>IF(VLOOKUP(A52,'Ad Assignments'!$C$3:$H$101,2,FALSE)=FALSE,0,1)</f>
        <v>#N/A</v>
      </c>
      <c r="D52" s="7" t="str">
        <f>VLOOKUP(A52,'Ad Assignments'!$C$3:$H$101,6,FALSE)</f>
        <v>#N/A</v>
      </c>
      <c r="E52" s="7" t="str">
        <f>VLOOKUP(A52,'Ad Assignments'!$C$3:$H$101,3,FALSE)</f>
        <v>#N/A</v>
      </c>
    </row>
    <row r="53" ht="12.75" customHeight="1">
      <c r="A53" s="17" t="str">
        <f>IF('Ad Assignments'!B54=1,'Ad Assignments'!C54,"")</f>
        <v>53</v>
      </c>
      <c r="B53" s="17" t="str">
        <f>VLOOKUP(A53,'Ad Assignments'!$C$3:$H$101,5,FALSE)</f>
        <v>27</v>
      </c>
      <c r="C53" s="7" t="str">
        <f>IF(VLOOKUP(A53,'Ad Assignments'!$C$3:$H$101,2,FALSE)=FALSE,0,1)</f>
        <v>1</v>
      </c>
      <c r="D53" s="17" t="str">
        <f>VLOOKUP(A53,'Ad Assignments'!$C$3:$H$101,6,FALSE)</f>
        <v>Daniel</v>
      </c>
      <c r="E53" s="17" t="str">
        <f>VLOOKUP(A53,'Ad Assignments'!$C$3:$H$101,3,FALSE)</f>
        <v>5</v>
      </c>
      <c r="F53" s="17" t="str">
        <f>VLOOKUP(A53,'Ad Assignments'!$C$2:$F$101,4,FALSE)</f>
        <v>1</v>
      </c>
    </row>
    <row r="54" ht="12.75" customHeight="1">
      <c r="A54" s="17" t="str">
        <f>IF('Ad Assignments'!B55=1,'Ad Assignments'!C55,"")</f>
        <v>54</v>
      </c>
      <c r="B54" s="17" t="str">
        <f>VLOOKUP(A54,'Ad Assignments'!$C$3:$H$101,5,FALSE)</f>
        <v>27</v>
      </c>
      <c r="C54" s="7" t="str">
        <f>IF(VLOOKUP(A54,'Ad Assignments'!$C$3:$H$101,2,FALSE)=FALSE,0,1)</f>
        <v>0</v>
      </c>
      <c r="D54" s="17" t="str">
        <f>VLOOKUP(A54,'Ad Assignments'!$C$3:$H$101,6,FALSE)</f>
        <v>Daniel</v>
      </c>
      <c r="E54" s="17" t="str">
        <f>VLOOKUP(A54,'Ad Assignments'!$C$3:$H$101,3,FALSE)</f>
        <v>4</v>
      </c>
      <c r="F54" s="17" t="str">
        <f>VLOOKUP(A54,'Ad Assignments'!$C$2:$F$101,4,FALSE)</f>
        <v>1</v>
      </c>
    </row>
    <row r="55" ht="12.75" customHeight="1">
      <c r="A55" s="17" t="str">
        <f>IF('Ad Assignments'!B56=1,'Ad Assignments'!C56,"")</f>
        <v>55</v>
      </c>
      <c r="B55" s="17" t="str">
        <f>VLOOKUP(A55,'Ad Assignments'!$C$3:$H$101,5,FALSE)</f>
        <v>28</v>
      </c>
      <c r="C55" s="7" t="str">
        <f>IF(VLOOKUP(A55,'Ad Assignments'!$C$3:$H$101,2,FALSE)=FALSE,0,1)</f>
        <v>1</v>
      </c>
      <c r="D55" s="17" t="str">
        <f>VLOOKUP(A55,'Ad Assignments'!$C$3:$H$101,6,FALSE)</f>
        <v>Daniel</v>
      </c>
      <c r="E55" s="17" t="str">
        <f>VLOOKUP(A55,'Ad Assignments'!$C$3:$H$101,3,FALSE)</f>
        <v>4</v>
      </c>
      <c r="F55" s="17" t="str">
        <f>VLOOKUP(A55,'Ad Assignments'!$C$2:$F$101,4,FALSE)</f>
        <v>2</v>
      </c>
    </row>
    <row r="56" ht="12.75" customHeight="1">
      <c r="A56" s="17" t="str">
        <f>IF('Ad Assignments'!B57=1,'Ad Assignments'!C57,"")</f>
        <v>56</v>
      </c>
      <c r="B56" s="17" t="str">
        <f>VLOOKUP(A56,'Ad Assignments'!$C$3:$H$101,5,FALSE)</f>
        <v>28</v>
      </c>
      <c r="C56" s="7" t="str">
        <f>IF(VLOOKUP(A56,'Ad Assignments'!$C$3:$H$101,2,FALSE)=FALSE,0,1)</f>
        <v>0</v>
      </c>
      <c r="D56" s="17" t="str">
        <f>VLOOKUP(A56,'Ad Assignments'!$C$3:$H$101,6,FALSE)</f>
        <v>Daniel</v>
      </c>
      <c r="E56" s="17" t="str">
        <f>VLOOKUP(A56,'Ad Assignments'!$C$3:$H$101,3,FALSE)</f>
        <v>2</v>
      </c>
      <c r="F56" s="17" t="str">
        <f>VLOOKUP(A56,'Ad Assignments'!$C$2:$F$101,4,FALSE)</f>
        <v>2</v>
      </c>
    </row>
    <row r="57" ht="12.75" customHeight="1">
      <c r="A57" s="17" t="str">
        <f>IF('Ad Assignments'!B58=1,'Ad Assignments'!C58,"")</f>
        <v>57</v>
      </c>
      <c r="B57" s="17" t="str">
        <f>VLOOKUP(A57,'Ad Assignments'!$C$3:$H$101,5,FALSE)</f>
        <v>29</v>
      </c>
      <c r="C57" s="7" t="str">
        <f>IF(VLOOKUP(A57,'Ad Assignments'!$C$3:$H$101,2,FALSE)=FALSE,0,1)</f>
        <v>1</v>
      </c>
      <c r="D57" s="17" t="str">
        <f>VLOOKUP(A57,'Ad Assignments'!$C$3:$H$101,6,FALSE)</f>
        <v>Daniel</v>
      </c>
      <c r="E57" s="17" t="str">
        <f>VLOOKUP(A57,'Ad Assignments'!$C$3:$H$101,3,FALSE)</f>
        <v>5</v>
      </c>
      <c r="F57" s="17" t="str">
        <f>VLOOKUP(A57,'Ad Assignments'!$C$2:$F$101,4,FALSE)</f>
        <v>2</v>
      </c>
    </row>
    <row r="58" ht="12.75" hidden="1" customHeight="1">
      <c r="A58" s="7" t="str">
        <f>IF('Ad Assignments'!B59=1,'Ad Assignments'!C59,"")</f>
        <v/>
      </c>
      <c r="B58" s="7" t="str">
        <f>VLOOKUP(A58,'Ad Assignments'!$C$3:$H$101,5,FALSE)</f>
        <v>#N/A</v>
      </c>
      <c r="C58" s="7" t="str">
        <f>IF(VLOOKUP(A58,'Ad Assignments'!$C$3:$H$101,2,FALSE)=FALSE,0,1)</f>
        <v>#N/A</v>
      </c>
      <c r="D58" s="7" t="str">
        <f>VLOOKUP(A58,'Ad Assignments'!$C$3:$H$101,6,FALSE)</f>
        <v>#N/A</v>
      </c>
      <c r="E58" s="7" t="str">
        <f>VLOOKUP(A58,'Ad Assignments'!$C$3:$H$101,3,FALSE)</f>
        <v>#N/A</v>
      </c>
    </row>
    <row r="59" ht="12.75" customHeight="1">
      <c r="A59" s="17" t="str">
        <f>IF('Ad Assignments'!B60=1,'Ad Assignments'!C60,"")</f>
        <v>59</v>
      </c>
      <c r="B59" s="17" t="str">
        <f>VLOOKUP(A59,'Ad Assignments'!$C$3:$H$101,5,FALSE)</f>
        <v>30</v>
      </c>
      <c r="C59" s="7" t="str">
        <f>IF(VLOOKUP(A59,'Ad Assignments'!$C$3:$H$101,2,FALSE)=FALSE,0,1)</f>
        <v>1</v>
      </c>
      <c r="D59" s="17" t="str">
        <f>VLOOKUP(A59,'Ad Assignments'!$C$3:$H$101,6,FALSE)</f>
        <v>Daniel</v>
      </c>
      <c r="E59" s="17" t="str">
        <f>VLOOKUP(A59,'Ad Assignments'!$C$3:$H$101,3,FALSE)</f>
        <v>4</v>
      </c>
      <c r="F59" s="17" t="str">
        <f>VLOOKUP(A59,'Ad Assignments'!$C$2:$F$101,4,FALSE)</f>
        <v>2</v>
      </c>
    </row>
    <row r="60" ht="12.75" hidden="1" customHeight="1">
      <c r="A60" s="7" t="str">
        <f>IF('Ad Assignments'!B61=1,'Ad Assignments'!C61,"")</f>
        <v/>
      </c>
      <c r="B60" s="7" t="str">
        <f>VLOOKUP(A60,'Ad Assignments'!$C$3:$H$101,5,FALSE)</f>
        <v>#N/A</v>
      </c>
      <c r="C60" s="7" t="str">
        <f>IF(VLOOKUP(A60,'Ad Assignments'!$C$3:$H$101,2,FALSE)=FALSE,0,1)</f>
        <v>#N/A</v>
      </c>
      <c r="D60" s="7" t="str">
        <f>VLOOKUP(A60,'Ad Assignments'!$C$3:$H$101,6,FALSE)</f>
        <v>#N/A</v>
      </c>
      <c r="E60" s="7" t="str">
        <f>VLOOKUP(A60,'Ad Assignments'!$C$3:$H$101,3,FALSE)</f>
        <v>#N/A</v>
      </c>
    </row>
    <row r="61" ht="12.75" hidden="1" customHeight="1">
      <c r="A61" s="7" t="str">
        <f>IF('Ad Assignments'!B62=1,'Ad Assignments'!C62,"")</f>
        <v/>
      </c>
      <c r="B61" s="7" t="str">
        <f>VLOOKUP(A61,'Ad Assignments'!$C$3:$H$101,5,FALSE)</f>
        <v>#N/A</v>
      </c>
      <c r="C61" s="7" t="str">
        <f>IF(VLOOKUP(A61,'Ad Assignments'!$C$3:$H$101,2,FALSE)=FALSE,0,1)</f>
        <v>#N/A</v>
      </c>
      <c r="D61" s="7" t="str">
        <f>VLOOKUP(A61,'Ad Assignments'!$C$3:$H$101,6,FALSE)</f>
        <v>#N/A</v>
      </c>
      <c r="E61" s="7" t="str">
        <f>VLOOKUP(A61,'Ad Assignments'!$C$3:$H$101,3,FALSE)</f>
        <v>#N/A</v>
      </c>
    </row>
    <row r="62" ht="12.75" hidden="1" customHeight="1">
      <c r="A62" s="7" t="str">
        <f>IF('Ad Assignments'!B63=1,'Ad Assignments'!C63,"")</f>
        <v/>
      </c>
      <c r="B62" s="7" t="str">
        <f>VLOOKUP(A62,'Ad Assignments'!$C$3:$H$101,5,FALSE)</f>
        <v>#N/A</v>
      </c>
      <c r="C62" s="7" t="str">
        <f>IF(VLOOKUP(A62,'Ad Assignments'!$C$3:$H$101,2,FALSE)=FALSE,0,1)</f>
        <v>#N/A</v>
      </c>
      <c r="D62" s="7" t="str">
        <f>VLOOKUP(A62,'Ad Assignments'!$C$3:$H$101,6,FALSE)</f>
        <v>#N/A</v>
      </c>
      <c r="E62" s="7" t="str">
        <f>VLOOKUP(A62,'Ad Assignments'!$C$3:$H$101,3,FALSE)</f>
        <v>#N/A</v>
      </c>
    </row>
    <row r="63" ht="12.75" hidden="1" customHeight="1">
      <c r="A63" s="7" t="str">
        <f>IF('Ad Assignments'!B64=1,'Ad Assignments'!C64,"")</f>
        <v/>
      </c>
      <c r="B63" s="7" t="str">
        <f>VLOOKUP(A63,'Ad Assignments'!$C$3:$H$101,5,FALSE)</f>
        <v>#N/A</v>
      </c>
      <c r="C63" s="7" t="str">
        <f>IF(VLOOKUP(A63,'Ad Assignments'!$C$3:$H$101,2,FALSE)=FALSE,0,1)</f>
        <v>#N/A</v>
      </c>
      <c r="D63" s="7" t="str">
        <f>VLOOKUP(A63,'Ad Assignments'!$C$3:$H$101,6,FALSE)</f>
        <v>#N/A</v>
      </c>
      <c r="E63" s="7" t="str">
        <f>VLOOKUP(A63,'Ad Assignments'!$C$3:$H$101,3,FALSE)</f>
        <v>#N/A</v>
      </c>
    </row>
    <row r="64" ht="12.75" hidden="1" customHeight="1">
      <c r="A64" s="7" t="str">
        <f>IF('Ad Assignments'!B65=1,'Ad Assignments'!C65,"")</f>
        <v/>
      </c>
      <c r="B64" s="7" t="str">
        <f>VLOOKUP(A64,'Ad Assignments'!$C$3:$H$101,5,FALSE)</f>
        <v>#N/A</v>
      </c>
      <c r="C64" s="7" t="str">
        <f>IF(VLOOKUP(A64,'Ad Assignments'!$C$3:$H$101,2,FALSE)=FALSE,0,1)</f>
        <v>#N/A</v>
      </c>
      <c r="D64" s="7" t="str">
        <f>VLOOKUP(A64,'Ad Assignments'!$C$3:$H$101,6,FALSE)</f>
        <v>#N/A</v>
      </c>
      <c r="E64" s="7" t="str">
        <f>VLOOKUP(A64,'Ad Assignments'!$C$3:$H$101,3,FALSE)</f>
        <v>#N/A</v>
      </c>
    </row>
    <row r="65" ht="12.75" customHeight="1">
      <c r="A65" s="17" t="str">
        <f>IF('Ad Assignments'!B66=1,'Ad Assignments'!C66,"")</f>
        <v>65</v>
      </c>
      <c r="B65" s="17" t="str">
        <f>VLOOKUP(A65,'Ad Assignments'!$C$3:$H$101,5,FALSE)</f>
        <v>33</v>
      </c>
      <c r="C65" s="7" t="str">
        <f>IF(VLOOKUP(A65,'Ad Assignments'!$C$3:$H$101,2,FALSE)=FALSE,0,1)</f>
        <v>1</v>
      </c>
      <c r="D65" s="17" t="str">
        <f>VLOOKUP(A65,'Ad Assignments'!$C$3:$H$101,6,FALSE)</f>
        <v>Jonathan</v>
      </c>
      <c r="E65" s="17" t="str">
        <f>VLOOKUP(A65,'Ad Assignments'!$C$3:$H$101,3,FALSE)</f>
        <v>5</v>
      </c>
      <c r="F65" s="17" t="str">
        <f>VLOOKUP(A65,'Ad Assignments'!$C$2:$F$101,4,FALSE)</f>
        <v>4</v>
      </c>
    </row>
    <row r="66" ht="12.75" hidden="1" customHeight="1">
      <c r="A66" s="7" t="str">
        <f>IF('Ad Assignments'!B67=1,'Ad Assignments'!C67,"")</f>
        <v/>
      </c>
      <c r="B66" s="7" t="str">
        <f>VLOOKUP(A66,'Ad Assignments'!$C$3:$H$101,5,FALSE)</f>
        <v>#N/A</v>
      </c>
      <c r="C66" s="7" t="str">
        <f>IF(VLOOKUP(A66,'Ad Assignments'!$C$3:$H$101,2,FALSE)=FALSE,0,1)</f>
        <v>#N/A</v>
      </c>
      <c r="D66" s="7" t="str">
        <f>VLOOKUP(A66,'Ad Assignments'!$C$3:$H$101,6,FALSE)</f>
        <v>#N/A</v>
      </c>
      <c r="E66" s="7" t="str">
        <f>VLOOKUP(A66,'Ad Assignments'!$C$3:$H$101,3,FALSE)</f>
        <v>#N/A</v>
      </c>
    </row>
    <row r="67" ht="12.75" hidden="1" customHeight="1">
      <c r="A67" s="7" t="str">
        <f>IF('Ad Assignments'!B68=1,'Ad Assignments'!C68,"")</f>
        <v/>
      </c>
      <c r="B67" s="7" t="str">
        <f>VLOOKUP(A67,'Ad Assignments'!$C$3:$H$101,5,FALSE)</f>
        <v>#N/A</v>
      </c>
      <c r="C67" s="7" t="str">
        <f>IF(VLOOKUP(A67,'Ad Assignments'!$C$3:$H$101,2,FALSE)=FALSE,0,1)</f>
        <v>#N/A</v>
      </c>
      <c r="D67" s="7" t="str">
        <f>VLOOKUP(A67,'Ad Assignments'!$C$3:$H$101,6,FALSE)</f>
        <v>#N/A</v>
      </c>
      <c r="E67" s="7" t="str">
        <f>VLOOKUP(A67,'Ad Assignments'!$C$3:$H$101,3,FALSE)</f>
        <v>#N/A</v>
      </c>
    </row>
    <row r="68" ht="12.75" hidden="1" customHeight="1">
      <c r="A68" s="7" t="str">
        <f>IF('Ad Assignments'!B69=1,'Ad Assignments'!C69,"")</f>
        <v/>
      </c>
      <c r="B68" s="7" t="str">
        <f>VLOOKUP(A68,'Ad Assignments'!$C$3:$H$101,5,FALSE)</f>
        <v>#N/A</v>
      </c>
      <c r="C68" s="7" t="str">
        <f>IF(VLOOKUP(A68,'Ad Assignments'!$C$3:$H$101,2,FALSE)=FALSE,0,1)</f>
        <v>#N/A</v>
      </c>
      <c r="D68" s="7" t="str">
        <f>VLOOKUP(A68,'Ad Assignments'!$C$3:$H$101,6,FALSE)</f>
        <v>#N/A</v>
      </c>
      <c r="E68" s="7" t="str">
        <f>VLOOKUP(A68,'Ad Assignments'!$C$3:$H$101,3,FALSE)</f>
        <v>#N/A</v>
      </c>
    </row>
    <row r="69" ht="12.75" customHeight="1">
      <c r="A69" s="17" t="str">
        <f>IF('Ad Assignments'!B70=1,'Ad Assignments'!C70,"")</f>
        <v>69</v>
      </c>
      <c r="B69" s="17" t="str">
        <f>VLOOKUP(A69,'Ad Assignments'!$C$3:$H$101,5,FALSE)</f>
        <v>35</v>
      </c>
      <c r="C69" s="7" t="str">
        <f>IF(VLOOKUP(A69,'Ad Assignments'!$C$3:$H$101,2,FALSE)=FALSE,0,1)</f>
        <v>1</v>
      </c>
      <c r="D69" s="17" t="str">
        <f>VLOOKUP(A69,'Ad Assignments'!$C$3:$H$101,6,FALSE)</f>
        <v>Jonathan</v>
      </c>
      <c r="E69" s="17" t="str">
        <f>VLOOKUP(A69,'Ad Assignments'!$C$3:$H$101,3,FALSE)</f>
        <v>2</v>
      </c>
      <c r="F69" s="17" t="str">
        <f>VLOOKUP(A69,'Ad Assignments'!$C$2:$F$101,4,FALSE)</f>
        <v>1</v>
      </c>
    </row>
    <row r="70" ht="12.75" customHeight="1">
      <c r="A70" s="17" t="str">
        <f>IF('Ad Assignments'!B71=1,'Ad Assignments'!C71,"")</f>
        <v>70</v>
      </c>
      <c r="B70" s="17" t="str">
        <f>VLOOKUP(A70,'Ad Assignments'!$C$3:$H$101,5,FALSE)</f>
        <v>35</v>
      </c>
      <c r="C70" s="7" t="str">
        <f>IF(VLOOKUP(A70,'Ad Assignments'!$C$3:$H$101,2,FALSE)=FALSE,0,1)</f>
        <v>0</v>
      </c>
      <c r="D70" s="17" t="str">
        <f>VLOOKUP(A70,'Ad Assignments'!$C$3:$H$101,6,FALSE)</f>
        <v>Jonathan</v>
      </c>
      <c r="E70" s="17" t="str">
        <f>VLOOKUP(A70,'Ad Assignments'!$C$3:$H$101,3,FALSE)</f>
        <v>1</v>
      </c>
      <c r="F70" s="17" t="str">
        <f>VLOOKUP(A70,'Ad Assignments'!$C$2:$F$101,4,FALSE)</f>
        <v>3</v>
      </c>
    </row>
    <row r="71" ht="12.75" hidden="1" customHeight="1">
      <c r="A71" s="7" t="str">
        <f>IF('Ad Assignments'!B72=1,'Ad Assignments'!C72,"")</f>
        <v/>
      </c>
      <c r="B71" s="7" t="str">
        <f>VLOOKUP(A71,'Ad Assignments'!$C$3:$H$101,5,FALSE)</f>
        <v>#N/A</v>
      </c>
      <c r="C71" s="7" t="str">
        <f>IF(VLOOKUP(A71,'Ad Assignments'!$C$3:$H$101,2,FALSE)=FALSE,0,1)</f>
        <v>#N/A</v>
      </c>
      <c r="D71" s="7" t="str">
        <f>VLOOKUP(A71,'Ad Assignments'!$C$3:$H$101,6,FALSE)</f>
        <v>#N/A</v>
      </c>
      <c r="E71" s="7" t="str">
        <f>VLOOKUP(A71,'Ad Assignments'!$C$3:$H$101,3,FALSE)</f>
        <v>#N/A</v>
      </c>
    </row>
    <row r="72" ht="12.75" hidden="1" customHeight="1">
      <c r="A72" s="7" t="str">
        <f>IF('Ad Assignments'!B73=1,'Ad Assignments'!C73,"")</f>
        <v/>
      </c>
      <c r="B72" s="7" t="str">
        <f>VLOOKUP(A72,'Ad Assignments'!$C$3:$H$101,5,FALSE)</f>
        <v>#N/A</v>
      </c>
      <c r="C72" s="7" t="str">
        <f>IF(VLOOKUP(A72,'Ad Assignments'!$C$3:$H$101,2,FALSE)=FALSE,0,1)</f>
        <v>#N/A</v>
      </c>
      <c r="D72" s="7" t="str">
        <f>VLOOKUP(A72,'Ad Assignments'!$C$3:$H$101,6,FALSE)</f>
        <v>#N/A</v>
      </c>
      <c r="E72" s="7" t="str">
        <f>VLOOKUP(A72,'Ad Assignments'!$C$3:$H$101,3,FALSE)</f>
        <v>#N/A</v>
      </c>
    </row>
    <row r="73" ht="12.75" hidden="1" customHeight="1">
      <c r="A73" s="7" t="str">
        <f>IF('Ad Assignments'!B74=1,'Ad Assignments'!C74,"")</f>
        <v/>
      </c>
      <c r="B73" s="7" t="str">
        <f>VLOOKUP(A73,'Ad Assignments'!$C$3:$H$101,5,FALSE)</f>
        <v>#N/A</v>
      </c>
      <c r="C73" s="7" t="str">
        <f>IF(VLOOKUP(A73,'Ad Assignments'!$C$3:$H$101,2,FALSE)=FALSE,0,1)</f>
        <v>#N/A</v>
      </c>
      <c r="D73" s="7" t="str">
        <f>VLOOKUP(A73,'Ad Assignments'!$C$3:$H$101,6,FALSE)</f>
        <v>#N/A</v>
      </c>
      <c r="E73" s="7" t="str">
        <f>VLOOKUP(A73,'Ad Assignments'!$C$3:$H$101,3,FALSE)</f>
        <v>#N/A</v>
      </c>
    </row>
    <row r="74" ht="12.75" hidden="1" customHeight="1">
      <c r="A74" s="7" t="str">
        <f>IF('Ad Assignments'!B75=1,'Ad Assignments'!C75,"")</f>
        <v/>
      </c>
      <c r="B74" s="7" t="str">
        <f>VLOOKUP(A74,'Ad Assignments'!$C$3:$H$101,5,FALSE)</f>
        <v>#N/A</v>
      </c>
      <c r="C74" s="7" t="str">
        <f>IF(VLOOKUP(A74,'Ad Assignments'!$C$3:$H$101,2,FALSE)=FALSE,0,1)</f>
        <v>#N/A</v>
      </c>
      <c r="D74" s="7" t="str">
        <f>VLOOKUP(A74,'Ad Assignments'!$C$3:$H$101,6,FALSE)</f>
        <v>#N/A</v>
      </c>
      <c r="E74" s="7" t="str">
        <f>VLOOKUP(A74,'Ad Assignments'!$C$3:$H$101,3,FALSE)</f>
        <v>#N/A</v>
      </c>
    </row>
    <row r="75" ht="12.75" hidden="1" customHeight="1">
      <c r="A75" s="7" t="str">
        <f>IF('Ad Assignments'!B76=1,'Ad Assignments'!C76,"")</f>
        <v/>
      </c>
      <c r="B75" s="7" t="str">
        <f>VLOOKUP(A75,'Ad Assignments'!$C$3:$H$101,5,FALSE)</f>
        <v>#N/A</v>
      </c>
      <c r="C75" s="7" t="str">
        <f>IF(VLOOKUP(A75,'Ad Assignments'!$C$3:$H$101,2,FALSE)=FALSE,0,1)</f>
        <v>#N/A</v>
      </c>
      <c r="D75" s="7" t="str">
        <f>VLOOKUP(A75,'Ad Assignments'!$C$3:$H$101,6,FALSE)</f>
        <v>#N/A</v>
      </c>
      <c r="E75" s="7" t="str">
        <f>VLOOKUP(A75,'Ad Assignments'!$C$3:$H$101,3,FALSE)</f>
        <v>#N/A</v>
      </c>
    </row>
    <row r="76" ht="12.75" hidden="1" customHeight="1">
      <c r="A76" s="7" t="str">
        <f>IF('Ad Assignments'!B77=1,'Ad Assignments'!C77,"")</f>
        <v/>
      </c>
      <c r="B76" s="7" t="str">
        <f>VLOOKUP(A76,'Ad Assignments'!$C$3:$H$101,5,FALSE)</f>
        <v>#N/A</v>
      </c>
      <c r="C76" s="7" t="str">
        <f>IF(VLOOKUP(A76,'Ad Assignments'!$C$3:$H$101,2,FALSE)=FALSE,0,1)</f>
        <v>#N/A</v>
      </c>
      <c r="D76" s="7" t="str">
        <f>VLOOKUP(A76,'Ad Assignments'!$C$3:$H$101,6,FALSE)</f>
        <v>#N/A</v>
      </c>
      <c r="E76" s="7" t="str">
        <f>VLOOKUP(A76,'Ad Assignments'!$C$3:$H$101,3,FALSE)</f>
        <v>#N/A</v>
      </c>
    </row>
    <row r="77" ht="12.75" hidden="1" customHeight="1">
      <c r="A77" s="7" t="str">
        <f>IF('Ad Assignments'!B78=1,'Ad Assignments'!C78,"")</f>
        <v/>
      </c>
      <c r="B77" s="7" t="str">
        <f>VLOOKUP(A77,'Ad Assignments'!$C$3:$H$101,5,FALSE)</f>
        <v>#N/A</v>
      </c>
      <c r="C77" s="7" t="str">
        <f>IF(VLOOKUP(A77,'Ad Assignments'!$C$3:$H$101,2,FALSE)=FALSE,0,1)</f>
        <v>#N/A</v>
      </c>
      <c r="D77" s="7" t="str">
        <f>VLOOKUP(A77,'Ad Assignments'!$C$3:$H$101,6,FALSE)</f>
        <v>#N/A</v>
      </c>
      <c r="E77" s="7" t="str">
        <f>VLOOKUP(A77,'Ad Assignments'!$C$3:$H$101,3,FALSE)</f>
        <v>#N/A</v>
      </c>
    </row>
    <row r="78" ht="12.75" hidden="1" customHeight="1">
      <c r="A78" s="7" t="str">
        <f>IF('Ad Assignments'!B79=1,'Ad Assignments'!C79,"")</f>
        <v/>
      </c>
      <c r="B78" s="7" t="str">
        <f>VLOOKUP(A78,'Ad Assignments'!$C$3:$H$101,5,FALSE)</f>
        <v>#N/A</v>
      </c>
      <c r="C78" s="7" t="str">
        <f>IF(VLOOKUP(A78,'Ad Assignments'!$C$3:$H$101,2,FALSE)=FALSE,0,1)</f>
        <v>#N/A</v>
      </c>
      <c r="D78" s="7" t="str">
        <f>VLOOKUP(A78,'Ad Assignments'!$C$3:$H$101,6,FALSE)</f>
        <v>#N/A</v>
      </c>
      <c r="E78" s="7" t="str">
        <f>VLOOKUP(A78,'Ad Assignments'!$C$3:$H$101,3,FALSE)</f>
        <v>#N/A</v>
      </c>
    </row>
    <row r="79" ht="12.75" hidden="1" customHeight="1">
      <c r="A79" s="7" t="str">
        <f>IF('Ad Assignments'!B80=1,'Ad Assignments'!C80,"")</f>
        <v/>
      </c>
      <c r="B79" s="7" t="str">
        <f>VLOOKUP(A79,'Ad Assignments'!$C$3:$H$101,5,FALSE)</f>
        <v>#N/A</v>
      </c>
      <c r="C79" s="7" t="str">
        <f>IF(VLOOKUP(A79,'Ad Assignments'!$C$3:$H$101,2,FALSE)=FALSE,0,1)</f>
        <v>#N/A</v>
      </c>
      <c r="D79" s="7" t="str">
        <f>VLOOKUP(A79,'Ad Assignments'!$C$3:$H$101,6,FALSE)</f>
        <v>#N/A</v>
      </c>
      <c r="E79" s="7" t="str">
        <f>VLOOKUP(A79,'Ad Assignments'!$C$3:$H$101,3,FALSE)</f>
        <v>#N/A</v>
      </c>
    </row>
    <row r="80" ht="12.75" hidden="1" customHeight="1">
      <c r="A80" s="7" t="str">
        <f>IF('Ad Assignments'!B81=1,'Ad Assignments'!C81,"")</f>
        <v/>
      </c>
      <c r="B80" s="7" t="str">
        <f>VLOOKUP(A80,'Ad Assignments'!$C$3:$H$101,5,FALSE)</f>
        <v>#N/A</v>
      </c>
      <c r="C80" s="7" t="str">
        <f>IF(VLOOKUP(A80,'Ad Assignments'!$C$3:$H$101,2,FALSE)=FALSE,0,1)</f>
        <v>#N/A</v>
      </c>
      <c r="D80" s="7" t="str">
        <f>VLOOKUP(A80,'Ad Assignments'!$C$3:$H$101,6,FALSE)</f>
        <v>#N/A</v>
      </c>
      <c r="E80" s="7" t="str">
        <f>VLOOKUP(A80,'Ad Assignments'!$C$3:$H$101,3,FALSE)</f>
        <v>#N/A</v>
      </c>
    </row>
    <row r="81" ht="12.75" hidden="1" customHeight="1">
      <c r="A81" s="7" t="str">
        <f>IF('Ad Assignments'!B82=1,'Ad Assignments'!C82,"")</f>
        <v/>
      </c>
      <c r="B81" s="7" t="str">
        <f>VLOOKUP(A81,'Ad Assignments'!$C$3:$H$101,5,FALSE)</f>
        <v>#N/A</v>
      </c>
      <c r="C81" s="7" t="str">
        <f>IF(VLOOKUP(A81,'Ad Assignments'!$C$3:$H$101,2,FALSE)=FALSE,0,1)</f>
        <v>#N/A</v>
      </c>
      <c r="D81" s="7" t="str">
        <f>VLOOKUP(A81,'Ad Assignments'!$C$3:$H$101,6,FALSE)</f>
        <v>#N/A</v>
      </c>
      <c r="E81" s="7" t="str">
        <f>VLOOKUP(A81,'Ad Assignments'!$C$3:$H$101,3,FALSE)</f>
        <v>#N/A</v>
      </c>
    </row>
    <row r="82" ht="12.75" hidden="1" customHeight="1">
      <c r="A82" s="7" t="str">
        <f>IF('Ad Assignments'!B83=1,'Ad Assignments'!C83,"")</f>
        <v/>
      </c>
      <c r="B82" s="7" t="str">
        <f>VLOOKUP(A82,'Ad Assignments'!$C$3:$H$101,5,FALSE)</f>
        <v>#N/A</v>
      </c>
      <c r="C82" s="7" t="str">
        <f>IF(VLOOKUP(A82,'Ad Assignments'!$C$3:$H$101,2,FALSE)=FALSE,0,1)</f>
        <v>#N/A</v>
      </c>
      <c r="D82" s="7" t="str">
        <f>VLOOKUP(A82,'Ad Assignments'!$C$3:$H$101,6,FALSE)</f>
        <v>#N/A</v>
      </c>
      <c r="E82" s="7" t="str">
        <f>VLOOKUP(A82,'Ad Assignments'!$C$3:$H$101,3,FALSE)</f>
        <v>#N/A</v>
      </c>
    </row>
    <row r="83" ht="12.75" hidden="1" customHeight="1">
      <c r="A83" s="7" t="str">
        <f>IF('Ad Assignments'!B84=1,'Ad Assignments'!C84,"")</f>
        <v/>
      </c>
      <c r="B83" s="7" t="str">
        <f>VLOOKUP(A83,'Ad Assignments'!$C$3:$H$101,5,FALSE)</f>
        <v>#N/A</v>
      </c>
      <c r="C83" s="7" t="str">
        <f>IF(VLOOKUP(A83,'Ad Assignments'!$C$3:$H$101,2,FALSE)=FALSE,0,1)</f>
        <v>#N/A</v>
      </c>
      <c r="D83" s="7" t="str">
        <f>VLOOKUP(A83,'Ad Assignments'!$C$3:$H$101,6,FALSE)</f>
        <v>#N/A</v>
      </c>
      <c r="E83" s="7" t="str">
        <f>VLOOKUP(A83,'Ad Assignments'!$C$3:$H$101,3,FALSE)</f>
        <v>#N/A</v>
      </c>
    </row>
    <row r="84" ht="12.75" hidden="1" customHeight="1">
      <c r="A84" s="7" t="str">
        <f>IF('Ad Assignments'!B85=1,'Ad Assignments'!C85,"")</f>
        <v/>
      </c>
      <c r="B84" s="7" t="str">
        <f>VLOOKUP(A84,'Ad Assignments'!$C$3:$H$101,5,FALSE)</f>
        <v>#N/A</v>
      </c>
      <c r="C84" s="7" t="str">
        <f>IF(VLOOKUP(A84,'Ad Assignments'!$C$3:$H$101,2,FALSE)=FALSE,0,1)</f>
        <v>#N/A</v>
      </c>
      <c r="D84" s="7" t="str">
        <f>VLOOKUP(A84,'Ad Assignments'!$C$3:$H$101,6,FALSE)</f>
        <v>#N/A</v>
      </c>
      <c r="E84" s="7" t="str">
        <f>VLOOKUP(A84,'Ad Assignments'!$C$3:$H$101,3,FALSE)</f>
        <v>#N/A</v>
      </c>
    </row>
    <row r="85" ht="12.75" hidden="1" customHeight="1">
      <c r="A85" s="7" t="str">
        <f>IF('Ad Assignments'!B86=1,'Ad Assignments'!C86,"")</f>
        <v/>
      </c>
      <c r="B85" s="7" t="str">
        <f>VLOOKUP(A85,'Ad Assignments'!$C$3:$H$101,5,FALSE)</f>
        <v>#N/A</v>
      </c>
      <c r="C85" s="7" t="str">
        <f>IF(VLOOKUP(A85,'Ad Assignments'!$C$3:$H$101,2,FALSE)=FALSE,0,1)</f>
        <v>#N/A</v>
      </c>
      <c r="D85" s="7" t="str">
        <f>VLOOKUP(A85,'Ad Assignments'!$C$3:$H$101,6,FALSE)</f>
        <v>#N/A</v>
      </c>
      <c r="E85" s="7" t="str">
        <f>VLOOKUP(A85,'Ad Assignments'!$C$3:$H$101,3,FALSE)</f>
        <v>#N/A</v>
      </c>
    </row>
    <row r="86" ht="12.75" customHeight="1">
      <c r="A86" s="17" t="str">
        <f>IF('Ad Assignments'!B87=1,'Ad Assignments'!C87,"")</f>
        <v>86</v>
      </c>
      <c r="B86" s="17" t="str">
        <f>VLOOKUP(A86,'Ad Assignments'!$C$3:$H$101,5,FALSE)</f>
        <v>43</v>
      </c>
      <c r="C86" s="7" t="str">
        <f>IF(VLOOKUP(A86,'Ad Assignments'!$C$3:$H$101,2,FALSE)=FALSE,0,1)</f>
        <v>0</v>
      </c>
      <c r="D86" s="17" t="str">
        <f>VLOOKUP(A86,'Ad Assignments'!$C$3:$H$101,6,FALSE)</f>
        <v>Umber</v>
      </c>
      <c r="E86" s="17" t="str">
        <f>VLOOKUP(A86,'Ad Assignments'!$C$3:$H$101,3,FALSE)</f>
        <v>1</v>
      </c>
      <c r="F86" s="17" t="str">
        <f>VLOOKUP(A86,'Ad Assignments'!$C$2:$F$101,4,FALSE)</f>
        <v>1</v>
      </c>
    </row>
    <row r="87" ht="12.75" hidden="1" customHeight="1">
      <c r="A87" s="7" t="str">
        <f>IF('Ad Assignments'!B88=1,'Ad Assignments'!C88,"")</f>
        <v/>
      </c>
      <c r="B87" s="7" t="str">
        <f>VLOOKUP(A87,'Ad Assignments'!$C$3:$H$101,5,FALSE)</f>
        <v>#N/A</v>
      </c>
      <c r="C87" s="7" t="str">
        <f>IF(VLOOKUP(A87,'Ad Assignments'!$C$3:$H$101,2,FALSE)=FALSE,0,1)</f>
        <v>#N/A</v>
      </c>
      <c r="D87" s="7" t="str">
        <f>VLOOKUP(A87,'Ad Assignments'!$C$3:$H$101,6,FALSE)</f>
        <v>#N/A</v>
      </c>
      <c r="E87" s="7" t="str">
        <f>VLOOKUP(A87,'Ad Assignments'!$C$3:$H$101,3,FALSE)</f>
        <v>#N/A</v>
      </c>
    </row>
    <row r="88" ht="12.75" customHeight="1">
      <c r="A88" s="17" t="str">
        <f>IF('Ad Assignments'!B89=1,'Ad Assignments'!C89,"")</f>
        <v>88</v>
      </c>
      <c r="B88" s="17" t="str">
        <f>VLOOKUP(A88,'Ad Assignments'!$C$3:$H$101,5,FALSE)</f>
        <v>44</v>
      </c>
      <c r="C88" s="7" t="str">
        <f>IF(VLOOKUP(A88,'Ad Assignments'!$C$3:$H$101,2,FALSE)=FALSE,0,1)</f>
        <v>0</v>
      </c>
      <c r="D88" s="17" t="str">
        <f>VLOOKUP(A88,'Ad Assignments'!$C$3:$H$101,6,FALSE)</f>
        <v>Umber</v>
      </c>
      <c r="E88" s="17" t="str">
        <f>VLOOKUP(A88,'Ad Assignments'!$C$3:$H$101,3,FALSE)</f>
        <v>2</v>
      </c>
      <c r="F88" s="17" t="str">
        <f>VLOOKUP(A88,'Ad Assignments'!$C$2:$F$101,4,FALSE)</f>
        <v>4</v>
      </c>
    </row>
    <row r="89" ht="12.75" customHeight="1">
      <c r="A89" s="17" t="str">
        <f>IF('Ad Assignments'!B90=1,'Ad Assignments'!C90,"")</f>
        <v>89</v>
      </c>
      <c r="B89" s="17" t="str">
        <f>VLOOKUP(A89,'Ad Assignments'!$C$3:$H$101,5,FALSE)</f>
        <v>45</v>
      </c>
      <c r="C89" s="7" t="str">
        <f>IF(VLOOKUP(A89,'Ad Assignments'!$C$3:$H$101,2,FALSE)=FALSE,0,1)</f>
        <v>1</v>
      </c>
      <c r="D89" s="17" t="str">
        <f>VLOOKUP(A89,'Ad Assignments'!$C$3:$H$101,6,FALSE)</f>
        <v>Umber</v>
      </c>
      <c r="E89" s="17" t="str">
        <f>VLOOKUP(A89,'Ad Assignments'!$C$3:$H$101,3,FALSE)</f>
        <v>2</v>
      </c>
      <c r="F89" s="17" t="str">
        <f>VLOOKUP(A89,'Ad Assignments'!$C$2:$F$101,4,FALSE)</f>
        <v>3</v>
      </c>
    </row>
    <row r="90" ht="12.75" customHeight="1">
      <c r="A90" s="17" t="str">
        <f>IF('Ad Assignments'!B91=1,'Ad Assignments'!C91,"")</f>
        <v>90</v>
      </c>
      <c r="B90" s="17" t="str">
        <f>VLOOKUP(A90,'Ad Assignments'!$C$3:$H$101,5,FALSE)</f>
        <v>45</v>
      </c>
      <c r="C90" s="7" t="str">
        <f>IF(VLOOKUP(A90,'Ad Assignments'!$C$3:$H$101,2,FALSE)=FALSE,0,1)</f>
        <v>0</v>
      </c>
      <c r="D90" s="17" t="str">
        <f>VLOOKUP(A90,'Ad Assignments'!$C$3:$H$101,6,FALSE)</f>
        <v>Umber</v>
      </c>
      <c r="E90" s="17" t="str">
        <f>VLOOKUP(A90,'Ad Assignments'!$C$3:$H$101,3,FALSE)</f>
        <v>1</v>
      </c>
      <c r="F90" s="17" t="str">
        <f>VLOOKUP(A90,'Ad Assignments'!$C$2:$F$101,4,FALSE)</f>
        <v>3</v>
      </c>
    </row>
    <row r="91" ht="12.75" customHeight="1">
      <c r="A91" s="17" t="str">
        <f>IF('Ad Assignments'!B92=1,'Ad Assignments'!C92,"")</f>
        <v>91</v>
      </c>
      <c r="B91" s="17" t="str">
        <f>VLOOKUP(A91,'Ad Assignments'!$C$3:$H$101,5,FALSE)</f>
        <v>46</v>
      </c>
      <c r="C91" s="7" t="str">
        <f>IF(VLOOKUP(A91,'Ad Assignments'!$C$3:$H$101,2,FALSE)=FALSE,0,1)</f>
        <v>1</v>
      </c>
      <c r="D91" s="17" t="str">
        <f>VLOOKUP(A91,'Ad Assignments'!$C$3:$H$101,6,FALSE)</f>
        <v>Umber</v>
      </c>
      <c r="E91" s="17" t="str">
        <f>VLOOKUP(A91,'Ad Assignments'!$C$3:$H$101,3,FALSE)</f>
        <v>5</v>
      </c>
      <c r="F91" s="17" t="str">
        <f>VLOOKUP(A91,'Ad Assignments'!$C$2:$F$101,4,FALSE)</f>
        <v>1</v>
      </c>
    </row>
    <row r="92" ht="12.75" customHeight="1">
      <c r="A92" s="17" t="str">
        <f>IF('Ad Assignments'!B93=1,'Ad Assignments'!C93,"")</f>
        <v>92</v>
      </c>
      <c r="B92" s="17" t="str">
        <f>VLOOKUP(A92,'Ad Assignments'!$C$3:$H$101,5,FALSE)</f>
        <v>46</v>
      </c>
      <c r="C92" s="7" t="str">
        <f>IF(VLOOKUP(A92,'Ad Assignments'!$C$3:$H$101,2,FALSE)=FALSE,0,1)</f>
        <v>0</v>
      </c>
      <c r="D92" s="17" t="str">
        <f>VLOOKUP(A92,'Ad Assignments'!$C$3:$H$101,6,FALSE)</f>
        <v>Umber</v>
      </c>
      <c r="E92" s="17" t="str">
        <f>VLOOKUP(A92,'Ad Assignments'!$C$3:$H$101,3,FALSE)</f>
        <v>4</v>
      </c>
      <c r="F92" s="17" t="str">
        <f>VLOOKUP(A92,'Ad Assignments'!$C$2:$F$101,4,FALSE)</f>
        <v>3</v>
      </c>
    </row>
    <row r="93" ht="12.75" customHeight="1">
      <c r="A93" s="17" t="str">
        <f>IF('Ad Assignments'!B94=1,'Ad Assignments'!C94,"")</f>
        <v>93</v>
      </c>
      <c r="B93" s="17" t="str">
        <f>VLOOKUP(A93,'Ad Assignments'!$C$3:$H$101,5,FALSE)</f>
        <v>47</v>
      </c>
      <c r="C93" s="7" t="str">
        <f>IF(VLOOKUP(A93,'Ad Assignments'!$C$3:$H$101,2,FALSE)=FALSE,0,1)</f>
        <v>1</v>
      </c>
      <c r="D93" s="17" t="str">
        <f>VLOOKUP(A93,'Ad Assignments'!$C$3:$H$101,6,FALSE)</f>
        <v>Umber</v>
      </c>
      <c r="E93" s="17" t="str">
        <f>VLOOKUP(A93,'Ad Assignments'!$C$3:$H$101,3,FALSE)</f>
        <v>4</v>
      </c>
      <c r="F93" s="17" t="str">
        <f>VLOOKUP(A93,'Ad Assignments'!$C$2:$F$101,4,FALSE)</f>
        <v>4</v>
      </c>
    </row>
    <row r="94" ht="12.75" hidden="1" customHeight="1">
      <c r="A94" s="7" t="str">
        <f>IF('Ad Assignments'!B95=1,'Ad Assignments'!C95,"")</f>
        <v/>
      </c>
      <c r="B94" s="7" t="str">
        <f>VLOOKUP(A94,'Ad Assignments'!$C$3:$H$101,5,FALSE)</f>
        <v>#N/A</v>
      </c>
      <c r="C94" s="7" t="str">
        <f>IF(VLOOKUP(A94,'Ad Assignments'!$C$3:$H$101,2,FALSE)=FALSE,0,1)</f>
        <v>#N/A</v>
      </c>
      <c r="D94" s="7" t="str">
        <f>VLOOKUP(A94,'Ad Assignments'!$C$3:$H$101,6,FALSE)</f>
        <v>#N/A</v>
      </c>
      <c r="E94" s="7" t="str">
        <f>VLOOKUP(A94,'Ad Assignments'!$C$3:$H$101,3,FALSE)</f>
        <v>#N/A</v>
      </c>
    </row>
    <row r="95" ht="12.75" hidden="1" customHeight="1">
      <c r="A95" s="7" t="str">
        <f>IF('Ad Assignments'!B96=1,'Ad Assignments'!C96,"")</f>
        <v/>
      </c>
      <c r="B95" s="7" t="str">
        <f>VLOOKUP(A95,'Ad Assignments'!$C$3:$H$101,5,FALSE)</f>
        <v>#N/A</v>
      </c>
      <c r="C95" s="7" t="str">
        <f>IF(VLOOKUP(A95,'Ad Assignments'!$C$3:$H$101,2,FALSE)=FALSE,0,1)</f>
        <v>#N/A</v>
      </c>
      <c r="D95" s="7" t="str">
        <f>VLOOKUP(A95,'Ad Assignments'!$C$3:$H$101,6,FALSE)</f>
        <v>#N/A</v>
      </c>
      <c r="E95" s="7" t="str">
        <f>VLOOKUP(A95,'Ad Assignments'!$C$3:$H$101,3,FALSE)</f>
        <v>#N/A</v>
      </c>
    </row>
    <row r="96" ht="12.75" hidden="1" customHeight="1">
      <c r="A96" s="7" t="str">
        <f>IF('Ad Assignments'!B97=1,'Ad Assignments'!C97,"")</f>
        <v/>
      </c>
      <c r="B96" s="7" t="str">
        <f>VLOOKUP(A96,'Ad Assignments'!$C$3:$H$101,5,FALSE)</f>
        <v>#N/A</v>
      </c>
      <c r="C96" s="7" t="str">
        <f>IF(VLOOKUP(A96,'Ad Assignments'!$C$3:$H$101,2,FALSE)=FALSE,0,1)</f>
        <v>#N/A</v>
      </c>
      <c r="D96" s="7" t="str">
        <f>VLOOKUP(A96,'Ad Assignments'!$C$3:$H$101,6,FALSE)</f>
        <v>#N/A</v>
      </c>
      <c r="E96" s="7" t="str">
        <f>VLOOKUP(A96,'Ad Assignments'!$C$3:$H$101,3,FALSE)</f>
        <v>#N/A</v>
      </c>
    </row>
    <row r="97" ht="12.75" customHeight="1">
      <c r="A97" s="17" t="str">
        <f>IF('Ad Assignments'!B98=1,'Ad Assignments'!C98,"")</f>
        <v>97</v>
      </c>
      <c r="B97" s="17" t="str">
        <f>VLOOKUP(A97,'Ad Assignments'!$C$3:$H$101,5,FALSE)</f>
        <v>49</v>
      </c>
      <c r="C97" s="7" t="str">
        <f>IF(VLOOKUP(A97,'Ad Assignments'!$C$3:$H$101,2,FALSE)=FALSE,0,1)</f>
        <v>1</v>
      </c>
      <c r="D97" s="17" t="str">
        <f>VLOOKUP(A97,'Ad Assignments'!$C$3:$H$101,6,FALSE)</f>
        <v>Umber</v>
      </c>
      <c r="E97" s="17" t="str">
        <f>VLOOKUP(A97,'Ad Assignments'!$C$3:$H$101,3,FALSE)</f>
        <v>3</v>
      </c>
      <c r="F97" s="17" t="str">
        <f>VLOOKUP(A97,'Ad Assignments'!$C$2:$F$101,4,FALSE)</f>
        <v>2</v>
      </c>
    </row>
    <row r="98" ht="12.75" customHeight="1">
      <c r="A98" s="17" t="str">
        <f>IF('Ad Assignments'!B99=1,'Ad Assignments'!C99,"")</f>
        <v>98</v>
      </c>
      <c r="B98" s="17" t="str">
        <f>VLOOKUP(A98,'Ad Assignments'!$C$3:$H$101,5,FALSE)</f>
        <v>49</v>
      </c>
      <c r="C98" s="7" t="str">
        <f>IF(VLOOKUP(A98,'Ad Assignments'!$C$3:$H$101,2,FALSE)=FALSE,0,1)</f>
        <v>0</v>
      </c>
      <c r="D98" s="17" t="str">
        <f>VLOOKUP(A98,'Ad Assignments'!$C$3:$H$101,6,FALSE)</f>
        <v>Umber</v>
      </c>
      <c r="E98" s="17" t="str">
        <f>VLOOKUP(A98,'Ad Assignments'!$C$3:$H$101,3,FALSE)</f>
        <v>5</v>
      </c>
      <c r="F98" s="17" t="str">
        <f>VLOOKUP(A98,'Ad Assignments'!$C$2:$F$101,4,FALSE)</f>
        <v>4</v>
      </c>
    </row>
    <row r="99" ht="12.75" customHeight="1">
      <c r="A99" s="17" t="str">
        <f>IF('Ad Assignments'!B100=1,'Ad Assignments'!C100,"")</f>
        <v>99</v>
      </c>
      <c r="B99" s="17" t="str">
        <f>VLOOKUP(A99,'Ad Assignments'!$C$3:$H$101,5,FALSE)</f>
        <v>50</v>
      </c>
      <c r="C99" s="7" t="str">
        <f>IF(VLOOKUP(A99,'Ad Assignments'!$C$3:$H$101,2,FALSE)=FALSE,0,1)</f>
        <v>1</v>
      </c>
      <c r="D99" s="17" t="str">
        <f>VLOOKUP(A99,'Ad Assignments'!$C$3:$H$101,6,FALSE)</f>
        <v>Umber</v>
      </c>
      <c r="E99" s="17" t="str">
        <f>VLOOKUP(A99,'Ad Assignments'!$C$3:$H$101,3,FALSE)</f>
        <v>4</v>
      </c>
      <c r="F99" s="17" t="str">
        <f>VLOOKUP(A99,'Ad Assignments'!$C$2:$F$101,4,FALSE)</f>
        <v>3</v>
      </c>
    </row>
    <row r="100" ht="12.75" customHeight="1">
      <c r="A100" s="17" t="str">
        <f>IF('Ad Assignments'!B101=1,'Ad Assignments'!C101,"")</f>
        <v>100</v>
      </c>
      <c r="B100" s="17" t="str">
        <f>VLOOKUP(A100,'Ad Assignments'!$C$3:$H$101,5,FALSE)</f>
        <v>50</v>
      </c>
      <c r="C100" s="7" t="str">
        <f>IF(VLOOKUP(A100,'Ad Assignments'!$C$3:$H$101,2,FALSE)=FALSE,0,1)</f>
        <v>0</v>
      </c>
      <c r="D100" s="17" t="str">
        <f>VLOOKUP(A100,'Ad Assignments'!$C$3:$H$101,6,FALSE)</f>
        <v>Umber</v>
      </c>
      <c r="E100" s="17" t="str">
        <f>VLOOKUP(A100,'Ad Assignments'!$C$3:$H$101,3,FALSE)</f>
        <v>5</v>
      </c>
      <c r="F100" s="17" t="str">
        <f>VLOOKUP(A100,'Ad Assignments'!$C$2:$F$101,4,FALSE)</f>
        <v>3</v>
      </c>
    </row>
    <row r="101" ht="12.75" hidden="1" customHeight="1">
      <c r="A101" s="7" t="str">
        <f>IF('Ad Assignments'!B102=1,'Ad Assignments'!C102,"")</f>
        <v/>
      </c>
      <c r="B101" s="7" t="str">
        <f>VLOOKUP(A101,'Ad Assignments'!$C$3:$H$101,5,FALSE)</f>
        <v>#N/A</v>
      </c>
      <c r="C101" s="7" t="str">
        <f>IF(VLOOKUP(A101,'Ad Assignments'!$C$3:$H$101,2,FALSE)=FALSE,0,1)</f>
        <v>#N/A</v>
      </c>
      <c r="D101" s="7" t="str">
        <f>VLOOKUP(A101,'Ad Assignments'!$C$3:$H$101,6,FALSE)</f>
        <v>#N/A</v>
      </c>
      <c r="E101" s="7" t="str">
        <f>VLOOKUP(A101,'Ad Assignments'!$C$3:$H$101,3,FALSE)</f>
        <v>#N/A</v>
      </c>
    </row>
    <row r="102" ht="12.75" hidden="1" customHeight="1">
      <c r="A102" s="7" t="str">
        <f>IF('Ad Assignments'!B103=1,'Ad Assignments'!C103,"")</f>
        <v/>
      </c>
      <c r="B102" s="7" t="str">
        <f>VLOOKUP(A102,'Ad Assignments'!$C$3:$H$101,5,FALSE)</f>
        <v>#N/A</v>
      </c>
      <c r="C102" s="7" t="str">
        <f>IF(VLOOKUP(A102,'Ad Assignments'!$C$3:$H$101,2,FALSE)=FALSE,0,1)</f>
        <v>#N/A</v>
      </c>
      <c r="D102" s="7" t="str">
        <f>VLOOKUP(A102,'Ad Assignments'!$C$3:$H$101,6,FALSE)</f>
        <v>#N/A</v>
      </c>
      <c r="E102" s="7" t="str">
        <f>VLOOKUP(A102,'Ad Assignments'!$C$3:$H$101,3,FALSE)</f>
        <v>#N/A</v>
      </c>
    </row>
    <row r="103" ht="12.75" hidden="1" customHeight="1">
      <c r="A103" s="7" t="str">
        <f>IF('Ad Assignments'!B104=1,'Ad Assignments'!C104,"")</f>
        <v/>
      </c>
      <c r="B103" s="7" t="str">
        <f>VLOOKUP(A103,'Ad Assignments'!$C$3:$H$101,5,FALSE)</f>
        <v>#N/A</v>
      </c>
      <c r="C103" s="7" t="str">
        <f>IF(VLOOKUP(A103,'Ad Assignments'!$C$3:$H$101,2,FALSE)=FALSE,0,1)</f>
        <v>#N/A</v>
      </c>
      <c r="D103" s="7" t="str">
        <f>VLOOKUP(A103,'Ad Assignments'!$C$3:$H$101,6,FALSE)</f>
        <v>#N/A</v>
      </c>
      <c r="E103" s="7" t="str">
        <f>VLOOKUP(A103,'Ad Assignments'!$C$3:$H$101,3,FALSE)</f>
        <v>#N/A</v>
      </c>
    </row>
    <row r="104" ht="12.75" hidden="1" customHeight="1">
      <c r="A104" s="7" t="str">
        <f>IF('Ad Assignments'!B105=1,'Ad Assignments'!C105,"")</f>
        <v/>
      </c>
      <c r="B104" s="7" t="str">
        <f>VLOOKUP(A104,'Ad Assignments'!$C$3:$H$101,5,FALSE)</f>
        <v>#N/A</v>
      </c>
      <c r="C104" s="7" t="str">
        <f>IF(VLOOKUP(A104,'Ad Assignments'!$C$3:$H$101,2,FALSE)=FALSE,0,1)</f>
        <v>#N/A</v>
      </c>
      <c r="D104" s="7" t="str">
        <f>VLOOKUP(A104,'Ad Assignments'!$C$3:$H$101,6,FALSE)</f>
        <v>#N/A</v>
      </c>
      <c r="E104" s="7" t="str">
        <f>VLOOKUP(A104,'Ad Assignments'!$C$3:$H$101,3,FALSE)</f>
        <v>#N/A</v>
      </c>
    </row>
    <row r="105" ht="12.75" hidden="1" customHeight="1">
      <c r="A105" s="7" t="str">
        <f>IF('Ad Assignments'!B106=1,'Ad Assignments'!C106,"")</f>
        <v/>
      </c>
      <c r="B105" s="7" t="str">
        <f>VLOOKUP(A105,'Ad Assignments'!$C$3:$H$101,5,FALSE)</f>
        <v>#N/A</v>
      </c>
      <c r="C105" s="7" t="str">
        <f>IF(VLOOKUP(A105,'Ad Assignments'!$C$3:$H$101,2,FALSE)=FALSE,0,1)</f>
        <v>#N/A</v>
      </c>
      <c r="D105" s="7" t="str">
        <f>VLOOKUP(A105,'Ad Assignments'!$C$3:$H$101,6,FALSE)</f>
        <v>#N/A</v>
      </c>
      <c r="E105" s="7" t="str">
        <f>VLOOKUP(A105,'Ad Assignments'!$C$3:$H$101,3,FALSE)</f>
        <v>#N/A</v>
      </c>
    </row>
    <row r="106" ht="12.75" hidden="1" customHeight="1">
      <c r="A106" s="7" t="str">
        <f>IF('Ad Assignments'!B107=1,'Ad Assignments'!C107,"")</f>
        <v/>
      </c>
      <c r="B106" s="7" t="str">
        <f>VLOOKUP(A106,'Ad Assignments'!$C$3:$H$101,5,FALSE)</f>
        <v>#N/A</v>
      </c>
      <c r="C106" s="7" t="str">
        <f>IF(VLOOKUP(A106,'Ad Assignments'!$C$3:$H$101,2,FALSE)=FALSE,0,1)</f>
        <v>#N/A</v>
      </c>
      <c r="D106" s="7" t="str">
        <f>VLOOKUP(A106,'Ad Assignments'!$C$3:$H$101,6,FALSE)</f>
        <v>#N/A</v>
      </c>
      <c r="E106" s="7" t="str">
        <f>VLOOKUP(A106,'Ad Assignments'!$C$3:$H$101,3,FALSE)</f>
        <v>#N/A</v>
      </c>
    </row>
    <row r="107" ht="12.75" hidden="1" customHeight="1">
      <c r="A107" s="7" t="str">
        <f>IF('Ad Assignments'!B108=1,'Ad Assignments'!C108,"")</f>
        <v/>
      </c>
      <c r="B107" s="7" t="str">
        <f>VLOOKUP(A107,'Ad Assignments'!$C$3:$H$101,5,FALSE)</f>
        <v>#N/A</v>
      </c>
      <c r="C107" s="7" t="str">
        <f>IF(VLOOKUP(A107,'Ad Assignments'!$C$3:$H$101,2,FALSE)=FALSE,0,1)</f>
        <v>#N/A</v>
      </c>
      <c r="D107" s="7" t="str">
        <f>VLOOKUP(A107,'Ad Assignments'!$C$3:$H$101,6,FALSE)</f>
        <v>#N/A</v>
      </c>
      <c r="E107" s="7" t="str">
        <f>VLOOKUP(A107,'Ad Assignments'!$C$3:$H$101,3,FALSE)</f>
        <v>#N/A</v>
      </c>
    </row>
    <row r="108" ht="12.75" hidden="1" customHeight="1">
      <c r="A108" s="7" t="str">
        <f>IF('Ad Assignments'!B109=1,'Ad Assignments'!C109,"")</f>
        <v/>
      </c>
      <c r="B108" s="7" t="str">
        <f>VLOOKUP(A108,'Ad Assignments'!$C$3:$H$101,5,FALSE)</f>
        <v>#N/A</v>
      </c>
      <c r="C108" s="7" t="str">
        <f>IF(VLOOKUP(A108,'Ad Assignments'!$C$3:$H$101,2,FALSE)=FALSE,0,1)</f>
        <v>#N/A</v>
      </c>
      <c r="D108" s="7" t="str">
        <f>VLOOKUP(A108,'Ad Assignments'!$C$3:$H$101,6,FALSE)</f>
        <v>#N/A</v>
      </c>
      <c r="E108" s="7" t="str">
        <f>VLOOKUP(A108,'Ad Assignments'!$C$3:$H$101,3,FALSE)</f>
        <v>#N/A</v>
      </c>
    </row>
    <row r="109" ht="12.75" hidden="1" customHeight="1">
      <c r="A109" s="7" t="str">
        <f>IF('Ad Assignments'!B110=1,'Ad Assignments'!C110,"")</f>
        <v/>
      </c>
      <c r="B109" s="7" t="str">
        <f>VLOOKUP(A109,'Ad Assignments'!$C$3:$H$101,5,FALSE)</f>
        <v>#N/A</v>
      </c>
      <c r="C109" s="7" t="str">
        <f>IF(VLOOKUP(A109,'Ad Assignments'!$C$3:$H$101,2,FALSE)=FALSE,0,1)</f>
        <v>#N/A</v>
      </c>
      <c r="D109" s="7" t="str">
        <f>VLOOKUP(A109,'Ad Assignments'!$C$3:$H$101,6,FALSE)</f>
        <v>#N/A</v>
      </c>
      <c r="E109" s="7" t="str">
        <f>VLOOKUP(A109,'Ad Assignments'!$C$3:$H$101,3,FALSE)</f>
        <v>#N/A</v>
      </c>
    </row>
    <row r="110" ht="12.75" hidden="1" customHeight="1">
      <c r="A110" s="7" t="str">
        <f>IF('Ad Assignments'!B111=1,'Ad Assignments'!C111,"")</f>
        <v/>
      </c>
      <c r="B110" s="7" t="str">
        <f>VLOOKUP(A110,'Ad Assignments'!$C$3:$H$101,5,FALSE)</f>
        <v>#N/A</v>
      </c>
      <c r="C110" s="7" t="str">
        <f>IF(VLOOKUP(A110,'Ad Assignments'!$C$3:$H$101,2,FALSE)=FALSE,0,1)</f>
        <v>#N/A</v>
      </c>
      <c r="D110" s="7" t="str">
        <f>VLOOKUP(A110,'Ad Assignments'!$C$3:$H$101,6,FALSE)</f>
        <v>#N/A</v>
      </c>
      <c r="E110" s="7" t="str">
        <f>VLOOKUP(A110,'Ad Assignments'!$C$3:$H$101,3,FALSE)</f>
        <v>#N/A</v>
      </c>
    </row>
    <row r="111" ht="12.75" hidden="1" customHeight="1">
      <c r="A111" s="7" t="str">
        <f>IF('Ad Assignments'!B112=1,'Ad Assignments'!C112,"")</f>
        <v/>
      </c>
      <c r="B111" s="7" t="str">
        <f>VLOOKUP(A111,'Ad Assignments'!$C$3:$H$101,5,FALSE)</f>
        <v>#N/A</v>
      </c>
      <c r="C111" s="7" t="str">
        <f>IF(VLOOKUP(A111,'Ad Assignments'!$C$3:$H$101,2,FALSE)=FALSE,0,1)</f>
        <v>#N/A</v>
      </c>
      <c r="D111" s="7" t="str">
        <f>VLOOKUP(A111,'Ad Assignments'!$C$3:$H$101,6,FALSE)</f>
        <v>#N/A</v>
      </c>
      <c r="E111" s="7" t="str">
        <f>VLOOKUP(A111,'Ad Assignments'!$C$3:$H$101,3,FALSE)</f>
        <v>#N/A</v>
      </c>
    </row>
    <row r="112" ht="12.75" hidden="1" customHeight="1">
      <c r="A112" s="7" t="str">
        <f>IF('Ad Assignments'!B113=1,'Ad Assignments'!C113,"")</f>
        <v/>
      </c>
      <c r="B112" s="7" t="str">
        <f>VLOOKUP(A112,'Ad Assignments'!$C$3:$H$101,5,FALSE)</f>
        <v>#N/A</v>
      </c>
      <c r="C112" s="7" t="str">
        <f>IF(VLOOKUP(A112,'Ad Assignments'!$C$3:$H$101,2,FALSE)=FALSE,0,1)</f>
        <v>#N/A</v>
      </c>
      <c r="D112" s="7" t="str">
        <f>VLOOKUP(A112,'Ad Assignments'!$C$3:$H$101,6,FALSE)</f>
        <v>#N/A</v>
      </c>
      <c r="E112" s="7" t="str">
        <f>VLOOKUP(A112,'Ad Assignments'!$C$3:$H$101,3,FALSE)</f>
        <v>#N/A</v>
      </c>
    </row>
    <row r="113" ht="12.75" hidden="1" customHeight="1">
      <c r="A113" s="7" t="str">
        <f>IF('Ad Assignments'!B114=1,'Ad Assignments'!C114,"")</f>
        <v/>
      </c>
      <c r="B113" s="7" t="str">
        <f>VLOOKUP(A113,'Ad Assignments'!$C$3:$H$101,5,FALSE)</f>
        <v>#N/A</v>
      </c>
      <c r="C113" s="7" t="str">
        <f>IF(VLOOKUP(A113,'Ad Assignments'!$C$3:$H$101,2,FALSE)=FALSE,0,1)</f>
        <v>#N/A</v>
      </c>
      <c r="D113" s="7" t="str">
        <f>VLOOKUP(A113,'Ad Assignments'!$C$3:$H$101,6,FALSE)</f>
        <v>#N/A</v>
      </c>
      <c r="E113" s="7" t="str">
        <f>VLOOKUP(A113,'Ad Assignments'!$C$3:$H$101,3,FALSE)</f>
        <v>#N/A</v>
      </c>
    </row>
    <row r="114" ht="12.75" hidden="1" customHeight="1">
      <c r="A114" s="7" t="str">
        <f>IF('Ad Assignments'!B115=1,'Ad Assignments'!C115,"")</f>
        <v/>
      </c>
      <c r="B114" s="7" t="str">
        <f>VLOOKUP(A114,'Ad Assignments'!$C$3:$H$101,5,FALSE)</f>
        <v>#N/A</v>
      </c>
      <c r="C114" s="7" t="str">
        <f>IF(VLOOKUP(A114,'Ad Assignments'!$C$3:$H$101,2,FALSE)=FALSE,0,1)</f>
        <v>#N/A</v>
      </c>
      <c r="D114" s="7" t="str">
        <f>VLOOKUP(A114,'Ad Assignments'!$C$3:$H$101,6,FALSE)</f>
        <v>#N/A</v>
      </c>
      <c r="E114" s="7" t="str">
        <f>VLOOKUP(A114,'Ad Assignments'!$C$3:$H$101,3,FALSE)</f>
        <v>#N/A</v>
      </c>
    </row>
    <row r="115" ht="12.75" hidden="1" customHeight="1">
      <c r="A115" s="7" t="str">
        <f>IF('Ad Assignments'!B116=1,'Ad Assignments'!C116,"")</f>
        <v/>
      </c>
      <c r="B115" s="7" t="str">
        <f>VLOOKUP(A115,'Ad Assignments'!$C$3:$H$101,5,FALSE)</f>
        <v>#N/A</v>
      </c>
      <c r="C115" s="7" t="str">
        <f>IF(VLOOKUP(A115,'Ad Assignments'!$C$3:$H$101,2,FALSE)=FALSE,0,1)</f>
        <v>#N/A</v>
      </c>
      <c r="D115" s="7" t="str">
        <f>VLOOKUP(A115,'Ad Assignments'!$C$3:$H$101,6,FALSE)</f>
        <v>#N/A</v>
      </c>
      <c r="E115" s="7" t="str">
        <f>VLOOKUP(A115,'Ad Assignments'!$C$3:$H$101,3,FALSE)</f>
        <v>#N/A</v>
      </c>
    </row>
    <row r="116" ht="12.75" hidden="1" customHeight="1">
      <c r="A116" s="7" t="str">
        <f>IF('Ad Assignments'!B117=1,'Ad Assignments'!C117,"")</f>
        <v/>
      </c>
      <c r="B116" s="7" t="str">
        <f>VLOOKUP(A116,'Ad Assignments'!$C$3:$H$101,5,FALSE)</f>
        <v>#N/A</v>
      </c>
      <c r="C116" s="7" t="str">
        <f>IF(VLOOKUP(A116,'Ad Assignments'!$C$3:$H$101,2,FALSE)=FALSE,0,1)</f>
        <v>#N/A</v>
      </c>
      <c r="D116" s="7" t="str">
        <f>VLOOKUP(A116,'Ad Assignments'!$C$3:$H$101,6,FALSE)</f>
        <v>#N/A</v>
      </c>
      <c r="E116" s="7" t="str">
        <f>VLOOKUP(A116,'Ad Assignments'!$C$3:$H$101,3,FALSE)</f>
        <v>#N/A</v>
      </c>
    </row>
    <row r="117" ht="12.75" hidden="1" customHeight="1">
      <c r="A117" s="7" t="str">
        <f>IF('Ad Assignments'!B118=1,'Ad Assignments'!C118,"")</f>
        <v/>
      </c>
      <c r="B117" s="7" t="str">
        <f>VLOOKUP(A117,'Ad Assignments'!$C$3:$H$101,5,FALSE)</f>
        <v>#N/A</v>
      </c>
      <c r="C117" s="7" t="str">
        <f>IF(VLOOKUP(A117,'Ad Assignments'!$C$3:$H$101,2,FALSE)=FALSE,0,1)</f>
        <v>#N/A</v>
      </c>
      <c r="D117" s="7" t="str">
        <f>VLOOKUP(A117,'Ad Assignments'!$C$3:$H$101,6,FALSE)</f>
        <v>#N/A</v>
      </c>
      <c r="E117" s="7" t="str">
        <f>VLOOKUP(A117,'Ad Assignments'!$C$3:$H$101,3,FALSE)</f>
        <v>#N/A</v>
      </c>
    </row>
    <row r="118" ht="12.75" hidden="1" customHeight="1">
      <c r="A118" s="7" t="str">
        <f>IF('Ad Assignments'!B119=1,'Ad Assignments'!C119,"")</f>
        <v/>
      </c>
      <c r="B118" s="7" t="str">
        <f>VLOOKUP(A118,'Ad Assignments'!$C$3:$H$101,5,FALSE)</f>
        <v>#N/A</v>
      </c>
      <c r="C118" s="7" t="str">
        <f>IF(VLOOKUP(A118,'Ad Assignments'!$C$3:$H$101,2,FALSE)=FALSE,0,1)</f>
        <v>#N/A</v>
      </c>
      <c r="D118" s="7" t="str">
        <f>VLOOKUP(A118,'Ad Assignments'!$C$3:$H$101,6,FALSE)</f>
        <v>#N/A</v>
      </c>
      <c r="E118" s="7" t="str">
        <f>VLOOKUP(A118,'Ad Assignments'!$C$3:$H$101,3,FALSE)</f>
        <v>#N/A</v>
      </c>
    </row>
    <row r="119" ht="12.75" hidden="1" customHeight="1">
      <c r="A119" s="7" t="str">
        <f>IF('Ad Assignments'!B120=1,'Ad Assignments'!C120,"")</f>
        <v/>
      </c>
      <c r="B119" s="7" t="str">
        <f>VLOOKUP(A119,'Ad Assignments'!$C$3:$H$101,5,FALSE)</f>
        <v>#N/A</v>
      </c>
      <c r="C119" s="7" t="str">
        <f>IF(VLOOKUP(A119,'Ad Assignments'!$C$3:$H$101,2,FALSE)=FALSE,0,1)</f>
        <v>#N/A</v>
      </c>
      <c r="D119" s="7" t="str">
        <f>VLOOKUP(A119,'Ad Assignments'!$C$3:$H$101,6,FALSE)</f>
        <v>#N/A</v>
      </c>
      <c r="E119" s="7" t="str">
        <f>VLOOKUP(A119,'Ad Assignments'!$C$3:$H$101,3,FALSE)</f>
        <v>#N/A</v>
      </c>
    </row>
    <row r="120" ht="12.75" hidden="1" customHeight="1">
      <c r="A120" s="7" t="str">
        <f>IF('Ad Assignments'!B121=1,'Ad Assignments'!C121,"")</f>
        <v/>
      </c>
      <c r="B120" s="7" t="str">
        <f>VLOOKUP(A120,'Ad Assignments'!$C$3:$H$101,5,FALSE)</f>
        <v>#N/A</v>
      </c>
      <c r="C120" s="7" t="str">
        <f>IF(VLOOKUP(A120,'Ad Assignments'!$C$3:$H$101,2,FALSE)=FALSE,0,1)</f>
        <v>#N/A</v>
      </c>
      <c r="D120" s="7" t="str">
        <f>VLOOKUP(A120,'Ad Assignments'!$C$3:$H$101,6,FALSE)</f>
        <v>#N/A</v>
      </c>
      <c r="E120" s="7" t="str">
        <f>VLOOKUP(A120,'Ad Assignments'!$C$3:$H$101,3,FALSE)</f>
        <v>#N/A</v>
      </c>
    </row>
    <row r="121" ht="12.75" hidden="1" customHeight="1">
      <c r="A121" s="7" t="str">
        <f>IF('Ad Assignments'!B122=1,'Ad Assignments'!C122,"")</f>
        <v/>
      </c>
      <c r="B121" s="7" t="str">
        <f>VLOOKUP(A121,'Ad Assignments'!$C$3:$H$101,5,FALSE)</f>
        <v>#N/A</v>
      </c>
      <c r="C121" s="7" t="str">
        <f>IF(VLOOKUP(A121,'Ad Assignments'!$C$3:$H$101,2,FALSE)=FALSE,0,1)</f>
        <v>#N/A</v>
      </c>
      <c r="D121" s="7" t="str">
        <f>VLOOKUP(A121,'Ad Assignments'!$C$3:$H$101,6,FALSE)</f>
        <v>#N/A</v>
      </c>
      <c r="E121" s="7" t="str">
        <f>VLOOKUP(A121,'Ad Assignments'!$C$3:$H$101,3,FALSE)</f>
        <v>#N/A</v>
      </c>
    </row>
    <row r="122" ht="12.75" hidden="1" customHeight="1">
      <c r="A122" s="7" t="str">
        <f>IF('Ad Assignments'!B123=1,'Ad Assignments'!C123,"")</f>
        <v/>
      </c>
      <c r="B122" s="7" t="str">
        <f>VLOOKUP(A122,'Ad Assignments'!$C$3:$H$101,5,FALSE)</f>
        <v>#N/A</v>
      </c>
      <c r="C122" s="7" t="str">
        <f>IF(VLOOKUP(A122,'Ad Assignments'!$C$3:$H$101,2,FALSE)=FALSE,0,1)</f>
        <v>#N/A</v>
      </c>
      <c r="D122" s="7" t="str">
        <f>VLOOKUP(A122,'Ad Assignments'!$C$3:$H$101,6,FALSE)</f>
        <v>#N/A</v>
      </c>
      <c r="E122" s="7" t="str">
        <f>VLOOKUP(A122,'Ad Assignments'!$C$3:$H$101,3,FALSE)</f>
        <v>#N/A</v>
      </c>
    </row>
    <row r="123" ht="12.75" hidden="1" customHeight="1">
      <c r="A123" s="7" t="str">
        <f>IF('Ad Assignments'!B124=1,'Ad Assignments'!C124,"")</f>
        <v/>
      </c>
      <c r="B123" s="7" t="str">
        <f>VLOOKUP(A123,'Ad Assignments'!$C$3:$H$101,5,FALSE)</f>
        <v>#N/A</v>
      </c>
      <c r="C123" s="7" t="str">
        <f>IF(VLOOKUP(A123,'Ad Assignments'!$C$3:$H$101,2,FALSE)=FALSE,0,1)</f>
        <v>#N/A</v>
      </c>
      <c r="D123" s="7" t="str">
        <f>VLOOKUP(A123,'Ad Assignments'!$C$3:$H$101,6,FALSE)</f>
        <v>#N/A</v>
      </c>
      <c r="E123" s="7" t="str">
        <f>VLOOKUP(A123,'Ad Assignments'!$C$3:$H$101,3,FALSE)</f>
        <v>#N/A</v>
      </c>
    </row>
    <row r="124" ht="12.75" hidden="1" customHeight="1">
      <c r="A124" s="7" t="str">
        <f>IF('Ad Assignments'!B125=1,'Ad Assignments'!C125,"")</f>
        <v/>
      </c>
      <c r="B124" s="7" t="str">
        <f>VLOOKUP(A124,'Ad Assignments'!$C$3:$H$101,5,FALSE)</f>
        <v>#N/A</v>
      </c>
      <c r="C124" s="7" t="str">
        <f>IF(VLOOKUP(A124,'Ad Assignments'!$C$3:$H$101,2,FALSE)=FALSE,0,1)</f>
        <v>#N/A</v>
      </c>
      <c r="D124" s="7" t="str">
        <f>VLOOKUP(A124,'Ad Assignments'!$C$3:$H$101,6,FALSE)</f>
        <v>#N/A</v>
      </c>
      <c r="E124" s="7" t="str">
        <f>VLOOKUP(A124,'Ad Assignments'!$C$3:$H$101,3,FALSE)</f>
        <v>#N/A</v>
      </c>
    </row>
    <row r="125" ht="12.75" hidden="1" customHeight="1">
      <c r="A125" s="7" t="str">
        <f>IF('Ad Assignments'!B126=1,'Ad Assignments'!C126,"")</f>
        <v/>
      </c>
      <c r="B125" s="7" t="str">
        <f>VLOOKUP(A125,'Ad Assignments'!$C$3:$H$101,5,FALSE)</f>
        <v>#N/A</v>
      </c>
      <c r="C125" s="7" t="str">
        <f>IF(VLOOKUP(A125,'Ad Assignments'!$C$3:$H$101,2,FALSE)=FALSE,0,1)</f>
        <v>#N/A</v>
      </c>
      <c r="D125" s="7" t="str">
        <f>VLOOKUP(A125,'Ad Assignments'!$C$3:$H$101,6,FALSE)</f>
        <v>#N/A</v>
      </c>
      <c r="E125" s="7" t="str">
        <f>VLOOKUP(A125,'Ad Assignments'!$C$3:$H$101,3,FALSE)</f>
        <v>#N/A</v>
      </c>
    </row>
    <row r="126" ht="12.75" hidden="1" customHeight="1">
      <c r="A126" s="7" t="str">
        <f>IF('Ad Assignments'!B127=1,'Ad Assignments'!C127,"")</f>
        <v/>
      </c>
      <c r="B126" s="7" t="str">
        <f>VLOOKUP(A126,'Ad Assignments'!$C$3:$H$101,5,FALSE)</f>
        <v>#N/A</v>
      </c>
      <c r="C126" s="7" t="str">
        <f>IF(VLOOKUP(A126,'Ad Assignments'!$C$3:$H$101,2,FALSE)=FALSE,0,1)</f>
        <v>#N/A</v>
      </c>
      <c r="D126" s="7" t="str">
        <f>VLOOKUP(A126,'Ad Assignments'!$C$3:$H$101,6,FALSE)</f>
        <v>#N/A</v>
      </c>
      <c r="E126" s="7" t="str">
        <f>VLOOKUP(A126,'Ad Assignments'!$C$3:$H$101,3,FALSE)</f>
        <v>#N/A</v>
      </c>
    </row>
    <row r="127" ht="12.75" hidden="1" customHeight="1">
      <c r="A127" s="7" t="str">
        <f>IF('Ad Assignments'!B128=1,'Ad Assignments'!C128,"")</f>
        <v/>
      </c>
      <c r="B127" s="7" t="str">
        <f>VLOOKUP(A127,'Ad Assignments'!$C$3:$H$101,5,FALSE)</f>
        <v>#N/A</v>
      </c>
      <c r="C127" s="7" t="str">
        <f>IF(VLOOKUP(A127,'Ad Assignments'!$C$3:$H$101,2,FALSE)=FALSE,0,1)</f>
        <v>#N/A</v>
      </c>
      <c r="D127" s="7" t="str">
        <f>VLOOKUP(A127,'Ad Assignments'!$C$3:$H$101,6,FALSE)</f>
        <v>#N/A</v>
      </c>
      <c r="E127" s="7" t="str">
        <f>VLOOKUP(A127,'Ad Assignments'!$C$3:$H$101,3,FALSE)</f>
        <v>#N/A</v>
      </c>
    </row>
    <row r="128" ht="12.75" hidden="1" customHeight="1">
      <c r="A128" s="7" t="str">
        <f>IF('Ad Assignments'!B129=1,'Ad Assignments'!C129,"")</f>
        <v/>
      </c>
      <c r="B128" s="7" t="str">
        <f>VLOOKUP(A128,'Ad Assignments'!$C$3:$H$101,5,FALSE)</f>
        <v>#N/A</v>
      </c>
      <c r="C128" s="7" t="str">
        <f>IF(VLOOKUP(A128,'Ad Assignments'!$C$3:$H$101,2,FALSE)=FALSE,0,1)</f>
        <v>#N/A</v>
      </c>
      <c r="D128" s="7" t="str">
        <f>VLOOKUP(A128,'Ad Assignments'!$C$3:$H$101,6,FALSE)</f>
        <v>#N/A</v>
      </c>
      <c r="E128" s="7" t="str">
        <f>VLOOKUP(A128,'Ad Assignments'!$C$3:$H$101,3,FALSE)</f>
        <v>#N/A</v>
      </c>
    </row>
    <row r="129" ht="12.75" hidden="1" customHeight="1">
      <c r="A129" s="7" t="str">
        <f>IF('Ad Assignments'!B130=1,'Ad Assignments'!C130,"")</f>
        <v/>
      </c>
      <c r="B129" s="7" t="str">
        <f>VLOOKUP(A129,'Ad Assignments'!$C$3:$H$101,5,FALSE)</f>
        <v>#N/A</v>
      </c>
      <c r="C129" s="7" t="str">
        <f>IF(VLOOKUP(A129,'Ad Assignments'!$C$3:$H$101,2,FALSE)=FALSE,0,1)</f>
        <v>#N/A</v>
      </c>
      <c r="D129" s="7" t="str">
        <f>VLOOKUP(A129,'Ad Assignments'!$C$3:$H$101,6,FALSE)</f>
        <v>#N/A</v>
      </c>
      <c r="E129" s="7" t="str">
        <f>VLOOKUP(A129,'Ad Assignments'!$C$3:$H$101,3,FALSE)</f>
        <v>#N/A</v>
      </c>
    </row>
    <row r="130" ht="12.75" hidden="1" customHeight="1">
      <c r="A130" s="7" t="str">
        <f>IF('Ad Assignments'!B131=1,'Ad Assignments'!C131,"")</f>
        <v/>
      </c>
      <c r="B130" s="7" t="str">
        <f>VLOOKUP(A130,'Ad Assignments'!$C$3:$H$101,5,FALSE)</f>
        <v>#N/A</v>
      </c>
      <c r="C130" s="7" t="str">
        <f>IF(VLOOKUP(A130,'Ad Assignments'!$C$3:$H$101,2,FALSE)=FALSE,0,1)</f>
        <v>#N/A</v>
      </c>
      <c r="D130" s="7" t="str">
        <f>VLOOKUP(A130,'Ad Assignments'!$C$3:$H$101,6,FALSE)</f>
        <v>#N/A</v>
      </c>
      <c r="E130" s="7" t="str">
        <f>VLOOKUP(A130,'Ad Assignments'!$C$3:$H$101,3,FALSE)</f>
        <v>#N/A</v>
      </c>
    </row>
    <row r="131" ht="12.75" hidden="1" customHeight="1">
      <c r="A131" s="7" t="str">
        <f>IF('Ad Assignments'!B132=1,'Ad Assignments'!C132,"")</f>
        <v/>
      </c>
      <c r="B131" s="7" t="str">
        <f>VLOOKUP(A131,'Ad Assignments'!$C$3:$H$101,5,FALSE)</f>
        <v>#N/A</v>
      </c>
      <c r="C131" s="7" t="str">
        <f>IF(VLOOKUP(A131,'Ad Assignments'!$C$3:$H$101,2,FALSE)=FALSE,0,1)</f>
        <v>#N/A</v>
      </c>
      <c r="D131" s="7" t="str">
        <f>VLOOKUP(A131,'Ad Assignments'!$C$3:$H$101,6,FALSE)</f>
        <v>#N/A</v>
      </c>
      <c r="E131" s="7" t="str">
        <f>VLOOKUP(A131,'Ad Assignments'!$C$3:$H$101,3,FALSE)</f>
        <v>#N/A</v>
      </c>
    </row>
    <row r="132" ht="12.75" hidden="1" customHeight="1">
      <c r="A132" s="7" t="str">
        <f>IF('Ad Assignments'!B133=1,'Ad Assignments'!C133,"")</f>
        <v/>
      </c>
      <c r="B132" s="7" t="str">
        <f>VLOOKUP(A132,'Ad Assignments'!$C$3:$H$101,5,FALSE)</f>
        <v>#N/A</v>
      </c>
      <c r="C132" s="7" t="str">
        <f>IF(VLOOKUP(A132,'Ad Assignments'!$C$3:$H$101,2,FALSE)=FALSE,0,1)</f>
        <v>#N/A</v>
      </c>
      <c r="D132" s="7" t="str">
        <f>VLOOKUP(A132,'Ad Assignments'!$C$3:$H$101,6,FALSE)</f>
        <v>#N/A</v>
      </c>
      <c r="E132" s="7" t="str">
        <f>VLOOKUP(A132,'Ad Assignments'!$C$3:$H$101,3,FALSE)</f>
        <v>#N/A</v>
      </c>
    </row>
    <row r="133" ht="12.75" hidden="1" customHeight="1">
      <c r="A133" s="7" t="str">
        <f>IF('Ad Assignments'!B134=1,'Ad Assignments'!C134,"")</f>
        <v/>
      </c>
      <c r="B133" s="7" t="str">
        <f>VLOOKUP(A133,'Ad Assignments'!$C$3:$H$101,5,FALSE)</f>
        <v>#N/A</v>
      </c>
      <c r="C133" s="7" t="str">
        <f>IF(VLOOKUP(A133,'Ad Assignments'!$C$3:$H$101,2,FALSE)=FALSE,0,1)</f>
        <v>#N/A</v>
      </c>
      <c r="D133" s="7" t="str">
        <f>VLOOKUP(A133,'Ad Assignments'!$C$3:$H$101,6,FALSE)</f>
        <v>#N/A</v>
      </c>
      <c r="E133" s="7" t="str">
        <f>VLOOKUP(A133,'Ad Assignments'!$C$3:$H$101,3,FALSE)</f>
        <v>#N/A</v>
      </c>
    </row>
    <row r="134" ht="12.75" hidden="1" customHeight="1">
      <c r="A134" s="7" t="str">
        <f>IF('Ad Assignments'!B135=1,'Ad Assignments'!C135,"")</f>
        <v/>
      </c>
      <c r="B134" s="7" t="str">
        <f>VLOOKUP(A134,'Ad Assignments'!$C$3:$H$101,5,FALSE)</f>
        <v>#N/A</v>
      </c>
      <c r="C134" s="7" t="str">
        <f>IF(VLOOKUP(A134,'Ad Assignments'!$C$3:$H$101,2,FALSE)=FALSE,0,1)</f>
        <v>#N/A</v>
      </c>
      <c r="D134" s="7" t="str">
        <f>VLOOKUP(A134,'Ad Assignments'!$C$3:$H$101,6,FALSE)</f>
        <v>#N/A</v>
      </c>
      <c r="E134" s="7" t="str">
        <f>VLOOKUP(A134,'Ad Assignments'!$C$3:$H$101,3,FALSE)</f>
        <v>#N/A</v>
      </c>
    </row>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F$134">
    <filterColumn colId="0">
      <customFilters>
        <customFilter operator="notEqual" val=" "/>
      </customFilters>
    </filterColumn>
  </autoFilter>
  <drawing r:id="rId1"/>
</worksheet>
</file>