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trlProps/ctrlProp2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trlProps/ctrlProp3.xml" ContentType="application/vnd.ms-excel.controlpropertie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trlProps/ctrlProp4.xml" ContentType="application/vnd.ms-excel.controlpropertie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trlProps/ctrlProp5.xml" ContentType="application/vnd.ms-excel.controlpropertie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trlProps/ctrlProp6.xml" ContentType="application/vnd.ms-excel.controlpropertie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trlProps/ctrlProp7.xml" ContentType="application/vnd.ms-excel.controlproperti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4.xml" ContentType="application/vnd.openxmlformats-officedocument.drawing+xml"/>
  <Override PartName="/xl/ctrlProps/ctrlProp8.xml" ContentType="application/vnd.ms-excel.controlproperties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nesnky/BANA_3363/2020-02-Fall BANA 3363/Data/"/>
    </mc:Choice>
  </mc:AlternateContent>
  <xr:revisionPtr revIDLastSave="0" documentId="13_ncr:1_{A4806902-B0AC-3945-887C-ACAF4EC267FA}" xr6:coauthVersionLast="45" xr6:coauthVersionMax="45" xr10:uidLastSave="{00000000-0000-0000-0000-000000000000}"/>
  <bookViews>
    <workbookView xWindow="1080" yWindow="460" windowWidth="23220" windowHeight="15820" activeTab="8" xr2:uid="{00000000-000D-0000-FFFF-FFFF00000000}"/>
  </bookViews>
  <sheets>
    <sheet name="Sheet5" sheetId="14" r:id="rId1"/>
    <sheet name="Sheet10" sheetId="19" r:id="rId2"/>
    <sheet name="Sheet11" sheetId="20" r:id="rId3"/>
    <sheet name="Sheet12" sheetId="21" r:id="rId4"/>
    <sheet name="Sheet13" sheetId="22" r:id="rId5"/>
    <sheet name="Sheet14" sheetId="23" r:id="rId6"/>
    <sheet name="Sheet15" sheetId="24" r:id="rId7"/>
    <sheet name="Sheet1" sheetId="25" r:id="rId8"/>
    <sheet name="Sheet2" sheetId="29" r:id="rId9"/>
    <sheet name="The Biggest Loser Datatset" sheetId="1" r:id="rId10"/>
    <sheet name="ANOVA_HID" sheetId="8" state="hidden" r:id="rId11"/>
    <sheet name="ANOVA_HID1" sheetId="9" state="hidden" r:id="rId12"/>
    <sheet name="2 samples t test_HID" sheetId="16" state="hidden" r:id="rId13"/>
    <sheet name="2 samples t test_HID1" sheetId="17" state="hidden" r:id="rId14"/>
    <sheet name="2 samples t test_HID2" sheetId="18" state="hidden" r:id="rId15"/>
    <sheet name="2 samples t test" sheetId="15" r:id="rId16"/>
    <sheet name="ANOVA" sheetId="7" r:id="rId17"/>
    <sheet name="z test (2 samples)4" sheetId="6" r:id="rId18"/>
    <sheet name="z test (2 samples)3" sheetId="5" r:id="rId19"/>
    <sheet name="z test (2 samples)2" sheetId="4" r:id="rId20"/>
    <sheet name="z test (2 samples)1" sheetId="3" r:id="rId21"/>
    <sheet name="ANOVA1_HID" sheetId="27" state="hidden" r:id="rId22"/>
    <sheet name="ANOVA1_HID1" sheetId="28" state="hidden" r:id="rId23"/>
    <sheet name="ANOVA1" sheetId="26" r:id="rId24"/>
    <sheet name="z test (2 samples)" sheetId="2" r:id="rId25"/>
  </sheets>
  <externalReferences>
    <externalReference r:id="rId26"/>
  </externalReferences>
  <calcPr calcId="191029"/>
  <pivotCaches>
    <pivotCache cacheId="2" r:id="rId27"/>
  </pivotCaches>
</workbook>
</file>

<file path=xl/calcChain.xml><?xml version="1.0" encoding="utf-8"?>
<calcChain xmlns="http://schemas.openxmlformats.org/spreadsheetml/2006/main">
  <c r="D21" i="29" l="1"/>
  <c r="C19" i="29"/>
  <c r="C20" i="29"/>
  <c r="B20" i="29"/>
  <c r="B19" i="29"/>
  <c r="C17" i="29"/>
  <c r="C16" i="29"/>
  <c r="B17" i="29"/>
  <c r="B16" i="29"/>
  <c r="H40" i="25" l="1"/>
  <c r="G40" i="25"/>
  <c r="H38" i="25"/>
  <c r="C1" i="28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B1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C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B1" i="27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G38" i="25"/>
  <c r="G36" i="25"/>
  <c r="G35" i="25"/>
  <c r="G33" i="25"/>
  <c r="J27" i="25"/>
  <c r="J20" i="25"/>
  <c r="J21" i="25"/>
  <c r="J22" i="25"/>
  <c r="J23" i="25"/>
  <c r="J24" i="25"/>
  <c r="J25" i="25"/>
  <c r="J26" i="25"/>
  <c r="J19" i="25"/>
  <c r="G32" i="25"/>
  <c r="I27" i="25"/>
  <c r="I20" i="25"/>
  <c r="I21" i="25"/>
  <c r="I22" i="25"/>
  <c r="I23" i="25"/>
  <c r="I24" i="25"/>
  <c r="I25" i="25"/>
  <c r="I26" i="25"/>
  <c r="I19" i="25"/>
  <c r="H20" i="25"/>
  <c r="H21" i="25"/>
  <c r="H22" i="25"/>
  <c r="H23" i="25"/>
  <c r="H24" i="25"/>
  <c r="H25" i="25"/>
  <c r="H26" i="25"/>
  <c r="H19" i="25"/>
  <c r="G20" i="25"/>
  <c r="G21" i="25"/>
  <c r="G22" i="25"/>
  <c r="G23" i="25"/>
  <c r="G24" i="25"/>
  <c r="G25" i="25"/>
  <c r="G26" i="25"/>
  <c r="G19" i="25"/>
  <c r="G30" i="25"/>
  <c r="F27" i="25"/>
  <c r="F20" i="25"/>
  <c r="F21" i="25"/>
  <c r="F22" i="25"/>
  <c r="F23" i="25"/>
  <c r="F24" i="25"/>
  <c r="F25" i="25"/>
  <c r="F26" i="25"/>
  <c r="F19" i="25"/>
  <c r="B24" i="24" l="1"/>
  <c r="B21" i="24"/>
  <c r="B19" i="24"/>
  <c r="B18" i="24"/>
  <c r="B17" i="24"/>
  <c r="B12" i="23"/>
  <c r="B17" i="22"/>
  <c r="B15" i="22"/>
  <c r="B13" i="22"/>
  <c r="B1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C1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B1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C1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B1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438" i="16"/>
  <c r="B439" i="16"/>
  <c r="B440" i="16"/>
  <c r="B441" i="16"/>
  <c r="B442" i="16"/>
  <c r="B443" i="16"/>
  <c r="B444" i="16"/>
  <c r="B445" i="16"/>
  <c r="B446" i="16"/>
  <c r="B447" i="16"/>
  <c r="B448" i="16"/>
  <c r="B449" i="16"/>
  <c r="B450" i="16"/>
  <c r="B451" i="16"/>
  <c r="B452" i="16"/>
  <c r="B453" i="16"/>
  <c r="B454" i="16"/>
  <c r="B455" i="16"/>
  <c r="B456" i="16"/>
  <c r="B457" i="16"/>
  <c r="B458" i="16"/>
  <c r="B459" i="16"/>
  <c r="B460" i="16"/>
  <c r="B461" i="16"/>
  <c r="B462" i="16"/>
  <c r="B463" i="16"/>
  <c r="B464" i="16"/>
  <c r="B465" i="16"/>
  <c r="B466" i="16"/>
  <c r="B467" i="16"/>
  <c r="B468" i="16"/>
  <c r="B469" i="16"/>
  <c r="B470" i="16"/>
  <c r="B471" i="16"/>
  <c r="B472" i="16"/>
  <c r="B473" i="16"/>
  <c r="B474" i="16"/>
  <c r="B475" i="16"/>
  <c r="B476" i="16"/>
  <c r="B477" i="16"/>
  <c r="B478" i="16"/>
  <c r="B479" i="16"/>
  <c r="B480" i="16"/>
  <c r="B481" i="16"/>
  <c r="B482" i="16"/>
  <c r="B483" i="16"/>
  <c r="B484" i="16"/>
  <c r="B485" i="16"/>
  <c r="B486" i="16"/>
  <c r="B487" i="16"/>
  <c r="B488" i="16"/>
  <c r="B489" i="16"/>
  <c r="B490" i="16"/>
  <c r="B491" i="16"/>
  <c r="B492" i="16"/>
  <c r="B493" i="16"/>
  <c r="B494" i="16"/>
  <c r="B495" i="16"/>
  <c r="B496" i="16"/>
  <c r="B497" i="16"/>
  <c r="B498" i="16"/>
  <c r="B499" i="16"/>
  <c r="B500" i="16"/>
  <c r="A11" i="14"/>
  <c r="A10" i="1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" i="1"/>
  <c r="B15" i="24"/>
  <c r="B14" i="24"/>
  <c r="B13" i="24"/>
  <c r="B12" i="24"/>
  <c r="B11" i="24"/>
  <c r="B10" i="23"/>
  <c r="B9" i="23"/>
  <c r="B12" i="22"/>
  <c r="B11" i="22"/>
  <c r="B9" i="22"/>
  <c r="B13" i="20"/>
  <c r="B12" i="20"/>
  <c r="B10" i="20"/>
  <c r="A9" i="14"/>
  <c r="A8" i="14"/>
  <c r="A7" i="14"/>
  <c r="A6" i="14"/>
  <c r="E6" i="25"/>
  <c r="E5" i="25"/>
  <c r="E7" i="25"/>
  <c r="E8" i="25"/>
  <c r="E9" i="25"/>
  <c r="E11" i="25"/>
  <c r="E10" i="25"/>
  <c r="E4" i="25"/>
  <c r="B14" i="20" l="1"/>
  <c r="B15" i="20" s="1"/>
  <c r="C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B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C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B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" i="1"/>
  <c r="C249" i="18"/>
  <c r="C74" i="18"/>
  <c r="C151" i="18"/>
  <c r="C331" i="18"/>
  <c r="C449" i="18"/>
  <c r="C274" i="18"/>
  <c r="C19" i="18"/>
  <c r="C70" i="18"/>
  <c r="C164" i="18"/>
  <c r="C47" i="18"/>
  <c r="C309" i="18"/>
  <c r="D33" i="17"/>
  <c r="D91" i="17"/>
  <c r="D226" i="17"/>
  <c r="D483" i="17"/>
  <c r="D436" i="17"/>
  <c r="D285" i="17"/>
  <c r="D384" i="17"/>
  <c r="D494" i="17"/>
  <c r="C9" i="18"/>
  <c r="C231" i="18"/>
  <c r="C346" i="18"/>
  <c r="C91" i="18"/>
  <c r="C318" i="18"/>
  <c r="C236" i="18"/>
  <c r="C319" i="18"/>
  <c r="C381" i="18"/>
  <c r="D105" i="17"/>
  <c r="D227" i="17"/>
  <c r="D298" i="17"/>
  <c r="D496" i="17"/>
  <c r="D119" i="17"/>
  <c r="C465" i="18"/>
  <c r="C290" i="18"/>
  <c r="C35" i="18"/>
  <c r="C134" i="18"/>
  <c r="C180" i="18"/>
  <c r="C87" i="18"/>
  <c r="C325" i="18"/>
  <c r="D49" i="17"/>
  <c r="D123" i="17"/>
  <c r="D242" i="17"/>
  <c r="D40" i="17"/>
  <c r="D452" i="17"/>
  <c r="D301" i="17"/>
  <c r="D464" i="17"/>
  <c r="C409" i="18"/>
  <c r="C234" i="18"/>
  <c r="C416" i="18"/>
  <c r="C491" i="18"/>
  <c r="C124" i="18"/>
  <c r="C398" i="18"/>
  <c r="C269" i="18"/>
  <c r="C480" i="18"/>
  <c r="D11" i="17"/>
  <c r="D186" i="17"/>
  <c r="D395" i="17"/>
  <c r="D396" i="17"/>
  <c r="D245" i="17"/>
  <c r="D216" i="17"/>
  <c r="C353" i="18"/>
  <c r="C178" i="18"/>
  <c r="C128" i="18"/>
  <c r="C435" i="18"/>
  <c r="C68" i="18"/>
  <c r="C214" i="18"/>
  <c r="C213" i="18"/>
  <c r="C200" i="18"/>
  <c r="D449" i="17"/>
  <c r="D130" i="17"/>
  <c r="D283" i="17"/>
  <c r="D340" i="17"/>
  <c r="D189" i="17"/>
  <c r="D8" i="17"/>
  <c r="D398" i="17"/>
  <c r="C305" i="18"/>
  <c r="C130" i="18"/>
  <c r="C494" i="18"/>
  <c r="C313" i="18"/>
  <c r="C138" i="18"/>
  <c r="C479" i="18"/>
  <c r="C1" i="18"/>
  <c r="C39" i="18"/>
  <c r="C338" i="18"/>
  <c r="C83" i="18"/>
  <c r="C294" i="18"/>
  <c r="C228" i="18"/>
  <c r="C271" i="18"/>
  <c r="C373" i="18"/>
  <c r="D97" i="17"/>
  <c r="D211" i="17"/>
  <c r="D290" i="17"/>
  <c r="D456" i="17"/>
  <c r="D500" i="17"/>
  <c r="D349" i="17"/>
  <c r="D46" i="17"/>
  <c r="D79" i="17"/>
  <c r="C73" i="18"/>
  <c r="C56" i="18"/>
  <c r="C410" i="18"/>
  <c r="C155" i="18"/>
  <c r="C55" i="18"/>
  <c r="C300" i="18"/>
  <c r="C152" i="18"/>
  <c r="C445" i="18"/>
  <c r="D169" i="17"/>
  <c r="D355" i="17"/>
  <c r="D362" i="17"/>
  <c r="D60" i="17"/>
  <c r="C17" i="18"/>
  <c r="C279" i="18"/>
  <c r="C354" i="18"/>
  <c r="C99" i="18"/>
  <c r="C342" i="18"/>
  <c r="C244" i="18"/>
  <c r="C367" i="18"/>
  <c r="C389" i="18"/>
  <c r="D113" i="17"/>
  <c r="D243" i="17"/>
  <c r="D306" i="17"/>
  <c r="D4" i="17"/>
  <c r="D399" i="17"/>
  <c r="D365" i="17"/>
  <c r="D62" i="17"/>
  <c r="C473" i="18"/>
  <c r="C298" i="18"/>
  <c r="C43" i="18"/>
  <c r="C158" i="18"/>
  <c r="C188" i="18"/>
  <c r="C111" i="18"/>
  <c r="C333" i="18"/>
  <c r="D57" i="17"/>
  <c r="D139" i="17"/>
  <c r="D250" i="17"/>
  <c r="D208" i="17"/>
  <c r="D460" i="17"/>
  <c r="D309" i="17"/>
  <c r="D6" i="17"/>
  <c r="C417" i="18"/>
  <c r="C242" i="18"/>
  <c r="C448" i="18"/>
  <c r="C499" i="18"/>
  <c r="C132" i="18"/>
  <c r="C438" i="18"/>
  <c r="C277" i="18"/>
  <c r="D1" i="17"/>
  <c r="D27" i="17"/>
  <c r="D194" i="17"/>
  <c r="D411" i="17"/>
  <c r="D404" i="17"/>
  <c r="D253" i="17"/>
  <c r="D240" i="17"/>
  <c r="D462" i="17"/>
  <c r="C369" i="18"/>
  <c r="C105" i="18"/>
  <c r="C272" i="18"/>
  <c r="C429" i="18"/>
  <c r="D202" i="17"/>
  <c r="D21" i="17"/>
  <c r="D190" i="17"/>
  <c r="D296" i="17"/>
  <c r="D481" i="16"/>
  <c r="D194" i="16"/>
  <c r="D14" i="16"/>
  <c r="D259" i="16"/>
  <c r="D325" i="16"/>
  <c r="D460" i="16"/>
  <c r="D224" i="16"/>
  <c r="D46" i="16"/>
  <c r="D157" i="16"/>
  <c r="C496" i="18"/>
  <c r="C148" i="18"/>
  <c r="C31" i="18"/>
  <c r="D394" i="17"/>
  <c r="D165" i="17"/>
  <c r="D286" i="17"/>
  <c r="D33" i="16"/>
  <c r="D6" i="16"/>
  <c r="D330" i="16"/>
  <c r="D139" i="16"/>
  <c r="D308" i="16"/>
  <c r="C379" i="18"/>
  <c r="C352" i="18"/>
  <c r="D75" i="17"/>
  <c r="D284" i="17"/>
  <c r="D64" i="17"/>
  <c r="D231" i="17"/>
  <c r="D305" i="16"/>
  <c r="D18" i="16"/>
  <c r="D444" i="16"/>
  <c r="D83" i="16"/>
  <c r="D332" i="16"/>
  <c r="D100" i="16"/>
  <c r="D447" i="16"/>
  <c r="C377" i="18"/>
  <c r="C202" i="18"/>
  <c r="C256" i="18"/>
  <c r="C65" i="18"/>
  <c r="C24" i="18"/>
  <c r="C402" i="18"/>
  <c r="C147" i="18"/>
  <c r="C15" i="18"/>
  <c r="C292" i="18"/>
  <c r="C112" i="18"/>
  <c r="C437" i="18"/>
  <c r="D161" i="17"/>
  <c r="D331" i="17"/>
  <c r="D354" i="17"/>
  <c r="D52" i="17"/>
  <c r="D72" i="17"/>
  <c r="D413" i="17"/>
  <c r="D110" i="17"/>
  <c r="D215" i="17"/>
  <c r="C137" i="18"/>
  <c r="C336" i="18"/>
  <c r="C474" i="18"/>
  <c r="C219" i="18"/>
  <c r="C255" i="18"/>
  <c r="C364" i="18"/>
  <c r="C472" i="18"/>
  <c r="C86" i="18"/>
  <c r="D233" i="17"/>
  <c r="D475" i="17"/>
  <c r="D426" i="17"/>
  <c r="D124" i="17"/>
  <c r="C81" i="18"/>
  <c r="C72" i="18"/>
  <c r="C418" i="18"/>
  <c r="C163" i="18"/>
  <c r="C71" i="18"/>
  <c r="C308" i="18"/>
  <c r="C192" i="18"/>
  <c r="C453" i="18"/>
  <c r="D177" i="17"/>
  <c r="D371" i="17"/>
  <c r="D370" i="17"/>
  <c r="D68" i="17"/>
  <c r="D120" i="17"/>
  <c r="D429" i="17"/>
  <c r="C25" i="18"/>
  <c r="C311" i="18"/>
  <c r="C362" i="18"/>
  <c r="C107" i="18"/>
  <c r="C374" i="18"/>
  <c r="C252" i="18"/>
  <c r="C407" i="18"/>
  <c r="C397" i="18"/>
  <c r="D121" i="17"/>
  <c r="D259" i="17"/>
  <c r="D314" i="17"/>
  <c r="D12" i="17"/>
  <c r="D447" i="17"/>
  <c r="D373" i="17"/>
  <c r="D70" i="17"/>
  <c r="C481" i="18"/>
  <c r="C306" i="18"/>
  <c r="C51" i="18"/>
  <c r="C182" i="18"/>
  <c r="C196" i="18"/>
  <c r="C143" i="18"/>
  <c r="C341" i="18"/>
  <c r="D65" i="17"/>
  <c r="D155" i="17"/>
  <c r="D258" i="17"/>
  <c r="D288" i="17"/>
  <c r="D468" i="17"/>
  <c r="D317" i="17"/>
  <c r="D14" i="17"/>
  <c r="D39" i="17"/>
  <c r="C433" i="18"/>
  <c r="C168" i="18"/>
  <c r="C140" i="18"/>
  <c r="C478" i="18"/>
  <c r="D346" i="17"/>
  <c r="D149" i="17"/>
  <c r="D278" i="17"/>
  <c r="D25" i="16"/>
  <c r="D469" i="16"/>
  <c r="D258" i="16"/>
  <c r="D198" i="16"/>
  <c r="D323" i="16"/>
  <c r="D126" i="16"/>
  <c r="C441" i="18"/>
  <c r="C266" i="18"/>
  <c r="C11" i="18"/>
  <c r="C129" i="18"/>
  <c r="C296" i="18"/>
  <c r="C466" i="18"/>
  <c r="C211" i="18"/>
  <c r="C215" i="18"/>
  <c r="C356" i="18"/>
  <c r="C432" i="18"/>
  <c r="C6" i="18"/>
  <c r="D225" i="17"/>
  <c r="D459" i="17"/>
  <c r="D418" i="17"/>
  <c r="D116" i="17"/>
  <c r="D312" i="17"/>
  <c r="D477" i="17"/>
  <c r="D174" i="17"/>
  <c r="D335" i="17"/>
  <c r="C201" i="18"/>
  <c r="C26" i="18"/>
  <c r="C390" i="18"/>
  <c r="C283" i="18"/>
  <c r="C80" i="18"/>
  <c r="C428" i="18"/>
  <c r="C61" i="18"/>
  <c r="C326" i="18"/>
  <c r="D297" i="17"/>
  <c r="D400" i="17"/>
  <c r="D490" i="17"/>
  <c r="D188" i="17"/>
  <c r="C145" i="18"/>
  <c r="C376" i="18"/>
  <c r="C482" i="18"/>
  <c r="C227" i="18"/>
  <c r="C295" i="18"/>
  <c r="C372" i="18"/>
  <c r="C5" i="18"/>
  <c r="C118" i="18"/>
  <c r="D241" i="17"/>
  <c r="D491" i="17"/>
  <c r="D434" i="17"/>
  <c r="D132" i="17"/>
  <c r="D392" i="17"/>
  <c r="D493" i="17"/>
  <c r="C89" i="18"/>
  <c r="C104" i="18"/>
  <c r="C426" i="18"/>
  <c r="C171" i="18"/>
  <c r="C95" i="18"/>
  <c r="C316" i="18"/>
  <c r="C224" i="18"/>
  <c r="C461" i="18"/>
  <c r="D185" i="17"/>
  <c r="D387" i="17"/>
  <c r="D378" i="17"/>
  <c r="D76" i="17"/>
  <c r="D144" i="17"/>
  <c r="D437" i="17"/>
  <c r="C33" i="18"/>
  <c r="C351" i="18"/>
  <c r="C370" i="18"/>
  <c r="C115" i="18"/>
  <c r="C406" i="18"/>
  <c r="C260" i="18"/>
  <c r="C447" i="18"/>
  <c r="C405" i="18"/>
  <c r="D129" i="17"/>
  <c r="D275" i="17"/>
  <c r="D322" i="17"/>
  <c r="D20" i="17"/>
  <c r="D471" i="17"/>
  <c r="D381" i="17"/>
  <c r="D78" i="17"/>
  <c r="C41" i="18"/>
  <c r="C497" i="18"/>
  <c r="C314" i="18"/>
  <c r="C284" i="18"/>
  <c r="D9" i="17"/>
  <c r="D51" i="17"/>
  <c r="D277" i="17"/>
  <c r="D358" i="17"/>
  <c r="D97" i="16"/>
  <c r="D174" i="16"/>
  <c r="D322" i="16"/>
  <c r="D438" i="16"/>
  <c r="D387" i="16"/>
  <c r="D390" i="16"/>
  <c r="D389" i="16"/>
  <c r="D488" i="16"/>
  <c r="D191" i="16"/>
  <c r="D422" i="16"/>
  <c r="C119" i="18"/>
  <c r="C476" i="18"/>
  <c r="D201" i="17"/>
  <c r="D443" i="17"/>
  <c r="D421" i="17"/>
  <c r="D454" i="17"/>
  <c r="D169" i="16"/>
  <c r="D430" i="16"/>
  <c r="D458" i="16"/>
  <c r="D395" i="16"/>
  <c r="D302" i="16"/>
  <c r="C159" i="18"/>
  <c r="C301" i="18"/>
  <c r="D74" i="17"/>
  <c r="D200" i="17"/>
  <c r="D126" i="17"/>
  <c r="D80" i="17"/>
  <c r="D433" i="16"/>
  <c r="D146" i="16"/>
  <c r="D317" i="16"/>
  <c r="D211" i="16"/>
  <c r="D181" i="16"/>
  <c r="D324" i="16"/>
  <c r="D392" i="16"/>
  <c r="C30" i="18"/>
  <c r="C297" i="18"/>
  <c r="C20" i="18"/>
  <c r="C493" i="18"/>
  <c r="D266" i="17"/>
  <c r="D77" i="17"/>
  <c r="D222" i="17"/>
  <c r="D408" i="17"/>
  <c r="D180" i="16"/>
  <c r="D218" i="16"/>
  <c r="D78" i="16"/>
  <c r="C102" i="18"/>
  <c r="C330" i="18"/>
  <c r="C75" i="18"/>
  <c r="C193" i="18"/>
  <c r="C18" i="18"/>
  <c r="C350" i="18"/>
  <c r="C275" i="18"/>
  <c r="C16" i="18"/>
  <c r="C420" i="18"/>
  <c r="C53" i="18"/>
  <c r="C286" i="18"/>
  <c r="D289" i="17"/>
  <c r="D360" i="17"/>
  <c r="D482" i="17"/>
  <c r="D180" i="17"/>
  <c r="D29" i="17"/>
  <c r="D143" i="17"/>
  <c r="D238" i="17"/>
  <c r="D487" i="17"/>
  <c r="C265" i="18"/>
  <c r="C90" i="18"/>
  <c r="C223" i="18"/>
  <c r="C347" i="18"/>
  <c r="C384" i="18"/>
  <c r="C492" i="18"/>
  <c r="C125" i="18"/>
  <c r="C167" i="18"/>
  <c r="D361" i="17"/>
  <c r="D42" i="17"/>
  <c r="D99" i="17"/>
  <c r="D252" i="17"/>
  <c r="C209" i="18"/>
  <c r="C34" i="18"/>
  <c r="C422" i="18"/>
  <c r="C291" i="18"/>
  <c r="C120" i="18"/>
  <c r="C436" i="18"/>
  <c r="C69" i="18"/>
  <c r="C358" i="18"/>
  <c r="D305" i="17"/>
  <c r="D448" i="17"/>
  <c r="D498" i="17"/>
  <c r="D196" i="17"/>
  <c r="D45" i="17"/>
  <c r="D175" i="17"/>
  <c r="C153" i="18"/>
  <c r="C408" i="18"/>
  <c r="C490" i="18"/>
  <c r="C235" i="18"/>
  <c r="C327" i="18"/>
  <c r="C380" i="18"/>
  <c r="C13" i="18"/>
  <c r="C150" i="18"/>
  <c r="D249" i="17"/>
  <c r="D32" i="17"/>
  <c r="D442" i="17"/>
  <c r="D140" i="17"/>
  <c r="D432" i="17"/>
  <c r="D15" i="17"/>
  <c r="C97" i="18"/>
  <c r="C136" i="18"/>
  <c r="C434" i="18"/>
  <c r="C179" i="18"/>
  <c r="C103" i="18"/>
  <c r="C324" i="18"/>
  <c r="C264" i="18"/>
  <c r="C469" i="18"/>
  <c r="D193" i="17"/>
  <c r="D403" i="17"/>
  <c r="D386" i="17"/>
  <c r="D84" i="17"/>
  <c r="D168" i="17"/>
  <c r="D445" i="17"/>
  <c r="D142" i="17"/>
  <c r="C49" i="18"/>
  <c r="C439" i="18"/>
  <c r="C79" i="18"/>
  <c r="C468" i="18"/>
  <c r="D153" i="17"/>
  <c r="D427" i="17"/>
  <c r="D405" i="17"/>
  <c r="D446" i="17"/>
  <c r="C57" i="18"/>
  <c r="C487" i="18"/>
  <c r="C394" i="18"/>
  <c r="C139" i="18"/>
  <c r="C257" i="18"/>
  <c r="C82" i="18"/>
  <c r="C183" i="18"/>
  <c r="C339" i="18"/>
  <c r="C344" i="18"/>
  <c r="C484" i="18"/>
  <c r="C117" i="18"/>
  <c r="C127" i="18"/>
  <c r="D353" i="17"/>
  <c r="D34" i="17"/>
  <c r="D83" i="17"/>
  <c r="D244" i="17"/>
  <c r="D93" i="17"/>
  <c r="D271" i="17"/>
  <c r="D302" i="17"/>
  <c r="D224" i="17"/>
  <c r="C329" i="18"/>
  <c r="C154" i="18"/>
  <c r="C48" i="18"/>
  <c r="C411" i="18"/>
  <c r="C44" i="18"/>
  <c r="C142" i="18"/>
  <c r="C189" i="18"/>
  <c r="C495" i="18"/>
  <c r="D425" i="17"/>
  <c r="D106" i="17"/>
  <c r="D235" i="17"/>
  <c r="D316" i="17"/>
  <c r="C273" i="18"/>
  <c r="C98" i="18"/>
  <c r="C263" i="18"/>
  <c r="C355" i="18"/>
  <c r="C424" i="18"/>
  <c r="C500" i="18"/>
  <c r="C133" i="18"/>
  <c r="C207" i="18"/>
  <c r="D369" i="17"/>
  <c r="D50" i="17"/>
  <c r="D115" i="17"/>
  <c r="D260" i="17"/>
  <c r="D109" i="17"/>
  <c r="D311" i="17"/>
  <c r="C217" i="18"/>
  <c r="C42" i="18"/>
  <c r="C470" i="18"/>
  <c r="C299" i="18"/>
  <c r="C160" i="18"/>
  <c r="C444" i="18"/>
  <c r="C77" i="18"/>
  <c r="C382" i="18"/>
  <c r="D313" i="17"/>
  <c r="D480" i="17"/>
  <c r="D3" i="17"/>
  <c r="D204" i="17"/>
  <c r="D53" i="17"/>
  <c r="D199" i="17"/>
  <c r="C161" i="18"/>
  <c r="C456" i="18"/>
  <c r="C498" i="18"/>
  <c r="C243" i="18"/>
  <c r="C359" i="18"/>
  <c r="C388" i="18"/>
  <c r="C21" i="18"/>
  <c r="C174" i="18"/>
  <c r="D257" i="17"/>
  <c r="D192" i="17"/>
  <c r="D450" i="17"/>
  <c r="D148" i="17"/>
  <c r="D472" i="17"/>
  <c r="D71" i="17"/>
  <c r="D206" i="17"/>
  <c r="C113" i="18"/>
  <c r="C208" i="18"/>
  <c r="C59" i="18"/>
  <c r="C462" i="18"/>
  <c r="D337" i="17"/>
  <c r="D44" i="17"/>
  <c r="D127" i="17"/>
  <c r="D47" i="17"/>
  <c r="D225" i="16"/>
  <c r="D151" i="16"/>
  <c r="D450" i="16"/>
  <c r="D3" i="16"/>
  <c r="D148" i="16"/>
  <c r="D12" i="16"/>
  <c r="D79" i="16"/>
  <c r="D120" i="16"/>
  <c r="D203" i="16"/>
  <c r="D164" i="16"/>
  <c r="C323" i="18"/>
  <c r="C312" i="18"/>
  <c r="D59" i="17"/>
  <c r="D236" i="17"/>
  <c r="D431" i="17"/>
  <c r="D191" i="17"/>
  <c r="D297" i="16"/>
  <c r="D10" i="16"/>
  <c r="D85" i="16"/>
  <c r="D452" i="16"/>
  <c r="C58" i="18"/>
  <c r="C156" i="18"/>
  <c r="C335" i="18"/>
  <c r="D402" i="17"/>
  <c r="D197" i="17"/>
  <c r="D294" i="17"/>
  <c r="D41" i="16"/>
  <c r="D54" i="16"/>
  <c r="D274" i="16"/>
  <c r="D254" i="16"/>
  <c r="D339" i="16"/>
  <c r="D182" i="16"/>
  <c r="D237" i="16"/>
  <c r="D144" i="16"/>
  <c r="D137" i="17"/>
  <c r="C386" i="18"/>
  <c r="C348" i="18"/>
  <c r="D73" i="17"/>
  <c r="D187" i="17"/>
  <c r="D333" i="17"/>
  <c r="D390" i="17"/>
  <c r="D121" i="16"/>
  <c r="D262" i="16"/>
  <c r="D346" i="16"/>
  <c r="C121" i="18"/>
  <c r="C248" i="18"/>
  <c r="C458" i="18"/>
  <c r="C203" i="18"/>
  <c r="C321" i="18"/>
  <c r="C146" i="18"/>
  <c r="C32" i="18"/>
  <c r="C403" i="18"/>
  <c r="C36" i="18"/>
  <c r="C126" i="18"/>
  <c r="C181" i="18"/>
  <c r="C455" i="18"/>
  <c r="D417" i="17"/>
  <c r="D98" i="17"/>
  <c r="D219" i="17"/>
  <c r="D308" i="17"/>
  <c r="D157" i="17"/>
  <c r="D415" i="17"/>
  <c r="D366" i="17"/>
  <c r="D1" i="16"/>
  <c r="C393" i="18"/>
  <c r="C218" i="18"/>
  <c r="C328" i="18"/>
  <c r="C475" i="18"/>
  <c r="C108" i="18"/>
  <c r="C334" i="18"/>
  <c r="C253" i="18"/>
  <c r="C400" i="18"/>
  <c r="D489" i="17"/>
  <c r="D170" i="17"/>
  <c r="D363" i="17"/>
  <c r="D380" i="17"/>
  <c r="C337" i="18"/>
  <c r="C162" i="18"/>
  <c r="C64" i="18"/>
  <c r="C419" i="18"/>
  <c r="C52" i="18"/>
  <c r="C166" i="18"/>
  <c r="C197" i="18"/>
  <c r="C40" i="18"/>
  <c r="D433" i="17"/>
  <c r="D114" i="17"/>
  <c r="D251" i="17"/>
  <c r="D324" i="17"/>
  <c r="D173" i="17"/>
  <c r="D455" i="17"/>
  <c r="C281" i="18"/>
  <c r="C106" i="18"/>
  <c r="C303" i="18"/>
  <c r="C363" i="18"/>
  <c r="C464" i="18"/>
  <c r="C22" i="18"/>
  <c r="C141" i="18"/>
  <c r="C247" i="18"/>
  <c r="D377" i="17"/>
  <c r="D58" i="17"/>
  <c r="D131" i="17"/>
  <c r="D268" i="17"/>
  <c r="D117" i="17"/>
  <c r="D327" i="17"/>
  <c r="C225" i="18"/>
  <c r="C50" i="18"/>
  <c r="C23" i="18"/>
  <c r="C307" i="18"/>
  <c r="C184" i="18"/>
  <c r="C452" i="18"/>
  <c r="C85" i="18"/>
  <c r="C414" i="18"/>
  <c r="D321" i="17"/>
  <c r="D2" i="17"/>
  <c r="D19" i="17"/>
  <c r="D212" i="17"/>
  <c r="D61" i="17"/>
  <c r="D207" i="17"/>
  <c r="D270" i="17"/>
  <c r="C177" i="18"/>
  <c r="C2" i="18"/>
  <c r="C315" i="18"/>
  <c r="C88" i="18"/>
  <c r="D43" i="17"/>
  <c r="D228" i="17"/>
  <c r="D391" i="17"/>
  <c r="D183" i="17"/>
  <c r="D289" i="16"/>
  <c r="D2" i="16"/>
  <c r="D388" i="16"/>
  <c r="D67" i="16"/>
  <c r="D300" i="16"/>
  <c r="D84" i="16"/>
  <c r="D375" i="16"/>
  <c r="D232" i="16"/>
  <c r="D331" i="16"/>
  <c r="D484" i="16"/>
  <c r="C38" i="18"/>
  <c r="C109" i="18"/>
  <c r="D419" i="17"/>
  <c r="D420" i="17"/>
  <c r="D424" i="17"/>
  <c r="D351" i="17"/>
  <c r="D361" i="16"/>
  <c r="D74" i="16"/>
  <c r="D293" i="16"/>
  <c r="D158" i="16"/>
  <c r="C378" i="18"/>
  <c r="C340" i="18"/>
  <c r="D25" i="17"/>
  <c r="D171" i="17"/>
  <c r="D325" i="17"/>
  <c r="C185" i="18"/>
  <c r="C10" i="18"/>
  <c r="C302" i="18"/>
  <c r="C267" i="18"/>
  <c r="C385" i="18"/>
  <c r="C210" i="18"/>
  <c r="C288" i="18"/>
  <c r="C467" i="18"/>
  <c r="C100" i="18"/>
  <c r="C310" i="18"/>
  <c r="C245" i="18"/>
  <c r="C360" i="18"/>
  <c r="D481" i="17"/>
  <c r="D162" i="17"/>
  <c r="D347" i="17"/>
  <c r="D372" i="17"/>
  <c r="D221" i="17"/>
  <c r="D136" i="17"/>
  <c r="D430" i="17"/>
  <c r="D65" i="16"/>
  <c r="C457" i="18"/>
  <c r="C282" i="18"/>
  <c r="C27" i="18"/>
  <c r="C110" i="18"/>
  <c r="C172" i="18"/>
  <c r="C63" i="18"/>
  <c r="C317" i="18"/>
  <c r="D41" i="17"/>
  <c r="D107" i="17"/>
  <c r="D234" i="17"/>
  <c r="D499" i="17"/>
  <c r="D444" i="17"/>
  <c r="C401" i="18"/>
  <c r="C226" i="18"/>
  <c r="C368" i="18"/>
  <c r="C483" i="18"/>
  <c r="C116" i="18"/>
  <c r="C366" i="18"/>
  <c r="C261" i="18"/>
  <c r="C440" i="18"/>
  <c r="D497" i="17"/>
  <c r="D178" i="17"/>
  <c r="D379" i="17"/>
  <c r="D388" i="17"/>
  <c r="D237" i="17"/>
  <c r="D176" i="17"/>
  <c r="C345" i="18"/>
  <c r="C170" i="18"/>
  <c r="C96" i="18"/>
  <c r="C427" i="18"/>
  <c r="C60" i="18"/>
  <c r="C190" i="18"/>
  <c r="C205" i="18"/>
  <c r="C144" i="18"/>
  <c r="D441" i="17"/>
  <c r="D122" i="17"/>
  <c r="D267" i="17"/>
  <c r="D332" i="17"/>
  <c r="D181" i="17"/>
  <c r="D479" i="17"/>
  <c r="C287" i="18"/>
  <c r="C241" i="18"/>
  <c r="D48" i="17"/>
  <c r="D398" i="16"/>
  <c r="D195" i="16"/>
  <c r="D270" i="16"/>
  <c r="D75" i="16"/>
  <c r="C67" i="18"/>
  <c r="D345" i="17"/>
  <c r="D159" i="17"/>
  <c r="D233" i="16"/>
  <c r="D420" i="16"/>
  <c r="C233" i="18"/>
  <c r="C485" i="18"/>
  <c r="D69" i="17"/>
  <c r="D367" i="17"/>
  <c r="D470" i="16"/>
  <c r="D62" i="16"/>
  <c r="D204" i="16"/>
  <c r="D453" i="16"/>
  <c r="D312" i="16"/>
  <c r="C122" i="18"/>
  <c r="C175" i="18"/>
  <c r="D451" i="17"/>
  <c r="D205" i="17"/>
  <c r="D95" i="17"/>
  <c r="D377" i="16"/>
  <c r="D282" i="16"/>
  <c r="D271" i="16"/>
  <c r="D475" i="16"/>
  <c r="D287" i="16"/>
  <c r="D374" i="16"/>
  <c r="D416" i="16"/>
  <c r="C251" i="18"/>
  <c r="C395" i="18"/>
  <c r="C29" i="18"/>
  <c r="D179" i="17"/>
  <c r="D300" i="17"/>
  <c r="D112" i="17"/>
  <c r="D263" i="17"/>
  <c r="D321" i="16"/>
  <c r="D34" i="16"/>
  <c r="D492" i="16"/>
  <c r="D99" i="16"/>
  <c r="D364" i="16"/>
  <c r="D116" i="16"/>
  <c r="D38" i="16"/>
  <c r="C262" i="18"/>
  <c r="C194" i="18"/>
  <c r="C220" i="18"/>
  <c r="C240" i="18"/>
  <c r="D466" i="17"/>
  <c r="D229" i="17"/>
  <c r="D326" i="17"/>
  <c r="D73" i="16"/>
  <c r="D102" i="16"/>
  <c r="D298" i="16"/>
  <c r="D350" i="16"/>
  <c r="D363" i="16"/>
  <c r="D278" i="16"/>
  <c r="D309" i="16"/>
  <c r="D336" i="16"/>
  <c r="C268" i="18"/>
  <c r="D264" i="17"/>
  <c r="D465" i="17"/>
  <c r="C459" i="18"/>
  <c r="D465" i="16"/>
  <c r="D277" i="16"/>
  <c r="D428" i="16"/>
  <c r="D81" i="16"/>
  <c r="D406" i="16"/>
  <c r="D352" i="16"/>
  <c r="C237" i="18"/>
  <c r="D119" i="16"/>
  <c r="D4" i="16"/>
  <c r="D310" i="16"/>
  <c r="D103" i="17"/>
  <c r="D101" i="16"/>
  <c r="D9" i="16"/>
  <c r="D307" i="16"/>
  <c r="D382" i="16"/>
  <c r="D408" i="16"/>
  <c r="D366" i="16"/>
  <c r="D254" i="17"/>
  <c r="D166" i="16"/>
  <c r="D328" i="16"/>
  <c r="D40" i="16"/>
  <c r="D401" i="16"/>
  <c r="D160" i="16"/>
  <c r="D268" i="16"/>
  <c r="D36" i="17"/>
  <c r="D167" i="17"/>
  <c r="D456" i="16"/>
  <c r="D221" i="16"/>
  <c r="D329" i="16"/>
  <c r="C258" i="18"/>
  <c r="D31" i="17"/>
  <c r="D242" i="16"/>
  <c r="C92" i="18"/>
  <c r="D153" i="16"/>
  <c r="D143" i="16"/>
  <c r="D13" i="17"/>
  <c r="D423" i="16"/>
  <c r="D311" i="16"/>
  <c r="D413" i="16"/>
  <c r="C412" i="18"/>
  <c r="D64" i="16"/>
  <c r="D134" i="16"/>
  <c r="D173" i="16"/>
  <c r="D461" i="16"/>
  <c r="D209" i="16"/>
  <c r="C454" i="18"/>
  <c r="D438" i="17"/>
  <c r="C289" i="18"/>
  <c r="D385" i="17"/>
  <c r="C66" i="18"/>
  <c r="D344" i="17"/>
  <c r="D66" i="16"/>
  <c r="D451" i="16"/>
  <c r="D319" i="16"/>
  <c r="D459" i="16"/>
  <c r="C135" i="18"/>
  <c r="D26" i="17"/>
  <c r="D118" i="17"/>
  <c r="D425" i="16"/>
  <c r="D222" i="16"/>
  <c r="C383" i="18"/>
  <c r="D209" i="17"/>
  <c r="D453" i="17"/>
  <c r="D368" i="17"/>
  <c r="D223" i="16"/>
  <c r="D494" i="16"/>
  <c r="D476" i="16"/>
  <c r="D334" i="16"/>
  <c r="D368" i="16"/>
  <c r="C431" i="18"/>
  <c r="C392" i="18"/>
  <c r="D82" i="17"/>
  <c r="D461" i="17"/>
  <c r="D247" i="17"/>
  <c r="D441" i="16"/>
  <c r="D410" i="16"/>
  <c r="D27" i="16"/>
  <c r="D220" i="16"/>
  <c r="D44" i="16"/>
  <c r="D199" i="16"/>
  <c r="D184" i="16"/>
  <c r="D474" i="17"/>
  <c r="C230" i="18"/>
  <c r="C173" i="18"/>
  <c r="D248" i="17"/>
  <c r="D484" i="17"/>
  <c r="D38" i="17"/>
  <c r="D407" i="17"/>
  <c r="D385" i="16"/>
  <c r="D98" i="16"/>
  <c r="D165" i="16"/>
  <c r="D163" i="16"/>
  <c r="D13" i="16"/>
  <c r="D228" i="16"/>
  <c r="D8" i="16"/>
  <c r="D281" i="17"/>
  <c r="C450" i="18"/>
  <c r="C404" i="18"/>
  <c r="D89" i="17"/>
  <c r="D307" i="17"/>
  <c r="D357" i="17"/>
  <c r="D414" i="17"/>
  <c r="D137" i="16"/>
  <c r="D326" i="16"/>
  <c r="D362" i="16"/>
  <c r="D87" i="16"/>
  <c r="D427" i="16"/>
  <c r="D71" i="16"/>
  <c r="D150" i="16"/>
  <c r="D344" i="16"/>
  <c r="C254" i="18"/>
  <c r="D342" i="17"/>
  <c r="D172" i="17"/>
  <c r="C93" i="18"/>
  <c r="D95" i="16"/>
  <c r="D407" i="16"/>
  <c r="D136" i="16"/>
  <c r="D306" i="16"/>
  <c r="D358" i="16"/>
  <c r="D375" i="17"/>
  <c r="D10" i="17"/>
  <c r="D186" i="16"/>
  <c r="D23" i="16"/>
  <c r="D335" i="16"/>
  <c r="D342" i="16"/>
  <c r="D279" i="16"/>
  <c r="D273" i="16"/>
  <c r="D396" i="16"/>
  <c r="D245" i="16"/>
  <c r="D59" i="16"/>
  <c r="D339" i="17"/>
  <c r="D112" i="16"/>
  <c r="D107" i="16"/>
  <c r="D124" i="16"/>
  <c r="D291" i="17"/>
  <c r="D359" i="16"/>
  <c r="D439" i="17"/>
  <c r="D400" i="16"/>
  <c r="D128" i="16"/>
  <c r="D437" i="16"/>
  <c r="D480" i="16"/>
  <c r="D251" i="16"/>
  <c r="D35" i="17"/>
  <c r="D50" i="16"/>
  <c r="D86" i="17"/>
  <c r="D457" i="16"/>
  <c r="C250" i="18"/>
  <c r="D296" i="16"/>
  <c r="D179" i="16"/>
  <c r="D140" i="16"/>
  <c r="C8" i="18"/>
  <c r="D234" i="16"/>
  <c r="D111" i="16"/>
  <c r="D51" i="16"/>
  <c r="D422" i="17"/>
  <c r="C114" i="18"/>
  <c r="D66" i="17"/>
  <c r="C14" i="18"/>
  <c r="D102" i="17"/>
  <c r="D130" i="16"/>
  <c r="D436" i="16"/>
  <c r="D264" i="16"/>
  <c r="D316" i="16"/>
  <c r="C304" i="18"/>
  <c r="D210" i="17"/>
  <c r="D198" i="17"/>
  <c r="D489" i="16"/>
  <c r="D11" i="16"/>
  <c r="C123" i="18"/>
  <c r="D393" i="17"/>
  <c r="D223" i="17"/>
  <c r="D113" i="16"/>
  <c r="D82" i="16"/>
  <c r="D231" i="16"/>
  <c r="D373" i="16"/>
  <c r="D167" i="16"/>
  <c r="C471" i="18"/>
  <c r="C131" i="18"/>
  <c r="C165" i="18"/>
  <c r="D410" i="17"/>
  <c r="D239" i="17"/>
  <c r="D383" i="17"/>
  <c r="D70" i="16"/>
  <c r="D474" i="16"/>
  <c r="D91" i="16"/>
  <c r="D348" i="16"/>
  <c r="D108" i="16"/>
  <c r="D5" i="16"/>
  <c r="D479" i="16"/>
  <c r="D261" i="17"/>
  <c r="C399" i="18"/>
  <c r="C357" i="18"/>
  <c r="D90" i="17"/>
  <c r="D272" i="17"/>
  <c r="D150" i="17"/>
  <c r="D128" i="17"/>
  <c r="D449" i="16"/>
  <c r="D162" i="16"/>
  <c r="D381" i="16"/>
  <c r="D227" i="16"/>
  <c r="D229" i="16"/>
  <c r="D356" i="16"/>
  <c r="D487" i="16"/>
  <c r="D320" i="17"/>
  <c r="C216" i="18"/>
  <c r="C238" i="18"/>
  <c r="D273" i="17"/>
  <c r="D416" i="17"/>
  <c r="D485" i="17"/>
  <c r="D7" i="17"/>
  <c r="D201" i="16"/>
  <c r="D63" i="16"/>
  <c r="D426" i="16"/>
  <c r="D343" i="16"/>
  <c r="D491" i="16"/>
  <c r="D367" i="16"/>
  <c r="D446" i="16"/>
  <c r="D104" i="16"/>
  <c r="C229" i="18"/>
  <c r="C489" i="18"/>
  <c r="D359" i="17"/>
  <c r="D299" i="17"/>
  <c r="D178" i="16"/>
  <c r="D404" i="16"/>
  <c r="D80" i="16"/>
  <c r="D115" i="16"/>
  <c r="D32" i="16"/>
  <c r="D463" i="17"/>
  <c r="D16" i="17"/>
  <c r="D442" i="16"/>
  <c r="D471" i="16"/>
  <c r="D145" i="17"/>
  <c r="D103" i="16"/>
  <c r="C232" i="18"/>
  <c r="D405" i="16"/>
  <c r="D68" i="16"/>
  <c r="D495" i="16"/>
  <c r="D145" i="16"/>
  <c r="D238" i="16"/>
  <c r="D17" i="16"/>
  <c r="D315" i="16"/>
  <c r="D384" i="16"/>
  <c r="D345" i="16"/>
  <c r="D252" i="16"/>
  <c r="D463" i="16"/>
  <c r="D383" i="16"/>
  <c r="C460" i="18"/>
  <c r="D176" i="16"/>
  <c r="D284" i="16"/>
  <c r="D45" i="16"/>
  <c r="D279" i="17"/>
  <c r="D445" i="16"/>
  <c r="D187" i="16"/>
  <c r="D58" i="16"/>
  <c r="D350" i="17"/>
  <c r="D22" i="16"/>
  <c r="D397" i="17"/>
  <c r="D473" i="17"/>
  <c r="C446" i="18"/>
  <c r="D483" i="16"/>
  <c r="D170" i="16"/>
  <c r="D356" i="17"/>
  <c r="D89" i="16"/>
  <c r="D409" i="16"/>
  <c r="D250" i="16"/>
  <c r="D125" i="16"/>
  <c r="C259" i="18"/>
  <c r="D473" i="16"/>
  <c r="D357" i="16"/>
  <c r="C343" i="18"/>
  <c r="D147" i="17"/>
  <c r="C101" i="18"/>
  <c r="D319" i="17"/>
  <c r="D386" i="16"/>
  <c r="D133" i="16"/>
  <c r="D16" i="16"/>
  <c r="D341" i="16"/>
  <c r="C332" i="18"/>
  <c r="D67" i="17"/>
  <c r="D374" i="17"/>
  <c r="D206" i="16"/>
  <c r="D267" i="16"/>
  <c r="C54" i="18"/>
  <c r="D435" i="17"/>
  <c r="D22" i="17"/>
  <c r="D177" i="16"/>
  <c r="D210" i="16"/>
  <c r="D19" i="16"/>
  <c r="D454" i="16"/>
  <c r="D399" i="16"/>
  <c r="D146" i="17"/>
  <c r="C387" i="18"/>
  <c r="C349" i="18"/>
  <c r="D336" i="17"/>
  <c r="D88" i="17"/>
  <c r="D104" i="17"/>
  <c r="D15" i="16"/>
  <c r="D468" i="16"/>
  <c r="D155" i="16"/>
  <c r="D500" i="16"/>
  <c r="D212" i="16"/>
  <c r="D439" i="16"/>
  <c r="D432" i="16"/>
  <c r="C361" i="18"/>
  <c r="C28" i="18"/>
  <c r="C198" i="18"/>
  <c r="D274" i="17"/>
  <c r="D85" i="17"/>
  <c r="D230" i="17"/>
  <c r="D440" i="17"/>
  <c r="D117" i="16"/>
  <c r="D226" i="16"/>
  <c r="D94" i="16"/>
  <c r="D291" i="16"/>
  <c r="D429" i="16"/>
  <c r="D93" i="16"/>
  <c r="D272" i="16"/>
  <c r="D323" i="17"/>
  <c r="C195" i="18"/>
  <c r="C239" i="18"/>
  <c r="D457" i="17"/>
  <c r="D164" i="17"/>
  <c r="D287" i="17"/>
  <c r="D135" i="17"/>
  <c r="D265" i="16"/>
  <c r="D351" i="16"/>
  <c r="D490" i="16"/>
  <c r="D43" i="16"/>
  <c r="D260" i="16"/>
  <c r="D60" i="16"/>
  <c r="D255" i="16"/>
  <c r="D248" i="16"/>
  <c r="C280" i="18"/>
  <c r="C451" i="18"/>
  <c r="C391" i="18"/>
  <c r="D364" i="17"/>
  <c r="D434" i="16"/>
  <c r="D478" i="16"/>
  <c r="D440" i="16"/>
  <c r="D132" i="16"/>
  <c r="C278" i="18"/>
  <c r="D122" i="16"/>
  <c r="D94" i="17"/>
  <c r="D477" i="16"/>
  <c r="D149" i="16"/>
  <c r="D303" i="17"/>
  <c r="D77" i="16"/>
  <c r="C421" i="18"/>
  <c r="D200" i="16"/>
  <c r="D370" i="16"/>
  <c r="D281" i="16"/>
  <c r="C276" i="18"/>
  <c r="D220" i="17"/>
  <c r="D21" i="16"/>
  <c r="D48" i="16"/>
  <c r="D304" i="17"/>
  <c r="D493" i="16"/>
  <c r="D431" i="16"/>
  <c r="D154" i="17"/>
  <c r="D435" i="16"/>
  <c r="D412" i="16"/>
  <c r="D114" i="16"/>
  <c r="C320" i="18"/>
  <c r="D142" i="16"/>
  <c r="D378" i="16"/>
  <c r="C423" i="18"/>
  <c r="D160" i="17"/>
  <c r="D88" i="16"/>
  <c r="C3" i="18"/>
  <c r="D337" i="16"/>
  <c r="D338" i="17"/>
  <c r="D443" i="16"/>
  <c r="C463" i="18"/>
  <c r="D304" i="16"/>
  <c r="D301" i="16"/>
  <c r="D118" i="16"/>
  <c r="D276" i="16"/>
  <c r="C371" i="18"/>
  <c r="D276" i="17"/>
  <c r="C285" i="18"/>
  <c r="D24" i="17"/>
  <c r="D61" i="16"/>
  <c r="D175" i="16"/>
  <c r="D96" i="16"/>
  <c r="D28" i="16"/>
  <c r="C486" i="18"/>
  <c r="D92" i="17"/>
  <c r="D55" i="17"/>
  <c r="D183" i="16"/>
  <c r="D172" i="16"/>
  <c r="C12" i="18"/>
  <c r="D218" i="17"/>
  <c r="D214" i="17"/>
  <c r="D241" i="16"/>
  <c r="D338" i="16"/>
  <c r="D147" i="16"/>
  <c r="D247" i="16"/>
  <c r="D464" i="16"/>
  <c r="D28" i="17"/>
  <c r="C206" i="18"/>
  <c r="C375" i="18"/>
  <c r="D108" i="17"/>
  <c r="D30" i="17"/>
  <c r="D49" i="16"/>
  <c r="D263" i="16"/>
  <c r="D141" i="16"/>
  <c r="D219" i="16"/>
  <c r="D205" i="16"/>
  <c r="D340" i="16"/>
  <c r="D455" i="16"/>
  <c r="D360" i="16"/>
  <c r="C186" i="18"/>
  <c r="C212" i="18"/>
  <c r="C415" i="18"/>
  <c r="D458" i="17"/>
  <c r="D213" i="17"/>
  <c r="D318" i="17"/>
  <c r="D57" i="16"/>
  <c r="D86" i="16"/>
  <c r="D290" i="16"/>
  <c r="D318" i="16"/>
  <c r="D355" i="16"/>
  <c r="D246" i="16"/>
  <c r="D285" i="16"/>
  <c r="D496" i="16"/>
  <c r="D495" i="17"/>
  <c r="C443" i="18"/>
  <c r="C37" i="18"/>
  <c r="D195" i="17"/>
  <c r="D348" i="17"/>
  <c r="D152" i="17"/>
  <c r="D42" i="16"/>
  <c r="D380" i="16"/>
  <c r="D39" i="16"/>
  <c r="C430" i="18"/>
  <c r="D24" i="16"/>
  <c r="D215" i="16"/>
  <c r="D295" i="17"/>
  <c r="D379" i="16"/>
  <c r="D190" i="16"/>
  <c r="D415" i="16"/>
  <c r="D414" i="16"/>
  <c r="D352" i="17"/>
  <c r="D372" i="16"/>
  <c r="D243" i="16"/>
  <c r="D217" i="16"/>
  <c r="D182" i="17"/>
  <c r="D371" i="16"/>
  <c r="D110" i="16"/>
  <c r="D499" i="16"/>
  <c r="D424" i="16"/>
  <c r="D196" i="16"/>
  <c r="C4" i="18"/>
  <c r="D125" i="17"/>
  <c r="D315" i="17"/>
  <c r="D161" i="16"/>
  <c r="D269" i="16"/>
  <c r="D156" i="16"/>
  <c r="D240" i="16"/>
  <c r="D421" i="16"/>
  <c r="C293" i="18"/>
  <c r="D96" i="17"/>
  <c r="D56" i="17"/>
  <c r="D138" i="16"/>
  <c r="D207" i="16"/>
  <c r="C62" i="18"/>
  <c r="D467" i="17"/>
  <c r="D382" i="17"/>
  <c r="D369" i="16"/>
  <c r="D402" i="16"/>
  <c r="D275" i="16"/>
  <c r="D36" i="16"/>
  <c r="D152" i="16"/>
  <c r="D5" i="17"/>
  <c r="C191" i="18"/>
  <c r="D217" i="17"/>
  <c r="D292" i="17"/>
  <c r="D134" i="17"/>
  <c r="D185" i="16"/>
  <c r="D26" i="16"/>
  <c r="D349" i="16"/>
  <c r="D283" i="16"/>
  <c r="D397" i="16"/>
  <c r="D69" i="16"/>
  <c r="D168" i="16"/>
  <c r="D280" i="16"/>
  <c r="C442" i="18"/>
  <c r="C396" i="18"/>
  <c r="D81" i="17"/>
  <c r="D203" i="17"/>
  <c r="D341" i="17"/>
  <c r="D406" i="17"/>
  <c r="D129" i="16"/>
  <c r="D294" i="16"/>
  <c r="D354" i="16"/>
  <c r="D47" i="16"/>
  <c r="D419" i="16"/>
  <c r="D31" i="16"/>
  <c r="D30" i="16"/>
  <c r="D256" i="16"/>
  <c r="D389" i="17"/>
  <c r="C270" i="18"/>
  <c r="C221" i="18"/>
  <c r="D280" i="17"/>
  <c r="D492" i="17"/>
  <c r="D54" i="17"/>
  <c r="D423" i="17"/>
  <c r="D393" i="16"/>
  <c r="D106" i="16"/>
  <c r="D197" i="16"/>
  <c r="D171" i="16"/>
  <c r="D53" i="16"/>
  <c r="D236" i="16"/>
  <c r="D72" i="16"/>
  <c r="D376" i="16"/>
  <c r="D330" i="17"/>
  <c r="C84" i="18"/>
  <c r="C246" i="18"/>
  <c r="D23" i="17"/>
  <c r="D391" i="16"/>
  <c r="D127" i="16"/>
  <c r="D256" i="17"/>
  <c r="D498" i="16"/>
  <c r="D76" i="16"/>
  <c r="D327" i="16"/>
  <c r="D158" i="17"/>
  <c r="D253" i="16"/>
  <c r="D184" i="17"/>
  <c r="D20" i="16"/>
  <c r="D262" i="17"/>
  <c r="D329" i="17"/>
  <c r="D299" i="16"/>
  <c r="D314" i="16"/>
  <c r="D151" i="17"/>
  <c r="D295" i="16"/>
  <c r="C46" i="18"/>
  <c r="D343" i="17"/>
  <c r="D18" i="17"/>
  <c r="D353" i="16"/>
  <c r="D159" i="16"/>
  <c r="D292" i="16"/>
  <c r="D266" i="16"/>
  <c r="C169" i="18"/>
  <c r="C477" i="18"/>
  <c r="D37" i="17"/>
  <c r="D328" i="17"/>
  <c r="D202" i="16"/>
  <c r="D92" i="16"/>
  <c r="C7" i="18"/>
  <c r="D100" i="17"/>
  <c r="D470" i="17"/>
  <c r="D497" i="16"/>
  <c r="D466" i="16"/>
  <c r="D403" i="16"/>
  <c r="D188" i="16"/>
  <c r="D288" i="16"/>
  <c r="D87" i="17"/>
  <c r="C204" i="18"/>
  <c r="D401" i="17"/>
  <c r="D476" i="17"/>
  <c r="D310" i="17"/>
  <c r="D249" i="16"/>
  <c r="D90" i="16"/>
  <c r="D286" i="16"/>
  <c r="D347" i="16"/>
  <c r="D214" i="16"/>
  <c r="D261" i="16"/>
  <c r="D208" i="16"/>
  <c r="D320" i="16"/>
  <c r="C176" i="18"/>
  <c r="C94" i="18"/>
  <c r="D265" i="17"/>
  <c r="D376" i="17"/>
  <c r="D469" i="17"/>
  <c r="D486" i="17"/>
  <c r="D193" i="16"/>
  <c r="D55" i="16"/>
  <c r="D418" i="16"/>
  <c r="C488" i="18"/>
  <c r="C365" i="18"/>
  <c r="D138" i="17"/>
  <c r="D235" i="16"/>
  <c r="D192" i="16"/>
  <c r="D123" i="16"/>
  <c r="C413" i="18"/>
  <c r="D135" i="16"/>
  <c r="D333" i="16"/>
  <c r="C149" i="18"/>
  <c r="D334" i="17"/>
  <c r="D412" i="17"/>
  <c r="D417" i="16"/>
  <c r="D131" i="16"/>
  <c r="D189" i="16"/>
  <c r="D462" i="16"/>
  <c r="C322" i="18"/>
  <c r="D17" i="17"/>
  <c r="D293" i="17"/>
  <c r="D105" i="16"/>
  <c r="D394" i="16"/>
  <c r="D213" i="16"/>
  <c r="C157" i="18"/>
  <c r="D428" i="17"/>
  <c r="D63" i="17"/>
  <c r="D230" i="16"/>
  <c r="D109" i="16"/>
  <c r="D467" i="16"/>
  <c r="D29" i="16"/>
  <c r="D448" i="16"/>
  <c r="D166" i="17"/>
  <c r="C78" i="18"/>
  <c r="D163" i="17"/>
  <c r="D232" i="17"/>
  <c r="D478" i="17"/>
  <c r="D313" i="16"/>
  <c r="D154" i="16"/>
  <c r="D7" i="16"/>
  <c r="D411" i="16"/>
  <c r="D486" i="16"/>
  <c r="D485" i="16"/>
  <c r="D216" i="16"/>
  <c r="D472" i="16"/>
  <c r="C187" i="18"/>
  <c r="C199" i="18"/>
  <c r="D409" i="17"/>
  <c r="D156" i="17"/>
  <c r="D255" i="17"/>
  <c r="D111" i="17"/>
  <c r="D257" i="16"/>
  <c r="D303" i="16"/>
  <c r="D482" i="16"/>
  <c r="D35" i="16"/>
  <c r="D244" i="16"/>
  <c r="D52" i="16"/>
  <c r="D239" i="16"/>
  <c r="C45" i="18"/>
  <c r="C425" i="18"/>
  <c r="C76" i="18"/>
  <c r="C222" i="18"/>
  <c r="D282" i="17"/>
  <c r="D101" i="17"/>
  <c r="D246" i="17"/>
  <c r="D488" i="17"/>
  <c r="D365" i="16"/>
  <c r="D56" i="16"/>
  <c r="D133" i="17"/>
  <c r="D269" i="17"/>
  <c r="D37" i="16"/>
  <c r="D141" i="17"/>
</calcChain>
</file>

<file path=xl/sharedStrings.xml><?xml version="1.0" encoding="utf-8"?>
<sst xmlns="http://schemas.openxmlformats.org/spreadsheetml/2006/main" count="2157" uniqueCount="526">
  <si>
    <t>Gender</t>
  </si>
  <si>
    <t>Age_Group</t>
  </si>
  <si>
    <t>Age</t>
  </si>
  <si>
    <t>Weight1</t>
  </si>
  <si>
    <t>Weight2</t>
  </si>
  <si>
    <t>Height</t>
  </si>
  <si>
    <t>Season</t>
  </si>
  <si>
    <t>Trainer</t>
  </si>
  <si>
    <t>Percent2</t>
  </si>
  <si>
    <t>Percent1</t>
  </si>
  <si>
    <t>Female</t>
  </si>
  <si>
    <t>&lt; 30</t>
  </si>
  <si>
    <t>Bob</t>
  </si>
  <si>
    <t>Male</t>
  </si>
  <si>
    <t>Jillian</t>
  </si>
  <si>
    <t>30 to 39</t>
  </si>
  <si>
    <t>40 to 49</t>
  </si>
  <si>
    <t>Kim</t>
  </si>
  <si>
    <t>60 Plus</t>
  </si>
  <si>
    <t>50 to 59</t>
  </si>
  <si>
    <t>Brett &amp; Cara</t>
  </si>
  <si>
    <t>Dolvett</t>
  </si>
  <si>
    <t>Anna</t>
  </si>
  <si>
    <t>Jennifer</t>
  </si>
  <si>
    <t>Jessie</t>
  </si>
  <si>
    <t>delta</t>
  </si>
  <si>
    <t>Data: Workbook = The Biggest Loser Dataset.xlsx / Sheet = The Biggest Loser Datatset / Range = 'The Biggest Loser Datatset'!$K:$K / 277 rows and 1 column</t>
  </si>
  <si>
    <t>Sample identifiers: Workbook = The Biggest Loser Dataset.xlsx / Sheet = The Biggest Loser Datatset / Range = 'The Biggest Loser Datatset'!$A:$A / 277 rows and 1 column</t>
  </si>
  <si>
    <t>Hypothesized difference (D): 0</t>
  </si>
  <si>
    <t>Significance level (%): 5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</si>
  <si>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</si>
  <si>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</si>
  <si>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</si>
  <si>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</si>
  <si>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</si>
  <si>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</si>
  <si>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</si>
  <si>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</si>
  <si>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</si>
  <si>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 (Subsamples):</t>
  </si>
  <si>
    <t/>
  </si>
  <si>
    <t>Categories</t>
  </si>
  <si>
    <t>Counts</t>
  </si>
  <si>
    <t>Frequencies</t>
  </si>
  <si>
    <t>%</t>
  </si>
  <si>
    <t>Summary statistics (Data / Subsamples):</t>
  </si>
  <si>
    <t>delta | Female</t>
  </si>
  <si>
    <t>delta | Male</t>
  </si>
  <si>
    <t>z-test for two independent samples / Two-tailed test:</t>
  </si>
  <si>
    <t>95% confidence interval on the difference between the means:</t>
  </si>
  <si>
    <t>Difference</t>
  </si>
  <si>
    <t>z (Observed value)</t>
  </si>
  <si>
    <t>|z| (Critical value)</t>
  </si>
  <si>
    <t>p-value (Two-tailed)</t>
  </si>
  <si>
    <t>alpha</t>
  </si>
  <si>
    <t>&lt; 0.0001</t>
  </si>
  <si>
    <t>Test interpretation:</t>
  </si>
  <si>
    <t>H0: The difference between the means is equal to 0.</t>
  </si>
  <si>
    <t>Ha: The difference between the means is different from 0.</t>
  </si>
  <si>
    <t>As the computed p-value is lower than the significance level alpha=5E-2, one should reject the null hypothesis H0, and accept the alternative hypothesis Ha.</t>
  </si>
  <si>
    <t xml:space="preserve"> </t>
  </si>
  <si>
    <r>
      <t>XLSTAT 2019.4.2.12345 - Two-sample t-test and z-test - Start time: 2020-09-14 at 17:16:39 / End time: 2020-09-14 at 17:16:41</t>
    </r>
    <r>
      <rPr>
        <sz val="11"/>
        <color rgb="FFFFFFFF"/>
        <rFont val="Calibri"/>
        <family val="2"/>
        <scheme val="minor"/>
      </rPr>
      <t xml:space="preserve"> / Microsoft Excel 16.40810</t>
    </r>
  </si>
  <si>
    <t>z-test for two independent samples / Upper-tailed test:</t>
  </si>
  <si>
    <t>+Inf )</t>
  </si>
  <si>
    <t>z (Critical value)</t>
  </si>
  <si>
    <t>p-value (one-tailed)</t>
  </si>
  <si>
    <t>Ha: The difference between the means is greater than 0.</t>
  </si>
  <si>
    <t>As the computed p-value is greater than the significance level alpha=5E-2, one cannot reject the null hypothesis H0.</t>
  </si>
  <si>
    <r>
      <t>XLSTAT 2019.4.2.12345 - Two-sample t-test and z-test - Start time: 2020-09-14 at 17:17:57 / End time: 2020-09-14 at 17:17:58</t>
    </r>
    <r>
      <rPr>
        <sz val="11"/>
        <color rgb="FFFFFFFF"/>
        <rFont val="Calibri"/>
        <family val="2"/>
        <scheme val="minor"/>
      </rPr>
      <t xml:space="preserve"> / Microsoft Excel 16.40810</t>
    </r>
  </si>
  <si>
    <t>z-test for two independent samples / Lower-tailed test:</t>
  </si>
  <si>
    <t>( -Inf ,</t>
  </si>
  <si>
    <t>Ha: The difference between the means is lower than 0.</t>
  </si>
  <si>
    <r>
      <t>XLSTAT 2019.4.2.12345 - Two-sample t-test and z-test - Start time: 2020-09-14 at 17:18:20 / End time: 2020-09-14 at 17:18:22</t>
    </r>
    <r>
      <rPr>
        <sz val="11"/>
        <color rgb="FFFFFFFF"/>
        <rFont val="Calibri"/>
        <family val="2"/>
        <scheme val="minor"/>
      </rPr>
      <t xml:space="preserve"> / Microsoft Excel 16.40810</t>
    </r>
  </si>
  <si>
    <t>Sample identifiers: Workbook = The Biggest Loser Dataset.xlsx / Sheet = The Biggest Loser Datatset / Range = 'The Biggest Loser Datatset'!$L:$L / 277 rows and 1 column</t>
  </si>
  <si>
    <t>0</t>
  </si>
  <si>
    <t>1</t>
  </si>
  <si>
    <t>delta | 0</t>
  </si>
  <si>
    <t>delta | 1</t>
  </si>
  <si>
    <r>
      <t>XLSTAT 2019.4.2.12345 - Two-sample t-test and z-test - Start time: 2020-09-14 at 17:21:06 / End time: 2020-09-14 at 17:21:08</t>
    </r>
    <r>
      <rPr>
        <sz val="11"/>
        <color rgb="FFFFFFFF"/>
        <rFont val="Calibri"/>
        <family val="2"/>
        <scheme val="minor"/>
      </rPr>
      <t xml:space="preserve"> / Microsoft Excel 16.40810</t>
    </r>
  </si>
  <si>
    <t>over 40</t>
  </si>
  <si>
    <t>Sample identifiers: Workbook = The Biggest Loser Dataset.xlsx / Sheet = The Biggest Loser Datatset / Range = 'The Biggest Loser Datatset'!$M:$M / 277 rows and 1 column</t>
  </si>
  <si>
    <r>
      <t>XLSTAT 2019.4.2.12345 - Two-sample t-test and z-test - Start time: 2020-09-14 at 17:23:43 / End time: 2020-09-14 at 17:23:44</t>
    </r>
    <r>
      <rPr>
        <sz val="11"/>
        <color rgb="FFFFFFFF"/>
        <rFont val="Calibri"/>
        <family val="2"/>
        <scheme val="minor"/>
      </rPr>
      <t xml:space="preserve"> / Microsoft Excel 16.40810</t>
    </r>
  </si>
  <si>
    <t>Y / Dependent variables: Workbook = The Biggest Loser Dataset.xlsx / Sheet = The Biggest Loser Datatset / Range = 'The Biggest Loser Datatset'!$K:$K / 277 rows and 1 column</t>
  </si>
  <si>
    <t>X / Qualitative: Workbook = The Biggest Loser Dataset.xlsx / Sheet = The Biggest Loser Datatset / Range = 'The Biggest Loser Datatset'!$G:$G / 277 rows and 1 column</t>
  </si>
  <si>
    <t>Constraints: an=0</t>
  </si>
  <si>
    <t>Confidence interval (%): 95</t>
  </si>
  <si>
    <t>Tolerance: 0.0001</t>
  </si>
  <si>
    <t>Use least squares means: Yes</t>
  </si>
  <si>
    <t>Summary statistics (Quantitative data):</t>
  </si>
  <si>
    <t>Summary statistics (Qualitative data):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</si>
  <si>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</si>
  <si>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</si>
  <si>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</si>
  <si>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</si>
  <si>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</si>
  <si>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</si>
  <si>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</si>
  <si>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</si>
  <si>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</si>
  <si>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</si>
  <si>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</si>
  <si>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</si>
  <si>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</si>
  <si>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</si>
  <si>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</si>
  <si>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</si>
  <si>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Correlation matrix:</t>
  </si>
  <si>
    <t>Season-1</t>
  </si>
  <si>
    <t>Season-2</t>
  </si>
  <si>
    <t>Season-3</t>
  </si>
  <si>
    <t>Season-4</t>
  </si>
  <si>
    <t>Season-5</t>
  </si>
  <si>
    <t>Season-6</t>
  </si>
  <si>
    <t>Season-7</t>
  </si>
  <si>
    <t>Season-8</t>
  </si>
  <si>
    <t>Season-9</t>
  </si>
  <si>
    <t>Season-10</t>
  </si>
  <si>
    <t>Season-11</t>
  </si>
  <si>
    <t>Season-12</t>
  </si>
  <si>
    <t>Season-13</t>
  </si>
  <si>
    <t>Season-14</t>
  </si>
  <si>
    <t>Season-15</t>
  </si>
  <si>
    <t>Season-16</t>
  </si>
  <si>
    <t>Season-17</t>
  </si>
  <si>
    <t>Regression of variable delta:</t>
  </si>
  <si>
    <t>Goodness of fit statistics (delta):</t>
  </si>
  <si>
    <t>Sum of weights</t>
  </si>
  <si>
    <t>DF</t>
  </si>
  <si>
    <t>R²</t>
  </si>
  <si>
    <t>Adjusted R²</t>
  </si>
  <si>
    <t>MSE</t>
  </si>
  <si>
    <t>RMSE</t>
  </si>
  <si>
    <t>DW</t>
  </si>
  <si>
    <t>Analysis of variance  (delta):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</si>
  <si>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</si>
  <si>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</si>
  <si>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</si>
  <si>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</si>
  <si>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</si>
  <si>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</si>
  <si>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</si>
  <si>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</si>
  <si>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</si>
  <si>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Model parameters (delta):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</si>
  <si>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</si>
  <si>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</si>
  <si>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</si>
  <si>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</si>
  <si>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</si>
  <si>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</si>
  <si>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</si>
  <si>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(delta):</t>
  </si>
  <si>
    <t>delta = 13.81250-1.4792*Season-1+4.87981*Season-2+1.34135*Season-3+0.90972*Season-4+2.24013*Season-5+3.18750*Season-6+3.55114*Season-7+2.06250*Season-8+7.02083*Season-9+9.31250*Season-10+4.56845*Season-11+3.78750*Season-12-3.1458*Season-13+4.25893*Season-14+3.92083*Season-15+2.90972*Season-16</t>
  </si>
  <si>
    <t>Standardized coefficients (delta):</t>
  </si>
  <si>
    <t>Predictions and residuals (delta):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</si>
  <si>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</si>
  <si>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</si>
  <si>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</si>
  <si>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</si>
  <si>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</si>
  <si>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</si>
  <si>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</si>
  <si>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</si>
  <si>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</si>
  <si>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</si>
  <si>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</si>
  <si>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</si>
  <si>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</si>
  <si>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</si>
  <si>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</si>
  <si>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</si>
  <si>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</si>
  <si>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</si>
  <si>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</si>
  <si>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</si>
  <si>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</si>
  <si>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</si>
  <si>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</si>
  <si>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</si>
  <si>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</si>
  <si>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</si>
  <si>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</si>
  <si>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</si>
  <si>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</si>
  <si>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</si>
  <si>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</si>
  <si>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</si>
  <si>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</si>
  <si>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</si>
  <si>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</si>
  <si>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</si>
  <si>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</si>
  <si>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</si>
  <si>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</si>
  <si>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</si>
  <si>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</si>
  <si>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</si>
  <si>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</si>
  <si>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</si>
  <si>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</si>
  <si>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</si>
  <si>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</si>
  <si>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</si>
  <si>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</si>
  <si>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</si>
  <si>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</si>
  <si>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</si>
  <si>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</si>
  <si>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</si>
  <si>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</si>
  <si>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</si>
  <si>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</si>
  <si>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</si>
  <si>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</si>
  <si>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</si>
  <si>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</si>
  <si>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</si>
  <si>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</si>
  <si>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</si>
  <si>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</si>
  <si>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</si>
  <si>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</si>
  <si>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</si>
  <si>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</si>
  <si>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</si>
  <si>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</si>
  <si>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</si>
  <si>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</si>
  <si>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</si>
  <si>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</si>
  <si>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</si>
  <si>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</si>
  <si>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</si>
  <si>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</si>
  <si>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</si>
  <si>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</si>
  <si>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</si>
  <si>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</si>
  <si>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</si>
  <si>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</si>
  <si>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</si>
  <si>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</si>
  <si>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</si>
  <si>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</si>
  <si>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</si>
  <si>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</si>
  <si>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</si>
  <si>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</si>
  <si>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</si>
  <si>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</si>
  <si>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</si>
  <si>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</si>
  <si>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</si>
  <si>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</si>
  <si>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</si>
  <si>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</si>
  <si>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</si>
  <si>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</si>
  <si>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</si>
  <si>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</si>
  <si>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</si>
  <si>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</si>
  <si>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</si>
  <si>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</si>
  <si>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</si>
  <si>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</si>
  <si>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</si>
  <si>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</si>
  <si>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</si>
  <si>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</si>
  <si>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</si>
  <si>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</si>
  <si>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</si>
  <si>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</si>
  <si>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</si>
  <si>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</si>
  <si>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</si>
  <si>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</si>
  <si>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</si>
  <si>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</si>
  <si>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</si>
  <si>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</si>
  <si>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</si>
  <si>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</si>
  <si>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</si>
  <si>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</si>
  <si>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</si>
  <si>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</si>
  <si>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</si>
  <si>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</si>
  <si>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</si>
  <si>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</si>
  <si>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</si>
  <si>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</si>
  <si>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</si>
  <si>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</si>
  <si>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</si>
  <si>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</si>
  <si>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</si>
  <si>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</si>
  <si>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</si>
  <si>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</si>
  <si>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</si>
  <si>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</si>
  <si>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</si>
  <si>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</si>
  <si>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</si>
  <si>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</si>
  <si>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</si>
  <si>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</si>
  <si>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</si>
  <si>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</si>
  <si>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</si>
  <si>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</si>
  <si>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</si>
  <si>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</si>
  <si>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</si>
  <si>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</si>
  <si>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</si>
  <si>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</si>
  <si>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</si>
  <si>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</si>
  <si>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</si>
  <si>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</si>
  <si>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</si>
  <si>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</si>
  <si>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</si>
  <si>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</si>
  <si>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</si>
  <si>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</si>
  <si>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</si>
  <si>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</si>
  <si>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</si>
  <si>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</si>
  <si>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</si>
  <si>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</si>
  <si>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</si>
  <si>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</si>
  <si>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</si>
  <si>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</si>
  <si>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</si>
  <si>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</si>
  <si>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</si>
  <si>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</si>
  <si>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</si>
  <si>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</si>
  <si>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</si>
  <si>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</si>
  <si>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</si>
  <si>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</si>
  <si>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</si>
  <si>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</si>
  <si>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</si>
  <si>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</si>
  <si>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</si>
  <si>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</si>
  <si>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</si>
  <si>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</si>
  <si>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</si>
  <si>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</si>
  <si>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</si>
  <si>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</si>
  <si>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</si>
  <si>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</si>
  <si>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</si>
  <si>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</si>
  <si>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</si>
  <si>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</si>
  <si>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</si>
  <si>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</si>
  <si>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</si>
  <si>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</si>
  <si>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</si>
  <si>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</si>
  <si>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</si>
  <si>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</si>
  <si>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</si>
  <si>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</si>
  <si>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</si>
  <si>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</si>
  <si>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</si>
  <si>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</si>
  <si>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</si>
  <si>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</si>
  <si>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</si>
  <si>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</si>
  <si>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</si>
  <si>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</si>
  <si>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</si>
  <si>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</si>
  <si>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</si>
  <si>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</si>
  <si>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</si>
  <si>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</si>
  <si>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</si>
  <si>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</si>
  <si>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</si>
  <si>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</si>
  <si>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</si>
  <si>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</si>
  <si>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</si>
  <si>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</si>
  <si>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</si>
  <si>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</si>
  <si>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</si>
  <si>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</si>
  <si>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</si>
  <si>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</si>
  <si>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Obs252</t>
  </si>
  <si>
    <t>Obs253</t>
  </si>
  <si>
    <t>Obs254</t>
  </si>
  <si>
    <t>Obs255</t>
  </si>
  <si>
    <t>Obs256</t>
  </si>
  <si>
    <t>Obs257</t>
  </si>
  <si>
    <t>Obs258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</si>
  <si>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</si>
  <si>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</si>
  <si>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</si>
  <si>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</si>
  <si>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</si>
  <si>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</si>
  <si>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</si>
  <si>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</si>
  <si>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</si>
  <si>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</si>
  <si>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</si>
  <si>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</si>
  <si>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Obs271</t>
  </si>
  <si>
    <t>Obs272</t>
  </si>
  <si>
    <t>Obs273</t>
  </si>
  <si>
    <t>Obs274</t>
  </si>
  <si>
    <t>Obs275</t>
  </si>
  <si>
    <t>Obs276</t>
  </si>
  <si>
    <t>Obs277</t>
  </si>
  <si>
    <t>Pred(delta)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</si>
  <si>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</si>
  <si>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</si>
  <si>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</si>
  <si>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</si>
  <si>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</si>
  <si>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</si>
  <si>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</si>
  <si>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</si>
  <si>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Interpretation (delta):</t>
  </si>
  <si>
    <t>Given the R2, 16% of the variability of the dependent variable delta is explained by the explanatory variable.</t>
  </si>
  <si>
    <t>Given the p-value of the F statistic computed in the ANOVA table, and given the significance level of 5%, the information brought by the explanatory variables is significantly better than what a basic mean would bring.</t>
  </si>
  <si>
    <t>LS Means for factor Season:</t>
  </si>
  <si>
    <t>Category</t>
  </si>
  <si>
    <t>LS mean</t>
  </si>
  <si>
    <r>
      <t>XLSTAT 2019.4.2.12345 - ANOVA - Start time: 2020-09-14 at 17:26:18 / End time: 2020-09-14 at 17:26:22</t>
    </r>
    <r>
      <rPr>
        <sz val="11"/>
        <color rgb="FFFFFFFF"/>
        <rFont val="Calibri"/>
        <family val="2"/>
        <scheme val="minor"/>
      </rPr>
      <t xml:space="preserve"> / Microsoft Excel 16.40810</t>
    </r>
  </si>
  <si>
    <t>Grand Total</t>
  </si>
  <si>
    <t>Sum of delta</t>
  </si>
  <si>
    <t>delta^2</t>
  </si>
  <si>
    <t>Sum of delta^2</t>
  </si>
  <si>
    <t>Row Labels</t>
  </si>
  <si>
    <t>Count of delta2</t>
  </si>
  <si>
    <t>Sample 1: Workbook = The Biggest Loser Dataset.xlsx / Sheet = The Biggest Loser Datatset / Range = 'The Biggest Loser Datatset'!$D:$D / 277 rows and 1 column</t>
  </si>
  <si>
    <t>Sample 2: Workbook = The Biggest Loser Dataset.xlsx / Sheet = The Biggest Loser Datatset / Range = 'The Biggest Loser Datatset'!$E:$E / 277 rows and 1 column</t>
  </si>
  <si>
    <t>t-test for two paired samples / Two-tailed test:</t>
  </si>
  <si>
    <t>t (Observed value)</t>
  </si>
  <si>
    <t>|t| (Critical value)</t>
  </si>
  <si>
    <t>The number of degrees of freedom is approximated by the Welch-Satterthwaite formula</t>
  </si>
  <si>
    <r>
      <t>XLSTAT 2019.4.2.12345 - Two-sample t-test and z-test - Start time: 2020-09-17 at 07:55:20 / End time: 2020-09-17 at 07:55:23</t>
    </r>
    <r>
      <rPr>
        <sz val="11"/>
        <color rgb="FFFFFFFF"/>
        <rFont val="Calibri"/>
        <family val="2"/>
        <scheme val="minor"/>
      </rPr>
      <t xml:space="preserve"> / Microsoft Excel 16.40810</t>
    </r>
  </si>
  <si>
    <t>t-Test: Paired Two Sample for Means</t>
  </si>
  <si>
    <t>Variable 1</t>
  </si>
  <si>
    <t>Variable 2</t>
  </si>
  <si>
    <t>Variance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</si>
  <si>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</si>
  <si>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</si>
  <si>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</si>
  <si>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</si>
  <si>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</si>
  <si>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</si>
  <si>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</si>
  <si>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</si>
  <si>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Average of delta</t>
  </si>
  <si>
    <t>StdDev of delta2</t>
  </si>
  <si>
    <t>Count of delta3</t>
  </si>
  <si>
    <t>Var of delta</t>
  </si>
  <si>
    <t>Difference of means</t>
  </si>
  <si>
    <t>variance 1/count 1</t>
  </si>
  <si>
    <t>variance 2/count 2</t>
  </si>
  <si>
    <t>SQRT denominator</t>
  </si>
  <si>
    <t>Z value</t>
  </si>
  <si>
    <t>point difference</t>
  </si>
  <si>
    <t>SE1</t>
  </si>
  <si>
    <t>SE2</t>
  </si>
  <si>
    <t>Setotal</t>
  </si>
  <si>
    <t>Denominator</t>
  </si>
  <si>
    <t>z score</t>
  </si>
  <si>
    <t>numerator</t>
  </si>
  <si>
    <t>denominator</t>
  </si>
  <si>
    <t>t score</t>
  </si>
  <si>
    <t>sigma1^2</t>
  </si>
  <si>
    <t>n1</t>
  </si>
  <si>
    <t>sigma2^2</t>
  </si>
  <si>
    <t>n2</t>
  </si>
  <si>
    <t xml:space="preserve">Sum </t>
  </si>
  <si>
    <t>Z</t>
  </si>
  <si>
    <t>Count of delta</t>
  </si>
  <si>
    <t>Average of delta2</t>
  </si>
  <si>
    <t>Var of delta3</t>
  </si>
  <si>
    <t>grand mean</t>
  </si>
  <si>
    <t>dist from grand mean</t>
  </si>
  <si>
    <t>dist squared from grand mean</t>
  </si>
  <si>
    <t>SST</t>
  </si>
  <si>
    <t>sst</t>
  </si>
  <si>
    <t>SSE</t>
  </si>
  <si>
    <t>mst = sst/(g-1)</t>
  </si>
  <si>
    <t>mse</t>
  </si>
  <si>
    <t>F ratio</t>
  </si>
  <si>
    <t>F critical</t>
  </si>
  <si>
    <t>X / Qualitative: Workbook = The Biggest Loser Dataset.xlsx / Sheet = The Biggest Loser Datatset / Range = 'The Biggest Loser Datatset'!$H:$H / 277 rows and 1 column</t>
  </si>
  <si>
    <t>Trainer-Anna</t>
  </si>
  <si>
    <t>Trainer-Bob</t>
  </si>
  <si>
    <t>Trainer-Brett &amp; Cara</t>
  </si>
  <si>
    <t>Trainer-Dolvett</t>
  </si>
  <si>
    <t>Trainer-Jennifer</t>
  </si>
  <si>
    <t>Trainer-Jessie</t>
  </si>
  <si>
    <t>Trainer-Jillian</t>
  </si>
  <si>
    <t>Trainer-Kim</t>
  </si>
  <si>
    <t>delta = 14-4.2000*Trainer-Anna+2.91139*Trainer-Bob+5.88889*Trainer-Brett &amp; Cara+2.33333*Trainer-Dolvett+3*Trainer-Jennifer-4.1667*Trainer-Jessie+3.62931*Trainer-Jillian</t>
  </si>
  <si>
    <t>Given the R2, 6% of the variability of the dependent variable delta is explained by the explanatory variable.</t>
  </si>
  <si>
    <t>LS Means for factor Trainer:</t>
  </si>
  <si>
    <r>
      <t>XLSTAT 2019.4.2.12345 - ANOVA - Start time: 2020-09-23 at 10:55:08 / End time: 2020-09-23 at 10:55:10</t>
    </r>
    <r>
      <rPr>
        <sz val="11"/>
        <color rgb="FFFFFFFF"/>
        <rFont val="Calibri"/>
        <family val="2"/>
        <scheme val="minor"/>
      </rPr>
      <t xml:space="preserve"> / Microsoft Excel 16.40810</t>
    </r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</si>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</sst>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( &quot;0&quot;,&quot;;&quot;( &quot;\-0&quot;,&quot;"/>
    <numFmt numFmtId="165" formatCode="0&quot; )&quot;;\-0&quot; )&quot;"/>
    <numFmt numFmtId="166" formatCode="0.000"/>
    <numFmt numFmtId="167" formatCode="0.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EC5B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7800"/>
      <name val="Calibri"/>
      <family val="2"/>
      <scheme val="minor"/>
    </font>
    <font>
      <sz val="11"/>
      <color rgb="FF780000"/>
      <name val="Calibri"/>
      <family val="2"/>
      <scheme val="minor"/>
    </font>
    <font>
      <b/>
      <sz val="11"/>
      <color rgb="FF7800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" fontId="0" fillId="0" borderId="0" xfId="0" applyNumberFormat="1"/>
    <xf numFmtId="49" fontId="0" fillId="0" borderId="0" xfId="0" applyNumberFormat="1" applyAlignment="1"/>
    <xf numFmtId="0" fontId="0" fillId="0" borderId="10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 wrapText="1"/>
    </xf>
    <xf numFmtId="49" fontId="0" fillId="0" borderId="11" xfId="0" applyNumberFormat="1" applyBorder="1" applyAlignment="1"/>
    <xf numFmtId="49" fontId="0" fillId="0" borderId="12" xfId="0" applyNumberFormat="1" applyBorder="1" applyAlignment="1"/>
    <xf numFmtId="1" fontId="0" fillId="0" borderId="12" xfId="0" applyNumberFormat="1" applyBorder="1" applyAlignment="1"/>
    <xf numFmtId="0" fontId="0" fillId="0" borderId="12" xfId="0" applyNumberFormat="1" applyBorder="1" applyAlignment="1"/>
    <xf numFmtId="1" fontId="0" fillId="0" borderId="11" xfId="0" applyNumberFormat="1" applyBorder="1" applyAlignment="1"/>
    <xf numFmtId="1" fontId="0" fillId="0" borderId="13" xfId="0" applyNumberFormat="1" applyBorder="1" applyAlignment="1"/>
    <xf numFmtId="0" fontId="0" fillId="0" borderId="11" xfId="0" applyNumberFormat="1" applyBorder="1" applyAlignment="1"/>
    <xf numFmtId="0" fontId="0" fillId="0" borderId="13" xfId="0" applyNumberFormat="1" applyBorder="1" applyAlignment="1"/>
    <xf numFmtId="0" fontId="0" fillId="0" borderId="1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49" fontId="0" fillId="0" borderId="13" xfId="0" applyNumberFormat="1" applyBorder="1" applyAlignme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/>
    <xf numFmtId="0" fontId="0" fillId="0" borderId="10" xfId="0" applyBorder="1" applyAlignment="1"/>
    <xf numFmtId="0" fontId="0" fillId="0" borderId="13" xfId="0" applyBorder="1" applyAlignment="1"/>
    <xf numFmtId="0" fontId="0" fillId="0" borderId="0" xfId="0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0" fontId="0" fillId="0" borderId="0" xfId="0" applyAlignment="1">
      <alignment horizontal="left"/>
    </xf>
    <xf numFmtId="49" fontId="20" fillId="0" borderId="12" xfId="0" applyNumberFormat="1" applyFont="1" applyBorder="1" applyAlignment="1"/>
    <xf numFmtId="1" fontId="20" fillId="0" borderId="12" xfId="0" applyNumberFormat="1" applyFont="1" applyBorder="1" applyAlignment="1"/>
    <xf numFmtId="0" fontId="20" fillId="0" borderId="12" xfId="0" applyNumberFormat="1" applyFont="1" applyBorder="1" applyAlignment="1"/>
    <xf numFmtId="1" fontId="0" fillId="0" borderId="0" xfId="0" applyNumberFormat="1" applyAlignment="1"/>
    <xf numFmtId="0" fontId="0" fillId="0" borderId="0" xfId="0" applyNumberFormat="1" applyAlignment="1"/>
    <xf numFmtId="0" fontId="0" fillId="0" borderId="0" xfId="0" applyNumberFormat="1" applyAlignment="1">
      <alignment horizontal="left"/>
    </xf>
    <xf numFmtId="49" fontId="21" fillId="0" borderId="0" xfId="0" applyNumberFormat="1" applyFont="1" applyAlignment="1"/>
    <xf numFmtId="49" fontId="21" fillId="0" borderId="10" xfId="0" applyNumberFormat="1" applyFont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center" vertical="center" wrapText="1"/>
    </xf>
    <xf numFmtId="49" fontId="21" fillId="0" borderId="11" xfId="0" applyNumberFormat="1" applyFont="1" applyBorder="1" applyAlignment="1"/>
    <xf numFmtId="49" fontId="20" fillId="0" borderId="13" xfId="0" applyNumberFormat="1" applyFont="1" applyBorder="1" applyAlignment="1"/>
    <xf numFmtId="1" fontId="21" fillId="0" borderId="11" xfId="0" applyNumberFormat="1" applyFont="1" applyBorder="1" applyAlignment="1"/>
    <xf numFmtId="1" fontId="20" fillId="0" borderId="11" xfId="0" applyNumberFormat="1" applyFont="1" applyBorder="1" applyAlignment="1"/>
    <xf numFmtId="1" fontId="21" fillId="0" borderId="0" xfId="0" applyNumberFormat="1" applyFont="1" applyAlignment="1"/>
    <xf numFmtId="1" fontId="20" fillId="0" borderId="0" xfId="0" applyNumberFormat="1" applyFont="1" applyAlignment="1"/>
    <xf numFmtId="1" fontId="20" fillId="0" borderId="13" xfId="0" applyNumberFormat="1" applyFont="1" applyBorder="1" applyAlignment="1"/>
    <xf numFmtId="0" fontId="22" fillId="0" borderId="11" xfId="0" applyNumberFormat="1" applyFont="1" applyBorder="1" applyAlignment="1"/>
    <xf numFmtId="0" fontId="22" fillId="0" borderId="0" xfId="0" applyNumberFormat="1" applyFont="1" applyAlignment="1"/>
    <xf numFmtId="0" fontId="23" fillId="0" borderId="13" xfId="0" applyNumberFormat="1" applyFont="1" applyBorder="1" applyAlignment="1"/>
    <xf numFmtId="49" fontId="0" fillId="0" borderId="10" xfId="0" applyNumberFormat="1" applyBorder="1" applyAlignment="1"/>
    <xf numFmtId="1" fontId="0" fillId="0" borderId="10" xfId="0" applyNumberFormat="1" applyBorder="1" applyAlignment="1"/>
    <xf numFmtId="1" fontId="16" fillId="0" borderId="11" xfId="0" applyNumberFormat="1" applyFont="1" applyBorder="1" applyAlignment="1">
      <alignment horizontal="right"/>
    </xf>
    <xf numFmtId="0" fontId="24" fillId="0" borderId="0" xfId="0" applyFont="1"/>
    <xf numFmtId="1" fontId="16" fillId="0" borderId="0" xfId="0" applyNumberFormat="1" applyFont="1" applyAlignment="1"/>
    <xf numFmtId="1" fontId="16" fillId="0" borderId="0" xfId="0" applyNumberFormat="1" applyFont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3" xfId="0" applyFill="1" applyBorder="1" applyAlignment="1"/>
    <xf numFmtId="0" fontId="24" fillId="0" borderId="23" xfId="0" applyFont="1" applyFill="1" applyBorder="1" applyAlignment="1">
      <alignment horizontal="center"/>
    </xf>
    <xf numFmtId="166" fontId="0" fillId="0" borderId="11" xfId="0" applyNumberFormat="1" applyBorder="1" applyAlignment="1"/>
    <xf numFmtId="167" fontId="0" fillId="0" borderId="11" xfId="0" applyNumberFormat="1" applyBorder="1" applyAlignment="1"/>
    <xf numFmtId="167" fontId="16" fillId="0" borderId="11" xfId="0" applyNumberFormat="1" applyFont="1" applyBorder="1" applyAlignment="1"/>
    <xf numFmtId="166" fontId="0" fillId="0" borderId="0" xfId="0" applyNumberFormat="1" applyAlignment="1"/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t-test for two paired samples / Two-tailed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82828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'2 samples t test_HID'!$C$1:$C$500</c:f>
              <c:numCache>
                <c:formatCode>General</c:formatCode>
                <c:ptCount val="500"/>
                <c:pt idx="0">
                  <c:v>1.96859634433061</c:v>
                </c:pt>
                <c:pt idx="1">
                  <c:v>1.96859634433061</c:v>
                </c:pt>
                <c:pt idx="2">
                  <c:v>1.9758002931275735</c:v>
                </c:pt>
                <c:pt idx="3">
                  <c:v>1.9758002931275735</c:v>
                </c:pt>
                <c:pt idx="4">
                  <c:v>1.9830042419245373</c:v>
                </c:pt>
                <c:pt idx="5">
                  <c:v>1.9830042419245373</c:v>
                </c:pt>
                <c:pt idx="6">
                  <c:v>1.9902081907215008</c:v>
                </c:pt>
                <c:pt idx="7">
                  <c:v>1.9902081907215008</c:v>
                </c:pt>
                <c:pt idx="8">
                  <c:v>1.9974121395184645</c:v>
                </c:pt>
                <c:pt idx="9">
                  <c:v>1.9974121395184645</c:v>
                </c:pt>
                <c:pt idx="10">
                  <c:v>2.0046160883154283</c:v>
                </c:pt>
                <c:pt idx="11">
                  <c:v>2.0046160883154283</c:v>
                </c:pt>
                <c:pt idx="12">
                  <c:v>2.0118200371123915</c:v>
                </c:pt>
                <c:pt idx="13">
                  <c:v>2.0118200371123915</c:v>
                </c:pt>
                <c:pt idx="14">
                  <c:v>2.0190239859093553</c:v>
                </c:pt>
                <c:pt idx="15">
                  <c:v>2.0190239859093553</c:v>
                </c:pt>
                <c:pt idx="16">
                  <c:v>2.026227934706319</c:v>
                </c:pt>
                <c:pt idx="17">
                  <c:v>2.026227934706319</c:v>
                </c:pt>
                <c:pt idx="18">
                  <c:v>2.0334318835032823</c:v>
                </c:pt>
                <c:pt idx="19">
                  <c:v>2.0334318835032823</c:v>
                </c:pt>
                <c:pt idx="20">
                  <c:v>2.040635832300246</c:v>
                </c:pt>
                <c:pt idx="21">
                  <c:v>2.040635832300246</c:v>
                </c:pt>
                <c:pt idx="22">
                  <c:v>2.0478397810972098</c:v>
                </c:pt>
                <c:pt idx="23">
                  <c:v>2.0478397810972098</c:v>
                </c:pt>
                <c:pt idx="24">
                  <c:v>2.0550437298941731</c:v>
                </c:pt>
                <c:pt idx="25">
                  <c:v>2.0550437298941731</c:v>
                </c:pt>
                <c:pt idx="26">
                  <c:v>2.0622476786911368</c:v>
                </c:pt>
                <c:pt idx="27">
                  <c:v>2.0622476786911368</c:v>
                </c:pt>
                <c:pt idx="28">
                  <c:v>2.0694516274881005</c:v>
                </c:pt>
                <c:pt idx="29">
                  <c:v>2.0694516274881005</c:v>
                </c:pt>
                <c:pt idx="30">
                  <c:v>2.0766555762850643</c:v>
                </c:pt>
                <c:pt idx="31">
                  <c:v>2.0766555762850643</c:v>
                </c:pt>
                <c:pt idx="32">
                  <c:v>2.0838595250820275</c:v>
                </c:pt>
                <c:pt idx="33">
                  <c:v>2.0838595250820275</c:v>
                </c:pt>
                <c:pt idx="34">
                  <c:v>2.0910634738789913</c:v>
                </c:pt>
                <c:pt idx="35">
                  <c:v>2.0910634738789913</c:v>
                </c:pt>
                <c:pt idx="36">
                  <c:v>2.098267422675955</c:v>
                </c:pt>
                <c:pt idx="37">
                  <c:v>2.098267422675955</c:v>
                </c:pt>
                <c:pt idx="38">
                  <c:v>2.1054713714729183</c:v>
                </c:pt>
                <c:pt idx="39">
                  <c:v>2.1054713714729183</c:v>
                </c:pt>
                <c:pt idx="40">
                  <c:v>2.112675320269882</c:v>
                </c:pt>
                <c:pt idx="41">
                  <c:v>2.112675320269882</c:v>
                </c:pt>
                <c:pt idx="42">
                  <c:v>2.1198792690668458</c:v>
                </c:pt>
                <c:pt idx="43">
                  <c:v>2.1198792690668458</c:v>
                </c:pt>
                <c:pt idx="44">
                  <c:v>2.1270832178638091</c:v>
                </c:pt>
                <c:pt idx="45">
                  <c:v>2.1270832178638091</c:v>
                </c:pt>
                <c:pt idx="46">
                  <c:v>2.1342871666607728</c:v>
                </c:pt>
                <c:pt idx="47">
                  <c:v>2.1342871666607728</c:v>
                </c:pt>
                <c:pt idx="48">
                  <c:v>2.1414911154577365</c:v>
                </c:pt>
                <c:pt idx="49">
                  <c:v>2.1414911154577365</c:v>
                </c:pt>
                <c:pt idx="50">
                  <c:v>2.1486950642547002</c:v>
                </c:pt>
                <c:pt idx="51">
                  <c:v>2.1486950642547002</c:v>
                </c:pt>
                <c:pt idx="52">
                  <c:v>2.1558990130516635</c:v>
                </c:pt>
                <c:pt idx="53">
                  <c:v>2.1558990130516635</c:v>
                </c:pt>
                <c:pt idx="54">
                  <c:v>2.1631029618486273</c:v>
                </c:pt>
                <c:pt idx="55">
                  <c:v>2.1631029618486273</c:v>
                </c:pt>
                <c:pt idx="56">
                  <c:v>2.170306910645591</c:v>
                </c:pt>
                <c:pt idx="57">
                  <c:v>2.170306910645591</c:v>
                </c:pt>
                <c:pt idx="58">
                  <c:v>2.1775108594425543</c:v>
                </c:pt>
                <c:pt idx="59">
                  <c:v>2.1775108594425543</c:v>
                </c:pt>
                <c:pt idx="60">
                  <c:v>2.184714808239518</c:v>
                </c:pt>
                <c:pt idx="61">
                  <c:v>2.184714808239518</c:v>
                </c:pt>
                <c:pt idx="62">
                  <c:v>2.1919187570364818</c:v>
                </c:pt>
                <c:pt idx="63">
                  <c:v>2.1919187570364818</c:v>
                </c:pt>
                <c:pt idx="64">
                  <c:v>2.199122705833445</c:v>
                </c:pt>
                <c:pt idx="65">
                  <c:v>2.199122705833445</c:v>
                </c:pt>
                <c:pt idx="66">
                  <c:v>2.2063266546304088</c:v>
                </c:pt>
                <c:pt idx="67">
                  <c:v>2.2063266546304088</c:v>
                </c:pt>
                <c:pt idx="68">
                  <c:v>2.2135306034273725</c:v>
                </c:pt>
                <c:pt idx="69">
                  <c:v>2.2135306034273725</c:v>
                </c:pt>
                <c:pt idx="70">
                  <c:v>2.2207345522243358</c:v>
                </c:pt>
                <c:pt idx="71">
                  <c:v>2.2207345522243358</c:v>
                </c:pt>
                <c:pt idx="72">
                  <c:v>2.2279385010212995</c:v>
                </c:pt>
                <c:pt idx="73">
                  <c:v>2.2279385010212995</c:v>
                </c:pt>
                <c:pt idx="74">
                  <c:v>2.2351424498182633</c:v>
                </c:pt>
                <c:pt idx="75">
                  <c:v>2.2351424498182633</c:v>
                </c:pt>
                <c:pt idx="76">
                  <c:v>2.242346398615227</c:v>
                </c:pt>
                <c:pt idx="77">
                  <c:v>2.242346398615227</c:v>
                </c:pt>
                <c:pt idx="78">
                  <c:v>2.2495503474121903</c:v>
                </c:pt>
                <c:pt idx="79">
                  <c:v>2.2495503474121903</c:v>
                </c:pt>
                <c:pt idx="80">
                  <c:v>2.256754296209154</c:v>
                </c:pt>
                <c:pt idx="81">
                  <c:v>2.256754296209154</c:v>
                </c:pt>
                <c:pt idx="82">
                  <c:v>2.2639582450061178</c:v>
                </c:pt>
                <c:pt idx="83">
                  <c:v>2.2639582450061178</c:v>
                </c:pt>
                <c:pt idx="84">
                  <c:v>2.2711621938030815</c:v>
                </c:pt>
                <c:pt idx="85">
                  <c:v>2.2711621938030815</c:v>
                </c:pt>
                <c:pt idx="86">
                  <c:v>2.2783661426000448</c:v>
                </c:pt>
                <c:pt idx="87">
                  <c:v>2.2783661426000448</c:v>
                </c:pt>
                <c:pt idx="88">
                  <c:v>2.2855700913970085</c:v>
                </c:pt>
                <c:pt idx="89">
                  <c:v>2.2855700913970085</c:v>
                </c:pt>
                <c:pt idx="90">
                  <c:v>2.2927740401939722</c:v>
                </c:pt>
                <c:pt idx="91">
                  <c:v>2.2927740401939722</c:v>
                </c:pt>
                <c:pt idx="92">
                  <c:v>2.2999779889909355</c:v>
                </c:pt>
                <c:pt idx="93">
                  <c:v>2.2999779889909355</c:v>
                </c:pt>
                <c:pt idx="94">
                  <c:v>2.3071819377878993</c:v>
                </c:pt>
                <c:pt idx="95">
                  <c:v>2.3071819377878993</c:v>
                </c:pt>
                <c:pt idx="96">
                  <c:v>2.314385886584863</c:v>
                </c:pt>
                <c:pt idx="97">
                  <c:v>2.314385886584863</c:v>
                </c:pt>
                <c:pt idx="98">
                  <c:v>2.3215898353818263</c:v>
                </c:pt>
                <c:pt idx="99">
                  <c:v>2.3215898353818263</c:v>
                </c:pt>
                <c:pt idx="100">
                  <c:v>2.32879378417879</c:v>
                </c:pt>
                <c:pt idx="101">
                  <c:v>2.32879378417879</c:v>
                </c:pt>
                <c:pt idx="102">
                  <c:v>2.3359977329757537</c:v>
                </c:pt>
                <c:pt idx="103">
                  <c:v>2.3359977329757537</c:v>
                </c:pt>
                <c:pt idx="104">
                  <c:v>2.343201681772717</c:v>
                </c:pt>
                <c:pt idx="105">
                  <c:v>2.343201681772717</c:v>
                </c:pt>
                <c:pt idx="106">
                  <c:v>2.3504056305696808</c:v>
                </c:pt>
                <c:pt idx="107">
                  <c:v>2.3504056305696808</c:v>
                </c:pt>
                <c:pt idx="108">
                  <c:v>2.3576095793666445</c:v>
                </c:pt>
                <c:pt idx="109">
                  <c:v>2.3576095793666445</c:v>
                </c:pt>
                <c:pt idx="110">
                  <c:v>2.3648135281636082</c:v>
                </c:pt>
                <c:pt idx="111">
                  <c:v>2.3648135281636082</c:v>
                </c:pt>
                <c:pt idx="112">
                  <c:v>2.3720174769605715</c:v>
                </c:pt>
                <c:pt idx="113">
                  <c:v>2.3720174769605715</c:v>
                </c:pt>
                <c:pt idx="114">
                  <c:v>2.3792214257575353</c:v>
                </c:pt>
                <c:pt idx="115">
                  <c:v>2.3792214257575353</c:v>
                </c:pt>
                <c:pt idx="116">
                  <c:v>2.386425374554499</c:v>
                </c:pt>
                <c:pt idx="117">
                  <c:v>2.386425374554499</c:v>
                </c:pt>
                <c:pt idx="118">
                  <c:v>2.3936293233514623</c:v>
                </c:pt>
                <c:pt idx="119">
                  <c:v>2.3936293233514623</c:v>
                </c:pt>
                <c:pt idx="120">
                  <c:v>2.400833272148426</c:v>
                </c:pt>
                <c:pt idx="121">
                  <c:v>2.400833272148426</c:v>
                </c:pt>
                <c:pt idx="122">
                  <c:v>2.4080372209453897</c:v>
                </c:pt>
                <c:pt idx="123">
                  <c:v>2.4080372209453897</c:v>
                </c:pt>
                <c:pt idx="124">
                  <c:v>2.4152411697423535</c:v>
                </c:pt>
                <c:pt idx="125">
                  <c:v>2.4152411697423535</c:v>
                </c:pt>
                <c:pt idx="126">
                  <c:v>2.4224451185393168</c:v>
                </c:pt>
                <c:pt idx="127">
                  <c:v>2.4224451185393168</c:v>
                </c:pt>
                <c:pt idx="128">
                  <c:v>2.4296490673362805</c:v>
                </c:pt>
                <c:pt idx="129">
                  <c:v>2.4296490673362805</c:v>
                </c:pt>
                <c:pt idx="130">
                  <c:v>2.4368530161332442</c:v>
                </c:pt>
                <c:pt idx="131">
                  <c:v>2.4368530161332442</c:v>
                </c:pt>
                <c:pt idx="132">
                  <c:v>2.4440569649302075</c:v>
                </c:pt>
                <c:pt idx="133">
                  <c:v>2.4440569649302075</c:v>
                </c:pt>
                <c:pt idx="134">
                  <c:v>2.4512609137271713</c:v>
                </c:pt>
                <c:pt idx="135">
                  <c:v>2.4512609137271713</c:v>
                </c:pt>
                <c:pt idx="136">
                  <c:v>2.458464862524135</c:v>
                </c:pt>
                <c:pt idx="137">
                  <c:v>2.458464862524135</c:v>
                </c:pt>
                <c:pt idx="138">
                  <c:v>2.4656688113210983</c:v>
                </c:pt>
                <c:pt idx="139">
                  <c:v>2.4656688113210983</c:v>
                </c:pt>
                <c:pt idx="140">
                  <c:v>2.472872760118062</c:v>
                </c:pt>
                <c:pt idx="141">
                  <c:v>2.472872760118062</c:v>
                </c:pt>
                <c:pt idx="142">
                  <c:v>2.4800767089150257</c:v>
                </c:pt>
                <c:pt idx="143">
                  <c:v>2.4800767089150257</c:v>
                </c:pt>
                <c:pt idx="144">
                  <c:v>2.487280657711989</c:v>
                </c:pt>
                <c:pt idx="145">
                  <c:v>2.487280657711989</c:v>
                </c:pt>
                <c:pt idx="146">
                  <c:v>2.4944846065089528</c:v>
                </c:pt>
                <c:pt idx="147">
                  <c:v>2.4944846065089528</c:v>
                </c:pt>
                <c:pt idx="148">
                  <c:v>2.5016885553059165</c:v>
                </c:pt>
                <c:pt idx="149">
                  <c:v>2.5016885553059165</c:v>
                </c:pt>
                <c:pt idx="150">
                  <c:v>2.5088925041028798</c:v>
                </c:pt>
                <c:pt idx="151">
                  <c:v>2.5088925041028798</c:v>
                </c:pt>
                <c:pt idx="152">
                  <c:v>2.5160964528998435</c:v>
                </c:pt>
                <c:pt idx="153">
                  <c:v>2.5160964528998435</c:v>
                </c:pt>
                <c:pt idx="154">
                  <c:v>2.5233004016968072</c:v>
                </c:pt>
                <c:pt idx="155">
                  <c:v>2.5233004016968072</c:v>
                </c:pt>
                <c:pt idx="156">
                  <c:v>2.530504350493771</c:v>
                </c:pt>
                <c:pt idx="157">
                  <c:v>2.530504350493771</c:v>
                </c:pt>
                <c:pt idx="158">
                  <c:v>2.5377082992907347</c:v>
                </c:pt>
                <c:pt idx="159">
                  <c:v>2.5377082992907347</c:v>
                </c:pt>
                <c:pt idx="160">
                  <c:v>2.544912248087698</c:v>
                </c:pt>
                <c:pt idx="161">
                  <c:v>2.544912248087698</c:v>
                </c:pt>
                <c:pt idx="162">
                  <c:v>2.5521161968846617</c:v>
                </c:pt>
                <c:pt idx="163">
                  <c:v>2.5521161968846617</c:v>
                </c:pt>
                <c:pt idx="164">
                  <c:v>2.5593201456816255</c:v>
                </c:pt>
                <c:pt idx="165">
                  <c:v>2.5593201456816255</c:v>
                </c:pt>
                <c:pt idx="166">
                  <c:v>2.5665240944785888</c:v>
                </c:pt>
                <c:pt idx="167">
                  <c:v>2.5665240944785888</c:v>
                </c:pt>
                <c:pt idx="168">
                  <c:v>2.5737280432755525</c:v>
                </c:pt>
                <c:pt idx="169">
                  <c:v>2.5737280432755525</c:v>
                </c:pt>
                <c:pt idx="170">
                  <c:v>2.5809319920725162</c:v>
                </c:pt>
                <c:pt idx="171">
                  <c:v>2.5809319920725162</c:v>
                </c:pt>
                <c:pt idx="172">
                  <c:v>2.5881359408694795</c:v>
                </c:pt>
                <c:pt idx="173">
                  <c:v>2.5881359408694795</c:v>
                </c:pt>
                <c:pt idx="174">
                  <c:v>2.5953398896664432</c:v>
                </c:pt>
                <c:pt idx="175">
                  <c:v>2.5953398896664432</c:v>
                </c:pt>
                <c:pt idx="176">
                  <c:v>2.602543838463407</c:v>
                </c:pt>
                <c:pt idx="177">
                  <c:v>2.602543838463407</c:v>
                </c:pt>
                <c:pt idx="178">
                  <c:v>2.6097477872603703</c:v>
                </c:pt>
                <c:pt idx="179">
                  <c:v>2.6097477872603703</c:v>
                </c:pt>
                <c:pt idx="180">
                  <c:v>2.616951736057334</c:v>
                </c:pt>
                <c:pt idx="181">
                  <c:v>2.616951736057334</c:v>
                </c:pt>
                <c:pt idx="182">
                  <c:v>2.6241556848542977</c:v>
                </c:pt>
                <c:pt idx="183">
                  <c:v>2.6241556848542977</c:v>
                </c:pt>
                <c:pt idx="184">
                  <c:v>2.631359633651261</c:v>
                </c:pt>
                <c:pt idx="185">
                  <c:v>2.631359633651261</c:v>
                </c:pt>
                <c:pt idx="186">
                  <c:v>2.6385635824482248</c:v>
                </c:pt>
                <c:pt idx="187">
                  <c:v>2.6385635824482248</c:v>
                </c:pt>
                <c:pt idx="188">
                  <c:v>2.6457675312451885</c:v>
                </c:pt>
                <c:pt idx="189">
                  <c:v>2.6457675312451885</c:v>
                </c:pt>
                <c:pt idx="190">
                  <c:v>2.6529714800421518</c:v>
                </c:pt>
                <c:pt idx="191">
                  <c:v>2.6529714800421518</c:v>
                </c:pt>
                <c:pt idx="192">
                  <c:v>2.6601754288391155</c:v>
                </c:pt>
                <c:pt idx="193">
                  <c:v>2.6601754288391155</c:v>
                </c:pt>
                <c:pt idx="194">
                  <c:v>2.6673793776360792</c:v>
                </c:pt>
                <c:pt idx="195">
                  <c:v>2.6673793776360792</c:v>
                </c:pt>
                <c:pt idx="196">
                  <c:v>2.674583326433043</c:v>
                </c:pt>
                <c:pt idx="197">
                  <c:v>2.674583326433043</c:v>
                </c:pt>
                <c:pt idx="198">
                  <c:v>2.6817872752300067</c:v>
                </c:pt>
                <c:pt idx="199">
                  <c:v>2.6817872752300067</c:v>
                </c:pt>
                <c:pt idx="200">
                  <c:v>2.68899122402697</c:v>
                </c:pt>
                <c:pt idx="201">
                  <c:v>2.68899122402697</c:v>
                </c:pt>
                <c:pt idx="202">
                  <c:v>2.6961951728239337</c:v>
                </c:pt>
                <c:pt idx="203">
                  <c:v>2.6961951728239337</c:v>
                </c:pt>
                <c:pt idx="204">
                  <c:v>2.7033991216208975</c:v>
                </c:pt>
                <c:pt idx="205">
                  <c:v>2.7033991216208975</c:v>
                </c:pt>
                <c:pt idx="206">
                  <c:v>2.7106030704178607</c:v>
                </c:pt>
                <c:pt idx="207">
                  <c:v>2.7106030704178607</c:v>
                </c:pt>
                <c:pt idx="208">
                  <c:v>2.7178070192148245</c:v>
                </c:pt>
                <c:pt idx="209">
                  <c:v>2.7178070192148245</c:v>
                </c:pt>
                <c:pt idx="210">
                  <c:v>2.7250109680117882</c:v>
                </c:pt>
                <c:pt idx="211">
                  <c:v>2.7250109680117882</c:v>
                </c:pt>
                <c:pt idx="212">
                  <c:v>2.7322149168087515</c:v>
                </c:pt>
                <c:pt idx="213">
                  <c:v>2.7322149168087515</c:v>
                </c:pt>
                <c:pt idx="214">
                  <c:v>2.7394188656057152</c:v>
                </c:pt>
                <c:pt idx="215">
                  <c:v>2.7394188656057152</c:v>
                </c:pt>
                <c:pt idx="216">
                  <c:v>2.746622814402679</c:v>
                </c:pt>
                <c:pt idx="217">
                  <c:v>2.746622814402679</c:v>
                </c:pt>
                <c:pt idx="218">
                  <c:v>2.7538267631996423</c:v>
                </c:pt>
                <c:pt idx="219">
                  <c:v>2.7538267631996423</c:v>
                </c:pt>
                <c:pt idx="220">
                  <c:v>2.761030711996606</c:v>
                </c:pt>
                <c:pt idx="221">
                  <c:v>2.761030711996606</c:v>
                </c:pt>
                <c:pt idx="222">
                  <c:v>2.7682346607935697</c:v>
                </c:pt>
                <c:pt idx="223">
                  <c:v>2.7682346607935697</c:v>
                </c:pt>
                <c:pt idx="224">
                  <c:v>2.775438609590533</c:v>
                </c:pt>
                <c:pt idx="225">
                  <c:v>2.775438609590533</c:v>
                </c:pt>
                <c:pt idx="226">
                  <c:v>2.7826425583874967</c:v>
                </c:pt>
                <c:pt idx="227">
                  <c:v>2.7826425583874967</c:v>
                </c:pt>
                <c:pt idx="228">
                  <c:v>2.7898465071844605</c:v>
                </c:pt>
                <c:pt idx="229">
                  <c:v>2.7898465071844605</c:v>
                </c:pt>
                <c:pt idx="230">
                  <c:v>2.7970504559814242</c:v>
                </c:pt>
                <c:pt idx="231">
                  <c:v>2.7970504559814242</c:v>
                </c:pt>
                <c:pt idx="232">
                  <c:v>2.8042544047783875</c:v>
                </c:pt>
                <c:pt idx="233">
                  <c:v>2.8042544047783875</c:v>
                </c:pt>
                <c:pt idx="234">
                  <c:v>2.8114583535753512</c:v>
                </c:pt>
                <c:pt idx="235">
                  <c:v>2.8114583535753512</c:v>
                </c:pt>
                <c:pt idx="236">
                  <c:v>2.818662302372315</c:v>
                </c:pt>
                <c:pt idx="237">
                  <c:v>2.818662302372315</c:v>
                </c:pt>
                <c:pt idx="238">
                  <c:v>2.8258662511692787</c:v>
                </c:pt>
                <c:pt idx="239">
                  <c:v>2.8258662511692787</c:v>
                </c:pt>
                <c:pt idx="240">
                  <c:v>2.833070199966242</c:v>
                </c:pt>
                <c:pt idx="241">
                  <c:v>2.833070199966242</c:v>
                </c:pt>
                <c:pt idx="242">
                  <c:v>2.8402741487632057</c:v>
                </c:pt>
                <c:pt idx="243">
                  <c:v>2.8402741487632057</c:v>
                </c:pt>
                <c:pt idx="244">
                  <c:v>2.8474780975601695</c:v>
                </c:pt>
                <c:pt idx="245">
                  <c:v>2.8474780975601695</c:v>
                </c:pt>
                <c:pt idx="246">
                  <c:v>2.8546820463571327</c:v>
                </c:pt>
                <c:pt idx="247">
                  <c:v>2.8546820463571327</c:v>
                </c:pt>
                <c:pt idx="248">
                  <c:v>2.8618859951540965</c:v>
                </c:pt>
                <c:pt idx="249">
                  <c:v>2.8618859951540965</c:v>
                </c:pt>
                <c:pt idx="250">
                  <c:v>2.8690899439510602</c:v>
                </c:pt>
                <c:pt idx="251">
                  <c:v>2.8690899439510602</c:v>
                </c:pt>
                <c:pt idx="252">
                  <c:v>2.8762938927480235</c:v>
                </c:pt>
                <c:pt idx="253">
                  <c:v>2.8762938927480235</c:v>
                </c:pt>
                <c:pt idx="254">
                  <c:v>2.8834978415449872</c:v>
                </c:pt>
                <c:pt idx="255">
                  <c:v>2.8834978415449872</c:v>
                </c:pt>
                <c:pt idx="256">
                  <c:v>2.890701790341951</c:v>
                </c:pt>
                <c:pt idx="257">
                  <c:v>2.890701790341951</c:v>
                </c:pt>
                <c:pt idx="258">
                  <c:v>2.8979057391389142</c:v>
                </c:pt>
                <c:pt idx="259">
                  <c:v>2.8979057391389142</c:v>
                </c:pt>
                <c:pt idx="260">
                  <c:v>2.905109687935878</c:v>
                </c:pt>
                <c:pt idx="261">
                  <c:v>2.905109687935878</c:v>
                </c:pt>
                <c:pt idx="262">
                  <c:v>2.9123136367328417</c:v>
                </c:pt>
                <c:pt idx="263">
                  <c:v>2.9123136367328417</c:v>
                </c:pt>
                <c:pt idx="264">
                  <c:v>2.919517585529805</c:v>
                </c:pt>
                <c:pt idx="265">
                  <c:v>2.919517585529805</c:v>
                </c:pt>
                <c:pt idx="266">
                  <c:v>2.9267215343267687</c:v>
                </c:pt>
                <c:pt idx="267">
                  <c:v>2.9267215343267687</c:v>
                </c:pt>
                <c:pt idx="268">
                  <c:v>2.9339254831237325</c:v>
                </c:pt>
                <c:pt idx="269">
                  <c:v>2.9339254831237325</c:v>
                </c:pt>
                <c:pt idx="270">
                  <c:v>2.9411294319206962</c:v>
                </c:pt>
                <c:pt idx="271">
                  <c:v>2.9411294319206962</c:v>
                </c:pt>
                <c:pt idx="272">
                  <c:v>2.9483333807176595</c:v>
                </c:pt>
                <c:pt idx="273">
                  <c:v>2.9483333807176595</c:v>
                </c:pt>
                <c:pt idx="274">
                  <c:v>2.9555373295146232</c:v>
                </c:pt>
                <c:pt idx="275">
                  <c:v>2.9555373295146232</c:v>
                </c:pt>
                <c:pt idx="276">
                  <c:v>2.962741278311587</c:v>
                </c:pt>
                <c:pt idx="277">
                  <c:v>2.962741278311587</c:v>
                </c:pt>
                <c:pt idx="278">
                  <c:v>2.9699452271085507</c:v>
                </c:pt>
                <c:pt idx="279">
                  <c:v>2.9699452271085507</c:v>
                </c:pt>
                <c:pt idx="280">
                  <c:v>2.977149175905514</c:v>
                </c:pt>
                <c:pt idx="281">
                  <c:v>2.977149175905514</c:v>
                </c:pt>
                <c:pt idx="282">
                  <c:v>2.9843531247024777</c:v>
                </c:pt>
                <c:pt idx="283">
                  <c:v>2.9843531247024777</c:v>
                </c:pt>
                <c:pt idx="284">
                  <c:v>2.9915570734994414</c:v>
                </c:pt>
                <c:pt idx="285">
                  <c:v>2.9915570734994414</c:v>
                </c:pt>
                <c:pt idx="286">
                  <c:v>2.9987610222964047</c:v>
                </c:pt>
                <c:pt idx="287">
                  <c:v>2.9987610222964047</c:v>
                </c:pt>
                <c:pt idx="288">
                  <c:v>3.0059649710933685</c:v>
                </c:pt>
                <c:pt idx="289">
                  <c:v>3.0059649710933685</c:v>
                </c:pt>
                <c:pt idx="290">
                  <c:v>3.0131689198903322</c:v>
                </c:pt>
                <c:pt idx="291">
                  <c:v>3.0131689198903322</c:v>
                </c:pt>
                <c:pt idx="292">
                  <c:v>3.0203728686872955</c:v>
                </c:pt>
                <c:pt idx="293">
                  <c:v>3.0203728686872955</c:v>
                </c:pt>
                <c:pt idx="294">
                  <c:v>3.0275768174842592</c:v>
                </c:pt>
                <c:pt idx="295">
                  <c:v>3.0275768174842592</c:v>
                </c:pt>
                <c:pt idx="296">
                  <c:v>3.034780766281223</c:v>
                </c:pt>
                <c:pt idx="297">
                  <c:v>3.034780766281223</c:v>
                </c:pt>
                <c:pt idx="298">
                  <c:v>3.0419847150781862</c:v>
                </c:pt>
                <c:pt idx="299">
                  <c:v>3.0419847150781862</c:v>
                </c:pt>
                <c:pt idx="300">
                  <c:v>3.04918866387515</c:v>
                </c:pt>
                <c:pt idx="301">
                  <c:v>3.04918866387515</c:v>
                </c:pt>
                <c:pt idx="302">
                  <c:v>3.0563926126721137</c:v>
                </c:pt>
                <c:pt idx="303">
                  <c:v>3.0563926126721137</c:v>
                </c:pt>
                <c:pt idx="304">
                  <c:v>3.063596561469077</c:v>
                </c:pt>
                <c:pt idx="305">
                  <c:v>3.063596561469077</c:v>
                </c:pt>
                <c:pt idx="306">
                  <c:v>3.0708005102660412</c:v>
                </c:pt>
                <c:pt idx="307">
                  <c:v>3.0708005102660412</c:v>
                </c:pt>
                <c:pt idx="308">
                  <c:v>3.0780044590630045</c:v>
                </c:pt>
                <c:pt idx="309">
                  <c:v>3.0780044590630045</c:v>
                </c:pt>
                <c:pt idx="310">
                  <c:v>3.0852084078599677</c:v>
                </c:pt>
                <c:pt idx="311">
                  <c:v>3.0852084078599677</c:v>
                </c:pt>
                <c:pt idx="312">
                  <c:v>3.0924123566569319</c:v>
                </c:pt>
                <c:pt idx="313">
                  <c:v>3.0924123566569319</c:v>
                </c:pt>
                <c:pt idx="314">
                  <c:v>3.0996163054538952</c:v>
                </c:pt>
                <c:pt idx="315">
                  <c:v>3.0996163054538952</c:v>
                </c:pt>
                <c:pt idx="316">
                  <c:v>3.1068202542508589</c:v>
                </c:pt>
                <c:pt idx="317">
                  <c:v>3.1068202542508589</c:v>
                </c:pt>
                <c:pt idx="318">
                  <c:v>3.1140242030478227</c:v>
                </c:pt>
                <c:pt idx="319">
                  <c:v>3.1140242030478227</c:v>
                </c:pt>
                <c:pt idx="320">
                  <c:v>3.121228151844786</c:v>
                </c:pt>
                <c:pt idx="321">
                  <c:v>3.121228151844786</c:v>
                </c:pt>
                <c:pt idx="322">
                  <c:v>3.1284321006417497</c:v>
                </c:pt>
                <c:pt idx="323">
                  <c:v>3.1284321006417497</c:v>
                </c:pt>
                <c:pt idx="324">
                  <c:v>3.1356360494387134</c:v>
                </c:pt>
                <c:pt idx="325">
                  <c:v>3.1356360494387134</c:v>
                </c:pt>
                <c:pt idx="326">
                  <c:v>3.1428399982356767</c:v>
                </c:pt>
                <c:pt idx="327">
                  <c:v>3.1428399982356767</c:v>
                </c:pt>
                <c:pt idx="328">
                  <c:v>3.1500439470326405</c:v>
                </c:pt>
                <c:pt idx="329">
                  <c:v>3.1500439470326405</c:v>
                </c:pt>
                <c:pt idx="330">
                  <c:v>3.1572478958296042</c:v>
                </c:pt>
                <c:pt idx="331">
                  <c:v>3.1572478958296042</c:v>
                </c:pt>
                <c:pt idx="332">
                  <c:v>3.1644518446265675</c:v>
                </c:pt>
                <c:pt idx="333">
                  <c:v>3.1644518446265675</c:v>
                </c:pt>
                <c:pt idx="334">
                  <c:v>3.1716557934235312</c:v>
                </c:pt>
                <c:pt idx="335">
                  <c:v>3.1716557934235312</c:v>
                </c:pt>
                <c:pt idx="336">
                  <c:v>3.1788597422204949</c:v>
                </c:pt>
                <c:pt idx="337">
                  <c:v>3.1788597422204949</c:v>
                </c:pt>
                <c:pt idx="338">
                  <c:v>3.1860636910174582</c:v>
                </c:pt>
                <c:pt idx="339">
                  <c:v>3.1860636910174582</c:v>
                </c:pt>
                <c:pt idx="340">
                  <c:v>3.193267639814422</c:v>
                </c:pt>
                <c:pt idx="341">
                  <c:v>3.193267639814422</c:v>
                </c:pt>
                <c:pt idx="342">
                  <c:v>3.2004715886113857</c:v>
                </c:pt>
                <c:pt idx="343">
                  <c:v>3.2004715886113857</c:v>
                </c:pt>
                <c:pt idx="344">
                  <c:v>3.207675537408349</c:v>
                </c:pt>
                <c:pt idx="345">
                  <c:v>3.207675537408349</c:v>
                </c:pt>
                <c:pt idx="346">
                  <c:v>3.2148794862053132</c:v>
                </c:pt>
                <c:pt idx="347">
                  <c:v>3.2148794862053132</c:v>
                </c:pt>
                <c:pt idx="348">
                  <c:v>3.2220834350022765</c:v>
                </c:pt>
                <c:pt idx="349">
                  <c:v>3.2220834350022765</c:v>
                </c:pt>
                <c:pt idx="350">
                  <c:v>3.2292873837992397</c:v>
                </c:pt>
                <c:pt idx="351">
                  <c:v>3.2292873837992397</c:v>
                </c:pt>
                <c:pt idx="352">
                  <c:v>3.2364913325962039</c:v>
                </c:pt>
                <c:pt idx="353">
                  <c:v>3.2364913325962039</c:v>
                </c:pt>
                <c:pt idx="354">
                  <c:v>3.2436952813931672</c:v>
                </c:pt>
                <c:pt idx="355">
                  <c:v>3.2436952813931672</c:v>
                </c:pt>
                <c:pt idx="356">
                  <c:v>3.2508992301901309</c:v>
                </c:pt>
                <c:pt idx="357">
                  <c:v>3.2508992301901309</c:v>
                </c:pt>
                <c:pt idx="358">
                  <c:v>3.2581031789870947</c:v>
                </c:pt>
                <c:pt idx="359">
                  <c:v>3.2581031789870947</c:v>
                </c:pt>
                <c:pt idx="360">
                  <c:v>3.265307127784058</c:v>
                </c:pt>
                <c:pt idx="361">
                  <c:v>3.265307127784058</c:v>
                </c:pt>
                <c:pt idx="362">
                  <c:v>3.2725110765810217</c:v>
                </c:pt>
                <c:pt idx="363">
                  <c:v>3.2725110765810217</c:v>
                </c:pt>
                <c:pt idx="364">
                  <c:v>3.2797150253779854</c:v>
                </c:pt>
                <c:pt idx="365">
                  <c:v>3.2797150253779854</c:v>
                </c:pt>
                <c:pt idx="366">
                  <c:v>3.2869189741749487</c:v>
                </c:pt>
                <c:pt idx="367">
                  <c:v>3.2869189741749487</c:v>
                </c:pt>
                <c:pt idx="368">
                  <c:v>3.2941229229719124</c:v>
                </c:pt>
                <c:pt idx="369">
                  <c:v>3.2941229229719124</c:v>
                </c:pt>
                <c:pt idx="370">
                  <c:v>3.3013268717688762</c:v>
                </c:pt>
                <c:pt idx="371">
                  <c:v>3.3013268717688762</c:v>
                </c:pt>
                <c:pt idx="372">
                  <c:v>3.3085308205658395</c:v>
                </c:pt>
                <c:pt idx="373">
                  <c:v>3.3085308205658395</c:v>
                </c:pt>
                <c:pt idx="374">
                  <c:v>3.3157347693628032</c:v>
                </c:pt>
                <c:pt idx="375">
                  <c:v>3.3157347693628032</c:v>
                </c:pt>
                <c:pt idx="376">
                  <c:v>3.3229387181597669</c:v>
                </c:pt>
                <c:pt idx="377">
                  <c:v>3.3229387181597669</c:v>
                </c:pt>
                <c:pt idx="378">
                  <c:v>3.3301426669567302</c:v>
                </c:pt>
                <c:pt idx="379">
                  <c:v>3.3301426669567302</c:v>
                </c:pt>
                <c:pt idx="380">
                  <c:v>3.337346615753694</c:v>
                </c:pt>
                <c:pt idx="381">
                  <c:v>3.337346615753694</c:v>
                </c:pt>
                <c:pt idx="382">
                  <c:v>3.3445505645506577</c:v>
                </c:pt>
                <c:pt idx="383">
                  <c:v>3.3445505645506577</c:v>
                </c:pt>
                <c:pt idx="384">
                  <c:v>3.351754513347621</c:v>
                </c:pt>
                <c:pt idx="385">
                  <c:v>3.351754513347621</c:v>
                </c:pt>
                <c:pt idx="386">
                  <c:v>3.3589584621445852</c:v>
                </c:pt>
                <c:pt idx="387">
                  <c:v>3.3589584621445852</c:v>
                </c:pt>
                <c:pt idx="388">
                  <c:v>3.3661624109415484</c:v>
                </c:pt>
                <c:pt idx="389">
                  <c:v>3.3661624109415484</c:v>
                </c:pt>
                <c:pt idx="390">
                  <c:v>3.3733663597385117</c:v>
                </c:pt>
                <c:pt idx="391">
                  <c:v>3.3733663597385117</c:v>
                </c:pt>
                <c:pt idx="392">
                  <c:v>3.3805703085354759</c:v>
                </c:pt>
                <c:pt idx="393">
                  <c:v>3.3805703085354759</c:v>
                </c:pt>
                <c:pt idx="394">
                  <c:v>3.3877742573324392</c:v>
                </c:pt>
                <c:pt idx="395">
                  <c:v>3.3877742573324392</c:v>
                </c:pt>
                <c:pt idx="396">
                  <c:v>3.3949782061294029</c:v>
                </c:pt>
                <c:pt idx="397">
                  <c:v>3.3949782061294029</c:v>
                </c:pt>
                <c:pt idx="398">
                  <c:v>3.4021821549263667</c:v>
                </c:pt>
                <c:pt idx="399">
                  <c:v>3.4021821549263667</c:v>
                </c:pt>
                <c:pt idx="400">
                  <c:v>3.40938610372333</c:v>
                </c:pt>
                <c:pt idx="401">
                  <c:v>3.40938610372333</c:v>
                </c:pt>
                <c:pt idx="402">
                  <c:v>3.4165900525202937</c:v>
                </c:pt>
                <c:pt idx="403">
                  <c:v>3.4165900525202937</c:v>
                </c:pt>
                <c:pt idx="404">
                  <c:v>3.4237940013172574</c:v>
                </c:pt>
                <c:pt idx="405">
                  <c:v>3.4237940013172574</c:v>
                </c:pt>
                <c:pt idx="406">
                  <c:v>3.4309979501142207</c:v>
                </c:pt>
                <c:pt idx="407">
                  <c:v>3.4309979501142207</c:v>
                </c:pt>
                <c:pt idx="408">
                  <c:v>3.4382018989111844</c:v>
                </c:pt>
                <c:pt idx="409">
                  <c:v>3.4382018989111844</c:v>
                </c:pt>
                <c:pt idx="410">
                  <c:v>3.4454058477081482</c:v>
                </c:pt>
                <c:pt idx="411">
                  <c:v>3.4454058477081482</c:v>
                </c:pt>
                <c:pt idx="412">
                  <c:v>3.4526097965051115</c:v>
                </c:pt>
                <c:pt idx="413">
                  <c:v>3.4526097965051115</c:v>
                </c:pt>
                <c:pt idx="414">
                  <c:v>3.4598137453020752</c:v>
                </c:pt>
                <c:pt idx="415">
                  <c:v>3.4598137453020752</c:v>
                </c:pt>
                <c:pt idx="416">
                  <c:v>3.4670176940990389</c:v>
                </c:pt>
                <c:pt idx="417">
                  <c:v>3.4670176940990389</c:v>
                </c:pt>
                <c:pt idx="418">
                  <c:v>3.4742216428960022</c:v>
                </c:pt>
                <c:pt idx="419">
                  <c:v>3.4742216428960022</c:v>
                </c:pt>
                <c:pt idx="420">
                  <c:v>3.4814255916929659</c:v>
                </c:pt>
                <c:pt idx="421">
                  <c:v>3.4814255916929659</c:v>
                </c:pt>
                <c:pt idx="422">
                  <c:v>3.4886295404899297</c:v>
                </c:pt>
                <c:pt idx="423">
                  <c:v>3.4886295404899297</c:v>
                </c:pt>
                <c:pt idx="424">
                  <c:v>3.495833489286893</c:v>
                </c:pt>
                <c:pt idx="425">
                  <c:v>3.495833489286893</c:v>
                </c:pt>
                <c:pt idx="426">
                  <c:v>3.5030374380838571</c:v>
                </c:pt>
                <c:pt idx="427">
                  <c:v>3.5030374380838571</c:v>
                </c:pt>
                <c:pt idx="428">
                  <c:v>3.5102413868808204</c:v>
                </c:pt>
                <c:pt idx="429">
                  <c:v>3.5102413868808204</c:v>
                </c:pt>
                <c:pt idx="430">
                  <c:v>3.5174453356777842</c:v>
                </c:pt>
                <c:pt idx="431">
                  <c:v>3.5174453356777842</c:v>
                </c:pt>
                <c:pt idx="432">
                  <c:v>3.5246492844747479</c:v>
                </c:pt>
                <c:pt idx="433">
                  <c:v>3.5246492844747479</c:v>
                </c:pt>
                <c:pt idx="434">
                  <c:v>3.5318532332717112</c:v>
                </c:pt>
                <c:pt idx="435">
                  <c:v>3.5318532332717112</c:v>
                </c:pt>
                <c:pt idx="436">
                  <c:v>3.5390571820686749</c:v>
                </c:pt>
                <c:pt idx="437">
                  <c:v>3.5390571820686749</c:v>
                </c:pt>
                <c:pt idx="438">
                  <c:v>3.5462611308656387</c:v>
                </c:pt>
                <c:pt idx="439">
                  <c:v>3.5462611308656387</c:v>
                </c:pt>
                <c:pt idx="440">
                  <c:v>3.5534650796626019</c:v>
                </c:pt>
                <c:pt idx="441">
                  <c:v>3.5534650796626019</c:v>
                </c:pt>
                <c:pt idx="442">
                  <c:v>3.5606690284595657</c:v>
                </c:pt>
                <c:pt idx="443">
                  <c:v>3.5606690284595657</c:v>
                </c:pt>
                <c:pt idx="444">
                  <c:v>3.5678729772565294</c:v>
                </c:pt>
                <c:pt idx="445">
                  <c:v>3.5678729772565294</c:v>
                </c:pt>
                <c:pt idx="446">
                  <c:v>3.5750769260534927</c:v>
                </c:pt>
                <c:pt idx="447">
                  <c:v>3.5750769260534927</c:v>
                </c:pt>
                <c:pt idx="448">
                  <c:v>3.5822808748504564</c:v>
                </c:pt>
                <c:pt idx="449">
                  <c:v>3.5822808748504564</c:v>
                </c:pt>
                <c:pt idx="450">
                  <c:v>3.5894848236474202</c:v>
                </c:pt>
                <c:pt idx="451">
                  <c:v>3.5894848236474202</c:v>
                </c:pt>
                <c:pt idx="452">
                  <c:v>3.5966887724443835</c:v>
                </c:pt>
                <c:pt idx="453">
                  <c:v>3.5966887724443835</c:v>
                </c:pt>
                <c:pt idx="454">
                  <c:v>3.6038927212413472</c:v>
                </c:pt>
                <c:pt idx="455">
                  <c:v>3.6038927212413472</c:v>
                </c:pt>
                <c:pt idx="456">
                  <c:v>3.6110966700383109</c:v>
                </c:pt>
                <c:pt idx="457">
                  <c:v>3.6110966700383109</c:v>
                </c:pt>
                <c:pt idx="458">
                  <c:v>3.6183006188352742</c:v>
                </c:pt>
                <c:pt idx="459">
                  <c:v>3.6183006188352742</c:v>
                </c:pt>
                <c:pt idx="460">
                  <c:v>3.6255045676322384</c:v>
                </c:pt>
                <c:pt idx="461">
                  <c:v>3.6255045676322384</c:v>
                </c:pt>
                <c:pt idx="462">
                  <c:v>3.6327085164292017</c:v>
                </c:pt>
                <c:pt idx="463">
                  <c:v>3.6327085164292017</c:v>
                </c:pt>
                <c:pt idx="464">
                  <c:v>3.639912465226165</c:v>
                </c:pt>
                <c:pt idx="465">
                  <c:v>3.639912465226165</c:v>
                </c:pt>
                <c:pt idx="466">
                  <c:v>3.6471164140231291</c:v>
                </c:pt>
                <c:pt idx="467">
                  <c:v>3.6471164140231291</c:v>
                </c:pt>
                <c:pt idx="468">
                  <c:v>3.6543203628200924</c:v>
                </c:pt>
                <c:pt idx="469">
                  <c:v>3.6543203628200924</c:v>
                </c:pt>
                <c:pt idx="470">
                  <c:v>3.6615243116170562</c:v>
                </c:pt>
                <c:pt idx="471">
                  <c:v>3.6615243116170562</c:v>
                </c:pt>
                <c:pt idx="472">
                  <c:v>3.6687282604140199</c:v>
                </c:pt>
                <c:pt idx="473">
                  <c:v>3.6687282604140199</c:v>
                </c:pt>
                <c:pt idx="474">
                  <c:v>3.6759322092109832</c:v>
                </c:pt>
                <c:pt idx="475">
                  <c:v>3.6759322092109832</c:v>
                </c:pt>
                <c:pt idx="476">
                  <c:v>3.6831361580079469</c:v>
                </c:pt>
                <c:pt idx="477">
                  <c:v>3.6831361580079469</c:v>
                </c:pt>
                <c:pt idx="478">
                  <c:v>3.6903401068049106</c:v>
                </c:pt>
                <c:pt idx="479">
                  <c:v>3.6903401068049106</c:v>
                </c:pt>
                <c:pt idx="480">
                  <c:v>3.6975440556018739</c:v>
                </c:pt>
                <c:pt idx="481">
                  <c:v>3.6975440556018739</c:v>
                </c:pt>
                <c:pt idx="482">
                  <c:v>3.7047480043988377</c:v>
                </c:pt>
                <c:pt idx="483">
                  <c:v>3.7047480043988377</c:v>
                </c:pt>
                <c:pt idx="484">
                  <c:v>3.7119519531958014</c:v>
                </c:pt>
                <c:pt idx="485">
                  <c:v>3.7119519531958014</c:v>
                </c:pt>
                <c:pt idx="486">
                  <c:v>3.7191559019927647</c:v>
                </c:pt>
                <c:pt idx="487">
                  <c:v>3.7191559019927647</c:v>
                </c:pt>
                <c:pt idx="488">
                  <c:v>3.7263598507897284</c:v>
                </c:pt>
                <c:pt idx="489">
                  <c:v>3.7263598507897284</c:v>
                </c:pt>
                <c:pt idx="490">
                  <c:v>3.7335637995866922</c:v>
                </c:pt>
                <c:pt idx="491">
                  <c:v>3.7335637995866922</c:v>
                </c:pt>
                <c:pt idx="492">
                  <c:v>3.7407677483836554</c:v>
                </c:pt>
                <c:pt idx="493">
                  <c:v>3.7407677483836554</c:v>
                </c:pt>
                <c:pt idx="494">
                  <c:v>3.7479716971806192</c:v>
                </c:pt>
                <c:pt idx="495">
                  <c:v>3.7479716971806192</c:v>
                </c:pt>
                <c:pt idx="496">
                  <c:v>3.7551756459775829</c:v>
                </c:pt>
                <c:pt idx="497">
                  <c:v>3.7551756459775829</c:v>
                </c:pt>
                <c:pt idx="498">
                  <c:v>3.7623795947745462</c:v>
                </c:pt>
                <c:pt idx="499">
                  <c:v>3.7623795947745462</c:v>
                </c:pt>
              </c:numCache>
            </c:numRef>
          </c:xVal>
          <c:yVal>
            <c:numRef>
              <c:f>'2 samples t test_HID'!$D$1:$D$500</c:f>
              <c:numCache>
                <c:formatCode>General</c:formatCode>
                <c:ptCount val="500"/>
                <c:pt idx="0">
                  <c:v>5.7785108341281206E-2</c:v>
                </c:pt>
                <c:pt idx="1">
                  <c:v>5.6601650205822504E-140</c:v>
                </c:pt>
                <c:pt idx="2">
                  <c:v>5.6601650205822504E-140</c:v>
                </c:pt>
                <c:pt idx="3">
                  <c:v>5.6978281276853733E-2</c:v>
                </c:pt>
                <c:pt idx="4">
                  <c:v>5.6179914667159346E-2</c:v>
                </c:pt>
                <c:pt idx="5">
                  <c:v>5.6601650205822504E-140</c:v>
                </c:pt>
                <c:pt idx="6">
                  <c:v>5.6601650205822504E-140</c:v>
                </c:pt>
                <c:pt idx="7">
                  <c:v>5.538996997734362E-2</c:v>
                </c:pt>
                <c:pt idx="8">
                  <c:v>5.4608407927652945E-2</c:v>
                </c:pt>
                <c:pt idx="9">
                  <c:v>5.6601650205822504E-140</c:v>
                </c:pt>
                <c:pt idx="10">
                  <c:v>5.6601650205822504E-140</c:v>
                </c:pt>
                <c:pt idx="11">
                  <c:v>5.3835188512299653E-2</c:v>
                </c:pt>
                <c:pt idx="12">
                  <c:v>5.3070271018246483E-2</c:v>
                </c:pt>
                <c:pt idx="13">
                  <c:v>5.6601650205822504E-140</c:v>
                </c:pt>
                <c:pt idx="14">
                  <c:v>5.6601650205822504E-140</c:v>
                </c:pt>
                <c:pt idx="15">
                  <c:v>5.2313614043897082E-2</c:v>
                </c:pt>
                <c:pt idx="16">
                  <c:v>5.1565175517688196E-2</c:v>
                </c:pt>
                <c:pt idx="17">
                  <c:v>5.6601650205822504E-140</c:v>
                </c:pt>
                <c:pt idx="18">
                  <c:v>5.6601650205822504E-140</c:v>
                </c:pt>
                <c:pt idx="19">
                  <c:v>5.0824912716587345E-2</c:v>
                </c:pt>
                <c:pt idx="20">
                  <c:v>5.0092782284475661E-2</c:v>
                </c:pt>
                <c:pt idx="21">
                  <c:v>5.6601650205822504E-140</c:v>
                </c:pt>
                <c:pt idx="22">
                  <c:v>5.6601650205822504E-140</c:v>
                </c:pt>
                <c:pt idx="23">
                  <c:v>4.9368740250426195E-2</c:v>
                </c:pt>
                <c:pt idx="24">
                  <c:v>4.8652742046873337E-2</c:v>
                </c:pt>
                <c:pt idx="25">
                  <c:v>5.6601650205822504E-140</c:v>
                </c:pt>
                <c:pt idx="26">
                  <c:v>5.6601650205822504E-140</c:v>
                </c:pt>
                <c:pt idx="27">
                  <c:v>4.7944742527655598E-2</c:v>
                </c:pt>
                <c:pt idx="28">
                  <c:v>4.7244695985943358E-2</c:v>
                </c:pt>
                <c:pt idx="29">
                  <c:v>5.6601650205822504E-140</c:v>
                </c:pt>
                <c:pt idx="30">
                  <c:v>5.6601650205822504E-140</c:v>
                </c:pt>
                <c:pt idx="31">
                  <c:v>4.6552556172040106E-2</c:v>
                </c:pt>
                <c:pt idx="32">
                  <c:v>4.5868276311053592E-2</c:v>
                </c:pt>
                <c:pt idx="33">
                  <c:v>5.6601650205822504E-140</c:v>
                </c:pt>
                <c:pt idx="34">
                  <c:v>5.6601650205822504E-140</c:v>
                </c:pt>
                <c:pt idx="35">
                  <c:v>4.5191809120440636E-2</c:v>
                </c:pt>
                <c:pt idx="36">
                  <c:v>4.4523106827406386E-2</c:v>
                </c:pt>
                <c:pt idx="37">
                  <c:v>5.6601650205822504E-140</c:v>
                </c:pt>
                <c:pt idx="38">
                  <c:v>5.6601650205822504E-140</c:v>
                </c:pt>
                <c:pt idx="39">
                  <c:v>4.3862121186177015E-2</c:v>
                </c:pt>
                <c:pt idx="40">
                  <c:v>4.3208803495114363E-2</c:v>
                </c:pt>
                <c:pt idx="41">
                  <c:v>5.6601650205822504E-140</c:v>
                </c:pt>
                <c:pt idx="42">
                  <c:v>5.6601650205822504E-140</c:v>
                </c:pt>
                <c:pt idx="43">
                  <c:v>4.2563104613703773E-2</c:v>
                </c:pt>
                <c:pt idx="44">
                  <c:v>4.1924974979379047E-2</c:v>
                </c:pt>
                <c:pt idx="45">
                  <c:v>5.6601650205822504E-140</c:v>
                </c:pt>
                <c:pt idx="46">
                  <c:v>5.6601650205822504E-140</c:v>
                </c:pt>
                <c:pt idx="47">
                  <c:v>4.129436462420169E-2</c:v>
                </c:pt>
                <c:pt idx="48">
                  <c:v>4.0671223191389667E-2</c:v>
                </c:pt>
                <c:pt idx="49">
                  <c:v>5.6601650205822504E-140</c:v>
                </c:pt>
                <c:pt idx="50">
                  <c:v>5.6601650205822504E-140</c:v>
                </c:pt>
                <c:pt idx="51">
                  <c:v>4.005549995168195E-2</c:v>
                </c:pt>
                <c:pt idx="52">
                  <c:v>3.9447143819548662E-2</c:v>
                </c:pt>
                <c:pt idx="53">
                  <c:v>5.6601650205822504E-140</c:v>
                </c:pt>
                <c:pt idx="54">
                  <c:v>5.6601650205822504E-140</c:v>
                </c:pt>
                <c:pt idx="55">
                  <c:v>3.8846103369236863E-2</c:v>
                </c:pt>
                <c:pt idx="56">
                  <c:v>3.8252326850656895E-2</c:v>
                </c:pt>
                <c:pt idx="57">
                  <c:v>5.6601650205822504E-140</c:v>
                </c:pt>
                <c:pt idx="58">
                  <c:v>5.6601650205822504E-140</c:v>
                </c:pt>
                <c:pt idx="59">
                  <c:v>3.7665762205094599E-2</c:v>
                </c:pt>
                <c:pt idx="60">
                  <c:v>3.7086357080759809E-2</c:v>
                </c:pt>
                <c:pt idx="61">
                  <c:v>5.6601650205822504E-140</c:v>
                </c:pt>
                <c:pt idx="62">
                  <c:v>5.6601650205822504E-140</c:v>
                </c:pt>
                <c:pt idx="63">
                  <c:v>3.6514058848161224E-2</c:v>
                </c:pt>
                <c:pt idx="64">
                  <c:v>3.5948814615313893E-2</c:v>
                </c:pt>
                <c:pt idx="65">
                  <c:v>5.6601650205822504E-140</c:v>
                </c:pt>
                <c:pt idx="66">
                  <c:v>5.6601650205822504E-140</c:v>
                </c:pt>
                <c:pt idx="67">
                  <c:v>3.5390571242758469E-2</c:v>
                </c:pt>
                <c:pt idx="68">
                  <c:v>3.4839275358424369E-2</c:v>
                </c:pt>
                <c:pt idx="69">
                  <c:v>5.6601650205822504E-140</c:v>
                </c:pt>
                <c:pt idx="70">
                  <c:v>5.6601650205822504E-140</c:v>
                </c:pt>
                <c:pt idx="71">
                  <c:v>3.4294873372290438E-2</c:v>
                </c:pt>
                <c:pt idx="72">
                  <c:v>3.3757311490886913E-2</c:v>
                </c:pt>
                <c:pt idx="73">
                  <c:v>5.6601650205822504E-140</c:v>
                </c:pt>
                <c:pt idx="74">
                  <c:v>5.6601650205822504E-140</c:v>
                </c:pt>
                <c:pt idx="75">
                  <c:v>3.3226535731596625E-2</c:v>
                </c:pt>
                <c:pt idx="76">
                  <c:v>3.2702491936793421E-2</c:v>
                </c:pt>
                <c:pt idx="77">
                  <c:v>5.6601650205822504E-140</c:v>
                </c:pt>
                <c:pt idx="78">
                  <c:v>5.6601650205822504E-140</c:v>
                </c:pt>
                <c:pt idx="79">
                  <c:v>3.218512578777364E-2</c:v>
                </c:pt>
                <c:pt idx="80">
                  <c:v>3.1674382818520683E-2</c:v>
                </c:pt>
                <c:pt idx="81">
                  <c:v>5.6601650205822504E-140</c:v>
                </c:pt>
                <c:pt idx="82">
                  <c:v>5.6601650205822504E-140</c:v>
                </c:pt>
                <c:pt idx="83">
                  <c:v>3.1170208429270464E-2</c:v>
                </c:pt>
                <c:pt idx="84">
                  <c:v>3.0672547899893605E-2</c:v>
                </c:pt>
                <c:pt idx="85">
                  <c:v>5.6601650205822504E-140</c:v>
                </c:pt>
                <c:pt idx="86">
                  <c:v>5.6601650205822504E-140</c:v>
                </c:pt>
                <c:pt idx="87">
                  <c:v>3.0181346403086312E-2</c:v>
                </c:pt>
                <c:pt idx="88">
                  <c:v>2.9696549017374674E-2</c:v>
                </c:pt>
                <c:pt idx="89">
                  <c:v>5.6601650205822504E-140</c:v>
                </c:pt>
                <c:pt idx="90">
                  <c:v>5.6601650205822504E-140</c:v>
                </c:pt>
                <c:pt idx="91">
                  <c:v>2.9218100739922429E-2</c:v>
                </c:pt>
                <c:pt idx="92">
                  <c:v>2.8745946499150341E-2</c:v>
                </c:pt>
                <c:pt idx="93">
                  <c:v>5.6601650205822504E-140</c:v>
                </c:pt>
                <c:pt idx="94">
                  <c:v>5.6601650205822504E-140</c:v>
                </c:pt>
                <c:pt idx="95">
                  <c:v>2.8280031167161421E-2</c:v>
                </c:pt>
                <c:pt idx="96">
                  <c:v>2.7820299571976265E-2</c:v>
                </c:pt>
                <c:pt idx="97">
                  <c:v>5.6601650205822504E-140</c:v>
                </c:pt>
                <c:pt idx="98">
                  <c:v>5.6601650205822504E-140</c:v>
                </c:pt>
                <c:pt idx="99">
                  <c:v>2.736669650956948E-2</c:v>
                </c:pt>
                <c:pt idx="100">
                  <c:v>2.6919166755714707E-2</c:v>
                </c:pt>
                <c:pt idx="101">
                  <c:v>5.6601650205822504E-140</c:v>
                </c:pt>
                <c:pt idx="102">
                  <c:v>5.6601650205822504E-140</c:v>
                </c:pt>
                <c:pt idx="103">
                  <c:v>2.6477655077638083E-2</c:v>
                </c:pt>
                <c:pt idx="104">
                  <c:v>2.6042106245468193E-2</c:v>
                </c:pt>
                <c:pt idx="105">
                  <c:v>5.6601650205822504E-140</c:v>
                </c:pt>
                <c:pt idx="106">
                  <c:v>5.6601650205822504E-140</c:v>
                </c:pt>
                <c:pt idx="107">
                  <c:v>2.5612465043501266E-2</c:v>
                </c:pt>
                <c:pt idx="108">
                  <c:v>2.5188676281266326E-2</c:v>
                </c:pt>
                <c:pt idx="109">
                  <c:v>5.6601650205822504E-140</c:v>
                </c:pt>
                <c:pt idx="110">
                  <c:v>5.6601650205822504E-140</c:v>
                </c:pt>
                <c:pt idx="111">
                  <c:v>2.4770684804390437E-2</c:v>
                </c:pt>
                <c:pt idx="112">
                  <c:v>2.4358435505278848E-2</c:v>
                </c:pt>
                <c:pt idx="113">
                  <c:v>5.6601650205822504E-140</c:v>
                </c:pt>
                <c:pt idx="114">
                  <c:v>5.6601650205822504E-140</c:v>
                </c:pt>
                <c:pt idx="115">
                  <c:v>2.3951873333591184E-2</c:v>
                </c:pt>
                <c:pt idx="116">
                  <c:v>2.3550943306525959E-2</c:v>
                </c:pt>
                <c:pt idx="117">
                  <c:v>5.6601650205822504E-140</c:v>
                </c:pt>
                <c:pt idx="118">
                  <c:v>5.6601650205822504E-140</c:v>
                </c:pt>
                <c:pt idx="119">
                  <c:v>2.315559051891292E-2</c:v>
                </c:pt>
                <c:pt idx="120">
                  <c:v>2.2765760153102801E-2</c:v>
                </c:pt>
                <c:pt idx="121">
                  <c:v>5.6601650205822504E-140</c:v>
                </c:pt>
                <c:pt idx="122">
                  <c:v>5.6601650205822504E-140</c:v>
                </c:pt>
                <c:pt idx="123">
                  <c:v>2.2381397488672374E-2</c:v>
                </c:pt>
                <c:pt idx="124">
                  <c:v>2.2002447911930983E-2</c:v>
                </c:pt>
                <c:pt idx="125">
                  <c:v>5.6601650205822504E-140</c:v>
                </c:pt>
                <c:pt idx="126">
                  <c:v>5.6601650205822504E-140</c:v>
                </c:pt>
                <c:pt idx="127">
                  <c:v>2.1628856925229992E-2</c:v>
                </c:pt>
                <c:pt idx="128">
                  <c:v>2.126057015608792E-2</c:v>
                </c:pt>
                <c:pt idx="129">
                  <c:v>5.6601650205822504E-140</c:v>
                </c:pt>
                <c:pt idx="130">
                  <c:v>5.6601650205822504E-140</c:v>
                </c:pt>
                <c:pt idx="131">
                  <c:v>2.0897533366116102E-2</c:v>
                </c:pt>
                <c:pt idx="132">
                  <c:v>2.0539692459755277E-2</c:v>
                </c:pt>
                <c:pt idx="133">
                  <c:v>5.6601650205822504E-140</c:v>
                </c:pt>
                <c:pt idx="134">
                  <c:v>5.6601650205822504E-140</c:v>
                </c:pt>
                <c:pt idx="135">
                  <c:v>2.0186993492823893E-2</c:v>
                </c:pt>
                <c:pt idx="136">
                  <c:v>1.9839382680869214E-2</c:v>
                </c:pt>
                <c:pt idx="137">
                  <c:v>5.6601650205822504E-140</c:v>
                </c:pt>
                <c:pt idx="138">
                  <c:v>5.6601650205822504E-140</c:v>
                </c:pt>
                <c:pt idx="139">
                  <c:v>1.9496806407337405E-2</c:v>
                </c:pt>
                <c:pt idx="140">
                  <c:v>1.9159211231551079E-2</c:v>
                </c:pt>
                <c:pt idx="141">
                  <c:v>5.6601650205822504E-140</c:v>
                </c:pt>
                <c:pt idx="142">
                  <c:v>5.6601650205822504E-140</c:v>
                </c:pt>
                <c:pt idx="143">
                  <c:v>1.8826543896496083E-2</c:v>
                </c:pt>
                <c:pt idx="144">
                  <c:v>1.849875133642925E-2</c:v>
                </c:pt>
                <c:pt idx="145">
                  <c:v>5.6601650205822504E-140</c:v>
                </c:pt>
                <c:pt idx="146">
                  <c:v>5.6601650205822504E-140</c:v>
                </c:pt>
                <c:pt idx="147">
                  <c:v>1.8175780684293569E-2</c:v>
                </c:pt>
                <c:pt idx="148">
                  <c:v>1.7857579278954677E-2</c:v>
                </c:pt>
                <c:pt idx="149">
                  <c:v>5.6601650205822504E-140</c:v>
                </c:pt>
                <c:pt idx="150">
                  <c:v>5.6601650205822504E-140</c:v>
                </c:pt>
                <c:pt idx="151">
                  <c:v>1.7544094672247258E-2</c:v>
                </c:pt>
                <c:pt idx="152">
                  <c:v>1.7235274635846971E-2</c:v>
                </c:pt>
                <c:pt idx="153">
                  <c:v>5.6601650205822504E-140</c:v>
                </c:pt>
                <c:pt idx="154">
                  <c:v>5.6601650205822504E-140</c:v>
                </c:pt>
                <c:pt idx="155">
                  <c:v>1.6931067167955428E-2</c:v>
                </c:pt>
                <c:pt idx="156">
                  <c:v>1.663142049980755E-2</c:v>
                </c:pt>
                <c:pt idx="157">
                  <c:v>5.6601650205822504E-140</c:v>
                </c:pt>
                <c:pt idx="158">
                  <c:v>5.6601650205822504E-140</c:v>
                </c:pt>
                <c:pt idx="159">
                  <c:v>1.6336283102002132E-2</c:v>
                </c:pt>
                <c:pt idx="160">
                  <c:v>1.6045603690652166E-2</c:v>
                </c:pt>
                <c:pt idx="161">
                  <c:v>5.6601650205822504E-140</c:v>
                </c:pt>
                <c:pt idx="162">
                  <c:v>5.6601650205822504E-140</c:v>
                </c:pt>
                <c:pt idx="163">
                  <c:v>1.5759331233361405E-2</c:v>
                </c:pt>
                <c:pt idx="164">
                  <c:v>1.547741495502584E-2</c:v>
                </c:pt>
                <c:pt idx="165">
                  <c:v>5.6601650205822504E-140</c:v>
                </c:pt>
                <c:pt idx="166">
                  <c:v>5.6601650205822504E-140</c:v>
                </c:pt>
                <c:pt idx="167">
                  <c:v>1.519980434346405E-2</c:v>
                </c:pt>
                <c:pt idx="168">
                  <c:v>1.4926449154873274E-2</c:v>
                </c:pt>
                <c:pt idx="169">
                  <c:v>5.6601650205822504E-140</c:v>
                </c:pt>
                <c:pt idx="170">
                  <c:v>5.6601650205822504E-140</c:v>
                </c:pt>
                <c:pt idx="171">
                  <c:v>1.4657299419117715E-2</c:v>
                </c:pt>
                <c:pt idx="172">
                  <c:v>1.4392305444847443E-2</c:v>
                </c:pt>
                <c:pt idx="173">
                  <c:v>5.6601650205822504E-140</c:v>
                </c:pt>
                <c:pt idx="174">
                  <c:v>5.6601650205822504E-140</c:v>
                </c:pt>
                <c:pt idx="175">
                  <c:v>1.413141782445243E-2</c:v>
                </c:pt>
                <c:pt idx="176">
                  <c:v>1.3874587438848701E-2</c:v>
                </c:pt>
                <c:pt idx="177">
                  <c:v>5.6601650205822504E-140</c:v>
                </c:pt>
                <c:pt idx="178">
                  <c:v>5.6601650205822504E-140</c:v>
                </c:pt>
                <c:pt idx="179">
                  <c:v>1.3621765462102923E-2</c:v>
                </c:pt>
                <c:pt idx="180">
                  <c:v>1.3372903365894164E-2</c:v>
                </c:pt>
                <c:pt idx="181">
                  <c:v>5.6601650205822504E-140</c:v>
                </c:pt>
                <c:pt idx="182">
                  <c:v>5.6601650205822504E-140</c:v>
                </c:pt>
                <c:pt idx="183">
                  <c:v>1.3127952923817365E-2</c:v>
                </c:pt>
                <c:pt idx="184">
                  <c:v>1.28868662155257E-2</c:v>
                </c:pt>
                <c:pt idx="185">
                  <c:v>5.6601650205822504E-140</c:v>
                </c:pt>
                <c:pt idx="186">
                  <c:v>5.6601650205822504E-140</c:v>
                </c:pt>
                <c:pt idx="187">
                  <c:v>1.2649595630717816E-2</c:v>
                </c:pt>
                <c:pt idx="188">
                  <c:v>1.2416093872971474E-2</c:v>
                </c:pt>
                <c:pt idx="189">
                  <c:v>5.6601650205822504E-140</c:v>
                </c:pt>
                <c:pt idx="190">
                  <c:v>5.6601650205822504E-140</c:v>
                </c:pt>
                <c:pt idx="191">
                  <c:v>1.2186313963419978E-2</c:v>
                </c:pt>
                <c:pt idx="192">
                  <c:v>1.196020924428262E-2</c:v>
                </c:pt>
                <c:pt idx="193">
                  <c:v>5.6601650205822504E-140</c:v>
                </c:pt>
                <c:pt idx="194">
                  <c:v>5.6601650205822504E-140</c:v>
                </c:pt>
                <c:pt idx="195">
                  <c:v>1.1737733382241183E-2</c:v>
                </c:pt>
                <c:pt idx="196">
                  <c:v>1.1518840371672443E-2</c:v>
                </c:pt>
                <c:pt idx="197">
                  <c:v>5.6601650205822504E-140</c:v>
                </c:pt>
                <c:pt idx="198">
                  <c:v>5.6601650205822504E-140</c:v>
                </c:pt>
                <c:pt idx="199">
                  <c:v>1.1303484537730588E-2</c:v>
                </c:pt>
                <c:pt idx="200">
                  <c:v>1.1091620539290527E-2</c:v>
                </c:pt>
                <c:pt idx="201">
                  <c:v>5.6601650205822504E-140</c:v>
                </c:pt>
                <c:pt idx="202">
                  <c:v>5.6601650205822504E-140</c:v>
                </c:pt>
                <c:pt idx="203">
                  <c:v>1.0883203371746902E-2</c:v>
                </c:pt>
                <c:pt idx="204">
                  <c:v>1.0678188369671155E-2</c:v>
                </c:pt>
                <c:pt idx="205">
                  <c:v>5.6601650205822504E-140</c:v>
                </c:pt>
                <c:pt idx="206">
                  <c:v>5.6601650205822504E-140</c:v>
                </c:pt>
                <c:pt idx="207">
                  <c:v>1.0476531209334698E-2</c:v>
                </c:pt>
                <c:pt idx="208">
                  <c:v>1.027818791109234E-2</c:v>
                </c:pt>
                <c:pt idx="209">
                  <c:v>5.6601650205822504E-140</c:v>
                </c:pt>
                <c:pt idx="210">
                  <c:v>5.6601650205822504E-140</c:v>
                </c:pt>
                <c:pt idx="211">
                  <c:v>1.0083114841633012E-2</c:v>
                </c:pt>
                <c:pt idx="212">
                  <c:v>9.8912687160975302E-3</c:v>
                </c:pt>
                <c:pt idx="213">
                  <c:v>5.6601650205822504E-140</c:v>
                </c:pt>
                <c:pt idx="214">
                  <c:v>5.6601650205822504E-140</c:v>
                </c:pt>
                <c:pt idx="215">
                  <c:v>9.7026066000672744E-3</c:v>
                </c:pt>
                <c:pt idx="216">
                  <c:v>9.5170859114226038E-3</c:v>
                </c:pt>
                <c:pt idx="217">
                  <c:v>5.6601650205822504E-140</c:v>
                </c:pt>
                <c:pt idx="218">
                  <c:v>5.6601650205822504E-140</c:v>
                </c:pt>
                <c:pt idx="219">
                  <c:v>9.3346644220758945E-3</c:v>
                </c:pt>
                <c:pt idx="220">
                  <c:v>9.1553002595808532E-3</c:v>
                </c:pt>
                <c:pt idx="221">
                  <c:v>5.6601650205822504E-140</c:v>
                </c:pt>
                <c:pt idx="222">
                  <c:v>5.6601650205822504E-140</c:v>
                </c:pt>
                <c:pt idx="223">
                  <c:v>8.9789519086177633E-3</c:v>
                </c:pt>
                <c:pt idx="224">
                  <c:v>8.8055782123594665E-3</c:v>
                </c:pt>
                <c:pt idx="225">
                  <c:v>5.6601650205822504E-140</c:v>
                </c:pt>
                <c:pt idx="226">
                  <c:v>5.6601650205822504E-140</c:v>
                </c:pt>
                <c:pt idx="227">
                  <c:v>8.6351383737182669E-3</c:v>
                </c:pt>
                <c:pt idx="228">
                  <c:v>8.4675919564777165E-3</c:v>
                </c:pt>
                <c:pt idx="229">
                  <c:v>5.6601650205822504E-140</c:v>
                </c:pt>
                <c:pt idx="230">
                  <c:v>5.6601650205822504E-140</c:v>
                </c:pt>
                <c:pt idx="231">
                  <c:v>8.3028988863071435E-3</c:v>
                </c:pt>
                <c:pt idx="232">
                  <c:v>8.1410194516669913E-3</c:v>
                </c:pt>
                <c:pt idx="233">
                  <c:v>5.6601650205822504E-140</c:v>
                </c:pt>
                <c:pt idx="234">
                  <c:v>5.6601650205822504E-140</c:v>
                </c:pt>
                <c:pt idx="235">
                  <c:v>7.9819143046022199E-3</c:v>
                </c:pt>
                <c:pt idx="236">
                  <c:v>7.8255444614257381E-3</c:v>
                </c:pt>
                <c:pt idx="237">
                  <c:v>5.6601650205822504E-140</c:v>
                </c:pt>
                <c:pt idx="238">
                  <c:v>5.6601650205822504E-140</c:v>
                </c:pt>
                <c:pt idx="239">
                  <c:v>7.6718713032985766E-3</c:v>
                </c:pt>
                <c:pt idx="240">
                  <c:v>7.5208565767029513E-3</c:v>
                </c:pt>
                <c:pt idx="241">
                  <c:v>5.6601650205822504E-140</c:v>
                </c:pt>
                <c:pt idx="242">
                  <c:v>5.6601650205822504E-140</c:v>
                </c:pt>
                <c:pt idx="243">
                  <c:v>7.37246239381376E-3</c:v>
                </c:pt>
                <c:pt idx="244">
                  <c:v>7.226651232770288E-3</c:v>
                </c:pt>
                <c:pt idx="245">
                  <c:v>5.6601650205822504E-140</c:v>
                </c:pt>
                <c:pt idx="246">
                  <c:v>5.6601650205822504E-140</c:v>
                </c:pt>
                <c:pt idx="247">
                  <c:v>7.0833859378480633E-3</c:v>
                </c:pt>
                <c:pt idx="248">
                  <c:v>6.9426297195349955E-3</c:v>
                </c:pt>
                <c:pt idx="249">
                  <c:v>5.6601650205822504E-140</c:v>
                </c:pt>
                <c:pt idx="250">
                  <c:v>5.6601650205822504E-140</c:v>
                </c:pt>
                <c:pt idx="251">
                  <c:v>6.8043461545126121E-3</c:v>
                </c:pt>
                <c:pt idx="252">
                  <c:v>6.6684991855454345E-3</c:v>
                </c:pt>
                <c:pt idx="253">
                  <c:v>5.6601650205822504E-140</c:v>
                </c:pt>
                <c:pt idx="254">
                  <c:v>5.6601650205822504E-140</c:v>
                </c:pt>
                <c:pt idx="255">
                  <c:v>6.5350531212784637E-3</c:v>
                </c:pt>
                <c:pt idx="256">
                  <c:v>6.4039726359468117E-3</c:v>
                </c:pt>
                <c:pt idx="257">
                  <c:v>5.6601650205822504E-140</c:v>
                </c:pt>
                <c:pt idx="258">
                  <c:v>5.6601650205822504E-140</c:v>
                </c:pt>
                <c:pt idx="259">
                  <c:v>6.2752227689981321E-3</c:v>
                </c:pt>
                <c:pt idx="260">
                  <c:v>6.1487689246311561E-3</c:v>
                </c:pt>
                <c:pt idx="261">
                  <c:v>5.6601650205822504E-140</c:v>
                </c:pt>
                <c:pt idx="262">
                  <c:v>5.6601650205822504E-140</c:v>
                </c:pt>
                <c:pt idx="263">
                  <c:v>6.024576871249028E-3</c:v>
                </c:pt>
                <c:pt idx="264">
                  <c:v>5.90261274083513E-3</c:v>
                </c:pt>
                <c:pt idx="265">
                  <c:v>5.6601650205822504E-140</c:v>
                </c:pt>
                <c:pt idx="266">
                  <c:v>5.6601650205822504E-140</c:v>
                </c:pt>
                <c:pt idx="267">
                  <c:v>5.7828430282457826E-3</c:v>
                </c:pt>
                <c:pt idx="268">
                  <c:v>5.6652345904292349E-3</c:v>
                </c:pt>
                <c:pt idx="269">
                  <c:v>5.6601650205822504E-140</c:v>
                </c:pt>
                <c:pt idx="270">
                  <c:v>5.6601650205822504E-140</c:v>
                </c:pt>
                <c:pt idx="271">
                  <c:v>5.5497546455661392E-3</c:v>
                </c:pt>
                <c:pt idx="272">
                  <c:v>5.4363707721399659E-3</c:v>
                </c:pt>
                <c:pt idx="273">
                  <c:v>5.6601650205822504E-140</c:v>
                </c:pt>
                <c:pt idx="274">
                  <c:v>5.6601650205822504E-140</c:v>
                </c:pt>
                <c:pt idx="275">
                  <c:v>5.3250509079319167E-3</c:v>
                </c:pt>
                <c:pt idx="276">
                  <c:v>5.2157633489494154E-3</c:v>
                </c:pt>
                <c:pt idx="277">
                  <c:v>5.6601650205822504E-140</c:v>
                </c:pt>
                <c:pt idx="278">
                  <c:v>5.6601650205822504E-140</c:v>
                </c:pt>
                <c:pt idx="279">
                  <c:v>5.1084767482835842E-3</c:v>
                </c:pt>
                <c:pt idx="280">
                  <c:v>5.0031601149036738E-3</c:v>
                </c:pt>
                <c:pt idx="281">
                  <c:v>5.6601650205822504E-140</c:v>
                </c:pt>
                <c:pt idx="282">
                  <c:v>5.6601650205822504E-140</c:v>
                </c:pt>
                <c:pt idx="283">
                  <c:v>4.8997828123835806E-3</c:v>
                </c:pt>
                <c:pt idx="284">
                  <c:v>4.7983145575686342E-3</c:v>
                </c:pt>
                <c:pt idx="285">
                  <c:v>5.6601650205822504E-140</c:v>
                </c:pt>
                <c:pt idx="286">
                  <c:v>5.6601650205822504E-140</c:v>
                </c:pt>
                <c:pt idx="287">
                  <c:v>4.6987254191796389E-3</c:v>
                </c:pt>
                <c:pt idx="288">
                  <c:v>4.6009858163584662E-3</c:v>
                </c:pt>
                <c:pt idx="289">
                  <c:v>5.6601650205822504E-140</c:v>
                </c:pt>
                <c:pt idx="290">
                  <c:v>5.6601650205822504E-140</c:v>
                </c:pt>
                <c:pt idx="291">
                  <c:v>4.5050665171558896E-3</c:v>
                </c:pt>
                <c:pt idx="292">
                  <c:v>4.410938636964225E-3</c:v>
                </c:pt>
                <c:pt idx="293">
                  <c:v>5.6601650205822504E-140</c:v>
                </c:pt>
                <c:pt idx="294">
                  <c:v>5.6601650205822504E-140</c:v>
                </c:pt>
                <c:pt idx="295">
                  <c:v>4.3185736368950532E-3</c:v>
                </c:pt>
                <c:pt idx="296">
                  <c:v>4.2279433221050931E-3</c:v>
                </c:pt>
                <c:pt idx="297">
                  <c:v>5.6601650205822504E-140</c:v>
                </c:pt>
                <c:pt idx="298">
                  <c:v>5.6601650205822504E-140</c:v>
                </c:pt>
                <c:pt idx="299">
                  <c:v>4.1390198400710777E-3</c:v>
                </c:pt>
                <c:pt idx="300">
                  <c:v>4.0517756788159935E-3</c:v>
                </c:pt>
                <c:pt idx="301">
                  <c:v>5.6601650205822504E-140</c:v>
                </c:pt>
                <c:pt idx="302">
                  <c:v>5.6601650205822504E-140</c:v>
                </c:pt>
                <c:pt idx="303">
                  <c:v>3.9661836650870357E-3</c:v>
                </c:pt>
                <c:pt idx="304">
                  <c:v>3.8822169624881252E-3</c:v>
                </c:pt>
                <c:pt idx="305">
                  <c:v>5.6601650205822504E-140</c:v>
                </c:pt>
                <c:pt idx="306">
                  <c:v>5.6601650205822504E-140</c:v>
                </c:pt>
                <c:pt idx="307">
                  <c:v>3.7998490695683343E-3</c:v>
                </c:pt>
                <c:pt idx="308">
                  <c:v>3.719053817867031E-3</c:v>
                </c:pt>
                <c:pt idx="309">
                  <c:v>5.6601650205822504E-140</c:v>
                </c:pt>
                <c:pt idx="310">
                  <c:v>5.6601650205822504E-140</c:v>
                </c:pt>
                <c:pt idx="311">
                  <c:v>3.6398053699175413E-3</c:v>
                </c:pt>
                <c:pt idx="312">
                  <c:v>3.5620782172126786E-3</c:v>
                </c:pt>
                <c:pt idx="313">
                  <c:v>5.6601650205822504E-140</c:v>
                </c:pt>
                <c:pt idx="314">
                  <c:v>5.6601650205822504E-140</c:v>
                </c:pt>
                <c:pt idx="315">
                  <c:v>3.4858471781297226E-3</c:v>
                </c:pt>
                <c:pt idx="316">
                  <c:v>3.4110873958207426E-3</c:v>
                </c:pt>
                <c:pt idx="317">
                  <c:v>5.6601650205822504E-140</c:v>
                </c:pt>
                <c:pt idx="318">
                  <c:v>5.6601650205822504E-140</c:v>
                </c:pt>
                <c:pt idx="319">
                  <c:v>3.3377743360663622E-3</c:v>
                </c:pt>
                <c:pt idx="320">
                  <c:v>3.2658837850961099E-3</c:v>
                </c:pt>
                <c:pt idx="321">
                  <c:v>5.6601650205822504E-140</c:v>
                </c:pt>
                <c:pt idx="322">
                  <c:v>5.6601650205822504E-140</c:v>
                </c:pt>
                <c:pt idx="323">
                  <c:v>3.1953918473767613E-3</c:v>
                </c:pt>
                <c:pt idx="324">
                  <c:v>3.1262749433684832E-3</c:v>
                </c:pt>
                <c:pt idx="325">
                  <c:v>5.6601650205822504E-140</c:v>
                </c:pt>
                <c:pt idx="326">
                  <c:v>5.6601650205822504E-140</c:v>
                </c:pt>
                <c:pt idx="327">
                  <c:v>3.0585098072531502E-3</c:v>
                </c:pt>
                <c:pt idx="328">
                  <c:v>2.9920734846324124E-3</c:v>
                </c:pt>
                <c:pt idx="329">
                  <c:v>5.6601650205822504E-140</c:v>
                </c:pt>
                <c:pt idx="330">
                  <c:v>5.6601650205822504E-140</c:v>
                </c:pt>
                <c:pt idx="331">
                  <c:v>2.9269433302001463E-3</c:v>
                </c:pt>
                <c:pt idx="332">
                  <c:v>2.8630970053890345E-3</c:v>
                </c:pt>
                <c:pt idx="333">
                  <c:v>5.6601650205822504E-140</c:v>
                </c:pt>
                <c:pt idx="334">
                  <c:v>5.6601650205822504E-140</c:v>
                </c:pt>
                <c:pt idx="335">
                  <c:v>2.8005124759924163E-3</c:v>
                </c:pt>
                <c:pt idx="336">
                  <c:v>2.7391680097633201E-3</c:v>
                </c:pt>
                <c:pt idx="337">
                  <c:v>5.6601650205822504E-140</c:v>
                </c:pt>
                <c:pt idx="338">
                  <c:v>5.6601650205822504E-140</c:v>
                </c:pt>
                <c:pt idx="339">
                  <c:v>2.6790421739919541E-3</c:v>
                </c:pt>
                <c:pt idx="340">
                  <c:v>2.6201138330621127E-3</c:v>
                </c:pt>
                <c:pt idx="341">
                  <c:v>5.6601650205822504E-140</c:v>
                </c:pt>
                <c:pt idx="342">
                  <c:v>5.6601650205822504E-140</c:v>
                </c:pt>
                <c:pt idx="343">
                  <c:v>2.5623621459885644E-3</c:v>
                </c:pt>
                <c:pt idx="344">
                  <c:v>2.5057665639360975E-3</c:v>
                </c:pt>
                <c:pt idx="345">
                  <c:v>5.6601650205822504E-140</c:v>
                </c:pt>
                <c:pt idx="346">
                  <c:v>5.6601650205822504E-140</c:v>
                </c:pt>
                <c:pt idx="347">
                  <c:v>2.4503068277218804E-3</c:v>
                </c:pt>
                <c:pt idx="348">
                  <c:v>2.3959629653014926E-3</c:v>
                </c:pt>
                <c:pt idx="349">
                  <c:v>5.6601650205822504E-140</c:v>
                </c:pt>
                <c:pt idx="350">
                  <c:v>5.6601650205822504E-140</c:v>
                </c:pt>
                <c:pt idx="351">
                  <c:v>2.342715289240562E-3</c:v>
                </c:pt>
                <c:pt idx="352">
                  <c:v>2.2905443941726058E-3</c:v>
                </c:pt>
                <c:pt idx="353">
                  <c:v>5.6601650205822504E-140</c:v>
                </c:pt>
                <c:pt idx="354">
                  <c:v>5.6601650205822504E-140</c:v>
                </c:pt>
                <c:pt idx="355">
                  <c:v>2.2394311542446969E-3</c:v>
                </c:pt>
                <c:pt idx="356">
                  <c:v>2.1893567205509131E-3</c:v>
                </c:pt>
                <c:pt idx="357">
                  <c:v>5.6601650205822504E-140</c:v>
                </c:pt>
                <c:pt idx="358">
                  <c:v>5.6601650205822504E-140</c:v>
                </c:pt>
                <c:pt idx="359">
                  <c:v>2.1403025185562294E-3</c:v>
                </c:pt>
                <c:pt idx="360">
                  <c:v>2.0922502455105992E-3</c:v>
                </c:pt>
                <c:pt idx="361">
                  <c:v>5.6601650205822504E-140</c:v>
                </c:pt>
                <c:pt idx="362">
                  <c:v>5.6601650205822504E-140</c:v>
                </c:pt>
                <c:pt idx="363">
                  <c:v>2.0451818678542534E-3</c:v>
                </c:pt>
                <c:pt idx="364">
                  <c:v>1.9990796186164189E-3</c:v>
                </c:pt>
                <c:pt idx="365">
                  <c:v>5.6601650205822504E-140</c:v>
                </c:pt>
                <c:pt idx="366">
                  <c:v>5.6601650205822504E-140</c:v>
                </c:pt>
                <c:pt idx="367">
                  <c:v>1.9539259948068194E-3</c:v>
                </c:pt>
                <c:pt idx="368">
                  <c:v>1.9097037548022476E-3</c:v>
                </c:pt>
                <c:pt idx="369">
                  <c:v>5.6601650205822504E-140</c:v>
                </c:pt>
                <c:pt idx="370">
                  <c:v>5.6601650205822504E-140</c:v>
                </c:pt>
                <c:pt idx="371">
                  <c:v>1.8663959157278779E-3</c:v>
                </c:pt>
                <c:pt idx="372">
                  <c:v>1.8239857508356514E-3</c:v>
                </c:pt>
                <c:pt idx="373">
                  <c:v>5.6601650205822504E-140</c:v>
                </c:pt>
                <c:pt idx="374">
                  <c:v>5.6601650205822504E-140</c:v>
                </c:pt>
                <c:pt idx="375">
                  <c:v>1.7824567868791779E-3</c:v>
                </c:pt>
                <c:pt idx="376">
                  <c:v>1.7417928014872403E-3</c:v>
                </c:pt>
                <c:pt idx="377">
                  <c:v>5.6601650205822504E-140</c:v>
                </c:pt>
                <c:pt idx="378">
                  <c:v>5.6601650205822504E-140</c:v>
                </c:pt>
                <c:pt idx="379">
                  <c:v>1.7019778205355403E-3</c:v>
                </c:pt>
                <c:pt idx="380">
                  <c:v>1.6629961155188186E-3</c:v>
                </c:pt>
                <c:pt idx="381">
                  <c:v>5.6601650205822504E-140</c:v>
                </c:pt>
                <c:pt idx="382">
                  <c:v>5.6601650205822504E-140</c:v>
                </c:pt>
                <c:pt idx="383">
                  <c:v>1.6248322009231925E-3</c:v>
                </c:pt>
                <c:pt idx="384">
                  <c:v>1.5874708315994641E-3</c:v>
                </c:pt>
                <c:pt idx="385">
                  <c:v>5.6601650205822504E-140</c:v>
                </c:pt>
                <c:pt idx="386">
                  <c:v>5.6601650205822504E-140</c:v>
                </c:pt>
                <c:pt idx="387">
                  <c:v>1.5508970001391383E-3</c:v>
                </c:pt>
                <c:pt idx="388">
                  <c:v>1.5150959342526947E-3</c:v>
                </c:pt>
                <c:pt idx="389">
                  <c:v>5.6601650205822504E-140</c:v>
                </c:pt>
                <c:pt idx="390">
                  <c:v>5.6601650205822504E-140</c:v>
                </c:pt>
                <c:pt idx="391">
                  <c:v>1.4800530941516143E-3</c:v>
                </c:pt>
                <c:pt idx="392">
                  <c:v>1.4457541699345591E-3</c:v>
                </c:pt>
                <c:pt idx="393">
                  <c:v>5.6601650205822504E-140</c:v>
                </c:pt>
                <c:pt idx="394">
                  <c:v>5.6601650205822504E-140</c:v>
                </c:pt>
                <c:pt idx="395">
                  <c:v>1.4121850789786219E-3</c:v>
                </c:pt>
                <c:pt idx="396">
                  <c:v>1.3793319633359058E-3</c:v>
                </c:pt>
                <c:pt idx="397">
                  <c:v>5.6601650205822504E-140</c:v>
                </c:pt>
                <c:pt idx="398">
                  <c:v>5.6601650205822504E-140</c:v>
                </c:pt>
                <c:pt idx="399">
                  <c:v>1.3471811871365225E-3</c:v>
                </c:pt>
                <c:pt idx="400">
                  <c:v>1.3157193339983421E-3</c:v>
                </c:pt>
                <c:pt idx="401">
                  <c:v>5.6601650205822504E-140</c:v>
                </c:pt>
                <c:pt idx="402">
                  <c:v>5.6601650205822504E-140</c:v>
                </c:pt>
                <c:pt idx="403">
                  <c:v>1.2849332044444315E-3</c:v>
                </c:pt>
                <c:pt idx="404">
                  <c:v>1.2548098133282812E-3</c:v>
                </c:pt>
                <c:pt idx="405">
                  <c:v>5.6601650205822504E-140</c:v>
                </c:pt>
                <c:pt idx="406">
                  <c:v>5.6601650205822504E-140</c:v>
                </c:pt>
                <c:pt idx="407">
                  <c:v>1.2253363872678541E-3</c:v>
                </c:pt>
                <c:pt idx="408">
                  <c:v>1.1965003620889765E-3</c:v>
                </c:pt>
                <c:pt idx="409">
                  <c:v>5.6601650205822504E-140</c:v>
                </c:pt>
                <c:pt idx="410">
                  <c:v>5.6601650205822504E-140</c:v>
                </c:pt>
                <c:pt idx="411">
                  <c:v>1.1682893802781001E-3</c:v>
                </c:pt>
                <c:pt idx="412">
                  <c:v>1.1406912884458311E-3</c:v>
                </c:pt>
                <c:pt idx="413">
                  <c:v>5.6601650205822504E-140</c:v>
                </c:pt>
                <c:pt idx="414">
                  <c:v>5.6601650205822504E-140</c:v>
                </c:pt>
                <c:pt idx="415">
                  <c:v>1.1136941348010398E-3</c:v>
                </c:pt>
                <c:pt idx="416">
                  <c:v>1.0872861666360828E-3</c:v>
                </c:pt>
                <c:pt idx="417">
                  <c:v>5.6601650205822504E-140</c:v>
                </c:pt>
                <c:pt idx="418">
                  <c:v>5.6601650205822504E-140</c:v>
                </c:pt>
                <c:pt idx="419">
                  <c:v>1.0614558278242319E-3</c:v>
                </c:pt>
                <c:pt idx="420">
                  <c:v>1.0361917563289867E-3</c:v>
                </c:pt>
                <c:pt idx="421">
                  <c:v>5.6601650205822504E-140</c:v>
                </c:pt>
                <c:pt idx="422">
                  <c:v>5.6601650205822504E-140</c:v>
                </c:pt>
                <c:pt idx="423">
                  <c:v>1.0114827817262141E-3</c:v>
                </c:pt>
                <c:pt idx="424">
                  <c:v>9.8731792273951927E-4</c:v>
                </c:pt>
                <c:pt idx="425">
                  <c:v>5.6601650205822504E-140</c:v>
                </c:pt>
                <c:pt idx="426">
                  <c:v>5.6601650205822504E-140</c:v>
                </c:pt>
                <c:pt idx="427">
                  <c:v>9.6368638478881241E-4</c:v>
                </c:pt>
                <c:pt idx="428">
                  <c:v>9.4057755755335489E-4</c:v>
                </c:pt>
                <c:pt idx="429">
                  <c:v>5.6601650205822504E-140</c:v>
                </c:pt>
                <c:pt idx="430">
                  <c:v>5.6601650205822504E-140</c:v>
                </c:pt>
                <c:pt idx="431">
                  <c:v>9.1798101254853795E-4</c:v>
                </c:pt>
                <c:pt idx="432">
                  <c:v>8.9588650071775505E-4</c:v>
                </c:pt>
                <c:pt idx="433">
                  <c:v>5.6601650205822504E-140</c:v>
                </c:pt>
                <c:pt idx="434">
                  <c:v>5.6601650205822504E-140</c:v>
                </c:pt>
                <c:pt idx="435">
                  <c:v>8.7428395003926222E-4</c:v>
                </c:pt>
                <c:pt idx="436">
                  <c:v>8.5316346314830605E-4</c:v>
                </c:pt>
                <c:pt idx="437">
                  <c:v>5.6601650205822504E-140</c:v>
                </c:pt>
                <c:pt idx="438">
                  <c:v>5.6601650205822504E-140</c:v>
                </c:pt>
                <c:pt idx="439">
                  <c:v>8.325153149750579E-4</c:v>
                </c:pt>
                <c:pt idx="440">
                  <c:v>8.1232995039865505E-4</c:v>
                </c:pt>
                <c:pt idx="441">
                  <c:v>5.6601650205822504E-140</c:v>
                </c:pt>
                <c:pt idx="442">
                  <c:v>5.6601650205822504E-140</c:v>
                </c:pt>
                <c:pt idx="443">
                  <c:v>7.9259798191744452E-4</c:v>
                </c:pt>
                <c:pt idx="444">
                  <c:v>7.7331018733593445E-4</c:v>
                </c:pt>
                <c:pt idx="445">
                  <c:v>5.6601650205822504E-140</c:v>
                </c:pt>
                <c:pt idx="446">
                  <c:v>5.6601650205822504E-140</c:v>
                </c:pt>
                <c:pt idx="447">
                  <c:v>7.5445750746862327E-4</c:v>
                </c:pt>
                <c:pt idx="448">
                  <c:v>7.3603104386106186E-4</c:v>
                </c:pt>
                <c:pt idx="449">
                  <c:v>5.6601650205822504E-140</c:v>
                </c:pt>
                <c:pt idx="450">
                  <c:v>5.6601650205822504E-140</c:v>
                </c:pt>
                <c:pt idx="451">
                  <c:v>7.1802205652820683E-4</c:v>
                </c:pt>
                <c:pt idx="452">
                  <c:v>7.0042196171050486E-4</c:v>
                </c:pt>
                <c:pt idx="453">
                  <c:v>5.6601650205822504E-140</c:v>
                </c:pt>
                <c:pt idx="454">
                  <c:v>5.6601650205822504E-140</c:v>
                </c:pt>
                <c:pt idx="455">
                  <c:v>6.8322232964780963E-4</c:v>
                </c:pt>
                <c:pt idx="456">
                  <c:v>6.6641488237148571E-4</c:v>
                </c:pt>
                <c:pt idx="457">
                  <c:v>5.6601650205822504E-140</c:v>
                </c:pt>
                <c:pt idx="458">
                  <c:v>5.6601650205822504E-140</c:v>
                </c:pt>
                <c:pt idx="459">
                  <c:v>6.4999149151455176E-4</c:v>
                </c:pt>
                <c:pt idx="460">
                  <c:v>6.3394417614067887E-4</c:v>
                </c:pt>
                <c:pt idx="461">
                  <c:v>5.6601650205822504E-140</c:v>
                </c:pt>
                <c:pt idx="462">
                  <c:v>5.6601650205822504E-140</c:v>
                </c:pt>
                <c:pt idx="463">
                  <c:v>6.1826510059140609E-4</c:v>
                </c:pt>
                <c:pt idx="464">
                  <c:v>6.029465723525584E-4</c:v>
                </c:pt>
                <c:pt idx="465">
                  <c:v>5.6601650205822504E-140</c:v>
                </c:pt>
                <c:pt idx="466">
                  <c:v>5.6601650205822504E-140</c:v>
                </c:pt>
                <c:pt idx="467">
                  <c:v>5.8798103993930166E-4</c:v>
                </c:pt>
                <c:pt idx="468">
                  <c:v>5.733610908006722E-4</c:v>
                </c:pt>
                <c:pt idx="469">
                  <c:v>5.6601650205822504E-140</c:v>
                </c:pt>
                <c:pt idx="470">
                  <c:v>5.6601650205822504E-140</c:v>
                </c:pt>
                <c:pt idx="471">
                  <c:v>5.5907944924297179E-4</c:v>
                </c:pt>
                <c:pt idx="472">
                  <c:v>5.4512897437288064E-4</c:v>
                </c:pt>
                <c:pt idx="473">
                  <c:v>5.6601650205822504E-140</c:v>
                </c:pt>
                <c:pt idx="474">
                  <c:v>5.6601650205822504E-140</c:v>
                </c:pt>
                <c:pt idx="475">
                  <c:v>5.3150265805976065E-4</c:v>
                </c:pt>
                <c:pt idx="476">
                  <c:v>5.1819362291786997E-4</c:v>
                </c:pt>
                <c:pt idx="477">
                  <c:v>5.6601650205822504E-140</c:v>
                </c:pt>
                <c:pt idx="478">
                  <c:v>5.6601650205822504E-140</c:v>
                </c:pt>
                <c:pt idx="479">
                  <c:v>5.0519512030791809E-4</c:v>
                </c:pt>
                <c:pt idx="480">
                  <c:v>4.9250052835869164E-4</c:v>
                </c:pt>
                <c:pt idx="481">
                  <c:v>5.6601650205822504E-140</c:v>
                </c:pt>
                <c:pt idx="482">
                  <c:v>5.6601650205822504E-140</c:v>
                </c:pt>
                <c:pt idx="483">
                  <c:v>4.8010335000833639E-4</c:v>
                </c:pt>
                <c:pt idx="484">
                  <c:v>4.6799721106563865E-4</c:v>
                </c:pt>
                <c:pt idx="485">
                  <c:v>5.6601650205822504E-140</c:v>
                </c:pt>
                <c:pt idx="486">
                  <c:v>5.6601650205822504E-140</c:v>
                </c:pt>
                <c:pt idx="487">
                  <c:v>4.56175858291243E-4</c:v>
                </c:pt>
                <c:pt idx="488">
                  <c:v>4.4463315749895333E-4</c:v>
                </c:pt>
                <c:pt idx="489">
                  <c:v>5.6601650205822504E-140</c:v>
                </c:pt>
                <c:pt idx="490">
                  <c:v>5.6601650205822504E-140</c:v>
                </c:pt>
                <c:pt idx="491">
                  <c:v>4.3336309167700808E-4</c:v>
                </c:pt>
                <c:pt idx="492">
                  <c:v>4.2235975912951676E-4</c:v>
                </c:pt>
                <c:pt idx="493">
                  <c:v>5.6601650205822504E-140</c:v>
                </c:pt>
                <c:pt idx="494">
                  <c:v>5.6601650205822504E-140</c:v>
                </c:pt>
                <c:pt idx="495">
                  <c:v>4.1161737163798381E-4</c:v>
                </c:pt>
                <c:pt idx="496">
                  <c:v>4.0113025264302854E-4</c:v>
                </c:pt>
                <c:pt idx="497">
                  <c:v>5.6601650205822504E-140</c:v>
                </c:pt>
                <c:pt idx="498">
                  <c:v>5.6601650205822504E-140</c:v>
                </c:pt>
                <c:pt idx="499">
                  <c:v>3.9089283544617567E-4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00-694C-B79B-3A686BCA9D79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E00-694C-B79B-3A686BCA9D79}"/>
                </c:ext>
              </c:extLst>
            </c:dLbl>
            <c:dLbl>
              <c:idx val="1"/>
              <c:layout>
                <c:manualLayout>
                  <c:x val="-7.2492307692307689E-2"/>
                  <c:y val="-1.3558746333179085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Symbol" pitchFamily="2" charset="2"/>
                      </a:rPr>
                      <a:t>a</a:t>
                    </a:r>
                    <a:r>
                      <a:rPr lang="en-US"/>
                      <a:t>/2=0.025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E00-694C-B79B-3A686BCA9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3.4093861037233379</c:v>
              </c:pt>
              <c:pt idx="1">
                <c:v>2.6889912240269727</c:v>
              </c:pt>
            </c:numLit>
          </c:xVal>
          <c:yVal>
            <c:numLit>
              <c:formatCode>General</c:formatCode>
              <c:ptCount val="2"/>
              <c:pt idx="0">
                <c:v>6.5785966699915177E-4</c:v>
              </c:pt>
              <c:pt idx="1">
                <c:v>1.9735790009974552E-3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E00-694C-B79B-3A686BCA9D7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E00-694C-B79B-3A686BCA9D79}"/>
                </c:ext>
              </c:extLst>
            </c:dLbl>
            <c:dLbl>
              <c:idx val="1"/>
              <c:layout>
                <c:manualLayout>
                  <c:x val="-1.23076923076923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t(crit)=1.969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E00-694C-B79B-3A686BCA9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1.9685963443306067</c:v>
              </c:pt>
              <c:pt idx="1">
                <c:v>1.9685963443306067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0.11557021668256241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1E00-694C-B79B-3A686BCA9D7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82828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'2 samples t test_HID1'!$C$1:$C$500</c:f>
              <c:numCache>
                <c:formatCode>General</c:formatCode>
                <c:ptCount val="500"/>
                <c:pt idx="0">
                  <c:v>-3.7695835435715201</c:v>
                </c:pt>
                <c:pt idx="1">
                  <c:v>-3.7695835435715201</c:v>
                </c:pt>
                <c:pt idx="2">
                  <c:v>-3.7623795947745564</c:v>
                </c:pt>
                <c:pt idx="3">
                  <c:v>-3.7623795947745564</c:v>
                </c:pt>
                <c:pt idx="4">
                  <c:v>-3.7551756459775931</c:v>
                </c:pt>
                <c:pt idx="5">
                  <c:v>-3.7551756459775931</c:v>
                </c:pt>
                <c:pt idx="6">
                  <c:v>-3.7479716971806294</c:v>
                </c:pt>
                <c:pt idx="7">
                  <c:v>-3.7479716971806294</c:v>
                </c:pt>
                <c:pt idx="8">
                  <c:v>-3.7407677483836657</c:v>
                </c:pt>
                <c:pt idx="9">
                  <c:v>-3.7407677483836657</c:v>
                </c:pt>
                <c:pt idx="10">
                  <c:v>-3.7335637995867019</c:v>
                </c:pt>
                <c:pt idx="11">
                  <c:v>-3.7335637995867019</c:v>
                </c:pt>
                <c:pt idx="12">
                  <c:v>-3.7263598507897386</c:v>
                </c:pt>
                <c:pt idx="13">
                  <c:v>-3.7263598507897386</c:v>
                </c:pt>
                <c:pt idx="14">
                  <c:v>-3.7191559019927749</c:v>
                </c:pt>
                <c:pt idx="15">
                  <c:v>-3.7191559019927749</c:v>
                </c:pt>
                <c:pt idx="16">
                  <c:v>-3.7119519531958112</c:v>
                </c:pt>
                <c:pt idx="17">
                  <c:v>-3.7119519531958112</c:v>
                </c:pt>
                <c:pt idx="18">
                  <c:v>-3.7047480043988479</c:v>
                </c:pt>
                <c:pt idx="19">
                  <c:v>-3.7047480043988479</c:v>
                </c:pt>
                <c:pt idx="20">
                  <c:v>-3.6975440556018841</c:v>
                </c:pt>
                <c:pt idx="21">
                  <c:v>-3.6975440556018841</c:v>
                </c:pt>
                <c:pt idx="22">
                  <c:v>-3.6903401068049204</c:v>
                </c:pt>
                <c:pt idx="23">
                  <c:v>-3.6903401068049204</c:v>
                </c:pt>
                <c:pt idx="24">
                  <c:v>-3.6831361580079571</c:v>
                </c:pt>
                <c:pt idx="25">
                  <c:v>-3.6831361580079571</c:v>
                </c:pt>
                <c:pt idx="26">
                  <c:v>-3.6759322092109934</c:v>
                </c:pt>
                <c:pt idx="27">
                  <c:v>-3.6759322092109934</c:v>
                </c:pt>
                <c:pt idx="28">
                  <c:v>-3.6687282604140297</c:v>
                </c:pt>
                <c:pt idx="29">
                  <c:v>-3.6687282604140297</c:v>
                </c:pt>
                <c:pt idx="30">
                  <c:v>-3.6615243116170659</c:v>
                </c:pt>
                <c:pt idx="31">
                  <c:v>-3.6615243116170659</c:v>
                </c:pt>
                <c:pt idx="32">
                  <c:v>-3.6543203628201026</c:v>
                </c:pt>
                <c:pt idx="33">
                  <c:v>-3.6543203628201026</c:v>
                </c:pt>
                <c:pt idx="34">
                  <c:v>-3.6471164140231389</c:v>
                </c:pt>
                <c:pt idx="35">
                  <c:v>-3.6471164140231389</c:v>
                </c:pt>
                <c:pt idx="36">
                  <c:v>-3.6399124652261752</c:v>
                </c:pt>
                <c:pt idx="37">
                  <c:v>-3.6399124652261752</c:v>
                </c:pt>
                <c:pt idx="38">
                  <c:v>-3.6327085164292119</c:v>
                </c:pt>
                <c:pt idx="39">
                  <c:v>-3.6327085164292119</c:v>
                </c:pt>
                <c:pt idx="40">
                  <c:v>-3.6255045676322482</c:v>
                </c:pt>
                <c:pt idx="41">
                  <c:v>-3.6255045676322482</c:v>
                </c:pt>
                <c:pt idx="42">
                  <c:v>-3.6183006188352844</c:v>
                </c:pt>
                <c:pt idx="43">
                  <c:v>-3.6183006188352844</c:v>
                </c:pt>
                <c:pt idx="44">
                  <c:v>-3.6110966700383211</c:v>
                </c:pt>
                <c:pt idx="45">
                  <c:v>-3.6110966700383211</c:v>
                </c:pt>
                <c:pt idx="46">
                  <c:v>-3.6038927212413574</c:v>
                </c:pt>
                <c:pt idx="47">
                  <c:v>-3.6038927212413574</c:v>
                </c:pt>
                <c:pt idx="48">
                  <c:v>-3.5966887724443937</c:v>
                </c:pt>
                <c:pt idx="49">
                  <c:v>-3.5966887724443937</c:v>
                </c:pt>
                <c:pt idx="50">
                  <c:v>-3.5894848236474299</c:v>
                </c:pt>
                <c:pt idx="51">
                  <c:v>-3.5894848236474299</c:v>
                </c:pt>
                <c:pt idx="52">
                  <c:v>-3.5822808748504666</c:v>
                </c:pt>
                <c:pt idx="53">
                  <c:v>-3.5822808748504666</c:v>
                </c:pt>
                <c:pt idx="54">
                  <c:v>-3.5750769260535029</c:v>
                </c:pt>
                <c:pt idx="55">
                  <c:v>-3.5750769260535029</c:v>
                </c:pt>
                <c:pt idx="56">
                  <c:v>-3.5678729772565392</c:v>
                </c:pt>
                <c:pt idx="57">
                  <c:v>-3.5678729772565392</c:v>
                </c:pt>
                <c:pt idx="58">
                  <c:v>-3.5606690284595759</c:v>
                </c:pt>
                <c:pt idx="59">
                  <c:v>-3.5606690284595759</c:v>
                </c:pt>
                <c:pt idx="60">
                  <c:v>-3.5534650796626122</c:v>
                </c:pt>
                <c:pt idx="61">
                  <c:v>-3.5534650796626122</c:v>
                </c:pt>
                <c:pt idx="62">
                  <c:v>-3.5462611308656484</c:v>
                </c:pt>
                <c:pt idx="63">
                  <c:v>-3.5462611308656484</c:v>
                </c:pt>
                <c:pt idx="64">
                  <c:v>-3.5390571820686851</c:v>
                </c:pt>
                <c:pt idx="65">
                  <c:v>-3.5390571820686851</c:v>
                </c:pt>
                <c:pt idx="66">
                  <c:v>-3.5318532332717214</c:v>
                </c:pt>
                <c:pt idx="67">
                  <c:v>-3.5318532332717214</c:v>
                </c:pt>
                <c:pt idx="68">
                  <c:v>-3.5246492844747577</c:v>
                </c:pt>
                <c:pt idx="69">
                  <c:v>-3.5246492844747577</c:v>
                </c:pt>
                <c:pt idx="70">
                  <c:v>-3.5174453356777944</c:v>
                </c:pt>
                <c:pt idx="71">
                  <c:v>-3.5174453356777944</c:v>
                </c:pt>
                <c:pt idx="72">
                  <c:v>-3.5102413868808306</c:v>
                </c:pt>
                <c:pt idx="73">
                  <c:v>-3.5102413868808306</c:v>
                </c:pt>
                <c:pt idx="74">
                  <c:v>-3.5030374380838669</c:v>
                </c:pt>
                <c:pt idx="75">
                  <c:v>-3.5030374380838669</c:v>
                </c:pt>
                <c:pt idx="76">
                  <c:v>-3.4958334892869032</c:v>
                </c:pt>
                <c:pt idx="77">
                  <c:v>-3.4958334892869032</c:v>
                </c:pt>
                <c:pt idx="78">
                  <c:v>-3.4886295404899399</c:v>
                </c:pt>
                <c:pt idx="79">
                  <c:v>-3.4886295404899399</c:v>
                </c:pt>
                <c:pt idx="80">
                  <c:v>-3.4814255916929762</c:v>
                </c:pt>
                <c:pt idx="81">
                  <c:v>-3.4814255916929762</c:v>
                </c:pt>
                <c:pt idx="82">
                  <c:v>-3.4742216428960124</c:v>
                </c:pt>
                <c:pt idx="83">
                  <c:v>-3.4742216428960124</c:v>
                </c:pt>
                <c:pt idx="84">
                  <c:v>-3.4670176940990487</c:v>
                </c:pt>
                <c:pt idx="85">
                  <c:v>-3.4670176940990487</c:v>
                </c:pt>
                <c:pt idx="86">
                  <c:v>-3.4598137453020854</c:v>
                </c:pt>
                <c:pt idx="87">
                  <c:v>-3.4598137453020854</c:v>
                </c:pt>
                <c:pt idx="88">
                  <c:v>-3.4526097965051217</c:v>
                </c:pt>
                <c:pt idx="89">
                  <c:v>-3.4526097965051217</c:v>
                </c:pt>
                <c:pt idx="90">
                  <c:v>-3.4454058477081579</c:v>
                </c:pt>
                <c:pt idx="91">
                  <c:v>-3.4454058477081579</c:v>
                </c:pt>
                <c:pt idx="92">
                  <c:v>-3.4382018989111947</c:v>
                </c:pt>
                <c:pt idx="93">
                  <c:v>-3.4382018989111947</c:v>
                </c:pt>
                <c:pt idx="94">
                  <c:v>-3.4309979501142309</c:v>
                </c:pt>
                <c:pt idx="95">
                  <c:v>-3.4309979501142309</c:v>
                </c:pt>
                <c:pt idx="96">
                  <c:v>-3.4237940013172672</c:v>
                </c:pt>
                <c:pt idx="97">
                  <c:v>-3.4237940013172672</c:v>
                </c:pt>
                <c:pt idx="98">
                  <c:v>-3.4165900525203039</c:v>
                </c:pt>
                <c:pt idx="99">
                  <c:v>-3.4165900525203039</c:v>
                </c:pt>
                <c:pt idx="100">
                  <c:v>-3.4093861037233402</c:v>
                </c:pt>
                <c:pt idx="101">
                  <c:v>-3.4093861037233402</c:v>
                </c:pt>
                <c:pt idx="102">
                  <c:v>-3.4021821549263764</c:v>
                </c:pt>
                <c:pt idx="103">
                  <c:v>-3.4021821549263764</c:v>
                </c:pt>
                <c:pt idx="104">
                  <c:v>-3.3949782061294131</c:v>
                </c:pt>
                <c:pt idx="105">
                  <c:v>-3.3949782061294131</c:v>
                </c:pt>
                <c:pt idx="106">
                  <c:v>-3.3877742573324494</c:v>
                </c:pt>
                <c:pt idx="107">
                  <c:v>-3.3877742573324494</c:v>
                </c:pt>
                <c:pt idx="108">
                  <c:v>-3.3805703085354857</c:v>
                </c:pt>
                <c:pt idx="109">
                  <c:v>-3.3805703085354857</c:v>
                </c:pt>
                <c:pt idx="110">
                  <c:v>-3.3733663597385219</c:v>
                </c:pt>
                <c:pt idx="111">
                  <c:v>-3.3733663597385219</c:v>
                </c:pt>
                <c:pt idx="112">
                  <c:v>-3.3661624109415587</c:v>
                </c:pt>
                <c:pt idx="113">
                  <c:v>-3.3661624109415587</c:v>
                </c:pt>
                <c:pt idx="114">
                  <c:v>-3.3589584621445949</c:v>
                </c:pt>
                <c:pt idx="115">
                  <c:v>-3.3589584621445949</c:v>
                </c:pt>
                <c:pt idx="116">
                  <c:v>-3.3517545133476312</c:v>
                </c:pt>
                <c:pt idx="117">
                  <c:v>-3.3517545133476312</c:v>
                </c:pt>
                <c:pt idx="118">
                  <c:v>-3.3445505645506679</c:v>
                </c:pt>
                <c:pt idx="119">
                  <c:v>-3.3445505645506679</c:v>
                </c:pt>
                <c:pt idx="120">
                  <c:v>-3.3373466157537042</c:v>
                </c:pt>
                <c:pt idx="121">
                  <c:v>-3.3373466157537042</c:v>
                </c:pt>
                <c:pt idx="122">
                  <c:v>-3.3301426669567404</c:v>
                </c:pt>
                <c:pt idx="123">
                  <c:v>-3.3301426669567404</c:v>
                </c:pt>
                <c:pt idx="124">
                  <c:v>-3.3229387181597767</c:v>
                </c:pt>
                <c:pt idx="125">
                  <c:v>-3.3229387181597767</c:v>
                </c:pt>
                <c:pt idx="126">
                  <c:v>-3.3157347693628134</c:v>
                </c:pt>
                <c:pt idx="127">
                  <c:v>-3.3157347693628134</c:v>
                </c:pt>
                <c:pt idx="128">
                  <c:v>-3.3085308205658497</c:v>
                </c:pt>
                <c:pt idx="129">
                  <c:v>-3.3085308205658497</c:v>
                </c:pt>
                <c:pt idx="130">
                  <c:v>-3.301326871768886</c:v>
                </c:pt>
                <c:pt idx="131">
                  <c:v>-3.301326871768886</c:v>
                </c:pt>
                <c:pt idx="132">
                  <c:v>-3.2941229229719227</c:v>
                </c:pt>
                <c:pt idx="133">
                  <c:v>-3.2941229229719227</c:v>
                </c:pt>
                <c:pt idx="134">
                  <c:v>-3.2869189741749589</c:v>
                </c:pt>
                <c:pt idx="135">
                  <c:v>-3.2869189741749589</c:v>
                </c:pt>
                <c:pt idx="136">
                  <c:v>-3.2797150253779952</c:v>
                </c:pt>
                <c:pt idx="137">
                  <c:v>-3.2797150253779952</c:v>
                </c:pt>
                <c:pt idx="138">
                  <c:v>-3.2725110765810319</c:v>
                </c:pt>
                <c:pt idx="139">
                  <c:v>-3.2725110765810319</c:v>
                </c:pt>
                <c:pt idx="140">
                  <c:v>-3.2653071277840682</c:v>
                </c:pt>
                <c:pt idx="141">
                  <c:v>-3.2653071277840682</c:v>
                </c:pt>
                <c:pt idx="142">
                  <c:v>-3.2581031789871044</c:v>
                </c:pt>
                <c:pt idx="143">
                  <c:v>-3.2581031789871044</c:v>
                </c:pt>
                <c:pt idx="144">
                  <c:v>-3.2508992301901412</c:v>
                </c:pt>
                <c:pt idx="145">
                  <c:v>-3.2508992301901412</c:v>
                </c:pt>
                <c:pt idx="146">
                  <c:v>-3.2436952813931774</c:v>
                </c:pt>
                <c:pt idx="147">
                  <c:v>-3.2436952813931774</c:v>
                </c:pt>
                <c:pt idx="148">
                  <c:v>-3.2364913325962137</c:v>
                </c:pt>
                <c:pt idx="149">
                  <c:v>-3.2364913325962137</c:v>
                </c:pt>
                <c:pt idx="150">
                  <c:v>-3.2292873837992504</c:v>
                </c:pt>
                <c:pt idx="151">
                  <c:v>-3.2292873837992504</c:v>
                </c:pt>
                <c:pt idx="152">
                  <c:v>-3.2220834350022867</c:v>
                </c:pt>
                <c:pt idx="153">
                  <c:v>-3.2220834350022867</c:v>
                </c:pt>
                <c:pt idx="154">
                  <c:v>-3.2148794862053229</c:v>
                </c:pt>
                <c:pt idx="155">
                  <c:v>-3.2148794862053229</c:v>
                </c:pt>
                <c:pt idx="156">
                  <c:v>-3.2076755374083592</c:v>
                </c:pt>
                <c:pt idx="157">
                  <c:v>-3.2076755374083592</c:v>
                </c:pt>
                <c:pt idx="158">
                  <c:v>-3.2004715886113955</c:v>
                </c:pt>
                <c:pt idx="159">
                  <c:v>-3.2004715886113955</c:v>
                </c:pt>
                <c:pt idx="160">
                  <c:v>-3.1932676398144322</c:v>
                </c:pt>
                <c:pt idx="161">
                  <c:v>-3.1932676398144322</c:v>
                </c:pt>
                <c:pt idx="162">
                  <c:v>-3.1860636910174684</c:v>
                </c:pt>
                <c:pt idx="163">
                  <c:v>-3.1860636910174684</c:v>
                </c:pt>
                <c:pt idx="164">
                  <c:v>-3.1788597422205047</c:v>
                </c:pt>
                <c:pt idx="165">
                  <c:v>-3.1788597422205047</c:v>
                </c:pt>
                <c:pt idx="166">
                  <c:v>-3.1716557934235414</c:v>
                </c:pt>
                <c:pt idx="167">
                  <c:v>-3.1716557934235414</c:v>
                </c:pt>
                <c:pt idx="168">
                  <c:v>-3.1644518446265777</c:v>
                </c:pt>
                <c:pt idx="169">
                  <c:v>-3.1644518446265777</c:v>
                </c:pt>
                <c:pt idx="170">
                  <c:v>-3.157247895829614</c:v>
                </c:pt>
                <c:pt idx="171">
                  <c:v>-3.157247895829614</c:v>
                </c:pt>
                <c:pt idx="172">
                  <c:v>-3.1500439470326507</c:v>
                </c:pt>
                <c:pt idx="173">
                  <c:v>-3.1500439470326507</c:v>
                </c:pt>
                <c:pt idx="174">
                  <c:v>-3.1428399982356869</c:v>
                </c:pt>
                <c:pt idx="175">
                  <c:v>-3.1428399982356869</c:v>
                </c:pt>
                <c:pt idx="176">
                  <c:v>-3.1356360494387232</c:v>
                </c:pt>
                <c:pt idx="177">
                  <c:v>-3.1356360494387232</c:v>
                </c:pt>
                <c:pt idx="178">
                  <c:v>-3.1284321006417599</c:v>
                </c:pt>
                <c:pt idx="179">
                  <c:v>-3.1284321006417599</c:v>
                </c:pt>
                <c:pt idx="180">
                  <c:v>-3.1212281518447962</c:v>
                </c:pt>
                <c:pt idx="181">
                  <c:v>-3.1212281518447962</c:v>
                </c:pt>
                <c:pt idx="182">
                  <c:v>-3.1140242030478325</c:v>
                </c:pt>
                <c:pt idx="183">
                  <c:v>-3.1140242030478325</c:v>
                </c:pt>
                <c:pt idx="184">
                  <c:v>-3.1068202542508692</c:v>
                </c:pt>
                <c:pt idx="185">
                  <c:v>-3.1068202542508692</c:v>
                </c:pt>
                <c:pt idx="186">
                  <c:v>-3.0996163054539054</c:v>
                </c:pt>
                <c:pt idx="187">
                  <c:v>-3.0996163054539054</c:v>
                </c:pt>
                <c:pt idx="188">
                  <c:v>-3.0924123566569417</c:v>
                </c:pt>
                <c:pt idx="189">
                  <c:v>-3.0924123566569417</c:v>
                </c:pt>
                <c:pt idx="190">
                  <c:v>-3.0852084078599784</c:v>
                </c:pt>
                <c:pt idx="191">
                  <c:v>-3.0852084078599784</c:v>
                </c:pt>
                <c:pt idx="192">
                  <c:v>-3.0780044590630147</c:v>
                </c:pt>
                <c:pt idx="193">
                  <c:v>-3.0780044590630147</c:v>
                </c:pt>
                <c:pt idx="194">
                  <c:v>-3.0708005102660509</c:v>
                </c:pt>
                <c:pt idx="195">
                  <c:v>-3.0708005102660509</c:v>
                </c:pt>
                <c:pt idx="196">
                  <c:v>-3.0635965614690872</c:v>
                </c:pt>
                <c:pt idx="197">
                  <c:v>-3.0635965614690872</c:v>
                </c:pt>
                <c:pt idx="198">
                  <c:v>-3.0563926126721235</c:v>
                </c:pt>
                <c:pt idx="199">
                  <c:v>-3.0563926126721235</c:v>
                </c:pt>
                <c:pt idx="200">
                  <c:v>-3.0491886638751602</c:v>
                </c:pt>
                <c:pt idx="201">
                  <c:v>-3.0491886638751602</c:v>
                </c:pt>
                <c:pt idx="202">
                  <c:v>-3.0419847150781965</c:v>
                </c:pt>
                <c:pt idx="203">
                  <c:v>-3.0419847150781965</c:v>
                </c:pt>
                <c:pt idx="204">
                  <c:v>-3.0347807662812327</c:v>
                </c:pt>
                <c:pt idx="205">
                  <c:v>-3.0347807662812327</c:v>
                </c:pt>
                <c:pt idx="206">
                  <c:v>-3.0275768174842694</c:v>
                </c:pt>
                <c:pt idx="207">
                  <c:v>-3.0275768174842694</c:v>
                </c:pt>
                <c:pt idx="208">
                  <c:v>-3.0203728686873057</c:v>
                </c:pt>
                <c:pt idx="209">
                  <c:v>-3.0203728686873057</c:v>
                </c:pt>
                <c:pt idx="210">
                  <c:v>-3.013168919890342</c:v>
                </c:pt>
                <c:pt idx="211">
                  <c:v>-3.013168919890342</c:v>
                </c:pt>
                <c:pt idx="212">
                  <c:v>-3.0059649710933787</c:v>
                </c:pt>
                <c:pt idx="213">
                  <c:v>-3.0059649710933787</c:v>
                </c:pt>
                <c:pt idx="214">
                  <c:v>-2.9987610222964149</c:v>
                </c:pt>
                <c:pt idx="215">
                  <c:v>-2.9987610222964149</c:v>
                </c:pt>
                <c:pt idx="216">
                  <c:v>-2.9915570734994512</c:v>
                </c:pt>
                <c:pt idx="217">
                  <c:v>-2.9915570734994512</c:v>
                </c:pt>
                <c:pt idx="218">
                  <c:v>-2.9843531247024879</c:v>
                </c:pt>
                <c:pt idx="219">
                  <c:v>-2.9843531247024879</c:v>
                </c:pt>
                <c:pt idx="220">
                  <c:v>-2.9771491759055242</c:v>
                </c:pt>
                <c:pt idx="221">
                  <c:v>-2.9771491759055242</c:v>
                </c:pt>
                <c:pt idx="222">
                  <c:v>-2.9699452271085605</c:v>
                </c:pt>
                <c:pt idx="223">
                  <c:v>-2.9699452271085605</c:v>
                </c:pt>
                <c:pt idx="224">
                  <c:v>-2.9627412783115972</c:v>
                </c:pt>
                <c:pt idx="225">
                  <c:v>-2.9627412783115972</c:v>
                </c:pt>
                <c:pt idx="226">
                  <c:v>-2.9555373295146334</c:v>
                </c:pt>
                <c:pt idx="227">
                  <c:v>-2.9555373295146334</c:v>
                </c:pt>
                <c:pt idx="228">
                  <c:v>-2.9483333807176697</c:v>
                </c:pt>
                <c:pt idx="229">
                  <c:v>-2.9483333807176697</c:v>
                </c:pt>
                <c:pt idx="230">
                  <c:v>-2.941129431920706</c:v>
                </c:pt>
                <c:pt idx="231">
                  <c:v>-2.941129431920706</c:v>
                </c:pt>
                <c:pt idx="232">
                  <c:v>-2.9339254831237427</c:v>
                </c:pt>
                <c:pt idx="233">
                  <c:v>-2.9339254831237427</c:v>
                </c:pt>
                <c:pt idx="234">
                  <c:v>-2.926721534326779</c:v>
                </c:pt>
                <c:pt idx="235">
                  <c:v>-2.926721534326779</c:v>
                </c:pt>
                <c:pt idx="236">
                  <c:v>-2.9195175855298152</c:v>
                </c:pt>
                <c:pt idx="237">
                  <c:v>-2.9195175855298152</c:v>
                </c:pt>
                <c:pt idx="238">
                  <c:v>-2.9123136367328515</c:v>
                </c:pt>
                <c:pt idx="239">
                  <c:v>-2.9123136367328515</c:v>
                </c:pt>
                <c:pt idx="240">
                  <c:v>-2.9051096879358882</c:v>
                </c:pt>
                <c:pt idx="241">
                  <c:v>-2.9051096879358882</c:v>
                </c:pt>
                <c:pt idx="242">
                  <c:v>-2.8979057391389245</c:v>
                </c:pt>
                <c:pt idx="243">
                  <c:v>-2.8979057391389245</c:v>
                </c:pt>
                <c:pt idx="244">
                  <c:v>-2.8907017903419607</c:v>
                </c:pt>
                <c:pt idx="245">
                  <c:v>-2.8907017903419607</c:v>
                </c:pt>
                <c:pt idx="246">
                  <c:v>-2.8834978415449974</c:v>
                </c:pt>
                <c:pt idx="247">
                  <c:v>-2.8834978415449974</c:v>
                </c:pt>
                <c:pt idx="248">
                  <c:v>-2.8762938927480337</c:v>
                </c:pt>
                <c:pt idx="249">
                  <c:v>-2.8762938927480337</c:v>
                </c:pt>
                <c:pt idx="250">
                  <c:v>-2.86908994395107</c:v>
                </c:pt>
                <c:pt idx="251">
                  <c:v>-2.86908994395107</c:v>
                </c:pt>
                <c:pt idx="252">
                  <c:v>-2.8618859951541067</c:v>
                </c:pt>
                <c:pt idx="253">
                  <c:v>-2.8618859951541067</c:v>
                </c:pt>
                <c:pt idx="254">
                  <c:v>-2.854682046357143</c:v>
                </c:pt>
                <c:pt idx="255">
                  <c:v>-2.854682046357143</c:v>
                </c:pt>
                <c:pt idx="256">
                  <c:v>-2.8474780975601792</c:v>
                </c:pt>
                <c:pt idx="257">
                  <c:v>-2.8474780975601792</c:v>
                </c:pt>
                <c:pt idx="258">
                  <c:v>-2.8402741487632159</c:v>
                </c:pt>
                <c:pt idx="259">
                  <c:v>-2.8402741487632159</c:v>
                </c:pt>
                <c:pt idx="260">
                  <c:v>-2.8330701999662522</c:v>
                </c:pt>
                <c:pt idx="261">
                  <c:v>-2.8330701999662522</c:v>
                </c:pt>
                <c:pt idx="262">
                  <c:v>-2.8258662511692885</c:v>
                </c:pt>
                <c:pt idx="263">
                  <c:v>-2.8258662511692885</c:v>
                </c:pt>
                <c:pt idx="264">
                  <c:v>-2.8186623023723252</c:v>
                </c:pt>
                <c:pt idx="265">
                  <c:v>-2.8186623023723252</c:v>
                </c:pt>
                <c:pt idx="266">
                  <c:v>-2.8114583535753614</c:v>
                </c:pt>
                <c:pt idx="267">
                  <c:v>-2.8114583535753614</c:v>
                </c:pt>
                <c:pt idx="268">
                  <c:v>-2.8042544047783977</c:v>
                </c:pt>
                <c:pt idx="269">
                  <c:v>-2.8042544047783977</c:v>
                </c:pt>
                <c:pt idx="270">
                  <c:v>-2.797050455981434</c:v>
                </c:pt>
                <c:pt idx="271">
                  <c:v>-2.797050455981434</c:v>
                </c:pt>
                <c:pt idx="272">
                  <c:v>-2.7898465071844707</c:v>
                </c:pt>
                <c:pt idx="273">
                  <c:v>-2.7898465071844707</c:v>
                </c:pt>
                <c:pt idx="274">
                  <c:v>-2.782642558387507</c:v>
                </c:pt>
                <c:pt idx="275">
                  <c:v>-2.782642558387507</c:v>
                </c:pt>
                <c:pt idx="276">
                  <c:v>-2.7754386095905432</c:v>
                </c:pt>
                <c:pt idx="277">
                  <c:v>-2.7754386095905432</c:v>
                </c:pt>
                <c:pt idx="278">
                  <c:v>-2.7682346607935795</c:v>
                </c:pt>
                <c:pt idx="279">
                  <c:v>-2.7682346607935795</c:v>
                </c:pt>
                <c:pt idx="280">
                  <c:v>-2.7610307119966162</c:v>
                </c:pt>
                <c:pt idx="281">
                  <c:v>-2.7610307119966162</c:v>
                </c:pt>
                <c:pt idx="282">
                  <c:v>-2.7538267631996525</c:v>
                </c:pt>
                <c:pt idx="283">
                  <c:v>-2.7538267631996525</c:v>
                </c:pt>
                <c:pt idx="284">
                  <c:v>-2.7466228144026887</c:v>
                </c:pt>
                <c:pt idx="285">
                  <c:v>-2.7466228144026887</c:v>
                </c:pt>
                <c:pt idx="286">
                  <c:v>-2.7394188656057255</c:v>
                </c:pt>
                <c:pt idx="287">
                  <c:v>-2.7394188656057255</c:v>
                </c:pt>
                <c:pt idx="288">
                  <c:v>-2.7322149168087617</c:v>
                </c:pt>
                <c:pt idx="289">
                  <c:v>-2.7322149168087617</c:v>
                </c:pt>
                <c:pt idx="290">
                  <c:v>-2.725010968011798</c:v>
                </c:pt>
                <c:pt idx="291">
                  <c:v>-2.725010968011798</c:v>
                </c:pt>
                <c:pt idx="292">
                  <c:v>-2.7178070192148347</c:v>
                </c:pt>
                <c:pt idx="293">
                  <c:v>-2.7178070192148347</c:v>
                </c:pt>
                <c:pt idx="294">
                  <c:v>-2.710603070417871</c:v>
                </c:pt>
                <c:pt idx="295">
                  <c:v>-2.710603070417871</c:v>
                </c:pt>
                <c:pt idx="296">
                  <c:v>-2.7033991216209072</c:v>
                </c:pt>
                <c:pt idx="297">
                  <c:v>-2.7033991216209072</c:v>
                </c:pt>
                <c:pt idx="298">
                  <c:v>-2.6961951728239439</c:v>
                </c:pt>
                <c:pt idx="299">
                  <c:v>-2.6961951728239439</c:v>
                </c:pt>
                <c:pt idx="300">
                  <c:v>-2.6889912240269802</c:v>
                </c:pt>
                <c:pt idx="301">
                  <c:v>-2.6889912240269802</c:v>
                </c:pt>
                <c:pt idx="302">
                  <c:v>-2.6817872752300165</c:v>
                </c:pt>
                <c:pt idx="303">
                  <c:v>-2.6817872752300165</c:v>
                </c:pt>
                <c:pt idx="304">
                  <c:v>-2.6745833264330532</c:v>
                </c:pt>
                <c:pt idx="305">
                  <c:v>-2.6745833264330532</c:v>
                </c:pt>
                <c:pt idx="306">
                  <c:v>-2.667379377636089</c:v>
                </c:pt>
                <c:pt idx="307">
                  <c:v>-2.667379377636089</c:v>
                </c:pt>
                <c:pt idx="308">
                  <c:v>-2.6601754288391257</c:v>
                </c:pt>
                <c:pt idx="309">
                  <c:v>-2.6601754288391257</c:v>
                </c:pt>
                <c:pt idx="310">
                  <c:v>-2.6529714800421624</c:v>
                </c:pt>
                <c:pt idx="311">
                  <c:v>-2.6529714800421624</c:v>
                </c:pt>
                <c:pt idx="312">
                  <c:v>-2.6457675312451983</c:v>
                </c:pt>
                <c:pt idx="313">
                  <c:v>-2.6457675312451983</c:v>
                </c:pt>
                <c:pt idx="314">
                  <c:v>-2.638563582448235</c:v>
                </c:pt>
                <c:pt idx="315">
                  <c:v>-2.638563582448235</c:v>
                </c:pt>
                <c:pt idx="316">
                  <c:v>-2.6313596336512712</c:v>
                </c:pt>
                <c:pt idx="317">
                  <c:v>-2.6313596336512712</c:v>
                </c:pt>
                <c:pt idx="318">
                  <c:v>-2.6241556848543075</c:v>
                </c:pt>
                <c:pt idx="319">
                  <c:v>-2.6241556848543075</c:v>
                </c:pt>
                <c:pt idx="320">
                  <c:v>-2.6169517360573442</c:v>
                </c:pt>
                <c:pt idx="321">
                  <c:v>-2.6169517360573442</c:v>
                </c:pt>
                <c:pt idx="322">
                  <c:v>-2.6097477872603805</c:v>
                </c:pt>
                <c:pt idx="323">
                  <c:v>-2.6097477872603805</c:v>
                </c:pt>
                <c:pt idx="324">
                  <c:v>-2.6025438384634167</c:v>
                </c:pt>
                <c:pt idx="325">
                  <c:v>-2.6025438384634167</c:v>
                </c:pt>
                <c:pt idx="326">
                  <c:v>-2.5953398896664535</c:v>
                </c:pt>
                <c:pt idx="327">
                  <c:v>-2.5953398896664535</c:v>
                </c:pt>
                <c:pt idx="328">
                  <c:v>-2.5881359408694897</c:v>
                </c:pt>
                <c:pt idx="329">
                  <c:v>-2.5881359408694897</c:v>
                </c:pt>
                <c:pt idx="330">
                  <c:v>-2.580931992072526</c:v>
                </c:pt>
                <c:pt idx="331">
                  <c:v>-2.580931992072526</c:v>
                </c:pt>
                <c:pt idx="332">
                  <c:v>-2.5737280432755627</c:v>
                </c:pt>
                <c:pt idx="333">
                  <c:v>-2.5737280432755627</c:v>
                </c:pt>
                <c:pt idx="334">
                  <c:v>-2.566524094478599</c:v>
                </c:pt>
                <c:pt idx="335">
                  <c:v>-2.566524094478599</c:v>
                </c:pt>
                <c:pt idx="336">
                  <c:v>-2.5593201456816352</c:v>
                </c:pt>
                <c:pt idx="337">
                  <c:v>-2.5593201456816352</c:v>
                </c:pt>
                <c:pt idx="338">
                  <c:v>-2.552116196884672</c:v>
                </c:pt>
                <c:pt idx="339">
                  <c:v>-2.552116196884672</c:v>
                </c:pt>
                <c:pt idx="340">
                  <c:v>-2.5449122480877082</c:v>
                </c:pt>
                <c:pt idx="341">
                  <c:v>-2.5449122480877082</c:v>
                </c:pt>
                <c:pt idx="342">
                  <c:v>-2.5377082992907445</c:v>
                </c:pt>
                <c:pt idx="343">
                  <c:v>-2.5377082992907445</c:v>
                </c:pt>
                <c:pt idx="344">
                  <c:v>-2.5305043504937812</c:v>
                </c:pt>
                <c:pt idx="345">
                  <c:v>-2.5305043504937812</c:v>
                </c:pt>
                <c:pt idx="346">
                  <c:v>-2.523300401696817</c:v>
                </c:pt>
                <c:pt idx="347">
                  <c:v>-2.523300401696817</c:v>
                </c:pt>
                <c:pt idx="348">
                  <c:v>-2.5160964528998537</c:v>
                </c:pt>
                <c:pt idx="349">
                  <c:v>-2.5160964528998537</c:v>
                </c:pt>
                <c:pt idx="350">
                  <c:v>-2.5088925041028904</c:v>
                </c:pt>
                <c:pt idx="351">
                  <c:v>-2.5088925041028904</c:v>
                </c:pt>
                <c:pt idx="352">
                  <c:v>-2.5016885553059263</c:v>
                </c:pt>
                <c:pt idx="353">
                  <c:v>-2.5016885553059263</c:v>
                </c:pt>
                <c:pt idx="354">
                  <c:v>-2.494484606508963</c:v>
                </c:pt>
                <c:pt idx="355">
                  <c:v>-2.494484606508963</c:v>
                </c:pt>
                <c:pt idx="356">
                  <c:v>-2.4872806577119992</c:v>
                </c:pt>
                <c:pt idx="357">
                  <c:v>-2.4872806577119992</c:v>
                </c:pt>
                <c:pt idx="358">
                  <c:v>-2.4800767089150355</c:v>
                </c:pt>
                <c:pt idx="359">
                  <c:v>-2.4800767089150355</c:v>
                </c:pt>
                <c:pt idx="360">
                  <c:v>-2.4728727601180722</c:v>
                </c:pt>
                <c:pt idx="361">
                  <c:v>-2.4728727601180722</c:v>
                </c:pt>
                <c:pt idx="362">
                  <c:v>-2.4656688113211085</c:v>
                </c:pt>
                <c:pt idx="363">
                  <c:v>-2.4656688113211085</c:v>
                </c:pt>
                <c:pt idx="364">
                  <c:v>-2.4584648625241448</c:v>
                </c:pt>
                <c:pt idx="365">
                  <c:v>-2.4584648625241448</c:v>
                </c:pt>
                <c:pt idx="366">
                  <c:v>-2.4512609137271815</c:v>
                </c:pt>
                <c:pt idx="367">
                  <c:v>-2.4512609137271815</c:v>
                </c:pt>
                <c:pt idx="368">
                  <c:v>-2.4440569649302177</c:v>
                </c:pt>
                <c:pt idx="369">
                  <c:v>-2.4440569649302177</c:v>
                </c:pt>
                <c:pt idx="370">
                  <c:v>-2.436853016133254</c:v>
                </c:pt>
                <c:pt idx="371">
                  <c:v>-2.436853016133254</c:v>
                </c:pt>
                <c:pt idx="372">
                  <c:v>-2.4296490673362907</c:v>
                </c:pt>
                <c:pt idx="373">
                  <c:v>-2.4296490673362907</c:v>
                </c:pt>
                <c:pt idx="374">
                  <c:v>-2.422445118539327</c:v>
                </c:pt>
                <c:pt idx="375">
                  <c:v>-2.422445118539327</c:v>
                </c:pt>
                <c:pt idx="376">
                  <c:v>-2.4152411697423632</c:v>
                </c:pt>
                <c:pt idx="377">
                  <c:v>-2.4152411697423632</c:v>
                </c:pt>
                <c:pt idx="378">
                  <c:v>-2.4080372209454</c:v>
                </c:pt>
                <c:pt idx="379">
                  <c:v>-2.4080372209454</c:v>
                </c:pt>
                <c:pt idx="380">
                  <c:v>-2.4008332721484362</c:v>
                </c:pt>
                <c:pt idx="381">
                  <c:v>-2.4008332721484362</c:v>
                </c:pt>
                <c:pt idx="382">
                  <c:v>-2.3936293233514725</c:v>
                </c:pt>
                <c:pt idx="383">
                  <c:v>-2.3936293233514725</c:v>
                </c:pt>
                <c:pt idx="384">
                  <c:v>-2.3864253745545092</c:v>
                </c:pt>
                <c:pt idx="385">
                  <c:v>-2.3864253745545092</c:v>
                </c:pt>
                <c:pt idx="386">
                  <c:v>-2.379221425757545</c:v>
                </c:pt>
                <c:pt idx="387">
                  <c:v>-2.379221425757545</c:v>
                </c:pt>
                <c:pt idx="388">
                  <c:v>-2.3720174769605817</c:v>
                </c:pt>
                <c:pt idx="389">
                  <c:v>-2.3720174769605817</c:v>
                </c:pt>
                <c:pt idx="390">
                  <c:v>-2.3648135281636185</c:v>
                </c:pt>
                <c:pt idx="391">
                  <c:v>-2.3648135281636185</c:v>
                </c:pt>
                <c:pt idx="392">
                  <c:v>-2.3576095793666543</c:v>
                </c:pt>
                <c:pt idx="393">
                  <c:v>-2.3576095793666543</c:v>
                </c:pt>
                <c:pt idx="394">
                  <c:v>-2.350405630569691</c:v>
                </c:pt>
                <c:pt idx="395">
                  <c:v>-2.350405630569691</c:v>
                </c:pt>
                <c:pt idx="396">
                  <c:v>-2.3432016817727273</c:v>
                </c:pt>
                <c:pt idx="397">
                  <c:v>-2.3432016817727273</c:v>
                </c:pt>
                <c:pt idx="398">
                  <c:v>-2.3359977329757635</c:v>
                </c:pt>
                <c:pt idx="399">
                  <c:v>-2.3359977329757635</c:v>
                </c:pt>
                <c:pt idx="400">
                  <c:v>-2.3287937841788002</c:v>
                </c:pt>
                <c:pt idx="401">
                  <c:v>-2.3287937841788002</c:v>
                </c:pt>
                <c:pt idx="402">
                  <c:v>-2.3215898353818365</c:v>
                </c:pt>
                <c:pt idx="403">
                  <c:v>-2.3215898353818365</c:v>
                </c:pt>
                <c:pt idx="404">
                  <c:v>-2.3143858865848728</c:v>
                </c:pt>
                <c:pt idx="405">
                  <c:v>-2.3143858865848728</c:v>
                </c:pt>
                <c:pt idx="406">
                  <c:v>-2.3071819377879095</c:v>
                </c:pt>
                <c:pt idx="407">
                  <c:v>-2.3071819377879095</c:v>
                </c:pt>
                <c:pt idx="408">
                  <c:v>-2.2999779889909457</c:v>
                </c:pt>
                <c:pt idx="409">
                  <c:v>-2.2999779889909457</c:v>
                </c:pt>
                <c:pt idx="410">
                  <c:v>-2.292774040193982</c:v>
                </c:pt>
                <c:pt idx="411">
                  <c:v>-2.292774040193982</c:v>
                </c:pt>
                <c:pt idx="412">
                  <c:v>-2.2855700913970187</c:v>
                </c:pt>
                <c:pt idx="413">
                  <c:v>-2.2855700913970187</c:v>
                </c:pt>
                <c:pt idx="414">
                  <c:v>-2.278366142600055</c:v>
                </c:pt>
                <c:pt idx="415">
                  <c:v>-2.278366142600055</c:v>
                </c:pt>
                <c:pt idx="416">
                  <c:v>-2.2711621938030913</c:v>
                </c:pt>
                <c:pt idx="417">
                  <c:v>-2.2711621938030913</c:v>
                </c:pt>
                <c:pt idx="418">
                  <c:v>-2.263958245006128</c:v>
                </c:pt>
                <c:pt idx="419">
                  <c:v>-2.263958245006128</c:v>
                </c:pt>
                <c:pt idx="420">
                  <c:v>-2.2567542962091642</c:v>
                </c:pt>
                <c:pt idx="421">
                  <c:v>-2.2567542962091642</c:v>
                </c:pt>
                <c:pt idx="422">
                  <c:v>-2.2495503474122005</c:v>
                </c:pt>
                <c:pt idx="423">
                  <c:v>-2.2495503474122005</c:v>
                </c:pt>
                <c:pt idx="424">
                  <c:v>-2.2423463986152372</c:v>
                </c:pt>
                <c:pt idx="425">
                  <c:v>-2.2423463986152372</c:v>
                </c:pt>
                <c:pt idx="426">
                  <c:v>-2.235142449818273</c:v>
                </c:pt>
                <c:pt idx="427">
                  <c:v>-2.235142449818273</c:v>
                </c:pt>
                <c:pt idx="428">
                  <c:v>-2.2279385010213097</c:v>
                </c:pt>
                <c:pt idx="429">
                  <c:v>-2.2279385010213097</c:v>
                </c:pt>
                <c:pt idx="430">
                  <c:v>-2.220734552224346</c:v>
                </c:pt>
                <c:pt idx="431">
                  <c:v>-2.220734552224346</c:v>
                </c:pt>
                <c:pt idx="432">
                  <c:v>-2.2135306034273823</c:v>
                </c:pt>
                <c:pt idx="433">
                  <c:v>-2.2135306034273823</c:v>
                </c:pt>
                <c:pt idx="434">
                  <c:v>-2.206326654630419</c:v>
                </c:pt>
                <c:pt idx="435">
                  <c:v>-2.206326654630419</c:v>
                </c:pt>
                <c:pt idx="436">
                  <c:v>-2.1991227058334553</c:v>
                </c:pt>
                <c:pt idx="437">
                  <c:v>-2.1991227058334553</c:v>
                </c:pt>
                <c:pt idx="438">
                  <c:v>-2.1919187570364915</c:v>
                </c:pt>
                <c:pt idx="439">
                  <c:v>-2.1919187570364915</c:v>
                </c:pt>
                <c:pt idx="440">
                  <c:v>-2.1847148082395282</c:v>
                </c:pt>
                <c:pt idx="441">
                  <c:v>-2.1847148082395282</c:v>
                </c:pt>
                <c:pt idx="442">
                  <c:v>-2.1775108594425645</c:v>
                </c:pt>
                <c:pt idx="443">
                  <c:v>-2.1775108594425645</c:v>
                </c:pt>
                <c:pt idx="444">
                  <c:v>-2.1703069106456008</c:v>
                </c:pt>
                <c:pt idx="445">
                  <c:v>-2.1703069106456008</c:v>
                </c:pt>
                <c:pt idx="446">
                  <c:v>-2.1631029618486375</c:v>
                </c:pt>
                <c:pt idx="447">
                  <c:v>-2.1631029618486375</c:v>
                </c:pt>
                <c:pt idx="448">
                  <c:v>-2.1558990130516738</c:v>
                </c:pt>
                <c:pt idx="449">
                  <c:v>-2.1558990130516738</c:v>
                </c:pt>
                <c:pt idx="450">
                  <c:v>-2.14869506425471</c:v>
                </c:pt>
                <c:pt idx="451">
                  <c:v>-2.14869506425471</c:v>
                </c:pt>
                <c:pt idx="452">
                  <c:v>-2.1414911154577467</c:v>
                </c:pt>
                <c:pt idx="453">
                  <c:v>-2.1414911154577467</c:v>
                </c:pt>
                <c:pt idx="454">
                  <c:v>-2.134287166660783</c:v>
                </c:pt>
                <c:pt idx="455">
                  <c:v>-2.134287166660783</c:v>
                </c:pt>
                <c:pt idx="456">
                  <c:v>-2.1270832178638193</c:v>
                </c:pt>
                <c:pt idx="457">
                  <c:v>-2.1270832178638193</c:v>
                </c:pt>
                <c:pt idx="458">
                  <c:v>-2.119879269066856</c:v>
                </c:pt>
                <c:pt idx="459">
                  <c:v>-2.119879269066856</c:v>
                </c:pt>
                <c:pt idx="460">
                  <c:v>-2.1126753202698918</c:v>
                </c:pt>
                <c:pt idx="461">
                  <c:v>-2.1126753202698918</c:v>
                </c:pt>
                <c:pt idx="462">
                  <c:v>-2.1054713714729285</c:v>
                </c:pt>
                <c:pt idx="463">
                  <c:v>-2.1054713714729285</c:v>
                </c:pt>
                <c:pt idx="464">
                  <c:v>-2.0982674226759652</c:v>
                </c:pt>
                <c:pt idx="465">
                  <c:v>-2.0982674226759652</c:v>
                </c:pt>
                <c:pt idx="466">
                  <c:v>-2.091063473879001</c:v>
                </c:pt>
                <c:pt idx="467">
                  <c:v>-2.091063473879001</c:v>
                </c:pt>
                <c:pt idx="468">
                  <c:v>-2.0838595250820378</c:v>
                </c:pt>
                <c:pt idx="469">
                  <c:v>-2.0838595250820378</c:v>
                </c:pt>
                <c:pt idx="470">
                  <c:v>-2.076655576285074</c:v>
                </c:pt>
                <c:pt idx="471">
                  <c:v>-2.076655576285074</c:v>
                </c:pt>
                <c:pt idx="472">
                  <c:v>-2.0694516274881103</c:v>
                </c:pt>
                <c:pt idx="473">
                  <c:v>-2.0694516274881103</c:v>
                </c:pt>
                <c:pt idx="474">
                  <c:v>-2.062247678691147</c:v>
                </c:pt>
                <c:pt idx="475">
                  <c:v>-2.062247678691147</c:v>
                </c:pt>
                <c:pt idx="476">
                  <c:v>-2.0550437298941833</c:v>
                </c:pt>
                <c:pt idx="477">
                  <c:v>-2.0550437298941833</c:v>
                </c:pt>
                <c:pt idx="478">
                  <c:v>-2.0478397810972195</c:v>
                </c:pt>
                <c:pt idx="479">
                  <c:v>-2.0478397810972195</c:v>
                </c:pt>
                <c:pt idx="480">
                  <c:v>-2.0406358323002562</c:v>
                </c:pt>
                <c:pt idx="481">
                  <c:v>-2.0406358323002562</c:v>
                </c:pt>
                <c:pt idx="482">
                  <c:v>-2.0334318835032925</c:v>
                </c:pt>
                <c:pt idx="483">
                  <c:v>-2.0334318835032925</c:v>
                </c:pt>
                <c:pt idx="484">
                  <c:v>-2.0262279347063288</c:v>
                </c:pt>
                <c:pt idx="485">
                  <c:v>-2.0262279347063288</c:v>
                </c:pt>
                <c:pt idx="486">
                  <c:v>-2.0190239859093655</c:v>
                </c:pt>
                <c:pt idx="487">
                  <c:v>-2.0190239859093655</c:v>
                </c:pt>
                <c:pt idx="488">
                  <c:v>-2.0118200371124018</c:v>
                </c:pt>
                <c:pt idx="489">
                  <c:v>-2.0118200371124018</c:v>
                </c:pt>
                <c:pt idx="490">
                  <c:v>-2.004616088315438</c:v>
                </c:pt>
                <c:pt idx="491">
                  <c:v>-2.004616088315438</c:v>
                </c:pt>
                <c:pt idx="492">
                  <c:v>-1.9974121395184745</c:v>
                </c:pt>
                <c:pt idx="493">
                  <c:v>-1.9974121395184745</c:v>
                </c:pt>
                <c:pt idx="494">
                  <c:v>-1.990208190721511</c:v>
                </c:pt>
                <c:pt idx="495">
                  <c:v>-1.990208190721511</c:v>
                </c:pt>
                <c:pt idx="496">
                  <c:v>-1.9830042419245473</c:v>
                </c:pt>
                <c:pt idx="497">
                  <c:v>-1.9830042419245473</c:v>
                </c:pt>
                <c:pt idx="498">
                  <c:v>-1.9758002931275838</c:v>
                </c:pt>
                <c:pt idx="499">
                  <c:v>-1.9758002931275838</c:v>
                </c:pt>
              </c:numCache>
            </c:numRef>
          </c:xVal>
          <c:yVal>
            <c:numRef>
              <c:f>'2 samples t test_HID1'!$D$1:$D$500</c:f>
              <c:numCache>
                <c:formatCode>General</c:formatCode>
                <c:ptCount val="500"/>
                <c:pt idx="0">
                  <c:v>3.8089966143182817E-4</c:v>
                </c:pt>
                <c:pt idx="1">
                  <c:v>5.6601650205822504E-140</c:v>
                </c:pt>
                <c:pt idx="2">
                  <c:v>5.6601650205822504E-140</c:v>
                </c:pt>
                <c:pt idx="3">
                  <c:v>3.9089283544616385E-4</c:v>
                </c:pt>
                <c:pt idx="4">
                  <c:v>4.0113025264301678E-4</c:v>
                </c:pt>
                <c:pt idx="5">
                  <c:v>5.6601650205822504E-140</c:v>
                </c:pt>
                <c:pt idx="6">
                  <c:v>5.6601650205822504E-140</c:v>
                </c:pt>
                <c:pt idx="7">
                  <c:v>4.1161737163797178E-4</c:v>
                </c:pt>
                <c:pt idx="8">
                  <c:v>4.2235975912949199E-4</c:v>
                </c:pt>
                <c:pt idx="9">
                  <c:v>5.6601650205822504E-140</c:v>
                </c:pt>
                <c:pt idx="10">
                  <c:v>5.6601650205822504E-140</c:v>
                </c:pt>
                <c:pt idx="11">
                  <c:v>4.333630916769954E-4</c:v>
                </c:pt>
                <c:pt idx="12">
                  <c:v>4.4463315749893988E-4</c:v>
                </c:pt>
                <c:pt idx="13">
                  <c:v>5.6601650205822504E-140</c:v>
                </c:pt>
                <c:pt idx="14">
                  <c:v>5.6601650205822504E-140</c:v>
                </c:pt>
                <c:pt idx="15">
                  <c:v>4.5617585829123004E-4</c:v>
                </c:pt>
                <c:pt idx="16">
                  <c:v>4.679972110656245E-4</c:v>
                </c:pt>
                <c:pt idx="17">
                  <c:v>5.6601650205822504E-140</c:v>
                </c:pt>
                <c:pt idx="18">
                  <c:v>5.6601650205822504E-140</c:v>
                </c:pt>
                <c:pt idx="19">
                  <c:v>4.8010335000832192E-4</c:v>
                </c:pt>
                <c:pt idx="20">
                  <c:v>4.9250052835867668E-4</c:v>
                </c:pt>
                <c:pt idx="21">
                  <c:v>5.6601650205822504E-140</c:v>
                </c:pt>
                <c:pt idx="22">
                  <c:v>5.6601650205822504E-140</c:v>
                </c:pt>
                <c:pt idx="23">
                  <c:v>5.0519512030790367E-4</c:v>
                </c:pt>
                <c:pt idx="24">
                  <c:v>5.1819362291785479E-4</c:v>
                </c:pt>
                <c:pt idx="25">
                  <c:v>5.6601650205822504E-140</c:v>
                </c:pt>
                <c:pt idx="26">
                  <c:v>5.6601650205822504E-140</c:v>
                </c:pt>
                <c:pt idx="27">
                  <c:v>5.3150265805974558E-4</c:v>
                </c:pt>
                <c:pt idx="28">
                  <c:v>5.4512897437284866E-4</c:v>
                </c:pt>
                <c:pt idx="29">
                  <c:v>5.6601650205822504E-140</c:v>
                </c:pt>
                <c:pt idx="30">
                  <c:v>5.6601650205822504E-140</c:v>
                </c:pt>
                <c:pt idx="31">
                  <c:v>5.5907944924295488E-4</c:v>
                </c:pt>
                <c:pt idx="32">
                  <c:v>5.7336109080065539E-4</c:v>
                </c:pt>
                <c:pt idx="33">
                  <c:v>5.6601650205822504E-140</c:v>
                </c:pt>
                <c:pt idx="34">
                  <c:v>5.6601650205822504E-140</c:v>
                </c:pt>
                <c:pt idx="35">
                  <c:v>5.8798103993928442E-4</c:v>
                </c:pt>
                <c:pt idx="36">
                  <c:v>6.0294657235252305E-4</c:v>
                </c:pt>
                <c:pt idx="37">
                  <c:v>5.6601650205822504E-140</c:v>
                </c:pt>
                <c:pt idx="38">
                  <c:v>5.6601650205822504E-140</c:v>
                </c:pt>
                <c:pt idx="39">
                  <c:v>6.1826510059138744E-4</c:v>
                </c:pt>
                <c:pt idx="40">
                  <c:v>6.3394417614066022E-4</c:v>
                </c:pt>
                <c:pt idx="41">
                  <c:v>5.6601650205822504E-140</c:v>
                </c:pt>
                <c:pt idx="42">
                  <c:v>5.6601650205822504E-140</c:v>
                </c:pt>
                <c:pt idx="43">
                  <c:v>6.4999149151453214E-4</c:v>
                </c:pt>
                <c:pt idx="44">
                  <c:v>6.6641488237144668E-4</c:v>
                </c:pt>
                <c:pt idx="45">
                  <c:v>5.6601650205822504E-140</c:v>
                </c:pt>
                <c:pt idx="46">
                  <c:v>5.6601650205822504E-140</c:v>
                </c:pt>
                <c:pt idx="47">
                  <c:v>6.8322232964778968E-4</c:v>
                </c:pt>
                <c:pt idx="48">
                  <c:v>7.0042196171048437E-4</c:v>
                </c:pt>
                <c:pt idx="49">
                  <c:v>5.6601650205822504E-140</c:v>
                </c:pt>
                <c:pt idx="50">
                  <c:v>5.6601650205822504E-140</c:v>
                </c:pt>
                <c:pt idx="51">
                  <c:v>7.180220565281858E-4</c:v>
                </c:pt>
                <c:pt idx="52">
                  <c:v>7.3603104386104029E-4</c:v>
                </c:pt>
                <c:pt idx="53">
                  <c:v>5.6601650205822504E-140</c:v>
                </c:pt>
                <c:pt idx="54">
                  <c:v>5.6601650205822504E-140</c:v>
                </c:pt>
                <c:pt idx="55">
                  <c:v>7.5445750746860039E-4</c:v>
                </c:pt>
                <c:pt idx="56">
                  <c:v>7.7331018733591244E-4</c:v>
                </c:pt>
                <c:pt idx="57">
                  <c:v>5.6601650205822504E-140</c:v>
                </c:pt>
                <c:pt idx="58">
                  <c:v>5.6601650205822504E-140</c:v>
                </c:pt>
                <c:pt idx="59">
                  <c:v>7.9259798191742066E-4</c:v>
                </c:pt>
                <c:pt idx="60">
                  <c:v>8.1232995039863195E-4</c:v>
                </c:pt>
                <c:pt idx="61">
                  <c:v>5.6601650205822504E-140</c:v>
                </c:pt>
                <c:pt idx="62">
                  <c:v>5.6601650205822504E-140</c:v>
                </c:pt>
                <c:pt idx="63">
                  <c:v>8.3251531497503274E-4</c:v>
                </c:pt>
                <c:pt idx="64">
                  <c:v>8.5316346314825596E-4</c:v>
                </c:pt>
                <c:pt idx="65">
                  <c:v>5.6601650205822504E-140</c:v>
                </c:pt>
                <c:pt idx="66">
                  <c:v>5.6601650205822504E-140</c:v>
                </c:pt>
                <c:pt idx="67">
                  <c:v>8.7428395003923739E-4</c:v>
                </c:pt>
                <c:pt idx="68">
                  <c:v>8.9588650071772958E-4</c:v>
                </c:pt>
                <c:pt idx="69">
                  <c:v>5.6601650205822504E-140</c:v>
                </c:pt>
                <c:pt idx="70">
                  <c:v>5.6601650205822504E-140</c:v>
                </c:pt>
                <c:pt idx="71">
                  <c:v>9.1798101254848418E-4</c:v>
                </c:pt>
                <c:pt idx="72">
                  <c:v>9.4057755755332648E-4</c:v>
                </c:pt>
                <c:pt idx="73">
                  <c:v>5.6601650205822504E-140</c:v>
                </c:pt>
                <c:pt idx="74">
                  <c:v>5.6601650205822504E-140</c:v>
                </c:pt>
                <c:pt idx="75">
                  <c:v>9.6368638478878325E-4</c:v>
                </c:pt>
                <c:pt idx="76">
                  <c:v>9.8731792273946137E-4</c:v>
                </c:pt>
                <c:pt idx="77">
                  <c:v>5.6601650205822504E-140</c:v>
                </c:pt>
                <c:pt idx="78">
                  <c:v>5.6601650205822504E-140</c:v>
                </c:pt>
                <c:pt idx="79">
                  <c:v>1.0114827817261835E-3</c:v>
                </c:pt>
                <c:pt idx="80">
                  <c:v>1.0361917563289564E-3</c:v>
                </c:pt>
                <c:pt idx="81">
                  <c:v>5.6601650205822504E-140</c:v>
                </c:pt>
                <c:pt idx="82">
                  <c:v>5.6601650205822504E-140</c:v>
                </c:pt>
                <c:pt idx="83">
                  <c:v>1.0614558278241998E-3</c:v>
                </c:pt>
                <c:pt idx="84">
                  <c:v>1.0872861666360509E-3</c:v>
                </c:pt>
                <c:pt idx="85">
                  <c:v>5.6601650205822504E-140</c:v>
                </c:pt>
                <c:pt idx="86">
                  <c:v>5.6601650205822504E-140</c:v>
                </c:pt>
                <c:pt idx="87">
                  <c:v>1.1136941348010073E-3</c:v>
                </c:pt>
                <c:pt idx="88">
                  <c:v>1.1406912884457966E-3</c:v>
                </c:pt>
                <c:pt idx="89">
                  <c:v>5.6601650205822504E-140</c:v>
                </c:pt>
                <c:pt idx="90">
                  <c:v>5.6601650205822504E-140</c:v>
                </c:pt>
                <c:pt idx="91">
                  <c:v>1.1682893802780316E-3</c:v>
                </c:pt>
                <c:pt idx="92">
                  <c:v>1.1965003620889062E-3</c:v>
                </c:pt>
                <c:pt idx="93">
                  <c:v>5.6601650205822504E-140</c:v>
                </c:pt>
                <c:pt idx="94">
                  <c:v>5.6601650205822504E-140</c:v>
                </c:pt>
                <c:pt idx="95">
                  <c:v>1.2253363872678194E-3</c:v>
                </c:pt>
                <c:pt idx="96">
                  <c:v>1.2548098133282433E-3</c:v>
                </c:pt>
                <c:pt idx="97">
                  <c:v>5.6601650205822504E-140</c:v>
                </c:pt>
                <c:pt idx="98">
                  <c:v>5.6601650205822504E-140</c:v>
                </c:pt>
                <c:pt idx="99">
                  <c:v>1.2849332044443937E-3</c:v>
                </c:pt>
                <c:pt idx="100">
                  <c:v>1.3157193339983035E-3</c:v>
                </c:pt>
                <c:pt idx="101">
                  <c:v>5.6601650205822504E-140</c:v>
                </c:pt>
                <c:pt idx="102">
                  <c:v>5.6601650205822504E-140</c:v>
                </c:pt>
                <c:pt idx="103">
                  <c:v>1.3471811871364411E-3</c:v>
                </c:pt>
                <c:pt idx="104">
                  <c:v>1.3793319633358665E-3</c:v>
                </c:pt>
                <c:pt idx="105">
                  <c:v>5.6601650205822504E-140</c:v>
                </c:pt>
                <c:pt idx="106">
                  <c:v>5.6601650205822504E-140</c:v>
                </c:pt>
                <c:pt idx="107">
                  <c:v>1.4121850789785791E-3</c:v>
                </c:pt>
                <c:pt idx="108">
                  <c:v>1.4457541699345168E-3</c:v>
                </c:pt>
                <c:pt idx="109">
                  <c:v>5.6601650205822504E-140</c:v>
                </c:pt>
                <c:pt idx="110">
                  <c:v>5.6601650205822504E-140</c:v>
                </c:pt>
                <c:pt idx="111">
                  <c:v>1.4800530941515694E-3</c:v>
                </c:pt>
                <c:pt idx="112">
                  <c:v>1.5150959342526504E-3</c:v>
                </c:pt>
                <c:pt idx="113">
                  <c:v>5.6601650205822504E-140</c:v>
                </c:pt>
                <c:pt idx="114">
                  <c:v>5.6601650205822504E-140</c:v>
                </c:pt>
                <c:pt idx="115">
                  <c:v>1.550897000139093E-3</c:v>
                </c:pt>
                <c:pt idx="116">
                  <c:v>1.5874708315994162E-3</c:v>
                </c:pt>
                <c:pt idx="117">
                  <c:v>5.6601650205822504E-140</c:v>
                </c:pt>
                <c:pt idx="118">
                  <c:v>5.6601650205822504E-140</c:v>
                </c:pt>
                <c:pt idx="119">
                  <c:v>1.6248322009231435E-3</c:v>
                </c:pt>
                <c:pt idx="120">
                  <c:v>1.6629961155187685E-3</c:v>
                </c:pt>
                <c:pt idx="121">
                  <c:v>5.6601650205822504E-140</c:v>
                </c:pt>
                <c:pt idx="122">
                  <c:v>5.6601650205822504E-140</c:v>
                </c:pt>
                <c:pt idx="123">
                  <c:v>1.7019778205354889E-3</c:v>
                </c:pt>
                <c:pt idx="124">
                  <c:v>1.7417928014871382E-3</c:v>
                </c:pt>
                <c:pt idx="125">
                  <c:v>5.6601650205822504E-140</c:v>
                </c:pt>
                <c:pt idx="126">
                  <c:v>5.6601650205822504E-140</c:v>
                </c:pt>
                <c:pt idx="127">
                  <c:v>1.7824567868791239E-3</c:v>
                </c:pt>
                <c:pt idx="128">
                  <c:v>1.8239857508355413E-3</c:v>
                </c:pt>
                <c:pt idx="129">
                  <c:v>5.6601650205822504E-140</c:v>
                </c:pt>
                <c:pt idx="130">
                  <c:v>5.6601650205822504E-140</c:v>
                </c:pt>
                <c:pt idx="131">
                  <c:v>1.8663959157278233E-3</c:v>
                </c:pt>
                <c:pt idx="132">
                  <c:v>1.909703754802134E-3</c:v>
                </c:pt>
                <c:pt idx="133">
                  <c:v>5.6601650205822504E-140</c:v>
                </c:pt>
                <c:pt idx="134">
                  <c:v>5.6601650205822504E-140</c:v>
                </c:pt>
                <c:pt idx="135">
                  <c:v>1.9539259948067604E-3</c:v>
                </c:pt>
                <c:pt idx="136">
                  <c:v>1.9990796186163604E-3</c:v>
                </c:pt>
                <c:pt idx="137">
                  <c:v>5.6601650205822504E-140</c:v>
                </c:pt>
                <c:pt idx="138">
                  <c:v>5.6601650205822504E-140</c:v>
                </c:pt>
                <c:pt idx="139">
                  <c:v>2.0451818678541935E-3</c:v>
                </c:pt>
                <c:pt idx="140">
                  <c:v>2.0922502455105376E-3</c:v>
                </c:pt>
                <c:pt idx="141">
                  <c:v>5.6601650205822504E-140</c:v>
                </c:pt>
                <c:pt idx="142">
                  <c:v>5.6601650205822504E-140</c:v>
                </c:pt>
                <c:pt idx="143">
                  <c:v>2.1403025185561669E-3</c:v>
                </c:pt>
                <c:pt idx="144">
                  <c:v>2.189356720550783E-3</c:v>
                </c:pt>
                <c:pt idx="145">
                  <c:v>5.6601650205822504E-140</c:v>
                </c:pt>
                <c:pt idx="146">
                  <c:v>5.6601650205822504E-140</c:v>
                </c:pt>
                <c:pt idx="147">
                  <c:v>2.2394311542446315E-3</c:v>
                </c:pt>
                <c:pt idx="148">
                  <c:v>2.2905443941725365E-3</c:v>
                </c:pt>
                <c:pt idx="149">
                  <c:v>5.6601650205822504E-140</c:v>
                </c:pt>
                <c:pt idx="150">
                  <c:v>5.6601650205822504E-140</c:v>
                </c:pt>
                <c:pt idx="151">
                  <c:v>2.3427152892404935E-3</c:v>
                </c:pt>
                <c:pt idx="152">
                  <c:v>2.3959629653014223E-3</c:v>
                </c:pt>
                <c:pt idx="153">
                  <c:v>5.6601650205822504E-140</c:v>
                </c:pt>
                <c:pt idx="154">
                  <c:v>5.6601650205822504E-140</c:v>
                </c:pt>
                <c:pt idx="155">
                  <c:v>2.4503068277218066E-3</c:v>
                </c:pt>
                <c:pt idx="156">
                  <c:v>2.5057665639360237E-3</c:v>
                </c:pt>
                <c:pt idx="157">
                  <c:v>5.6601650205822504E-140</c:v>
                </c:pt>
                <c:pt idx="158">
                  <c:v>5.6601650205822504E-140</c:v>
                </c:pt>
                <c:pt idx="159">
                  <c:v>2.5623621459884868E-3</c:v>
                </c:pt>
                <c:pt idx="160">
                  <c:v>2.6201138330620337E-3</c:v>
                </c:pt>
                <c:pt idx="161">
                  <c:v>5.6601650205822504E-140</c:v>
                </c:pt>
                <c:pt idx="162">
                  <c:v>5.6601650205822504E-140</c:v>
                </c:pt>
                <c:pt idx="163">
                  <c:v>2.6790421739918734E-3</c:v>
                </c:pt>
                <c:pt idx="164">
                  <c:v>2.7391680097632399E-3</c:v>
                </c:pt>
                <c:pt idx="165">
                  <c:v>5.6601650205822504E-140</c:v>
                </c:pt>
                <c:pt idx="166">
                  <c:v>5.6601650205822504E-140</c:v>
                </c:pt>
                <c:pt idx="167">
                  <c:v>2.8005124759923317E-3</c:v>
                </c:pt>
                <c:pt idx="168">
                  <c:v>2.8630970053889534E-3</c:v>
                </c:pt>
                <c:pt idx="169">
                  <c:v>5.6601650205822504E-140</c:v>
                </c:pt>
                <c:pt idx="170">
                  <c:v>5.6601650205822504E-140</c:v>
                </c:pt>
                <c:pt idx="171">
                  <c:v>2.9269433302000604E-3</c:v>
                </c:pt>
                <c:pt idx="172">
                  <c:v>2.9920734846323274E-3</c:v>
                </c:pt>
                <c:pt idx="173">
                  <c:v>5.6601650205822504E-140</c:v>
                </c:pt>
                <c:pt idx="174">
                  <c:v>5.6601650205822504E-140</c:v>
                </c:pt>
                <c:pt idx="175">
                  <c:v>3.0585098072530579E-3</c:v>
                </c:pt>
                <c:pt idx="176">
                  <c:v>3.1262749433683917E-3</c:v>
                </c:pt>
                <c:pt idx="177">
                  <c:v>5.6601650205822504E-140</c:v>
                </c:pt>
                <c:pt idx="178">
                  <c:v>5.6601650205822504E-140</c:v>
                </c:pt>
                <c:pt idx="179">
                  <c:v>3.195391847376574E-3</c:v>
                </c:pt>
                <c:pt idx="180">
                  <c:v>3.265883785096011E-3</c:v>
                </c:pt>
                <c:pt idx="181">
                  <c:v>5.6601650205822504E-140</c:v>
                </c:pt>
                <c:pt idx="182">
                  <c:v>5.6601650205822504E-140</c:v>
                </c:pt>
                <c:pt idx="183">
                  <c:v>3.3377743360662616E-3</c:v>
                </c:pt>
                <c:pt idx="184">
                  <c:v>3.4110873958206425E-3</c:v>
                </c:pt>
                <c:pt idx="185">
                  <c:v>5.6601650205822504E-140</c:v>
                </c:pt>
                <c:pt idx="186">
                  <c:v>5.6601650205822504E-140</c:v>
                </c:pt>
                <c:pt idx="187">
                  <c:v>3.4858471781296202E-3</c:v>
                </c:pt>
                <c:pt idx="188">
                  <c:v>3.5620782172125741E-3</c:v>
                </c:pt>
                <c:pt idx="189">
                  <c:v>5.6601650205822504E-140</c:v>
                </c:pt>
                <c:pt idx="190">
                  <c:v>5.6601650205822504E-140</c:v>
                </c:pt>
                <c:pt idx="191">
                  <c:v>3.6398053699174347E-3</c:v>
                </c:pt>
                <c:pt idx="192">
                  <c:v>3.7190538178668094E-3</c:v>
                </c:pt>
                <c:pt idx="193">
                  <c:v>5.6601650205822504E-140</c:v>
                </c:pt>
                <c:pt idx="194">
                  <c:v>5.6601650205822504E-140</c:v>
                </c:pt>
                <c:pt idx="195">
                  <c:v>3.7998490695682228E-3</c:v>
                </c:pt>
                <c:pt idx="196">
                  <c:v>3.8822169624880081E-3</c:v>
                </c:pt>
                <c:pt idx="197">
                  <c:v>5.6601650205822504E-140</c:v>
                </c:pt>
                <c:pt idx="198">
                  <c:v>5.6601650205822504E-140</c:v>
                </c:pt>
                <c:pt idx="199">
                  <c:v>3.966183665086916E-3</c:v>
                </c:pt>
                <c:pt idx="200">
                  <c:v>4.0517756788158712E-3</c:v>
                </c:pt>
                <c:pt idx="201">
                  <c:v>5.6601650205822504E-140</c:v>
                </c:pt>
                <c:pt idx="202">
                  <c:v>5.6601650205822504E-140</c:v>
                </c:pt>
                <c:pt idx="203">
                  <c:v>4.1390198400709571E-3</c:v>
                </c:pt>
                <c:pt idx="204">
                  <c:v>4.2279433221049647E-3</c:v>
                </c:pt>
                <c:pt idx="205">
                  <c:v>5.6601650205822504E-140</c:v>
                </c:pt>
                <c:pt idx="206">
                  <c:v>5.6601650205822504E-140</c:v>
                </c:pt>
                <c:pt idx="207">
                  <c:v>4.3185736368949266E-3</c:v>
                </c:pt>
                <c:pt idx="208">
                  <c:v>4.4109386369640957E-3</c:v>
                </c:pt>
                <c:pt idx="209">
                  <c:v>5.6601650205822504E-140</c:v>
                </c:pt>
                <c:pt idx="210">
                  <c:v>5.6601650205822504E-140</c:v>
                </c:pt>
                <c:pt idx="211">
                  <c:v>4.5050665171557577E-3</c:v>
                </c:pt>
                <c:pt idx="212">
                  <c:v>4.6009858163583309E-3</c:v>
                </c:pt>
                <c:pt idx="213">
                  <c:v>5.6601650205822504E-140</c:v>
                </c:pt>
                <c:pt idx="214">
                  <c:v>5.6601650205822504E-140</c:v>
                </c:pt>
                <c:pt idx="215">
                  <c:v>4.698725419179501E-3</c:v>
                </c:pt>
                <c:pt idx="216">
                  <c:v>4.7983145575684893E-3</c:v>
                </c:pt>
                <c:pt idx="217">
                  <c:v>5.6601650205822504E-140</c:v>
                </c:pt>
                <c:pt idx="218">
                  <c:v>5.6601650205822504E-140</c:v>
                </c:pt>
                <c:pt idx="219">
                  <c:v>4.8997828123834323E-3</c:v>
                </c:pt>
                <c:pt idx="220">
                  <c:v>5.0031601149035272E-3</c:v>
                </c:pt>
                <c:pt idx="221">
                  <c:v>5.6601650205822504E-140</c:v>
                </c:pt>
                <c:pt idx="222">
                  <c:v>5.6601650205822504E-140</c:v>
                </c:pt>
                <c:pt idx="223">
                  <c:v>5.1084767482834298E-3</c:v>
                </c:pt>
                <c:pt idx="224">
                  <c:v>5.2157633489492575E-3</c:v>
                </c:pt>
                <c:pt idx="225">
                  <c:v>5.6601650205822504E-140</c:v>
                </c:pt>
                <c:pt idx="226">
                  <c:v>5.6601650205822504E-140</c:v>
                </c:pt>
                <c:pt idx="227">
                  <c:v>5.3250509079317563E-3</c:v>
                </c:pt>
                <c:pt idx="228">
                  <c:v>5.436370772139802E-3</c:v>
                </c:pt>
                <c:pt idx="229">
                  <c:v>5.6601650205822504E-140</c:v>
                </c:pt>
                <c:pt idx="230">
                  <c:v>5.6601650205822504E-140</c:v>
                </c:pt>
                <c:pt idx="231">
                  <c:v>5.5497546455661392E-3</c:v>
                </c:pt>
                <c:pt idx="232">
                  <c:v>5.665234590429064E-3</c:v>
                </c:pt>
                <c:pt idx="233">
                  <c:v>5.6601650205822504E-140</c:v>
                </c:pt>
                <c:pt idx="234">
                  <c:v>5.6601650205822504E-140</c:v>
                </c:pt>
                <c:pt idx="235">
                  <c:v>5.7828430282457826E-3</c:v>
                </c:pt>
                <c:pt idx="236">
                  <c:v>5.9026127408349574E-3</c:v>
                </c:pt>
                <c:pt idx="237">
                  <c:v>5.6601650205822504E-140</c:v>
                </c:pt>
                <c:pt idx="238">
                  <c:v>5.6601650205822504E-140</c:v>
                </c:pt>
                <c:pt idx="239">
                  <c:v>6.024576871249028E-3</c:v>
                </c:pt>
                <c:pt idx="240">
                  <c:v>6.1487689246309757E-3</c:v>
                </c:pt>
                <c:pt idx="241">
                  <c:v>5.6601650205822504E-140</c:v>
                </c:pt>
                <c:pt idx="242">
                  <c:v>5.6601650205822504E-140</c:v>
                </c:pt>
                <c:pt idx="243">
                  <c:v>6.2752227689979482E-3</c:v>
                </c:pt>
                <c:pt idx="244">
                  <c:v>6.4039726359466182E-3</c:v>
                </c:pt>
                <c:pt idx="245">
                  <c:v>5.6601650205822504E-140</c:v>
                </c:pt>
                <c:pt idx="246">
                  <c:v>5.6601650205822504E-140</c:v>
                </c:pt>
                <c:pt idx="247">
                  <c:v>6.5350531212782659E-3</c:v>
                </c:pt>
                <c:pt idx="248">
                  <c:v>6.6684991855454345E-3</c:v>
                </c:pt>
                <c:pt idx="249">
                  <c:v>5.6601650205822504E-140</c:v>
                </c:pt>
                <c:pt idx="250">
                  <c:v>5.6601650205822504E-140</c:v>
                </c:pt>
                <c:pt idx="251">
                  <c:v>6.8043461545124126E-3</c:v>
                </c:pt>
                <c:pt idx="252">
                  <c:v>6.9426297195347916E-3</c:v>
                </c:pt>
                <c:pt idx="253">
                  <c:v>5.6601650205822504E-140</c:v>
                </c:pt>
                <c:pt idx="254">
                  <c:v>5.6601650205822504E-140</c:v>
                </c:pt>
                <c:pt idx="255">
                  <c:v>7.0833859378478491E-3</c:v>
                </c:pt>
                <c:pt idx="256">
                  <c:v>7.2266512327700764E-3</c:v>
                </c:pt>
                <c:pt idx="257">
                  <c:v>5.6601650205822504E-140</c:v>
                </c:pt>
                <c:pt idx="258">
                  <c:v>5.6601650205822504E-140</c:v>
                </c:pt>
                <c:pt idx="259">
                  <c:v>7.3724623938135432E-3</c:v>
                </c:pt>
                <c:pt idx="260">
                  <c:v>7.520856576702724E-3</c:v>
                </c:pt>
                <c:pt idx="261">
                  <c:v>5.6601650205822504E-140</c:v>
                </c:pt>
                <c:pt idx="262">
                  <c:v>5.6601650205822504E-140</c:v>
                </c:pt>
                <c:pt idx="263">
                  <c:v>7.671871303298352E-3</c:v>
                </c:pt>
                <c:pt idx="264">
                  <c:v>7.8255444614255022E-3</c:v>
                </c:pt>
                <c:pt idx="265">
                  <c:v>5.6601650205822504E-140</c:v>
                </c:pt>
                <c:pt idx="266">
                  <c:v>5.6601650205822504E-140</c:v>
                </c:pt>
                <c:pt idx="267">
                  <c:v>7.9819143046019857E-3</c:v>
                </c:pt>
                <c:pt idx="268">
                  <c:v>8.1410194516667537E-3</c:v>
                </c:pt>
                <c:pt idx="269">
                  <c:v>5.6601650205822504E-140</c:v>
                </c:pt>
                <c:pt idx="270">
                  <c:v>5.6601650205822504E-140</c:v>
                </c:pt>
                <c:pt idx="271">
                  <c:v>8.302898886306892E-3</c:v>
                </c:pt>
                <c:pt idx="272">
                  <c:v>8.4675919564774684E-3</c:v>
                </c:pt>
                <c:pt idx="273">
                  <c:v>5.6601650205822504E-140</c:v>
                </c:pt>
                <c:pt idx="274">
                  <c:v>5.6601650205822504E-140</c:v>
                </c:pt>
                <c:pt idx="275">
                  <c:v>8.6351383737182669E-3</c:v>
                </c:pt>
                <c:pt idx="276">
                  <c:v>8.8055782123592011E-3</c:v>
                </c:pt>
                <c:pt idx="277">
                  <c:v>5.6601650205822504E-140</c:v>
                </c:pt>
                <c:pt idx="278">
                  <c:v>5.6601650205822504E-140</c:v>
                </c:pt>
                <c:pt idx="279">
                  <c:v>8.9789519086174996E-3</c:v>
                </c:pt>
                <c:pt idx="280">
                  <c:v>9.1553002595805774E-3</c:v>
                </c:pt>
                <c:pt idx="281">
                  <c:v>5.6601650205822504E-140</c:v>
                </c:pt>
                <c:pt idx="282">
                  <c:v>5.6601650205822504E-140</c:v>
                </c:pt>
                <c:pt idx="283">
                  <c:v>9.3346644220756135E-3</c:v>
                </c:pt>
                <c:pt idx="284">
                  <c:v>9.5170859114223263E-3</c:v>
                </c:pt>
                <c:pt idx="285">
                  <c:v>5.6601650205822504E-140</c:v>
                </c:pt>
                <c:pt idx="286">
                  <c:v>5.6601650205822504E-140</c:v>
                </c:pt>
                <c:pt idx="287">
                  <c:v>9.7026066000669813E-3</c:v>
                </c:pt>
                <c:pt idx="288">
                  <c:v>9.8912687160972405E-3</c:v>
                </c:pt>
                <c:pt idx="289">
                  <c:v>5.6601650205822504E-140</c:v>
                </c:pt>
                <c:pt idx="290">
                  <c:v>5.6601650205822504E-140</c:v>
                </c:pt>
                <c:pt idx="291">
                  <c:v>1.0083114841632707E-2</c:v>
                </c:pt>
                <c:pt idx="292">
                  <c:v>1.0278187911092029E-2</c:v>
                </c:pt>
                <c:pt idx="293">
                  <c:v>5.6601650205822504E-140</c:v>
                </c:pt>
                <c:pt idx="294">
                  <c:v>5.6601650205822504E-140</c:v>
                </c:pt>
                <c:pt idx="295">
                  <c:v>1.047653120933438E-2</c:v>
                </c:pt>
                <c:pt idx="296">
                  <c:v>1.0678188369670832E-2</c:v>
                </c:pt>
                <c:pt idx="297">
                  <c:v>5.6601650205822504E-140</c:v>
                </c:pt>
                <c:pt idx="298">
                  <c:v>5.6601650205822504E-140</c:v>
                </c:pt>
                <c:pt idx="299">
                  <c:v>1.0883203371746574E-2</c:v>
                </c:pt>
                <c:pt idx="300">
                  <c:v>1.1091620539290203E-2</c:v>
                </c:pt>
                <c:pt idx="301">
                  <c:v>5.6601650205822504E-140</c:v>
                </c:pt>
                <c:pt idx="302">
                  <c:v>5.6601650205822504E-140</c:v>
                </c:pt>
                <c:pt idx="303">
                  <c:v>1.1303484537730236E-2</c:v>
                </c:pt>
                <c:pt idx="304">
                  <c:v>1.1518840371672095E-2</c:v>
                </c:pt>
                <c:pt idx="305">
                  <c:v>5.6601650205822504E-140</c:v>
                </c:pt>
                <c:pt idx="306">
                  <c:v>5.6601650205822504E-140</c:v>
                </c:pt>
                <c:pt idx="307">
                  <c:v>1.173773338224084E-2</c:v>
                </c:pt>
                <c:pt idx="308">
                  <c:v>1.1960209244282259E-2</c:v>
                </c:pt>
                <c:pt idx="309">
                  <c:v>5.6601650205822504E-140</c:v>
                </c:pt>
                <c:pt idx="310">
                  <c:v>5.6601650205822504E-140</c:v>
                </c:pt>
                <c:pt idx="311">
                  <c:v>1.218631396341961E-2</c:v>
                </c:pt>
                <c:pt idx="312">
                  <c:v>1.2416093872971099E-2</c:v>
                </c:pt>
                <c:pt idx="313">
                  <c:v>5.6601650205822504E-140</c:v>
                </c:pt>
                <c:pt idx="314">
                  <c:v>5.6601650205822504E-140</c:v>
                </c:pt>
                <c:pt idx="315">
                  <c:v>1.2649595630717816E-2</c:v>
                </c:pt>
                <c:pt idx="316">
                  <c:v>1.2886866215525322E-2</c:v>
                </c:pt>
                <c:pt idx="317">
                  <c:v>5.6601650205822504E-140</c:v>
                </c:pt>
                <c:pt idx="318">
                  <c:v>5.6601650205822504E-140</c:v>
                </c:pt>
                <c:pt idx="319">
                  <c:v>1.3127952923816969E-2</c:v>
                </c:pt>
                <c:pt idx="320">
                  <c:v>1.3372903365893762E-2</c:v>
                </c:pt>
                <c:pt idx="321">
                  <c:v>5.6601650205822504E-140</c:v>
                </c:pt>
                <c:pt idx="322">
                  <c:v>5.6601650205822504E-140</c:v>
                </c:pt>
                <c:pt idx="323">
                  <c:v>1.3621765462102512E-2</c:v>
                </c:pt>
                <c:pt idx="324">
                  <c:v>1.3874587438848295E-2</c:v>
                </c:pt>
                <c:pt idx="325">
                  <c:v>5.6601650205822504E-140</c:v>
                </c:pt>
                <c:pt idx="326">
                  <c:v>5.6601650205822504E-140</c:v>
                </c:pt>
                <c:pt idx="327">
                  <c:v>1.4131417824452016E-2</c:v>
                </c:pt>
                <c:pt idx="328">
                  <c:v>1.4392305444847021E-2</c:v>
                </c:pt>
                <c:pt idx="329">
                  <c:v>5.6601650205822504E-140</c:v>
                </c:pt>
                <c:pt idx="330">
                  <c:v>5.6601650205822504E-140</c:v>
                </c:pt>
                <c:pt idx="331">
                  <c:v>1.4657299419117273E-2</c:v>
                </c:pt>
                <c:pt idx="332">
                  <c:v>1.4926449154872823E-2</c:v>
                </c:pt>
                <c:pt idx="333">
                  <c:v>5.6601650205822504E-140</c:v>
                </c:pt>
                <c:pt idx="334">
                  <c:v>5.6601650205822504E-140</c:v>
                </c:pt>
                <c:pt idx="335">
                  <c:v>1.519980434346359E-2</c:v>
                </c:pt>
                <c:pt idx="336">
                  <c:v>1.5477414955025373E-2</c:v>
                </c:pt>
                <c:pt idx="337">
                  <c:v>5.6601650205822504E-140</c:v>
                </c:pt>
                <c:pt idx="338">
                  <c:v>5.6601650205822504E-140</c:v>
                </c:pt>
                <c:pt idx="339">
                  <c:v>1.5759331233360929E-2</c:v>
                </c:pt>
                <c:pt idx="340">
                  <c:v>1.604560369065168E-2</c:v>
                </c:pt>
                <c:pt idx="341">
                  <c:v>5.6601650205822504E-140</c:v>
                </c:pt>
                <c:pt idx="342">
                  <c:v>5.6601650205822504E-140</c:v>
                </c:pt>
                <c:pt idx="343">
                  <c:v>1.633628310200164E-2</c:v>
                </c:pt>
                <c:pt idx="344">
                  <c:v>1.6631420499807047E-2</c:v>
                </c:pt>
                <c:pt idx="345">
                  <c:v>5.6601650205822504E-140</c:v>
                </c:pt>
                <c:pt idx="346">
                  <c:v>5.6601650205822504E-140</c:v>
                </c:pt>
                <c:pt idx="347">
                  <c:v>1.6931067167954915E-2</c:v>
                </c:pt>
                <c:pt idx="348">
                  <c:v>1.723527463584645E-2</c:v>
                </c:pt>
                <c:pt idx="349">
                  <c:v>5.6601650205822504E-140</c:v>
                </c:pt>
                <c:pt idx="350">
                  <c:v>5.6601650205822504E-140</c:v>
                </c:pt>
                <c:pt idx="351">
                  <c:v>1.7544094672246727E-2</c:v>
                </c:pt>
                <c:pt idx="352">
                  <c:v>1.7857579278954139E-2</c:v>
                </c:pt>
                <c:pt idx="353">
                  <c:v>5.6601650205822504E-140</c:v>
                </c:pt>
                <c:pt idx="354">
                  <c:v>5.6601650205822504E-140</c:v>
                </c:pt>
                <c:pt idx="355">
                  <c:v>1.8175780684293569E-2</c:v>
                </c:pt>
                <c:pt idx="356">
                  <c:v>1.8498751336428684E-2</c:v>
                </c:pt>
                <c:pt idx="357">
                  <c:v>5.6601650205822504E-140</c:v>
                </c:pt>
                <c:pt idx="358">
                  <c:v>5.6601650205822504E-140</c:v>
                </c:pt>
                <c:pt idx="359">
                  <c:v>1.8826543896495514E-2</c:v>
                </c:pt>
                <c:pt idx="360">
                  <c:v>1.91592112315505E-2</c:v>
                </c:pt>
                <c:pt idx="361">
                  <c:v>5.6601650205822504E-140</c:v>
                </c:pt>
                <c:pt idx="362">
                  <c:v>5.6601650205822504E-140</c:v>
                </c:pt>
                <c:pt idx="363">
                  <c:v>1.9496806407336816E-2</c:v>
                </c:pt>
                <c:pt idx="364">
                  <c:v>1.9839382680868614E-2</c:v>
                </c:pt>
                <c:pt idx="365">
                  <c:v>5.6601650205822504E-140</c:v>
                </c:pt>
                <c:pt idx="366">
                  <c:v>5.6601650205822504E-140</c:v>
                </c:pt>
                <c:pt idx="367">
                  <c:v>2.0186993492823276E-2</c:v>
                </c:pt>
                <c:pt idx="368">
                  <c:v>2.0539692459755277E-2</c:v>
                </c:pt>
                <c:pt idx="369">
                  <c:v>5.6601650205822504E-140</c:v>
                </c:pt>
                <c:pt idx="370">
                  <c:v>5.6601650205822504E-140</c:v>
                </c:pt>
                <c:pt idx="371">
                  <c:v>2.0897533366115471E-2</c:v>
                </c:pt>
                <c:pt idx="372">
                  <c:v>2.1260570156087288E-2</c:v>
                </c:pt>
                <c:pt idx="373">
                  <c:v>5.6601650205822504E-140</c:v>
                </c:pt>
                <c:pt idx="374">
                  <c:v>5.6601650205822504E-140</c:v>
                </c:pt>
                <c:pt idx="375">
                  <c:v>2.1628856925229339E-2</c:v>
                </c:pt>
                <c:pt idx="376">
                  <c:v>2.2002447911930321E-2</c:v>
                </c:pt>
                <c:pt idx="377">
                  <c:v>5.6601650205822504E-140</c:v>
                </c:pt>
                <c:pt idx="378">
                  <c:v>5.6601650205822504E-140</c:v>
                </c:pt>
                <c:pt idx="379">
                  <c:v>2.2381397488672374E-2</c:v>
                </c:pt>
                <c:pt idx="380">
                  <c:v>2.2765760153102124E-2</c:v>
                </c:pt>
                <c:pt idx="381">
                  <c:v>5.6601650205822504E-140</c:v>
                </c:pt>
                <c:pt idx="382">
                  <c:v>5.6601650205822504E-140</c:v>
                </c:pt>
                <c:pt idx="383">
                  <c:v>2.3155590518912219E-2</c:v>
                </c:pt>
                <c:pt idx="384">
                  <c:v>2.3550943306525959E-2</c:v>
                </c:pt>
                <c:pt idx="385">
                  <c:v>5.6601650205822504E-140</c:v>
                </c:pt>
                <c:pt idx="386">
                  <c:v>5.6601650205822504E-140</c:v>
                </c:pt>
                <c:pt idx="387">
                  <c:v>2.3951873333590452E-2</c:v>
                </c:pt>
                <c:pt idx="388">
                  <c:v>2.4358435505278112E-2</c:v>
                </c:pt>
                <c:pt idx="389">
                  <c:v>5.6601650205822504E-140</c:v>
                </c:pt>
                <c:pt idx="390">
                  <c:v>5.6601650205822504E-140</c:v>
                </c:pt>
                <c:pt idx="391">
                  <c:v>2.4770684804389688E-2</c:v>
                </c:pt>
                <c:pt idx="392">
                  <c:v>2.5188676281265563E-2</c:v>
                </c:pt>
                <c:pt idx="393">
                  <c:v>5.6601650205822504E-140</c:v>
                </c:pt>
                <c:pt idx="394">
                  <c:v>5.6601650205822504E-140</c:v>
                </c:pt>
                <c:pt idx="395">
                  <c:v>2.5612465043501266E-2</c:v>
                </c:pt>
                <c:pt idx="396">
                  <c:v>2.6042106245467409E-2</c:v>
                </c:pt>
                <c:pt idx="397">
                  <c:v>5.6601650205822504E-140</c:v>
                </c:pt>
                <c:pt idx="398">
                  <c:v>5.6601650205822504E-140</c:v>
                </c:pt>
                <c:pt idx="399">
                  <c:v>2.6477655077637285E-2</c:v>
                </c:pt>
                <c:pt idx="400">
                  <c:v>2.6919166755714707E-2</c:v>
                </c:pt>
                <c:pt idx="401">
                  <c:v>5.6601650205822504E-140</c:v>
                </c:pt>
                <c:pt idx="402">
                  <c:v>5.6601650205822504E-140</c:v>
                </c:pt>
                <c:pt idx="403">
                  <c:v>2.7366696509568654E-2</c:v>
                </c:pt>
                <c:pt idx="404">
                  <c:v>2.7820299571975425E-2</c:v>
                </c:pt>
                <c:pt idx="405">
                  <c:v>5.6601650205822504E-140</c:v>
                </c:pt>
                <c:pt idx="406">
                  <c:v>5.6601650205822504E-140</c:v>
                </c:pt>
                <c:pt idx="407">
                  <c:v>2.8280031167160567E-2</c:v>
                </c:pt>
                <c:pt idx="408">
                  <c:v>2.874594649914947E-2</c:v>
                </c:pt>
                <c:pt idx="409">
                  <c:v>5.6601650205822504E-140</c:v>
                </c:pt>
                <c:pt idx="410">
                  <c:v>5.6601650205822504E-140</c:v>
                </c:pt>
                <c:pt idx="411">
                  <c:v>2.9218100739921534E-2</c:v>
                </c:pt>
                <c:pt idx="412">
                  <c:v>2.9696549017374674E-2</c:v>
                </c:pt>
                <c:pt idx="413">
                  <c:v>5.6601650205822504E-140</c:v>
                </c:pt>
                <c:pt idx="414">
                  <c:v>5.6601650205822504E-140</c:v>
                </c:pt>
                <c:pt idx="415">
                  <c:v>3.0181346403085403E-2</c:v>
                </c:pt>
                <c:pt idx="416">
                  <c:v>3.0672547899892693E-2</c:v>
                </c:pt>
                <c:pt idx="417">
                  <c:v>5.6601650205822504E-140</c:v>
                </c:pt>
                <c:pt idx="418">
                  <c:v>5.6601650205822504E-140</c:v>
                </c:pt>
                <c:pt idx="419">
                  <c:v>3.1170208429270464E-2</c:v>
                </c:pt>
                <c:pt idx="420">
                  <c:v>3.1674382818520683E-2</c:v>
                </c:pt>
                <c:pt idx="421">
                  <c:v>5.6601650205822504E-140</c:v>
                </c:pt>
                <c:pt idx="422">
                  <c:v>5.6601650205822504E-140</c:v>
                </c:pt>
                <c:pt idx="423">
                  <c:v>3.218512578777364E-2</c:v>
                </c:pt>
                <c:pt idx="424">
                  <c:v>3.2702491936792429E-2</c:v>
                </c:pt>
                <c:pt idx="425">
                  <c:v>5.6601650205822504E-140</c:v>
                </c:pt>
                <c:pt idx="426">
                  <c:v>5.6601650205822504E-140</c:v>
                </c:pt>
                <c:pt idx="427">
                  <c:v>3.3226535731596625E-2</c:v>
                </c:pt>
                <c:pt idx="428">
                  <c:v>3.3757311490885893E-2</c:v>
                </c:pt>
                <c:pt idx="429">
                  <c:v>5.6601650205822504E-140</c:v>
                </c:pt>
                <c:pt idx="430">
                  <c:v>5.6601650205822504E-140</c:v>
                </c:pt>
                <c:pt idx="431">
                  <c:v>3.4294873372290438E-2</c:v>
                </c:pt>
                <c:pt idx="432">
                  <c:v>3.4839275358423315E-2</c:v>
                </c:pt>
                <c:pt idx="433">
                  <c:v>5.6601650205822504E-140</c:v>
                </c:pt>
                <c:pt idx="434">
                  <c:v>5.6601650205822504E-140</c:v>
                </c:pt>
                <c:pt idx="435">
                  <c:v>3.5390571242758469E-2</c:v>
                </c:pt>
                <c:pt idx="436">
                  <c:v>3.594881461531281E-2</c:v>
                </c:pt>
                <c:pt idx="437">
                  <c:v>5.6601650205822504E-140</c:v>
                </c:pt>
                <c:pt idx="438">
                  <c:v>5.6601650205822504E-140</c:v>
                </c:pt>
                <c:pt idx="439">
                  <c:v>3.6514058848161224E-2</c:v>
                </c:pt>
                <c:pt idx="440">
                  <c:v>3.7086357080758706E-2</c:v>
                </c:pt>
                <c:pt idx="441">
                  <c:v>5.6601650205822504E-140</c:v>
                </c:pt>
                <c:pt idx="442">
                  <c:v>5.6601650205822504E-140</c:v>
                </c:pt>
                <c:pt idx="443">
                  <c:v>3.7665762205094599E-2</c:v>
                </c:pt>
                <c:pt idx="444">
                  <c:v>3.8252326850656895E-2</c:v>
                </c:pt>
                <c:pt idx="445">
                  <c:v>5.6601650205822504E-140</c:v>
                </c:pt>
                <c:pt idx="446">
                  <c:v>5.6601650205822504E-140</c:v>
                </c:pt>
                <c:pt idx="447">
                  <c:v>3.8846103369236863E-2</c:v>
                </c:pt>
                <c:pt idx="448">
                  <c:v>3.9447143819547455E-2</c:v>
                </c:pt>
                <c:pt idx="449">
                  <c:v>5.6601650205822504E-140</c:v>
                </c:pt>
                <c:pt idx="450">
                  <c:v>5.6601650205822504E-140</c:v>
                </c:pt>
                <c:pt idx="451">
                  <c:v>4.005549995168195E-2</c:v>
                </c:pt>
                <c:pt idx="452">
                  <c:v>4.0671223191389667E-2</c:v>
                </c:pt>
                <c:pt idx="453">
                  <c:v>5.6601650205822504E-140</c:v>
                </c:pt>
                <c:pt idx="454">
                  <c:v>5.6601650205822504E-140</c:v>
                </c:pt>
                <c:pt idx="455">
                  <c:v>4.1294364624200441E-2</c:v>
                </c:pt>
                <c:pt idx="456">
                  <c:v>4.1924974979377784E-2</c:v>
                </c:pt>
                <c:pt idx="457">
                  <c:v>5.6601650205822504E-140</c:v>
                </c:pt>
                <c:pt idx="458">
                  <c:v>5.6601650205822504E-140</c:v>
                </c:pt>
                <c:pt idx="459">
                  <c:v>4.2563104613702489E-2</c:v>
                </c:pt>
                <c:pt idx="460">
                  <c:v>4.3208803495113059E-2</c:v>
                </c:pt>
                <c:pt idx="461">
                  <c:v>5.6601650205822504E-140</c:v>
                </c:pt>
                <c:pt idx="462">
                  <c:v>5.6601650205822504E-140</c:v>
                </c:pt>
                <c:pt idx="463">
                  <c:v>4.386212118617569E-2</c:v>
                </c:pt>
                <c:pt idx="464">
                  <c:v>4.4523106827406386E-2</c:v>
                </c:pt>
                <c:pt idx="465">
                  <c:v>5.6601650205822504E-140</c:v>
                </c:pt>
                <c:pt idx="466">
                  <c:v>5.6601650205822504E-140</c:v>
                </c:pt>
                <c:pt idx="467">
                  <c:v>4.5191809120439269E-2</c:v>
                </c:pt>
                <c:pt idx="468">
                  <c:v>4.586827631105219E-2</c:v>
                </c:pt>
                <c:pt idx="469">
                  <c:v>5.6601650205822504E-140</c:v>
                </c:pt>
                <c:pt idx="470">
                  <c:v>5.6601650205822504E-140</c:v>
                </c:pt>
                <c:pt idx="471">
                  <c:v>4.6552556172038684E-2</c:v>
                </c:pt>
                <c:pt idx="472">
                  <c:v>4.7244695985941929E-2</c:v>
                </c:pt>
                <c:pt idx="473">
                  <c:v>5.6601650205822504E-140</c:v>
                </c:pt>
                <c:pt idx="474">
                  <c:v>5.6601650205822504E-140</c:v>
                </c:pt>
                <c:pt idx="475">
                  <c:v>4.7944742527655598E-2</c:v>
                </c:pt>
                <c:pt idx="476">
                  <c:v>4.8652742046873337E-2</c:v>
                </c:pt>
                <c:pt idx="477">
                  <c:v>5.6601650205822504E-140</c:v>
                </c:pt>
                <c:pt idx="478">
                  <c:v>5.6601650205822504E-140</c:v>
                </c:pt>
                <c:pt idx="479">
                  <c:v>4.9368740250426195E-2</c:v>
                </c:pt>
                <c:pt idx="480">
                  <c:v>5.0092782284474148E-2</c:v>
                </c:pt>
                <c:pt idx="481">
                  <c:v>5.6601650205822504E-140</c:v>
                </c:pt>
                <c:pt idx="482">
                  <c:v>5.6601650205822504E-140</c:v>
                </c:pt>
                <c:pt idx="483">
                  <c:v>5.0824912716585811E-2</c:v>
                </c:pt>
                <c:pt idx="484">
                  <c:v>5.1565175517686641E-2</c:v>
                </c:pt>
                <c:pt idx="485">
                  <c:v>5.6601650205822504E-140</c:v>
                </c:pt>
                <c:pt idx="486">
                  <c:v>5.6601650205822504E-140</c:v>
                </c:pt>
                <c:pt idx="487">
                  <c:v>5.23136140438955E-2</c:v>
                </c:pt>
                <c:pt idx="488">
                  <c:v>5.3070271018246483E-2</c:v>
                </c:pt>
                <c:pt idx="489">
                  <c:v>5.6601650205822504E-140</c:v>
                </c:pt>
                <c:pt idx="490">
                  <c:v>5.6601650205822504E-140</c:v>
                </c:pt>
                <c:pt idx="491">
                  <c:v>5.3835188512299653E-2</c:v>
                </c:pt>
                <c:pt idx="492">
                  <c:v>5.4608407927652945E-2</c:v>
                </c:pt>
                <c:pt idx="493">
                  <c:v>5.6601650205822504E-140</c:v>
                </c:pt>
                <c:pt idx="494">
                  <c:v>5.6601650205822504E-140</c:v>
                </c:pt>
                <c:pt idx="495">
                  <c:v>5.5389969977341948E-2</c:v>
                </c:pt>
                <c:pt idx="496">
                  <c:v>5.6179914667157653E-2</c:v>
                </c:pt>
                <c:pt idx="497">
                  <c:v>5.6601650205822504E-140</c:v>
                </c:pt>
                <c:pt idx="498">
                  <c:v>5.6601650205822504E-140</c:v>
                </c:pt>
                <c:pt idx="499">
                  <c:v>5.6978281276851964E-2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00-694C-B79B-3A686BCA9D79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1E00-694C-B79B-3A686BCA9D79}"/>
                </c:ext>
              </c:extLst>
            </c:dLbl>
            <c:dLbl>
              <c:idx val="1"/>
              <c:layout>
                <c:manualLayout>
                  <c:x val="-7.2492307692307689E-2"/>
                  <c:y val="-2.9245020842982864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Symbol" pitchFamily="2" charset="2"/>
                      </a:rPr>
                      <a:t>a</a:t>
                    </a:r>
                    <a:r>
                      <a:rPr lang="en-US"/>
                      <a:t>/2=0.025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1E00-694C-B79B-3A686BCA9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-3.4093861037233379</c:v>
              </c:pt>
              <c:pt idx="1">
                <c:v>-2.6889912240269727</c:v>
              </c:pt>
            </c:numLit>
          </c:xVal>
          <c:yVal>
            <c:numLit>
              <c:formatCode>General</c:formatCode>
              <c:ptCount val="2"/>
              <c:pt idx="0">
                <c:v>6.5785966699915177E-4</c:v>
              </c:pt>
              <c:pt idx="1">
                <c:v>1.9735790009974552E-3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1E00-694C-B79B-3A686BCA9D79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1E00-694C-B79B-3A686BCA9D79}"/>
                </c:ext>
              </c:extLst>
            </c:dLbl>
            <c:dLbl>
              <c:idx val="1"/>
              <c:layout>
                <c:manualLayout>
                  <c:x val="-0.1511847365233192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-t(crit)=-1.97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1E00-694C-B79B-3A686BCA9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-1.9685963443306067</c:v>
              </c:pt>
              <c:pt idx="1">
                <c:v>-1.9685963443306067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0.11557021668256241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1E00-694C-B79B-3A686BCA9D79}"/>
            </c:ext>
          </c:extLst>
        </c:ser>
        <c:ser>
          <c:idx val="6"/>
          <c:order val="6"/>
          <c:tx>
            <c:v/>
          </c:tx>
          <c:spPr>
            <a:ln w="12700">
              <a:solidFill>
                <a:srgbClr val="3CC814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4"/>
              <c:spPr>
                <a:solidFill>
                  <a:srgbClr val="3CC814"/>
                </a:solidFill>
                <a:ln w="12700">
                  <a:solidFill>
                    <a:srgbClr val="3CC814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E00-694C-B79B-3A686BCA9D7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1E00-694C-B79B-3A686BCA9D79}"/>
                </c:ext>
              </c:extLst>
            </c:dLbl>
            <c:dLbl>
              <c:idx val="1"/>
              <c:layout>
                <c:manualLayout>
                  <c:x val="-1.23076923076924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t(obs)=39.815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1E00-694C-B79B-3A686BCA9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39.814867825761738</c:v>
              </c:pt>
              <c:pt idx="1">
                <c:v>39.814867825761738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0.26370545058902017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1E00-694C-B79B-3A686BCA9D79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'2 samples t test_HID2'!$B$1:$B$500</c:f>
              <c:numCache>
                <c:formatCode>General</c:formatCode>
                <c:ptCount val="500"/>
                <c:pt idx="0">
                  <c:v>-3.7695835435715002</c:v>
                </c:pt>
                <c:pt idx="1">
                  <c:v>-3.7544749922946603</c:v>
                </c:pt>
                <c:pt idx="2">
                  <c:v>-3.7393664410178209</c:v>
                </c:pt>
                <c:pt idx="3">
                  <c:v>-3.724257889740981</c:v>
                </c:pt>
                <c:pt idx="4">
                  <c:v>-3.7091493384641412</c:v>
                </c:pt>
                <c:pt idx="5">
                  <c:v>-3.6940407871873018</c:v>
                </c:pt>
                <c:pt idx="6">
                  <c:v>-3.6789322359104619</c:v>
                </c:pt>
                <c:pt idx="7">
                  <c:v>-3.6638236846336221</c:v>
                </c:pt>
                <c:pt idx="8">
                  <c:v>-3.6487151333567827</c:v>
                </c:pt>
                <c:pt idx="9">
                  <c:v>-3.6336065820799428</c:v>
                </c:pt>
                <c:pt idx="10">
                  <c:v>-3.6184980308031029</c:v>
                </c:pt>
                <c:pt idx="11">
                  <c:v>-3.6033894795262635</c:v>
                </c:pt>
                <c:pt idx="12">
                  <c:v>-3.5882809282494237</c:v>
                </c:pt>
                <c:pt idx="13">
                  <c:v>-3.5731723769725843</c:v>
                </c:pt>
                <c:pt idx="14">
                  <c:v>-3.5580638256957444</c:v>
                </c:pt>
                <c:pt idx="15">
                  <c:v>-3.5429552744189046</c:v>
                </c:pt>
                <c:pt idx="16">
                  <c:v>-3.5278467231420652</c:v>
                </c:pt>
                <c:pt idx="17">
                  <c:v>-3.5127381718652253</c:v>
                </c:pt>
                <c:pt idx="18">
                  <c:v>-3.4976296205883854</c:v>
                </c:pt>
                <c:pt idx="19">
                  <c:v>-3.482521069311546</c:v>
                </c:pt>
                <c:pt idx="20">
                  <c:v>-3.4674125180347062</c:v>
                </c:pt>
                <c:pt idx="21">
                  <c:v>-3.4523039667578663</c:v>
                </c:pt>
                <c:pt idx="22">
                  <c:v>-3.4371954154810269</c:v>
                </c:pt>
                <c:pt idx="23">
                  <c:v>-3.4220868642041871</c:v>
                </c:pt>
                <c:pt idx="24">
                  <c:v>-3.4069783129273472</c:v>
                </c:pt>
                <c:pt idx="25">
                  <c:v>-3.3918697616505078</c:v>
                </c:pt>
                <c:pt idx="26">
                  <c:v>-3.3767612103736679</c:v>
                </c:pt>
                <c:pt idx="27">
                  <c:v>-3.3616526590968281</c:v>
                </c:pt>
                <c:pt idx="28">
                  <c:v>-3.3465441078199887</c:v>
                </c:pt>
                <c:pt idx="29">
                  <c:v>-3.3314355565431488</c:v>
                </c:pt>
                <c:pt idx="30">
                  <c:v>-3.316327005266309</c:v>
                </c:pt>
                <c:pt idx="31">
                  <c:v>-3.3012184539894696</c:v>
                </c:pt>
                <c:pt idx="32">
                  <c:v>-3.2861099027126297</c:v>
                </c:pt>
                <c:pt idx="33">
                  <c:v>-3.2710013514357899</c:v>
                </c:pt>
                <c:pt idx="34">
                  <c:v>-3.2558928001589504</c:v>
                </c:pt>
                <c:pt idx="35">
                  <c:v>-3.2407842488821106</c:v>
                </c:pt>
                <c:pt idx="36">
                  <c:v>-3.2256756976052712</c:v>
                </c:pt>
                <c:pt idx="37">
                  <c:v>-3.2105671463284313</c:v>
                </c:pt>
                <c:pt idx="38">
                  <c:v>-3.1954585950515915</c:v>
                </c:pt>
                <c:pt idx="39">
                  <c:v>-3.1803500437747516</c:v>
                </c:pt>
                <c:pt idx="40">
                  <c:v>-3.1652414924979122</c:v>
                </c:pt>
                <c:pt idx="41">
                  <c:v>-3.1501329412210723</c:v>
                </c:pt>
                <c:pt idx="42">
                  <c:v>-3.1350243899442329</c:v>
                </c:pt>
                <c:pt idx="43">
                  <c:v>-3.1199158386673931</c:v>
                </c:pt>
                <c:pt idx="44">
                  <c:v>-3.1048072873905532</c:v>
                </c:pt>
                <c:pt idx="45">
                  <c:v>-3.0896987361137138</c:v>
                </c:pt>
                <c:pt idx="46">
                  <c:v>-3.074590184836874</c:v>
                </c:pt>
                <c:pt idx="47">
                  <c:v>-3.0594816335600341</c:v>
                </c:pt>
                <c:pt idx="48">
                  <c:v>-3.0443730822831947</c:v>
                </c:pt>
                <c:pt idx="49">
                  <c:v>-3.0292645310063548</c:v>
                </c:pt>
                <c:pt idx="50">
                  <c:v>-3.014155979729515</c:v>
                </c:pt>
                <c:pt idx="51">
                  <c:v>-2.9990474284526756</c:v>
                </c:pt>
                <c:pt idx="52">
                  <c:v>-2.9839388771758357</c:v>
                </c:pt>
                <c:pt idx="53">
                  <c:v>-2.9688303258989963</c:v>
                </c:pt>
                <c:pt idx="54">
                  <c:v>-2.9537217746221565</c:v>
                </c:pt>
                <c:pt idx="55">
                  <c:v>-2.9386132233453166</c:v>
                </c:pt>
                <c:pt idx="56">
                  <c:v>-2.9235046720684768</c:v>
                </c:pt>
                <c:pt idx="57">
                  <c:v>-2.9083961207916373</c:v>
                </c:pt>
                <c:pt idx="58">
                  <c:v>-2.8932875695147975</c:v>
                </c:pt>
                <c:pt idx="59">
                  <c:v>-2.8781790182379581</c:v>
                </c:pt>
                <c:pt idx="60">
                  <c:v>-2.8630704669611182</c:v>
                </c:pt>
                <c:pt idx="61">
                  <c:v>-2.8479619156842784</c:v>
                </c:pt>
                <c:pt idx="62">
                  <c:v>-2.8328533644074385</c:v>
                </c:pt>
                <c:pt idx="63">
                  <c:v>-2.8177448131305991</c:v>
                </c:pt>
                <c:pt idx="64">
                  <c:v>-2.8026362618537592</c:v>
                </c:pt>
                <c:pt idx="65">
                  <c:v>-2.7875277105769198</c:v>
                </c:pt>
                <c:pt idx="66">
                  <c:v>-2.77241915930008</c:v>
                </c:pt>
                <c:pt idx="67">
                  <c:v>-2.7573106080232401</c:v>
                </c:pt>
                <c:pt idx="68">
                  <c:v>-2.7422020567464003</c:v>
                </c:pt>
                <c:pt idx="69">
                  <c:v>-2.7270935054695609</c:v>
                </c:pt>
                <c:pt idx="70">
                  <c:v>-2.7119849541927215</c:v>
                </c:pt>
                <c:pt idx="71">
                  <c:v>-2.6968764029158816</c:v>
                </c:pt>
                <c:pt idx="72">
                  <c:v>-2.6817678516390417</c:v>
                </c:pt>
                <c:pt idx="73">
                  <c:v>-2.6666593003622019</c:v>
                </c:pt>
                <c:pt idx="74">
                  <c:v>-2.651550749085362</c:v>
                </c:pt>
                <c:pt idx="75">
                  <c:v>-2.6364421978085226</c:v>
                </c:pt>
                <c:pt idx="76">
                  <c:v>-2.6213336465316832</c:v>
                </c:pt>
                <c:pt idx="77">
                  <c:v>-2.6062250952548434</c:v>
                </c:pt>
                <c:pt idx="78">
                  <c:v>-2.5911165439780035</c:v>
                </c:pt>
                <c:pt idx="79">
                  <c:v>-2.5760079927011637</c:v>
                </c:pt>
                <c:pt idx="80">
                  <c:v>-2.5608994414243242</c:v>
                </c:pt>
                <c:pt idx="81">
                  <c:v>-2.5457908901474844</c:v>
                </c:pt>
                <c:pt idx="82">
                  <c:v>-2.530682338870645</c:v>
                </c:pt>
                <c:pt idx="83">
                  <c:v>-2.5155737875938051</c:v>
                </c:pt>
                <c:pt idx="84">
                  <c:v>-2.5004652363169653</c:v>
                </c:pt>
                <c:pt idx="85">
                  <c:v>-2.4853566850401254</c:v>
                </c:pt>
                <c:pt idx="86">
                  <c:v>-2.470248133763286</c:v>
                </c:pt>
                <c:pt idx="87">
                  <c:v>-2.4551395824864461</c:v>
                </c:pt>
                <c:pt idx="88">
                  <c:v>-2.4400310312096067</c:v>
                </c:pt>
                <c:pt idx="89">
                  <c:v>-2.4249224799327669</c:v>
                </c:pt>
                <c:pt idx="90">
                  <c:v>-2.409813928655927</c:v>
                </c:pt>
                <c:pt idx="91">
                  <c:v>-2.3947053773790872</c:v>
                </c:pt>
                <c:pt idx="92">
                  <c:v>-2.3795968261022478</c:v>
                </c:pt>
                <c:pt idx="93">
                  <c:v>-2.3644882748254084</c:v>
                </c:pt>
                <c:pt idx="94">
                  <c:v>-2.3493797235485685</c:v>
                </c:pt>
                <c:pt idx="95">
                  <c:v>-2.3342711722717286</c:v>
                </c:pt>
                <c:pt idx="96">
                  <c:v>-2.3191626209948888</c:v>
                </c:pt>
                <c:pt idx="97">
                  <c:v>-2.3040540697180489</c:v>
                </c:pt>
                <c:pt idx="98">
                  <c:v>-2.2889455184412095</c:v>
                </c:pt>
                <c:pt idx="99">
                  <c:v>-2.2738369671643701</c:v>
                </c:pt>
                <c:pt idx="100">
                  <c:v>-2.2587284158875303</c:v>
                </c:pt>
                <c:pt idx="101">
                  <c:v>-2.2436198646106904</c:v>
                </c:pt>
                <c:pt idx="102">
                  <c:v>-2.2285113133338506</c:v>
                </c:pt>
                <c:pt idx="103">
                  <c:v>-2.2134027620570111</c:v>
                </c:pt>
                <c:pt idx="104">
                  <c:v>-2.1982942107801713</c:v>
                </c:pt>
                <c:pt idx="105">
                  <c:v>-2.1831856595033319</c:v>
                </c:pt>
                <c:pt idx="106">
                  <c:v>-2.168077108226492</c:v>
                </c:pt>
                <c:pt idx="107">
                  <c:v>-2.1529685569496522</c:v>
                </c:pt>
                <c:pt idx="108">
                  <c:v>-2.1378600056728123</c:v>
                </c:pt>
                <c:pt idx="109">
                  <c:v>-2.1227514543959729</c:v>
                </c:pt>
                <c:pt idx="110">
                  <c:v>-2.107642903119133</c:v>
                </c:pt>
                <c:pt idx="111">
                  <c:v>-2.0925343518422936</c:v>
                </c:pt>
                <c:pt idx="112">
                  <c:v>-2.0774258005654538</c:v>
                </c:pt>
                <c:pt idx="113">
                  <c:v>-2.0623172492886139</c:v>
                </c:pt>
                <c:pt idx="114">
                  <c:v>-2.0472086980117741</c:v>
                </c:pt>
                <c:pt idx="115">
                  <c:v>-2.0321001467349347</c:v>
                </c:pt>
                <c:pt idx="116">
                  <c:v>-2.0169915954580953</c:v>
                </c:pt>
                <c:pt idx="117">
                  <c:v>-2.0018830441812554</c:v>
                </c:pt>
                <c:pt idx="118">
                  <c:v>-1.9867744929044155</c:v>
                </c:pt>
                <c:pt idx="119">
                  <c:v>-1.9716659416275759</c:v>
                </c:pt>
                <c:pt idx="120">
                  <c:v>-1.9565573903507361</c:v>
                </c:pt>
                <c:pt idx="121">
                  <c:v>-1.9414488390738964</c:v>
                </c:pt>
                <c:pt idx="122">
                  <c:v>-1.9263402877970568</c:v>
                </c:pt>
                <c:pt idx="123">
                  <c:v>-1.9112317365202172</c:v>
                </c:pt>
                <c:pt idx="124">
                  <c:v>-1.8961231852433773</c:v>
                </c:pt>
                <c:pt idx="125">
                  <c:v>-1.8810146339665377</c:v>
                </c:pt>
                <c:pt idx="126">
                  <c:v>-1.865906082689698</c:v>
                </c:pt>
                <c:pt idx="127">
                  <c:v>-1.8507975314128582</c:v>
                </c:pt>
                <c:pt idx="128">
                  <c:v>-1.8356889801360186</c:v>
                </c:pt>
                <c:pt idx="129">
                  <c:v>-1.8205804288591789</c:v>
                </c:pt>
                <c:pt idx="130">
                  <c:v>-1.8054718775823391</c:v>
                </c:pt>
                <c:pt idx="131">
                  <c:v>-1.7903633263054994</c:v>
                </c:pt>
                <c:pt idx="132">
                  <c:v>-1.7752547750286598</c:v>
                </c:pt>
                <c:pt idx="133">
                  <c:v>-1.7601462237518199</c:v>
                </c:pt>
                <c:pt idx="134">
                  <c:v>-1.7450376724749805</c:v>
                </c:pt>
                <c:pt idx="135">
                  <c:v>-1.7299291211981407</c:v>
                </c:pt>
                <c:pt idx="136">
                  <c:v>-1.7148205699213008</c:v>
                </c:pt>
                <c:pt idx="137">
                  <c:v>-1.6997120186444614</c:v>
                </c:pt>
                <c:pt idx="138">
                  <c:v>-1.6846034673676216</c:v>
                </c:pt>
                <c:pt idx="139">
                  <c:v>-1.6694949160907817</c:v>
                </c:pt>
                <c:pt idx="140">
                  <c:v>-1.6543863648139423</c:v>
                </c:pt>
                <c:pt idx="141">
                  <c:v>-1.6392778135371024</c:v>
                </c:pt>
                <c:pt idx="142">
                  <c:v>-1.6241692622602626</c:v>
                </c:pt>
                <c:pt idx="143">
                  <c:v>-1.6090607109834232</c:v>
                </c:pt>
                <c:pt idx="144">
                  <c:v>-1.5939521597065833</c:v>
                </c:pt>
                <c:pt idx="145">
                  <c:v>-1.5788436084297435</c:v>
                </c:pt>
                <c:pt idx="146">
                  <c:v>-1.5637350571529041</c:v>
                </c:pt>
                <c:pt idx="147">
                  <c:v>-1.5486265058760642</c:v>
                </c:pt>
                <c:pt idx="148">
                  <c:v>-1.5335179545992244</c:v>
                </c:pt>
                <c:pt idx="149">
                  <c:v>-1.5184094033223849</c:v>
                </c:pt>
                <c:pt idx="150">
                  <c:v>-1.5033008520455451</c:v>
                </c:pt>
                <c:pt idx="151">
                  <c:v>-1.4881923007687052</c:v>
                </c:pt>
                <c:pt idx="152">
                  <c:v>-1.4730837494918658</c:v>
                </c:pt>
                <c:pt idx="153">
                  <c:v>-1.457975198215026</c:v>
                </c:pt>
                <c:pt idx="154">
                  <c:v>-1.4428666469381866</c:v>
                </c:pt>
                <c:pt idx="155">
                  <c:v>-1.4277580956613467</c:v>
                </c:pt>
                <c:pt idx="156">
                  <c:v>-1.4126495443845069</c:v>
                </c:pt>
                <c:pt idx="157">
                  <c:v>-1.3975409931076674</c:v>
                </c:pt>
                <c:pt idx="158">
                  <c:v>-1.3824324418308276</c:v>
                </c:pt>
                <c:pt idx="159">
                  <c:v>-1.3673238905539877</c:v>
                </c:pt>
                <c:pt idx="160">
                  <c:v>-1.3522153392771483</c:v>
                </c:pt>
                <c:pt idx="161">
                  <c:v>-1.3371067880003085</c:v>
                </c:pt>
                <c:pt idx="162">
                  <c:v>-1.3219982367234686</c:v>
                </c:pt>
                <c:pt idx="163">
                  <c:v>-1.3068896854466292</c:v>
                </c:pt>
                <c:pt idx="164">
                  <c:v>-1.2917811341697893</c:v>
                </c:pt>
                <c:pt idx="165">
                  <c:v>-1.2766725828929495</c:v>
                </c:pt>
                <c:pt idx="166">
                  <c:v>-1.2615640316161101</c:v>
                </c:pt>
                <c:pt idx="167">
                  <c:v>-1.2464554803392702</c:v>
                </c:pt>
                <c:pt idx="168">
                  <c:v>-1.2313469290624304</c:v>
                </c:pt>
                <c:pt idx="169">
                  <c:v>-1.216238377785591</c:v>
                </c:pt>
                <c:pt idx="170">
                  <c:v>-1.2011298265087511</c:v>
                </c:pt>
                <c:pt idx="171">
                  <c:v>-1.1860212752319113</c:v>
                </c:pt>
                <c:pt idx="172">
                  <c:v>-1.1709127239550718</c:v>
                </c:pt>
                <c:pt idx="173">
                  <c:v>-1.155804172678232</c:v>
                </c:pt>
                <c:pt idx="174">
                  <c:v>-1.1406956214013921</c:v>
                </c:pt>
                <c:pt idx="175">
                  <c:v>-1.1255870701245527</c:v>
                </c:pt>
                <c:pt idx="176">
                  <c:v>-1.1104785188477129</c:v>
                </c:pt>
                <c:pt idx="177">
                  <c:v>-1.0953699675708735</c:v>
                </c:pt>
                <c:pt idx="178">
                  <c:v>-1.0802614162940336</c:v>
                </c:pt>
                <c:pt idx="179">
                  <c:v>-1.0651528650171938</c:v>
                </c:pt>
                <c:pt idx="180">
                  <c:v>-1.0500443137403543</c:v>
                </c:pt>
                <c:pt idx="181">
                  <c:v>-1.0349357624635145</c:v>
                </c:pt>
                <c:pt idx="182">
                  <c:v>-1.0198272111866746</c:v>
                </c:pt>
                <c:pt idx="183">
                  <c:v>-1.0047186599098352</c:v>
                </c:pt>
                <c:pt idx="184">
                  <c:v>-0.98961010863299537</c:v>
                </c:pt>
                <c:pt idx="185">
                  <c:v>-0.97450155735615551</c:v>
                </c:pt>
                <c:pt idx="186">
                  <c:v>-0.9593930060793161</c:v>
                </c:pt>
                <c:pt idx="187">
                  <c:v>-0.94428445480247625</c:v>
                </c:pt>
                <c:pt idx="188">
                  <c:v>-0.92917590352563639</c:v>
                </c:pt>
                <c:pt idx="189">
                  <c:v>-0.91406735224879698</c:v>
                </c:pt>
                <c:pt idx="190">
                  <c:v>-0.89895880097195713</c:v>
                </c:pt>
                <c:pt idx="191">
                  <c:v>-0.88385024969511727</c:v>
                </c:pt>
                <c:pt idx="192">
                  <c:v>-0.86874169841827786</c:v>
                </c:pt>
                <c:pt idx="193">
                  <c:v>-0.85363314714143801</c:v>
                </c:pt>
                <c:pt idx="194">
                  <c:v>-0.83852459586459815</c:v>
                </c:pt>
                <c:pt idx="195">
                  <c:v>-0.82341604458775874</c:v>
                </c:pt>
                <c:pt idx="196">
                  <c:v>-0.80830749331091889</c:v>
                </c:pt>
                <c:pt idx="197">
                  <c:v>-0.79319894203407904</c:v>
                </c:pt>
                <c:pt idx="198">
                  <c:v>-0.77809039075723962</c:v>
                </c:pt>
                <c:pt idx="199">
                  <c:v>-0.76298183948039977</c:v>
                </c:pt>
                <c:pt idx="200">
                  <c:v>-0.74787328820356036</c:v>
                </c:pt>
                <c:pt idx="201">
                  <c:v>-0.73276473692672051</c:v>
                </c:pt>
                <c:pt idx="202">
                  <c:v>-0.71765618564988065</c:v>
                </c:pt>
                <c:pt idx="203">
                  <c:v>-0.70254763437304124</c:v>
                </c:pt>
                <c:pt idx="204">
                  <c:v>-0.68743908309620139</c:v>
                </c:pt>
                <c:pt idx="205">
                  <c:v>-0.67233053181936153</c:v>
                </c:pt>
                <c:pt idx="206">
                  <c:v>-0.65722198054252212</c:v>
                </c:pt>
                <c:pt idx="207">
                  <c:v>-0.64211342926568227</c:v>
                </c:pt>
                <c:pt idx="208">
                  <c:v>-0.62700487798884241</c:v>
                </c:pt>
                <c:pt idx="209">
                  <c:v>-0.611896326712003</c:v>
                </c:pt>
                <c:pt idx="210">
                  <c:v>-0.59678777543516315</c:v>
                </c:pt>
                <c:pt idx="211">
                  <c:v>-0.58167922415832329</c:v>
                </c:pt>
                <c:pt idx="212">
                  <c:v>-0.56657067288148388</c:v>
                </c:pt>
                <c:pt idx="213">
                  <c:v>-0.55146212160464403</c:v>
                </c:pt>
                <c:pt idx="214">
                  <c:v>-0.53635357032780417</c:v>
                </c:pt>
                <c:pt idx="215">
                  <c:v>-0.52124501905096476</c:v>
                </c:pt>
                <c:pt idx="216">
                  <c:v>-0.50613646777412491</c:v>
                </c:pt>
                <c:pt idx="217">
                  <c:v>-0.49102791649728506</c:v>
                </c:pt>
                <c:pt idx="218">
                  <c:v>-0.47591936522044564</c:v>
                </c:pt>
                <c:pt idx="219">
                  <c:v>-0.46081081394360579</c:v>
                </c:pt>
                <c:pt idx="220">
                  <c:v>-0.44570226266676594</c:v>
                </c:pt>
                <c:pt idx="221">
                  <c:v>-0.43059371138992653</c:v>
                </c:pt>
                <c:pt idx="222">
                  <c:v>-0.41548516011308667</c:v>
                </c:pt>
                <c:pt idx="223">
                  <c:v>-0.40037660883624726</c:v>
                </c:pt>
                <c:pt idx="224">
                  <c:v>-0.38526805755940741</c:v>
                </c:pt>
                <c:pt idx="225">
                  <c:v>-0.37015950628256755</c:v>
                </c:pt>
                <c:pt idx="226">
                  <c:v>-0.35505095500572814</c:v>
                </c:pt>
                <c:pt idx="227">
                  <c:v>-0.33994240372888829</c:v>
                </c:pt>
                <c:pt idx="228">
                  <c:v>-0.32483385245204843</c:v>
                </c:pt>
                <c:pt idx="229">
                  <c:v>-0.30972530117520902</c:v>
                </c:pt>
                <c:pt idx="230">
                  <c:v>-0.29461674989836917</c:v>
                </c:pt>
                <c:pt idx="231">
                  <c:v>-0.27950819862152931</c:v>
                </c:pt>
                <c:pt idx="232">
                  <c:v>-0.2643996473446899</c:v>
                </c:pt>
                <c:pt idx="233">
                  <c:v>-0.24929109606785005</c:v>
                </c:pt>
                <c:pt idx="234">
                  <c:v>-0.23418254479101019</c:v>
                </c:pt>
                <c:pt idx="235">
                  <c:v>-0.21907399351417078</c:v>
                </c:pt>
                <c:pt idx="236">
                  <c:v>-0.20396544223733093</c:v>
                </c:pt>
                <c:pt idx="237">
                  <c:v>-0.18885689096049108</c:v>
                </c:pt>
                <c:pt idx="238">
                  <c:v>-0.17374833968365166</c:v>
                </c:pt>
                <c:pt idx="239">
                  <c:v>-0.15863978840681181</c:v>
                </c:pt>
                <c:pt idx="240">
                  <c:v>-0.14353123712997196</c:v>
                </c:pt>
                <c:pt idx="241">
                  <c:v>-0.12842268585313255</c:v>
                </c:pt>
                <c:pt idx="242">
                  <c:v>-0.11331413457629269</c:v>
                </c:pt>
                <c:pt idx="243">
                  <c:v>-9.8205583299452837E-2</c:v>
                </c:pt>
                <c:pt idx="244">
                  <c:v>-8.3097032022613426E-2</c:v>
                </c:pt>
                <c:pt idx="245">
                  <c:v>-6.7988480745773572E-2</c:v>
                </c:pt>
                <c:pt idx="246">
                  <c:v>-5.2879929468934161E-2</c:v>
                </c:pt>
                <c:pt idx="247">
                  <c:v>-3.7771378192094307E-2</c:v>
                </c:pt>
                <c:pt idx="248">
                  <c:v>-2.2662826915254453E-2</c:v>
                </c:pt>
                <c:pt idx="249">
                  <c:v>-7.5542756384150422E-3</c:v>
                </c:pt>
                <c:pt idx="250">
                  <c:v>7.5542756384248122E-3</c:v>
                </c:pt>
                <c:pt idx="251">
                  <c:v>2.2662826915264667E-2</c:v>
                </c:pt>
                <c:pt idx="252">
                  <c:v>3.7771378192104077E-2</c:v>
                </c:pt>
                <c:pt idx="253">
                  <c:v>5.2879929468943931E-2</c:v>
                </c:pt>
                <c:pt idx="254">
                  <c:v>6.7988480745783786E-2</c:v>
                </c:pt>
                <c:pt idx="255">
                  <c:v>8.3097032022623196E-2</c:v>
                </c:pt>
                <c:pt idx="256">
                  <c:v>9.8205583299463051E-2</c:v>
                </c:pt>
                <c:pt idx="257">
                  <c:v>0.11331413457630291</c:v>
                </c:pt>
                <c:pt idx="258">
                  <c:v>0.12842268585314232</c:v>
                </c:pt>
                <c:pt idx="259">
                  <c:v>0.14353123712998217</c:v>
                </c:pt>
                <c:pt idx="260">
                  <c:v>0.15863978840682202</c:v>
                </c:pt>
                <c:pt idx="261">
                  <c:v>0.17374833968366143</c:v>
                </c:pt>
                <c:pt idx="262">
                  <c:v>0.18885689096050129</c:v>
                </c:pt>
                <c:pt idx="263">
                  <c:v>0.20396544223734114</c:v>
                </c:pt>
                <c:pt idx="264">
                  <c:v>0.21907399351418055</c:v>
                </c:pt>
                <c:pt idx="265">
                  <c:v>0.23418254479102041</c:v>
                </c:pt>
                <c:pt idx="266">
                  <c:v>0.24929109606786026</c:v>
                </c:pt>
                <c:pt idx="267">
                  <c:v>0.26439964734470012</c:v>
                </c:pt>
                <c:pt idx="268">
                  <c:v>0.27950819862153908</c:v>
                </c:pt>
                <c:pt idx="269">
                  <c:v>0.29461674989837894</c:v>
                </c:pt>
                <c:pt idx="270">
                  <c:v>0.30972530117521879</c:v>
                </c:pt>
                <c:pt idx="271">
                  <c:v>0.32483385245205865</c:v>
                </c:pt>
                <c:pt idx="272">
                  <c:v>0.3399424037288985</c:v>
                </c:pt>
                <c:pt idx="273">
                  <c:v>0.35505095500573836</c:v>
                </c:pt>
                <c:pt idx="274">
                  <c:v>0.37015950628257732</c:v>
                </c:pt>
                <c:pt idx="275">
                  <c:v>0.38526805755941718</c:v>
                </c:pt>
                <c:pt idx="276">
                  <c:v>0.40037660883625703</c:v>
                </c:pt>
                <c:pt idx="277">
                  <c:v>0.41548516011309689</c:v>
                </c:pt>
                <c:pt idx="278">
                  <c:v>0.43059371138993674</c:v>
                </c:pt>
                <c:pt idx="279">
                  <c:v>0.44570226266677659</c:v>
                </c:pt>
                <c:pt idx="280">
                  <c:v>0.46081081394361556</c:v>
                </c:pt>
                <c:pt idx="281">
                  <c:v>0.47591936522045541</c:v>
                </c:pt>
                <c:pt idx="282">
                  <c:v>0.49102791649729527</c:v>
                </c:pt>
                <c:pt idx="283">
                  <c:v>0.50613646777413512</c:v>
                </c:pt>
                <c:pt idx="284">
                  <c:v>0.52124501905097498</c:v>
                </c:pt>
                <c:pt idx="285">
                  <c:v>0.53635357032781394</c:v>
                </c:pt>
                <c:pt idx="286">
                  <c:v>0.5514621216046538</c:v>
                </c:pt>
                <c:pt idx="287">
                  <c:v>0.56657067288149365</c:v>
                </c:pt>
                <c:pt idx="288">
                  <c:v>0.58167922415833351</c:v>
                </c:pt>
                <c:pt idx="289">
                  <c:v>0.59678777543517336</c:v>
                </c:pt>
                <c:pt idx="290">
                  <c:v>0.61189632671201322</c:v>
                </c:pt>
                <c:pt idx="291">
                  <c:v>0.62700487798885218</c:v>
                </c:pt>
                <c:pt idx="292">
                  <c:v>0.64211342926569204</c:v>
                </c:pt>
                <c:pt idx="293">
                  <c:v>0.65722198054253189</c:v>
                </c:pt>
                <c:pt idx="294">
                  <c:v>0.67233053181937175</c:v>
                </c:pt>
                <c:pt idx="295">
                  <c:v>0.6874390830962116</c:v>
                </c:pt>
                <c:pt idx="296">
                  <c:v>0.70254763437305146</c:v>
                </c:pt>
                <c:pt idx="297">
                  <c:v>0.71765618564989042</c:v>
                </c:pt>
                <c:pt idx="298">
                  <c:v>0.73276473692673028</c:v>
                </c:pt>
                <c:pt idx="299">
                  <c:v>0.74787328820357013</c:v>
                </c:pt>
                <c:pt idx="300">
                  <c:v>0.76298183948040998</c:v>
                </c:pt>
                <c:pt idx="301">
                  <c:v>0.77809039075724984</c:v>
                </c:pt>
                <c:pt idx="302">
                  <c:v>0.79319894203408969</c:v>
                </c:pt>
                <c:pt idx="303">
                  <c:v>0.80830749331092866</c:v>
                </c:pt>
                <c:pt idx="304">
                  <c:v>0.82341604458776851</c:v>
                </c:pt>
                <c:pt idx="305">
                  <c:v>0.83852459586460837</c:v>
                </c:pt>
                <c:pt idx="306">
                  <c:v>0.85363314714144822</c:v>
                </c:pt>
                <c:pt idx="307">
                  <c:v>0.86874169841828808</c:v>
                </c:pt>
                <c:pt idx="308">
                  <c:v>0.88385024969512704</c:v>
                </c:pt>
                <c:pt idx="309">
                  <c:v>0.8989588009719669</c:v>
                </c:pt>
                <c:pt idx="310">
                  <c:v>0.91406735224880675</c:v>
                </c:pt>
                <c:pt idx="311">
                  <c:v>0.92917590352564661</c:v>
                </c:pt>
                <c:pt idx="312">
                  <c:v>0.94428445480248646</c:v>
                </c:pt>
                <c:pt idx="313">
                  <c:v>0.95939300607932632</c:v>
                </c:pt>
                <c:pt idx="314">
                  <c:v>0.97450155735616528</c:v>
                </c:pt>
                <c:pt idx="315">
                  <c:v>0.98961010863300514</c:v>
                </c:pt>
                <c:pt idx="316">
                  <c:v>1.004718659909845</c:v>
                </c:pt>
                <c:pt idx="317">
                  <c:v>1.0198272111866848</c:v>
                </c:pt>
                <c:pt idx="318">
                  <c:v>1.0349357624635247</c:v>
                </c:pt>
                <c:pt idx="319">
                  <c:v>1.0500443137403646</c:v>
                </c:pt>
                <c:pt idx="320">
                  <c:v>1.0651528650172035</c:v>
                </c:pt>
                <c:pt idx="321">
                  <c:v>1.0802614162940434</c:v>
                </c:pt>
                <c:pt idx="322">
                  <c:v>1.0953699675708832</c:v>
                </c:pt>
                <c:pt idx="323">
                  <c:v>1.1104785188477231</c:v>
                </c:pt>
                <c:pt idx="324">
                  <c:v>1.1255870701245629</c:v>
                </c:pt>
                <c:pt idx="325">
                  <c:v>1.1406956214014028</c:v>
                </c:pt>
                <c:pt idx="326">
                  <c:v>1.1558041726782418</c:v>
                </c:pt>
                <c:pt idx="327">
                  <c:v>1.1709127239550816</c:v>
                </c:pt>
                <c:pt idx="328">
                  <c:v>1.1860212752319215</c:v>
                </c:pt>
                <c:pt idx="329">
                  <c:v>1.2011298265087613</c:v>
                </c:pt>
                <c:pt idx="330">
                  <c:v>1.2162383777856012</c:v>
                </c:pt>
                <c:pt idx="331">
                  <c:v>1.2313469290624401</c:v>
                </c:pt>
                <c:pt idx="332">
                  <c:v>1.24645548033928</c:v>
                </c:pt>
                <c:pt idx="333">
                  <c:v>1.2615640316161199</c:v>
                </c:pt>
                <c:pt idx="334">
                  <c:v>1.2766725828929597</c:v>
                </c:pt>
                <c:pt idx="335">
                  <c:v>1.2917811341697996</c:v>
                </c:pt>
                <c:pt idx="336">
                  <c:v>1.3068896854466394</c:v>
                </c:pt>
                <c:pt idx="337">
                  <c:v>1.3219982367234784</c:v>
                </c:pt>
                <c:pt idx="338">
                  <c:v>1.3371067880003182</c:v>
                </c:pt>
                <c:pt idx="339">
                  <c:v>1.3522153392771581</c:v>
                </c:pt>
                <c:pt idx="340">
                  <c:v>1.3673238905539979</c:v>
                </c:pt>
                <c:pt idx="341">
                  <c:v>1.3824324418308378</c:v>
                </c:pt>
                <c:pt idx="342">
                  <c:v>1.3975409931076777</c:v>
                </c:pt>
                <c:pt idx="343">
                  <c:v>1.4126495443845166</c:v>
                </c:pt>
                <c:pt idx="344">
                  <c:v>1.4277580956613565</c:v>
                </c:pt>
                <c:pt idx="345">
                  <c:v>1.4428666469381963</c:v>
                </c:pt>
                <c:pt idx="346">
                  <c:v>1.4579751982150362</c:v>
                </c:pt>
                <c:pt idx="347">
                  <c:v>1.473083749491876</c:v>
                </c:pt>
                <c:pt idx="348">
                  <c:v>1.4881923007687159</c:v>
                </c:pt>
                <c:pt idx="349">
                  <c:v>1.5033008520455549</c:v>
                </c:pt>
                <c:pt idx="350">
                  <c:v>1.5184094033223947</c:v>
                </c:pt>
                <c:pt idx="351">
                  <c:v>1.5335179545992346</c:v>
                </c:pt>
                <c:pt idx="352">
                  <c:v>1.5486265058760744</c:v>
                </c:pt>
                <c:pt idx="353">
                  <c:v>1.5637350571529143</c:v>
                </c:pt>
                <c:pt idx="354">
                  <c:v>1.5788436084297532</c:v>
                </c:pt>
                <c:pt idx="355">
                  <c:v>1.5939521597065931</c:v>
                </c:pt>
                <c:pt idx="356">
                  <c:v>1.609060710983433</c:v>
                </c:pt>
                <c:pt idx="357">
                  <c:v>1.6241692622602728</c:v>
                </c:pt>
                <c:pt idx="358">
                  <c:v>1.6392778135371127</c:v>
                </c:pt>
                <c:pt idx="359">
                  <c:v>1.6543863648139525</c:v>
                </c:pt>
                <c:pt idx="360">
                  <c:v>1.6694949160907915</c:v>
                </c:pt>
                <c:pt idx="361">
                  <c:v>1.6846034673676313</c:v>
                </c:pt>
                <c:pt idx="362">
                  <c:v>1.6997120186444712</c:v>
                </c:pt>
                <c:pt idx="363">
                  <c:v>1.714820569921311</c:v>
                </c:pt>
                <c:pt idx="364">
                  <c:v>1.7299291211981509</c:v>
                </c:pt>
                <c:pt idx="365">
                  <c:v>1.7450376724749908</c:v>
                </c:pt>
                <c:pt idx="366">
                  <c:v>1.7601462237518297</c:v>
                </c:pt>
                <c:pt idx="367">
                  <c:v>1.7752547750286696</c:v>
                </c:pt>
                <c:pt idx="368">
                  <c:v>1.7903633263055094</c:v>
                </c:pt>
                <c:pt idx="369">
                  <c:v>1.8054718775823493</c:v>
                </c:pt>
                <c:pt idx="370">
                  <c:v>1.8205804288591891</c:v>
                </c:pt>
                <c:pt idx="371">
                  <c:v>1.835688980136029</c:v>
                </c:pt>
                <c:pt idx="372">
                  <c:v>1.850797531412868</c:v>
                </c:pt>
                <c:pt idx="373">
                  <c:v>1.8659060826897078</c:v>
                </c:pt>
                <c:pt idx="374">
                  <c:v>1.8810146339665477</c:v>
                </c:pt>
                <c:pt idx="375">
                  <c:v>1.8961231852433875</c:v>
                </c:pt>
                <c:pt idx="376">
                  <c:v>1.9112317365202274</c:v>
                </c:pt>
                <c:pt idx="377">
                  <c:v>1.9263402877970663</c:v>
                </c:pt>
                <c:pt idx="378">
                  <c:v>1.9414488390739062</c:v>
                </c:pt>
                <c:pt idx="379">
                  <c:v>1.9565573903507461</c:v>
                </c:pt>
                <c:pt idx="380">
                  <c:v>1.9716659416275859</c:v>
                </c:pt>
                <c:pt idx="381">
                  <c:v>1.9867744929044258</c:v>
                </c:pt>
                <c:pt idx="382">
                  <c:v>2.0018830441812656</c:v>
                </c:pt>
                <c:pt idx="383">
                  <c:v>2.0169915954581046</c:v>
                </c:pt>
                <c:pt idx="384">
                  <c:v>2.0321001467349444</c:v>
                </c:pt>
                <c:pt idx="385">
                  <c:v>2.0472086980117843</c:v>
                </c:pt>
                <c:pt idx="386">
                  <c:v>2.0623172492886241</c:v>
                </c:pt>
                <c:pt idx="387">
                  <c:v>2.077425800565464</c:v>
                </c:pt>
                <c:pt idx="388">
                  <c:v>2.0925343518423039</c:v>
                </c:pt>
                <c:pt idx="389">
                  <c:v>2.1076429031191428</c:v>
                </c:pt>
                <c:pt idx="390">
                  <c:v>2.1227514543959827</c:v>
                </c:pt>
                <c:pt idx="391">
                  <c:v>2.1378600056728225</c:v>
                </c:pt>
                <c:pt idx="392">
                  <c:v>2.1529685569496624</c:v>
                </c:pt>
                <c:pt idx="393">
                  <c:v>2.1680771082265022</c:v>
                </c:pt>
                <c:pt idx="394">
                  <c:v>2.1831856595033421</c:v>
                </c:pt>
                <c:pt idx="395">
                  <c:v>2.1982942107801811</c:v>
                </c:pt>
                <c:pt idx="396">
                  <c:v>2.2134027620570209</c:v>
                </c:pt>
                <c:pt idx="397">
                  <c:v>2.2285113133338608</c:v>
                </c:pt>
                <c:pt idx="398">
                  <c:v>2.2436198646107006</c:v>
                </c:pt>
                <c:pt idx="399">
                  <c:v>2.2587284158875405</c:v>
                </c:pt>
                <c:pt idx="400">
                  <c:v>2.2738369671643794</c:v>
                </c:pt>
                <c:pt idx="401">
                  <c:v>2.2889455184412193</c:v>
                </c:pt>
                <c:pt idx="402">
                  <c:v>2.3040540697180592</c:v>
                </c:pt>
                <c:pt idx="403">
                  <c:v>2.319162620994899</c:v>
                </c:pt>
                <c:pt idx="404">
                  <c:v>2.3342711722717389</c:v>
                </c:pt>
                <c:pt idx="405">
                  <c:v>2.3493797235485787</c:v>
                </c:pt>
                <c:pt idx="406">
                  <c:v>2.3644882748254177</c:v>
                </c:pt>
                <c:pt idx="407">
                  <c:v>2.3795968261022575</c:v>
                </c:pt>
                <c:pt idx="408">
                  <c:v>2.3947053773790974</c:v>
                </c:pt>
                <c:pt idx="409">
                  <c:v>2.4098139286559372</c:v>
                </c:pt>
                <c:pt idx="410">
                  <c:v>2.4249224799327771</c:v>
                </c:pt>
                <c:pt idx="411">
                  <c:v>2.440031031209617</c:v>
                </c:pt>
                <c:pt idx="412">
                  <c:v>2.4551395824864559</c:v>
                </c:pt>
                <c:pt idx="413">
                  <c:v>2.4702481337632958</c:v>
                </c:pt>
                <c:pt idx="414">
                  <c:v>2.4853566850401356</c:v>
                </c:pt>
                <c:pt idx="415">
                  <c:v>2.5004652363169755</c:v>
                </c:pt>
                <c:pt idx="416">
                  <c:v>2.5155737875938153</c:v>
                </c:pt>
                <c:pt idx="417">
                  <c:v>2.5306823388706552</c:v>
                </c:pt>
                <c:pt idx="418">
                  <c:v>2.5457908901474942</c:v>
                </c:pt>
                <c:pt idx="419">
                  <c:v>2.560899441424334</c:v>
                </c:pt>
                <c:pt idx="420">
                  <c:v>2.5760079927011739</c:v>
                </c:pt>
                <c:pt idx="421">
                  <c:v>2.5911165439780137</c:v>
                </c:pt>
                <c:pt idx="422">
                  <c:v>2.6062250952548536</c:v>
                </c:pt>
                <c:pt idx="423">
                  <c:v>2.6213336465316925</c:v>
                </c:pt>
                <c:pt idx="424">
                  <c:v>2.6364421978085324</c:v>
                </c:pt>
                <c:pt idx="425">
                  <c:v>2.6515507490853722</c:v>
                </c:pt>
                <c:pt idx="426">
                  <c:v>2.6666593003622121</c:v>
                </c:pt>
                <c:pt idx="427">
                  <c:v>2.681767851639052</c:v>
                </c:pt>
                <c:pt idx="428">
                  <c:v>2.6968764029158918</c:v>
                </c:pt>
                <c:pt idx="429">
                  <c:v>2.7119849541927308</c:v>
                </c:pt>
                <c:pt idx="430">
                  <c:v>2.7270935054695706</c:v>
                </c:pt>
                <c:pt idx="431">
                  <c:v>2.7422020567464105</c:v>
                </c:pt>
                <c:pt idx="432">
                  <c:v>2.7573106080232503</c:v>
                </c:pt>
                <c:pt idx="433">
                  <c:v>2.7724191593000902</c:v>
                </c:pt>
                <c:pt idx="434">
                  <c:v>2.7875277105769301</c:v>
                </c:pt>
                <c:pt idx="435">
                  <c:v>2.802636261853769</c:v>
                </c:pt>
                <c:pt idx="436">
                  <c:v>2.8177448131306089</c:v>
                </c:pt>
                <c:pt idx="437">
                  <c:v>2.8328533644074487</c:v>
                </c:pt>
                <c:pt idx="438">
                  <c:v>2.8479619156842886</c:v>
                </c:pt>
                <c:pt idx="439">
                  <c:v>2.8630704669611284</c:v>
                </c:pt>
                <c:pt idx="440">
                  <c:v>2.8781790182379683</c:v>
                </c:pt>
                <c:pt idx="441">
                  <c:v>2.8932875695148073</c:v>
                </c:pt>
                <c:pt idx="442">
                  <c:v>2.9083961207916471</c:v>
                </c:pt>
                <c:pt idx="443">
                  <c:v>2.923504672068487</c:v>
                </c:pt>
                <c:pt idx="444">
                  <c:v>2.9386132233453268</c:v>
                </c:pt>
                <c:pt idx="445">
                  <c:v>2.9537217746221667</c:v>
                </c:pt>
                <c:pt idx="446">
                  <c:v>2.9688303258990056</c:v>
                </c:pt>
                <c:pt idx="447">
                  <c:v>2.9839388771758455</c:v>
                </c:pt>
                <c:pt idx="448">
                  <c:v>2.9990474284526853</c:v>
                </c:pt>
                <c:pt idx="449">
                  <c:v>3.0141559797295252</c:v>
                </c:pt>
                <c:pt idx="450">
                  <c:v>3.0292645310063651</c:v>
                </c:pt>
                <c:pt idx="451">
                  <c:v>3.0443730822832049</c:v>
                </c:pt>
                <c:pt idx="452">
                  <c:v>3.0594816335600439</c:v>
                </c:pt>
                <c:pt idx="453">
                  <c:v>3.0745901848368837</c:v>
                </c:pt>
                <c:pt idx="454">
                  <c:v>3.0896987361137236</c:v>
                </c:pt>
                <c:pt idx="455">
                  <c:v>3.1048072873905634</c:v>
                </c:pt>
                <c:pt idx="456">
                  <c:v>3.1199158386674033</c:v>
                </c:pt>
                <c:pt idx="457">
                  <c:v>3.1350243899442432</c:v>
                </c:pt>
                <c:pt idx="458">
                  <c:v>3.1501329412210821</c:v>
                </c:pt>
                <c:pt idx="459">
                  <c:v>3.165241492497922</c:v>
                </c:pt>
                <c:pt idx="460">
                  <c:v>3.1803500437747618</c:v>
                </c:pt>
                <c:pt idx="461">
                  <c:v>3.1954585950516017</c:v>
                </c:pt>
                <c:pt idx="462">
                  <c:v>3.2105671463284415</c:v>
                </c:pt>
                <c:pt idx="463">
                  <c:v>3.2256756976052814</c:v>
                </c:pt>
                <c:pt idx="464">
                  <c:v>3.2407842488821204</c:v>
                </c:pt>
                <c:pt idx="465">
                  <c:v>3.2558928001589602</c:v>
                </c:pt>
                <c:pt idx="466">
                  <c:v>3.2710013514358001</c:v>
                </c:pt>
                <c:pt idx="467">
                  <c:v>3.2861099027126399</c:v>
                </c:pt>
                <c:pt idx="468">
                  <c:v>3.3012184539894798</c:v>
                </c:pt>
                <c:pt idx="469">
                  <c:v>3.3163270052663187</c:v>
                </c:pt>
                <c:pt idx="470">
                  <c:v>3.3314355565431586</c:v>
                </c:pt>
                <c:pt idx="471">
                  <c:v>3.3465441078199984</c:v>
                </c:pt>
                <c:pt idx="472">
                  <c:v>3.3616526590968383</c:v>
                </c:pt>
                <c:pt idx="473">
                  <c:v>3.3767612103736782</c:v>
                </c:pt>
                <c:pt idx="474">
                  <c:v>3.391869761650518</c:v>
                </c:pt>
                <c:pt idx="475">
                  <c:v>3.406978312927357</c:v>
                </c:pt>
                <c:pt idx="476">
                  <c:v>3.4220868642041968</c:v>
                </c:pt>
                <c:pt idx="477">
                  <c:v>3.4371954154810367</c:v>
                </c:pt>
                <c:pt idx="478">
                  <c:v>3.4523039667578765</c:v>
                </c:pt>
                <c:pt idx="479">
                  <c:v>3.4674125180347164</c:v>
                </c:pt>
                <c:pt idx="480">
                  <c:v>3.4825210693115562</c:v>
                </c:pt>
                <c:pt idx="481">
                  <c:v>3.4976296205883952</c:v>
                </c:pt>
                <c:pt idx="482">
                  <c:v>3.5127381718652351</c:v>
                </c:pt>
                <c:pt idx="483">
                  <c:v>3.5278467231420749</c:v>
                </c:pt>
                <c:pt idx="484">
                  <c:v>3.5429552744189148</c:v>
                </c:pt>
                <c:pt idx="485">
                  <c:v>3.5580638256957546</c:v>
                </c:pt>
                <c:pt idx="486">
                  <c:v>3.5731723769725945</c:v>
                </c:pt>
                <c:pt idx="487">
                  <c:v>3.5882809282494335</c:v>
                </c:pt>
                <c:pt idx="488">
                  <c:v>3.6033894795262733</c:v>
                </c:pt>
                <c:pt idx="489">
                  <c:v>3.6184980308031132</c:v>
                </c:pt>
                <c:pt idx="490">
                  <c:v>3.633606582079953</c:v>
                </c:pt>
                <c:pt idx="491">
                  <c:v>3.6487151333567929</c:v>
                </c:pt>
                <c:pt idx="492">
                  <c:v>3.6638236846336318</c:v>
                </c:pt>
                <c:pt idx="493">
                  <c:v>3.6789322359104717</c:v>
                </c:pt>
                <c:pt idx="494">
                  <c:v>3.6940407871873115</c:v>
                </c:pt>
                <c:pt idx="495">
                  <c:v>3.7091493384641514</c:v>
                </c:pt>
                <c:pt idx="496">
                  <c:v>3.7242578897409913</c:v>
                </c:pt>
                <c:pt idx="497">
                  <c:v>3.7393664410178311</c:v>
                </c:pt>
                <c:pt idx="498">
                  <c:v>3.7544749922946701</c:v>
                </c:pt>
                <c:pt idx="499">
                  <c:v>3.7695835435715099</c:v>
                </c:pt>
              </c:numCache>
            </c:numRef>
          </c:xVal>
          <c:yVal>
            <c:numRef>
              <c:f>'2 samples t test_HID2'!$C$1:$C$500</c:f>
              <c:numCache>
                <c:formatCode>General</c:formatCode>
                <c:ptCount val="500"/>
                <c:pt idx="0">
                  <c:v>3.8089966143186167E-4</c:v>
                </c:pt>
                <c:pt idx="1">
                  <c:v>4.0213917588773795E-4</c:v>
                </c:pt>
                <c:pt idx="2">
                  <c:v>4.2447949850536954E-4</c:v>
                </c:pt>
                <c:pt idx="3">
                  <c:v>4.4797264062870572E-4</c:v>
                </c:pt>
                <c:pt idx="4">
                  <c:v>4.7267278087928576E-4</c:v>
                </c:pt>
                <c:pt idx="5">
                  <c:v>4.9863633954198004E-4</c:v>
                </c:pt>
                <c:pt idx="6">
                  <c:v>5.259220546618116E-4</c:v>
                </c:pt>
                <c:pt idx="7">
                  <c:v>5.5459105984631411E-4</c:v>
                </c:pt>
                <c:pt idx="8">
                  <c:v>5.8470696376461038E-4</c:v>
                </c:pt>
                <c:pt idx="9">
                  <c:v>6.1633593133104676E-4</c:v>
                </c:pt>
                <c:pt idx="10">
                  <c:v>6.4954676655809031E-4</c:v>
                </c:pt>
                <c:pt idx="11">
                  <c:v>6.8441099705939738E-4</c:v>
                </c:pt>
                <c:pt idx="12">
                  <c:v>7.2100296018043711E-4</c:v>
                </c:pt>
                <c:pt idx="13">
                  <c:v>7.5939989072982823E-4</c:v>
                </c:pt>
                <c:pt idx="14">
                  <c:v>7.9968201028084813E-4</c:v>
                </c:pt>
                <c:pt idx="15">
                  <c:v>8.4193261800816948E-4</c:v>
                </c:pt>
                <c:pt idx="16">
                  <c:v>8.8623818302007243E-4</c:v>
                </c:pt>
                <c:pt idx="17">
                  <c:v>9.3268843814270027E-4</c:v>
                </c:pt>
                <c:pt idx="18">
                  <c:v>9.8137647510692099E-4</c:v>
                </c:pt>
                <c:pt idx="19">
                  <c:v>1.0323988410845678E-3</c:v>
                </c:pt>
                <c:pt idx="20">
                  <c:v>1.0858556365147024E-3</c:v>
                </c:pt>
                <c:pt idx="21">
                  <c:v>1.1418506141559932E-3</c:v>
                </c:pt>
                <c:pt idx="22">
                  <c:v>1.2004912792952754E-3</c:v>
                </c:pt>
                <c:pt idx="23">
                  <c:v>1.2618889910371359E-3</c:v>
                </c:pt>
                <c:pt idx="24">
                  <c:v>1.3261590645929336E-3</c:v>
                </c:pt>
                <c:pt idx="25">
                  <c:v>1.393420874482329E-3</c:v>
                </c:pt>
                <c:pt idx="26">
                  <c:v>1.4637979585537359E-3</c:v>
                </c:pt>
                <c:pt idx="27">
                  <c:v>1.5374181227241995E-3</c:v>
                </c:pt>
                <c:pt idx="28">
                  <c:v>1.6144135463317391E-3</c:v>
                </c:pt>
                <c:pt idx="29">
                  <c:v>1.6949208879886266E-3</c:v>
                </c:pt>
                <c:pt idx="30">
                  <c:v>1.7790813918140687E-3</c:v>
                </c:pt>
                <c:pt idx="31">
                  <c:v>1.8670409939215895E-3</c:v>
                </c:pt>
                <c:pt idx="32">
                  <c:v>1.9589504290259429E-3</c:v>
                </c:pt>
                <c:pt idx="33">
                  <c:v>2.0549653370295368E-3</c:v>
                </c:pt>
                <c:pt idx="34">
                  <c:v>2.155246369439822E-3</c:v>
                </c:pt>
                <c:pt idx="35">
                  <c:v>2.2599592954624286E-3</c:v>
                </c:pt>
                <c:pt idx="36">
                  <c:v>2.3692751076063202E-3</c:v>
                </c:pt>
                <c:pt idx="37">
                  <c:v>2.4833701266308416E-3</c:v>
                </c:pt>
                <c:pt idx="38">
                  <c:v>2.6024261056562538E-3</c:v>
                </c:pt>
                <c:pt idx="39">
                  <c:v>2.7266303332510941E-3</c:v>
                </c:pt>
                <c:pt idx="40">
                  <c:v>2.8561757353030752E-3</c:v>
                </c:pt>
                <c:pt idx="41">
                  <c:v>2.9912609754713781E-3</c:v>
                </c:pt>
                <c:pt idx="42">
                  <c:v>3.1320905540112537E-3</c:v>
                </c:pt>
                <c:pt idx="43">
                  <c:v>3.2788749047526155E-3</c:v>
                </c:pt>
                <c:pt idx="44">
                  <c:v>3.4318304900081767E-3</c:v>
                </c:pt>
                <c:pt idx="45">
                  <c:v>3.5911798931774538E-3</c:v>
                </c:pt>
                <c:pt idx="46">
                  <c:v>3.7571519088063889E-3</c:v>
                </c:pt>
                <c:pt idx="47">
                  <c:v>3.9299816298528634E-3</c:v>
                </c:pt>
                <c:pt idx="48">
                  <c:v>4.1099105319028903E-3</c:v>
                </c:pt>
                <c:pt idx="49">
                  <c:v>4.2971865540730068E-3</c:v>
                </c:pt>
                <c:pt idx="50">
                  <c:v>4.4920641763284593E-3</c:v>
                </c:pt>
                <c:pt idx="51">
                  <c:v>4.6948044929372582E-3</c:v>
                </c:pt>
                <c:pt idx="52">
                  <c:v>4.9056752817757902E-3</c:v>
                </c:pt>
                <c:pt idx="53">
                  <c:v>5.1249510691933828E-3</c:v>
                </c:pt>
                <c:pt idx="54">
                  <c:v>5.3529131901354056E-3</c:v>
                </c:pt>
                <c:pt idx="55">
                  <c:v>5.5898498432204978E-3</c:v>
                </c:pt>
                <c:pt idx="56">
                  <c:v>5.8360561404592519E-3</c:v>
                </c:pt>
                <c:pt idx="57">
                  <c:v>6.0918341512973661E-3</c:v>
                </c:pt>
                <c:pt idx="58">
                  <c:v>6.3574929406582442E-3</c:v>
                </c:pt>
                <c:pt idx="59">
                  <c:v>6.6333486006579156E-3</c:v>
                </c:pt>
                <c:pt idx="60">
                  <c:v>6.9197242756576351E-3</c:v>
                </c:pt>
                <c:pt idx="61">
                  <c:v>7.2169501803171993E-3</c:v>
                </c:pt>
                <c:pt idx="62">
                  <c:v>7.5253636103047947E-3</c:v>
                </c:pt>
                <c:pt idx="63">
                  <c:v>7.8453089453194482E-3</c:v>
                </c:pt>
                <c:pt idx="64">
                  <c:v>8.1771376440758561E-3</c:v>
                </c:pt>
                <c:pt idx="65">
                  <c:v>8.5212082309013819E-3</c:v>
                </c:pt>
                <c:pt idx="66">
                  <c:v>8.8778862735889603E-3</c:v>
                </c:pt>
                <c:pt idx="67">
                  <c:v>9.2475443521528086E-3</c:v>
                </c:pt>
                <c:pt idx="68">
                  <c:v>9.630562018130992E-3</c:v>
                </c:pt>
                <c:pt idx="69">
                  <c:v>1.0027325744074219E-2</c:v>
                </c:pt>
                <c:pt idx="70">
                  <c:v>1.0438228862871109E-2</c:v>
                </c:pt>
                <c:pt idx="71">
                  <c:v>1.086367149654946E-2</c:v>
                </c:pt>
                <c:pt idx="72">
                  <c:v>1.1304060474199724E-2</c:v>
                </c:pt>
                <c:pt idx="73">
                  <c:v>1.1759809238675296E-2</c:v>
                </c:pt>
                <c:pt idx="74">
                  <c:v>1.2231337741714539E-2</c:v>
                </c:pt>
                <c:pt idx="75">
                  <c:v>1.271907232714482E-2</c:v>
                </c:pt>
                <c:pt idx="76">
                  <c:v>1.3223445601829868E-2</c:v>
                </c:pt>
                <c:pt idx="77">
                  <c:v>1.3744896294023253E-2</c:v>
                </c:pt>
                <c:pt idx="78">
                  <c:v>1.4283869098804899E-2</c:v>
                </c:pt>
                <c:pt idx="79">
                  <c:v>1.4840814510278504E-2</c:v>
                </c:pt>
                <c:pt idx="80">
                  <c:v>1.5416188640221713E-2</c:v>
                </c:pt>
                <c:pt idx="81">
                  <c:v>1.6010453022881992E-2</c:v>
                </c:pt>
                <c:pt idx="82">
                  <c:v>1.6624074405630754E-2</c:v>
                </c:pt>
                <c:pt idx="83">
                  <c:v>1.7257524525195387E-2</c:v>
                </c:pt>
                <c:pt idx="84">
                  <c:v>1.7911279869193712E-2</c:v>
                </c:pt>
                <c:pt idx="85">
                  <c:v>1.858582142272663E-2</c:v>
                </c:pt>
                <c:pt idx="86">
                  <c:v>1.9281634399779129E-2</c:v>
                </c:pt>
                <c:pt idx="87">
                  <c:v>1.9999207959202216E-2</c:v>
                </c:pt>
                <c:pt idx="88">
                  <c:v>2.0739034905077159E-2</c:v>
                </c:pt>
                <c:pt idx="89">
                  <c:v>2.1501611371255516E-2</c:v>
                </c:pt>
                <c:pt idx="90">
                  <c:v>2.2287436489909128E-2</c:v>
                </c:pt>
                <c:pt idx="91">
                  <c:v>2.3097012043934773E-2</c:v>
                </c:pt>
                <c:pt idx="92">
                  <c:v>2.3930842103072909E-2</c:v>
                </c:pt>
                <c:pt idx="93">
                  <c:v>2.4789432643633653E-2</c:v>
                </c:pt>
                <c:pt idx="94">
                  <c:v>2.5673291151735202E-2</c:v>
                </c:pt>
                <c:pt idx="95">
                  <c:v>2.6582926209991843E-2</c:v>
                </c:pt>
                <c:pt idx="96">
                  <c:v>2.7518847067601219E-2</c:v>
                </c:pt>
                <c:pt idx="97">
                  <c:v>2.8481563193820156E-2</c:v>
                </c:pt>
                <c:pt idx="98">
                  <c:v>2.9471583814839879E-2</c:v>
                </c:pt>
                <c:pt idx="99">
                  <c:v>3.0489417434084135E-2</c:v>
                </c:pt>
                <c:pt idx="100">
                  <c:v>3.1535571336016387E-2</c:v>
                </c:pt>
                <c:pt idx="101">
                  <c:v>3.2610551073534465E-2</c:v>
                </c:pt>
                <c:pt idx="102">
                  <c:v>3.3714859939076518E-2</c:v>
                </c:pt>
                <c:pt idx="103">
                  <c:v>3.4848998419612719E-2</c:v>
                </c:pt>
                <c:pt idx="104">
                  <c:v>3.601346363568813E-2</c:v>
                </c:pt>
                <c:pt idx="105">
                  <c:v>3.7208748764751567E-2</c:v>
                </c:pt>
                <c:pt idx="106">
                  <c:v>3.8435342449024787E-2</c:v>
                </c:pt>
                <c:pt idx="107">
                  <c:v>3.9693728188191134E-2</c:v>
                </c:pt>
                <c:pt idx="108">
                  <c:v>4.0984383717237512E-2</c:v>
                </c:pt>
                <c:pt idx="109">
                  <c:v>4.2307780369803365E-2</c:v>
                </c:pt>
                <c:pt idx="110">
                  <c:v>4.3664382427438385E-2</c:v>
                </c:pt>
                <c:pt idx="111">
                  <c:v>4.5054646455189779E-2</c:v>
                </c:pt>
                <c:pt idx="112">
                  <c:v>4.6479020623999522E-2</c:v>
                </c:pt>
                <c:pt idx="113">
                  <c:v>4.7937944020411953E-2</c:v>
                </c:pt>
                <c:pt idx="114">
                  <c:v>4.9431845944143432E-2</c:v>
                </c:pt>
                <c:pt idx="115">
                  <c:v>5.0961145194083735E-2</c:v>
                </c:pt>
                <c:pt idx="116">
                  <c:v>5.2526249343361434E-2</c:v>
                </c:pt>
                <c:pt idx="117">
                  <c:v>5.4127554004135679E-2</c:v>
                </c:pt>
                <c:pt idx="118">
                  <c:v>5.576544208278774E-2</c:v>
                </c:pt>
                <c:pt idx="119">
                  <c:v>5.7440283026286468E-2</c:v>
                </c:pt>
                <c:pt idx="120">
                  <c:v>5.9152432060471695E-2</c:v>
                </c:pt>
                <c:pt idx="121">
                  <c:v>6.0902229421066288E-2</c:v>
                </c:pt>
                <c:pt idx="122">
                  <c:v>6.2689999578299432E-2</c:v>
                </c:pt>
                <c:pt idx="123">
                  <c:v>6.4516050455987309E-2</c:v>
                </c:pt>
                <c:pt idx="124">
                  <c:v>6.6380672646019309E-2</c:v>
                </c:pt>
                <c:pt idx="125">
                  <c:v>6.8284138619210219E-2</c:v>
                </c:pt>
                <c:pt idx="126">
                  <c:v>7.0226701933495492E-2</c:v>
                </c:pt>
                <c:pt idx="127">
                  <c:v>7.220859644051858E-2</c:v>
                </c:pt>
                <c:pt idx="128">
                  <c:v>7.4230035491662877E-2</c:v>
                </c:pt>
                <c:pt idx="129">
                  <c:v>7.6291211144637786E-2</c:v>
                </c:pt>
                <c:pt idx="130">
                  <c:v>7.8392293371725E-2</c:v>
                </c:pt>
                <c:pt idx="131">
                  <c:v>8.053342927086389E-2</c:v>
                </c:pt>
                <c:pt idx="132">
                  <c:v>8.2714742280767958E-2</c:v>
                </c:pt>
                <c:pt idx="133">
                  <c:v>8.4936331401251439E-2</c:v>
                </c:pt>
                <c:pt idx="134">
                  <c:v>8.7198270420067808E-2</c:v>
                </c:pt>
                <c:pt idx="135">
                  <c:v>8.95006071474823E-2</c:v>
                </c:pt>
                <c:pt idx="136">
                  <c:v>9.1843362659865549E-2</c:v>
                </c:pt>
                <c:pt idx="137">
                  <c:v>9.422653055367354E-2</c:v>
                </c:pt>
                <c:pt idx="138">
                  <c:v>9.6650076211080044E-2</c:v>
                </c:pt>
                <c:pt idx="139">
                  <c:v>9.9113936078652307E-2</c:v>
                </c:pt>
                <c:pt idx="140">
                  <c:v>0.10161801696043267</c:v>
                </c:pt>
                <c:pt idx="141">
                  <c:v>0.10416219532677828</c:v>
                </c:pt>
                <c:pt idx="142">
                  <c:v>0.1067463166403779</c:v>
                </c:pt>
                <c:pt idx="143">
                  <c:v>0.10937019470082589</c:v>
                </c:pt>
                <c:pt idx="144">
                  <c:v>0.11203361100917834</c:v>
                </c:pt>
                <c:pt idx="145">
                  <c:v>0.11473631415386742</c:v>
                </c:pt>
                <c:pt idx="146">
                  <c:v>0.11747801921941618</c:v>
                </c:pt>
                <c:pt idx="147">
                  <c:v>0.12025840721934428</c:v>
                </c:pt>
                <c:pt idx="148">
                  <c:v>0.12307712455469036</c:v>
                </c:pt>
                <c:pt idx="149">
                  <c:v>0.12593378249951453</c:v>
                </c:pt>
                <c:pt idx="150">
                  <c:v>0.12882795671480146</c:v>
                </c:pt>
                <c:pt idx="151">
                  <c:v>0.13175918679214696</c:v>
                </c:pt>
                <c:pt idx="152">
                  <c:v>0.1347269758285313</c:v>
                </c:pt>
                <c:pt idx="153">
                  <c:v>0.13773079003361635</c:v>
                </c:pt>
                <c:pt idx="154">
                  <c:v>0.14077005837081547</c:v>
                </c:pt>
                <c:pt idx="155">
                  <c:v>0.14384417223343213</c:v>
                </c:pt>
                <c:pt idx="156">
                  <c:v>0.14695248515721857</c:v>
                </c:pt>
                <c:pt idx="157">
                  <c:v>0.15009431257049044</c:v>
                </c:pt>
                <c:pt idx="158">
                  <c:v>0.15326893158310045</c:v>
                </c:pt>
                <c:pt idx="159">
                  <c:v>0.15647558081534416</c:v>
                </c:pt>
                <c:pt idx="160">
                  <c:v>0.15971346026804931</c:v>
                </c:pt>
                <c:pt idx="161">
                  <c:v>0.16298173123481893</c:v>
                </c:pt>
                <c:pt idx="162">
                  <c:v>0.1662795162575767</c:v>
                </c:pt>
                <c:pt idx="163">
                  <c:v>0.16960589912630364</c:v>
                </c:pt>
                <c:pt idx="164">
                  <c:v>0.17295992492404166</c:v>
                </c:pt>
                <c:pt idx="165">
                  <c:v>0.17634060011792335</c:v>
                </c:pt>
                <c:pt idx="166">
                  <c:v>0.17974689269717048</c:v>
                </c:pt>
                <c:pt idx="167">
                  <c:v>0.18317773235875207</c:v>
                </c:pt>
                <c:pt idx="168">
                  <c:v>0.18663201074147193</c:v>
                </c:pt>
                <c:pt idx="169">
                  <c:v>0.19010858170910627</c:v>
                </c:pt>
                <c:pt idx="170">
                  <c:v>0.19360626168317074</c:v>
                </c:pt>
                <c:pt idx="171">
                  <c:v>0.19712383002585462</c:v>
                </c:pt>
                <c:pt idx="172">
                  <c:v>0.20066002947349518</c:v>
                </c:pt>
                <c:pt idx="173">
                  <c:v>0.20421356662104909</c:v>
                </c:pt>
                <c:pt idx="174">
                  <c:v>0.20778311245771861</c:v>
                </c:pt>
                <c:pt idx="175">
                  <c:v>0.21136730295409939</c:v>
                </c:pt>
                <c:pt idx="176">
                  <c:v>0.21496473970081348</c:v>
                </c:pt>
                <c:pt idx="177">
                  <c:v>0.21857399059881058</c:v>
                </c:pt>
                <c:pt idx="178">
                  <c:v>0.22219359060115315</c:v>
                </c:pt>
                <c:pt idx="179">
                  <c:v>0.22582204250633012</c:v>
                </c:pt>
                <c:pt idx="180">
                  <c:v>0.22945781780271407</c:v>
                </c:pt>
                <c:pt idx="181">
                  <c:v>0.23309935756400776</c:v>
                </c:pt>
                <c:pt idx="182">
                  <c:v>0.2367450733951387</c:v>
                </c:pt>
                <c:pt idx="183">
                  <c:v>0.24039334842829507</c:v>
                </c:pt>
                <c:pt idx="184">
                  <c:v>0.24404253836840273</c:v>
                </c:pt>
                <c:pt idx="185">
                  <c:v>0.24769097258737477</c:v>
                </c:pt>
                <c:pt idx="186">
                  <c:v>0.25133695526652466</c:v>
                </c:pt>
                <c:pt idx="187">
                  <c:v>0.25497876658612151</c:v>
                </c:pt>
                <c:pt idx="188">
                  <c:v>0.25861466396126231</c:v>
                </c:pt>
                <c:pt idx="189">
                  <c:v>0.26224288332303203</c:v>
                </c:pt>
                <c:pt idx="190">
                  <c:v>0.26586164044376431</c:v>
                </c:pt>
                <c:pt idx="191">
                  <c:v>0.26946913230527575</c:v>
                </c:pt>
                <c:pt idx="192">
                  <c:v>0.27306353850873333</c:v>
                </c:pt>
                <c:pt idx="193">
                  <c:v>0.27664302272482266</c:v>
                </c:pt>
                <c:pt idx="194">
                  <c:v>0.28020573418266881</c:v>
                </c:pt>
                <c:pt idx="195">
                  <c:v>0.28374980919603748</c:v>
                </c:pt>
                <c:pt idx="196">
                  <c:v>0.28727337272513559</c:v>
                </c:pt>
                <c:pt idx="197">
                  <c:v>0.29077453997234592</c:v>
                </c:pt>
                <c:pt idx="198">
                  <c:v>0.29425141801001409</c:v>
                </c:pt>
                <c:pt idx="199">
                  <c:v>0.29770210743849723</c:v>
                </c:pt>
                <c:pt idx="200">
                  <c:v>0.3011247040725385</c:v>
                </c:pt>
                <c:pt idx="201">
                  <c:v>0.30451730065381694</c:v>
                </c:pt>
                <c:pt idx="202">
                  <c:v>0.30787798858780635</c:v>
                </c:pt>
                <c:pt idx="203">
                  <c:v>0.31120485970262185</c:v>
                </c:pt>
                <c:pt idx="204">
                  <c:v>0.31449600802763944</c:v>
                </c:pt>
                <c:pt idx="205">
                  <c:v>0.31774953158979946</c:v>
                </c:pt>
                <c:pt idx="206">
                  <c:v>0.3209635342250422</c:v>
                </c:pt>
                <c:pt idx="207">
                  <c:v>0.3241361274026418</c:v>
                </c:pt>
                <c:pt idx="208">
                  <c:v>0.32726543206000819</c:v>
                </c:pt>
                <c:pt idx="209">
                  <c:v>0.33034958044540152</c:v>
                </c:pt>
                <c:pt idx="210">
                  <c:v>0.33338671796615194</c:v>
                </c:pt>
                <c:pt idx="211">
                  <c:v>0.33637500503978668</c:v>
                </c:pt>
                <c:pt idx="212">
                  <c:v>0.33931261894555459</c:v>
                </c:pt>
                <c:pt idx="213">
                  <c:v>0.34219775567364946</c:v>
                </c:pt>
                <c:pt idx="214">
                  <c:v>0.34502863176960841</c:v>
                </c:pt>
                <c:pt idx="215">
                  <c:v>0.34780348617126261</c:v>
                </c:pt>
                <c:pt idx="216">
                  <c:v>0.35052058203543779</c:v>
                </c:pt>
                <c:pt idx="217">
                  <c:v>0.35317820855200693</c:v>
                </c:pt>
                <c:pt idx="218">
                  <c:v>0.35577468274244095</c:v>
                </c:pt>
                <c:pt idx="219">
                  <c:v>0.3583083512402051</c:v>
                </c:pt>
                <c:pt idx="220">
                  <c:v>0.36077759205056592</c:v>
                </c:pt>
                <c:pt idx="221">
                  <c:v>0.36318081628692062</c:v>
                </c:pt>
                <c:pt idx="222">
                  <c:v>0.36551646988120051</c:v>
                </c:pt>
                <c:pt idx="223">
                  <c:v>0.36778303526575462</c:v>
                </c:pt>
                <c:pt idx="224">
                  <c:v>0.36997903302405183</c:v>
                </c:pt>
                <c:pt idx="225">
                  <c:v>0.37210302350779229</c:v>
                </c:pt>
                <c:pt idx="226">
                  <c:v>0.37415360841787165</c:v>
                </c:pt>
                <c:pt idx="227">
                  <c:v>0.37612943234682611</c:v>
                </c:pt>
                <c:pt idx="228">
                  <c:v>0.37802918428024929</c:v>
                </c:pt>
                <c:pt idx="229">
                  <c:v>0.37985159905495325</c:v>
                </c:pt>
                <c:pt idx="230">
                  <c:v>0.38159545877152246</c:v>
                </c:pt>
                <c:pt idx="231">
                  <c:v>0.38325959415910965</c:v>
                </c:pt>
                <c:pt idx="232">
                  <c:v>0.38484288589020282</c:v>
                </c:pt>
                <c:pt idx="233">
                  <c:v>0.3863442658433851</c:v>
                </c:pt>
                <c:pt idx="234">
                  <c:v>0.38776271831208237</c:v>
                </c:pt>
                <c:pt idx="235">
                  <c:v>0.38909728115726461</c:v>
                </c:pt>
                <c:pt idx="236">
                  <c:v>0.39034704690237537</c:v>
                </c:pt>
                <c:pt idx="237">
                  <c:v>0.39151116376867462</c:v>
                </c:pt>
                <c:pt idx="238">
                  <c:v>0.39258883664933003</c:v>
                </c:pt>
                <c:pt idx="239">
                  <c:v>0.39357932802074752</c:v>
                </c:pt>
                <c:pt idx="240">
                  <c:v>0.39448195878953463</c:v>
                </c:pt>
                <c:pt idx="241">
                  <c:v>0.39529610907392077</c:v>
                </c:pt>
                <c:pt idx="242">
                  <c:v>0.39602121891811148</c:v>
                </c:pt>
                <c:pt idx="243">
                  <c:v>0.39665678893873174</c:v>
                </c:pt>
                <c:pt idx="244">
                  <c:v>0.397202380901991</c:v>
                </c:pt>
                <c:pt idx="245">
                  <c:v>0.39765761823089663</c:v>
                </c:pt>
                <c:pt idx="246">
                  <c:v>0.39802218644142057</c:v>
                </c:pt>
                <c:pt idx="247">
                  <c:v>0.39829583350721104</c:v>
                </c:pt>
                <c:pt idx="248">
                  <c:v>0.39847837015202298</c:v>
                </c:pt>
                <c:pt idx="249">
                  <c:v>0.39856967006938615</c:v>
                </c:pt>
                <c:pt idx="250">
                  <c:v>0.39856967006938615</c:v>
                </c:pt>
                <c:pt idx="251">
                  <c:v>0.39847837015202298</c:v>
                </c:pt>
                <c:pt idx="252">
                  <c:v>0.39829583350721104</c:v>
                </c:pt>
                <c:pt idx="253">
                  <c:v>0.39802218644142057</c:v>
                </c:pt>
                <c:pt idx="254">
                  <c:v>0.39765761823089663</c:v>
                </c:pt>
                <c:pt idx="255">
                  <c:v>0.397202380901991</c:v>
                </c:pt>
                <c:pt idx="256">
                  <c:v>0.39665678893873174</c:v>
                </c:pt>
                <c:pt idx="257">
                  <c:v>0.39602121891811148</c:v>
                </c:pt>
                <c:pt idx="258">
                  <c:v>0.39529610907392077</c:v>
                </c:pt>
                <c:pt idx="259">
                  <c:v>0.39448195878953463</c:v>
                </c:pt>
                <c:pt idx="260">
                  <c:v>0.39357932802074752</c:v>
                </c:pt>
                <c:pt idx="261">
                  <c:v>0.39258883664933003</c:v>
                </c:pt>
                <c:pt idx="262">
                  <c:v>0.39151116376867462</c:v>
                </c:pt>
                <c:pt idx="263">
                  <c:v>0.39034704690237537</c:v>
                </c:pt>
                <c:pt idx="264">
                  <c:v>0.38909728115726461</c:v>
                </c:pt>
                <c:pt idx="265">
                  <c:v>0.38776271831208237</c:v>
                </c:pt>
                <c:pt idx="266">
                  <c:v>0.3863442658433851</c:v>
                </c:pt>
                <c:pt idx="267">
                  <c:v>0.38484288589020282</c:v>
                </c:pt>
                <c:pt idx="268">
                  <c:v>0.38325959415910965</c:v>
                </c:pt>
                <c:pt idx="269">
                  <c:v>0.38159545877152246</c:v>
                </c:pt>
                <c:pt idx="270">
                  <c:v>0.37985159905495325</c:v>
                </c:pt>
                <c:pt idx="271">
                  <c:v>0.37802918428024929</c:v>
                </c:pt>
                <c:pt idx="272">
                  <c:v>0.37612943234682611</c:v>
                </c:pt>
                <c:pt idx="273">
                  <c:v>0.37415360841787165</c:v>
                </c:pt>
                <c:pt idx="274">
                  <c:v>0.37210302350779229</c:v>
                </c:pt>
                <c:pt idx="275">
                  <c:v>0.36997903302405183</c:v>
                </c:pt>
                <c:pt idx="276">
                  <c:v>0.36778303526575462</c:v>
                </c:pt>
                <c:pt idx="277">
                  <c:v>0.36551646988120051</c:v>
                </c:pt>
                <c:pt idx="278">
                  <c:v>0.36318081628692062</c:v>
                </c:pt>
                <c:pt idx="279">
                  <c:v>0.36077759205056592</c:v>
                </c:pt>
                <c:pt idx="280">
                  <c:v>0.3583083512402051</c:v>
                </c:pt>
                <c:pt idx="281">
                  <c:v>0.35577468274244095</c:v>
                </c:pt>
                <c:pt idx="282">
                  <c:v>0.35317820855200693</c:v>
                </c:pt>
                <c:pt idx="283">
                  <c:v>0.35052058203542696</c:v>
                </c:pt>
                <c:pt idx="284">
                  <c:v>0.3478034861712519</c:v>
                </c:pt>
                <c:pt idx="285">
                  <c:v>0.34502863176960841</c:v>
                </c:pt>
                <c:pt idx="286">
                  <c:v>0.34219775567364946</c:v>
                </c:pt>
                <c:pt idx="287">
                  <c:v>0.33931261894555459</c:v>
                </c:pt>
                <c:pt idx="288">
                  <c:v>0.33637500503978668</c:v>
                </c:pt>
                <c:pt idx="289">
                  <c:v>0.33338671796614167</c:v>
                </c:pt>
                <c:pt idx="290">
                  <c:v>0.33034958044540152</c:v>
                </c:pt>
                <c:pt idx="291">
                  <c:v>0.32726543206000819</c:v>
                </c:pt>
                <c:pt idx="292">
                  <c:v>0.3241361274026418</c:v>
                </c:pt>
                <c:pt idx="293">
                  <c:v>0.32096353422503232</c:v>
                </c:pt>
                <c:pt idx="294">
                  <c:v>0.31774953158979946</c:v>
                </c:pt>
                <c:pt idx="295">
                  <c:v>0.31449600802763944</c:v>
                </c:pt>
                <c:pt idx="296">
                  <c:v>0.31120485970262185</c:v>
                </c:pt>
                <c:pt idx="297">
                  <c:v>0.30787798858780635</c:v>
                </c:pt>
                <c:pt idx="298">
                  <c:v>0.30451730065380761</c:v>
                </c:pt>
                <c:pt idx="299">
                  <c:v>0.30112470407252928</c:v>
                </c:pt>
                <c:pt idx="300">
                  <c:v>0.29770210743849723</c:v>
                </c:pt>
                <c:pt idx="301">
                  <c:v>0.29425141801001409</c:v>
                </c:pt>
                <c:pt idx="302">
                  <c:v>0.29077453997234592</c:v>
                </c:pt>
                <c:pt idx="303">
                  <c:v>0.28727337272513559</c:v>
                </c:pt>
                <c:pt idx="304">
                  <c:v>0.28374980919602877</c:v>
                </c:pt>
                <c:pt idx="305">
                  <c:v>0.28020573418266881</c:v>
                </c:pt>
                <c:pt idx="306">
                  <c:v>0.27664302272482266</c:v>
                </c:pt>
                <c:pt idx="307">
                  <c:v>0.27306353850873333</c:v>
                </c:pt>
                <c:pt idx="308">
                  <c:v>0.26946913230527575</c:v>
                </c:pt>
                <c:pt idx="309">
                  <c:v>0.26586164044376431</c:v>
                </c:pt>
                <c:pt idx="310">
                  <c:v>0.26224288332303203</c:v>
                </c:pt>
                <c:pt idx="311">
                  <c:v>0.25861466396126231</c:v>
                </c:pt>
                <c:pt idx="312">
                  <c:v>0.25497876658611374</c:v>
                </c:pt>
                <c:pt idx="313">
                  <c:v>0.25133695526652466</c:v>
                </c:pt>
                <c:pt idx="314">
                  <c:v>0.24769097258737477</c:v>
                </c:pt>
                <c:pt idx="315">
                  <c:v>0.24404253836839523</c:v>
                </c:pt>
                <c:pt idx="316">
                  <c:v>0.24039334842829507</c:v>
                </c:pt>
                <c:pt idx="317">
                  <c:v>0.23674507339513146</c:v>
                </c:pt>
                <c:pt idx="318">
                  <c:v>0.23309935756400063</c:v>
                </c:pt>
                <c:pt idx="319">
                  <c:v>0.22945781780271407</c:v>
                </c:pt>
                <c:pt idx="320">
                  <c:v>0.22582204250632321</c:v>
                </c:pt>
                <c:pt idx="321">
                  <c:v>0.22219359060115315</c:v>
                </c:pt>
                <c:pt idx="322">
                  <c:v>0.21857399059880389</c:v>
                </c:pt>
                <c:pt idx="323">
                  <c:v>0.21496473970081348</c:v>
                </c:pt>
                <c:pt idx="324">
                  <c:v>0.21136730295409289</c:v>
                </c:pt>
                <c:pt idx="325">
                  <c:v>0.20778311245771861</c:v>
                </c:pt>
                <c:pt idx="326">
                  <c:v>0.20421356662104284</c:v>
                </c:pt>
                <c:pt idx="327">
                  <c:v>0.20066002947349518</c:v>
                </c:pt>
                <c:pt idx="328">
                  <c:v>0.19712383002584857</c:v>
                </c:pt>
                <c:pt idx="329">
                  <c:v>0.19360626168316486</c:v>
                </c:pt>
                <c:pt idx="330">
                  <c:v>0.1901085817091005</c:v>
                </c:pt>
                <c:pt idx="331">
                  <c:v>0.18663201074147193</c:v>
                </c:pt>
                <c:pt idx="332">
                  <c:v>0.18317773235875207</c:v>
                </c:pt>
                <c:pt idx="333">
                  <c:v>0.17974689269717048</c:v>
                </c:pt>
                <c:pt idx="334">
                  <c:v>0.17634060011792335</c:v>
                </c:pt>
                <c:pt idx="335">
                  <c:v>0.17295992492403636</c:v>
                </c:pt>
                <c:pt idx="336">
                  <c:v>0.16960589912629848</c:v>
                </c:pt>
                <c:pt idx="337">
                  <c:v>0.16627951625757159</c:v>
                </c:pt>
                <c:pt idx="338">
                  <c:v>0.16298173123481893</c:v>
                </c:pt>
                <c:pt idx="339">
                  <c:v>0.15971346026804442</c:v>
                </c:pt>
                <c:pt idx="340">
                  <c:v>0.15647558081534416</c:v>
                </c:pt>
                <c:pt idx="341">
                  <c:v>0.15326893158309576</c:v>
                </c:pt>
                <c:pt idx="342">
                  <c:v>0.15009431257049044</c:v>
                </c:pt>
                <c:pt idx="343">
                  <c:v>0.14695248515721407</c:v>
                </c:pt>
                <c:pt idx="344">
                  <c:v>0.14384417223342774</c:v>
                </c:pt>
                <c:pt idx="345">
                  <c:v>0.14077005837081116</c:v>
                </c:pt>
                <c:pt idx="346">
                  <c:v>0.13773079003361635</c:v>
                </c:pt>
                <c:pt idx="347">
                  <c:v>0.13472697582852722</c:v>
                </c:pt>
                <c:pt idx="348">
                  <c:v>0.13175918679214291</c:v>
                </c:pt>
                <c:pt idx="349">
                  <c:v>0.12882795671480146</c:v>
                </c:pt>
                <c:pt idx="350">
                  <c:v>0.12593378249951073</c:v>
                </c:pt>
                <c:pt idx="351">
                  <c:v>0.12307712455469036</c:v>
                </c:pt>
                <c:pt idx="352">
                  <c:v>0.12025840721934428</c:v>
                </c:pt>
                <c:pt idx="353">
                  <c:v>0.11747801921941263</c:v>
                </c:pt>
                <c:pt idx="354">
                  <c:v>0.11473631415386742</c:v>
                </c:pt>
                <c:pt idx="355">
                  <c:v>0.11203361100917834</c:v>
                </c:pt>
                <c:pt idx="356">
                  <c:v>0.10937019470082589</c:v>
                </c:pt>
                <c:pt idx="357">
                  <c:v>0.10674631664037462</c:v>
                </c:pt>
                <c:pt idx="358">
                  <c:v>0.10416219532677828</c:v>
                </c:pt>
                <c:pt idx="359">
                  <c:v>0.10161801696043267</c:v>
                </c:pt>
                <c:pt idx="360">
                  <c:v>9.9113936078652307E-2</c:v>
                </c:pt>
                <c:pt idx="361">
                  <c:v>9.6650076211077088E-2</c:v>
                </c:pt>
                <c:pt idx="362">
                  <c:v>9.422653055367354E-2</c:v>
                </c:pt>
                <c:pt idx="363">
                  <c:v>9.1843362659865549E-2</c:v>
                </c:pt>
                <c:pt idx="364">
                  <c:v>8.9500607147479552E-2</c:v>
                </c:pt>
                <c:pt idx="365">
                  <c:v>8.7198270420067808E-2</c:v>
                </c:pt>
                <c:pt idx="366">
                  <c:v>8.4936331401248802E-2</c:v>
                </c:pt>
                <c:pt idx="367">
                  <c:v>8.2714742280765419E-2</c:v>
                </c:pt>
                <c:pt idx="368">
                  <c:v>8.053342927086389E-2</c:v>
                </c:pt>
                <c:pt idx="369">
                  <c:v>7.8392293371722599E-2</c:v>
                </c:pt>
                <c:pt idx="370">
                  <c:v>7.629121114463544E-2</c:v>
                </c:pt>
                <c:pt idx="371">
                  <c:v>7.4230035491660629E-2</c:v>
                </c:pt>
                <c:pt idx="372">
                  <c:v>7.2208596440516359E-2</c:v>
                </c:pt>
                <c:pt idx="373">
                  <c:v>7.0226701933495492E-2</c:v>
                </c:pt>
                <c:pt idx="374">
                  <c:v>6.8284138619210219E-2</c:v>
                </c:pt>
                <c:pt idx="375">
                  <c:v>6.6380672646017297E-2</c:v>
                </c:pt>
                <c:pt idx="376">
                  <c:v>6.4516050455985352E-2</c:v>
                </c:pt>
                <c:pt idx="377">
                  <c:v>6.2689999578297531E-2</c:v>
                </c:pt>
                <c:pt idx="378">
                  <c:v>6.0902229421066288E-2</c:v>
                </c:pt>
                <c:pt idx="379">
                  <c:v>5.9152432060469912E-2</c:v>
                </c:pt>
                <c:pt idx="380">
                  <c:v>5.7440283026286468E-2</c:v>
                </c:pt>
                <c:pt idx="381">
                  <c:v>5.5765442082786054E-2</c:v>
                </c:pt>
                <c:pt idx="382">
                  <c:v>5.4127554004134042E-2</c:v>
                </c:pt>
                <c:pt idx="383">
                  <c:v>5.2526249343361434E-2</c:v>
                </c:pt>
                <c:pt idx="384">
                  <c:v>5.0961145194082194E-2</c:v>
                </c:pt>
                <c:pt idx="385">
                  <c:v>4.9431845944143432E-2</c:v>
                </c:pt>
                <c:pt idx="386">
                  <c:v>4.7937944020410482E-2</c:v>
                </c:pt>
                <c:pt idx="387">
                  <c:v>4.647902062399812E-2</c:v>
                </c:pt>
                <c:pt idx="388">
                  <c:v>4.5054646455189779E-2</c:v>
                </c:pt>
                <c:pt idx="389">
                  <c:v>4.3664382427438385E-2</c:v>
                </c:pt>
                <c:pt idx="390">
                  <c:v>4.2307780369803365E-2</c:v>
                </c:pt>
                <c:pt idx="391">
                  <c:v>4.098438371723627E-2</c:v>
                </c:pt>
                <c:pt idx="392">
                  <c:v>3.9693728188191134E-2</c:v>
                </c:pt>
                <c:pt idx="393">
                  <c:v>3.8435342449024787E-2</c:v>
                </c:pt>
                <c:pt idx="394">
                  <c:v>3.7208748764751567E-2</c:v>
                </c:pt>
                <c:pt idx="395">
                  <c:v>3.6013463635687047E-2</c:v>
                </c:pt>
                <c:pt idx="396">
                  <c:v>3.4848998419611671E-2</c:v>
                </c:pt>
                <c:pt idx="397">
                  <c:v>3.3714859939075498E-2</c:v>
                </c:pt>
                <c:pt idx="398">
                  <c:v>3.26105510735335E-2</c:v>
                </c:pt>
                <c:pt idx="399">
                  <c:v>3.1535571336016387E-2</c:v>
                </c:pt>
                <c:pt idx="400">
                  <c:v>3.0489417434083226E-2</c:v>
                </c:pt>
                <c:pt idx="401">
                  <c:v>2.9471583814838991E-2</c:v>
                </c:pt>
                <c:pt idx="402">
                  <c:v>2.8481563193820156E-2</c:v>
                </c:pt>
                <c:pt idx="403">
                  <c:v>2.7518847067600386E-2</c:v>
                </c:pt>
                <c:pt idx="404">
                  <c:v>2.6582926209991052E-2</c:v>
                </c:pt>
                <c:pt idx="405">
                  <c:v>2.5673291151734438E-2</c:v>
                </c:pt>
                <c:pt idx="406">
                  <c:v>2.4789432643632908E-2</c:v>
                </c:pt>
                <c:pt idx="407">
                  <c:v>2.3930842103072187E-2</c:v>
                </c:pt>
                <c:pt idx="408">
                  <c:v>2.3097012043934075E-2</c:v>
                </c:pt>
                <c:pt idx="409">
                  <c:v>2.2287436489908455E-2</c:v>
                </c:pt>
                <c:pt idx="410">
                  <c:v>2.1501611371254867E-2</c:v>
                </c:pt>
                <c:pt idx="411">
                  <c:v>2.0739034905076524E-2</c:v>
                </c:pt>
                <c:pt idx="412">
                  <c:v>1.9999207959201612E-2</c:v>
                </c:pt>
                <c:pt idx="413">
                  <c:v>1.9281634399778546E-2</c:v>
                </c:pt>
                <c:pt idx="414">
                  <c:v>1.8585821422726079E-2</c:v>
                </c:pt>
                <c:pt idx="415">
                  <c:v>1.7911279869193171E-2</c:v>
                </c:pt>
                <c:pt idx="416">
                  <c:v>1.7257524525194863E-2</c:v>
                </c:pt>
                <c:pt idx="417">
                  <c:v>1.6624074405630251E-2</c:v>
                </c:pt>
                <c:pt idx="418">
                  <c:v>1.601045302288151E-2</c:v>
                </c:pt>
                <c:pt idx="419">
                  <c:v>1.5416188640221248E-2</c:v>
                </c:pt>
                <c:pt idx="420">
                  <c:v>1.4840814510278055E-2</c:v>
                </c:pt>
                <c:pt idx="421">
                  <c:v>1.4283869098804467E-2</c:v>
                </c:pt>
                <c:pt idx="422">
                  <c:v>1.3744896294022851E-2</c:v>
                </c:pt>
                <c:pt idx="423">
                  <c:v>1.3223445601829469E-2</c:v>
                </c:pt>
                <c:pt idx="424">
                  <c:v>1.2719072327144434E-2</c:v>
                </c:pt>
                <c:pt idx="425">
                  <c:v>1.223133774171418E-2</c:v>
                </c:pt>
                <c:pt idx="426">
                  <c:v>1.1759809238674953E-2</c:v>
                </c:pt>
                <c:pt idx="427">
                  <c:v>1.1304060474199393E-2</c:v>
                </c:pt>
                <c:pt idx="428">
                  <c:v>1.0863671496549142E-2</c:v>
                </c:pt>
                <c:pt idx="429">
                  <c:v>1.0438228862871109E-2</c:v>
                </c:pt>
                <c:pt idx="430">
                  <c:v>1.0027325744073926E-2</c:v>
                </c:pt>
                <c:pt idx="431">
                  <c:v>9.6305620181307006E-3</c:v>
                </c:pt>
                <c:pt idx="432">
                  <c:v>9.2475443521528086E-3</c:v>
                </c:pt>
                <c:pt idx="433">
                  <c:v>8.8778862735886914E-3</c:v>
                </c:pt>
                <c:pt idx="434">
                  <c:v>8.5212082309011252E-3</c:v>
                </c:pt>
                <c:pt idx="435">
                  <c:v>8.1771376440756167E-3</c:v>
                </c:pt>
                <c:pt idx="436">
                  <c:v>7.8453089453192106E-3</c:v>
                </c:pt>
                <c:pt idx="437">
                  <c:v>7.5253636103045675E-3</c:v>
                </c:pt>
                <c:pt idx="438">
                  <c:v>7.2169501803171993E-3</c:v>
                </c:pt>
                <c:pt idx="439">
                  <c:v>6.9197242756574321E-3</c:v>
                </c:pt>
                <c:pt idx="440">
                  <c:v>6.6333486006577213E-3</c:v>
                </c:pt>
                <c:pt idx="441">
                  <c:v>6.3574929406580586E-3</c:v>
                </c:pt>
                <c:pt idx="442">
                  <c:v>6.0918341512973661E-3</c:v>
                </c:pt>
                <c:pt idx="443">
                  <c:v>5.8360561404590758E-3</c:v>
                </c:pt>
                <c:pt idx="444">
                  <c:v>5.5898498432203339E-3</c:v>
                </c:pt>
                <c:pt idx="445">
                  <c:v>5.3529131901352443E-3</c:v>
                </c:pt>
                <c:pt idx="446">
                  <c:v>5.1249510691932327E-3</c:v>
                </c:pt>
                <c:pt idx="447">
                  <c:v>4.9056752817756462E-3</c:v>
                </c:pt>
                <c:pt idx="448">
                  <c:v>4.6948044929371168E-3</c:v>
                </c:pt>
                <c:pt idx="449">
                  <c:v>4.4920641763283274E-3</c:v>
                </c:pt>
                <c:pt idx="450">
                  <c:v>4.2971865540728802E-3</c:v>
                </c:pt>
                <c:pt idx="451">
                  <c:v>4.1099105319027662E-3</c:v>
                </c:pt>
                <c:pt idx="452">
                  <c:v>3.929981629852748E-3</c:v>
                </c:pt>
                <c:pt idx="453">
                  <c:v>3.7571519088062787E-3</c:v>
                </c:pt>
                <c:pt idx="454">
                  <c:v>3.5911798931773454E-3</c:v>
                </c:pt>
                <c:pt idx="455">
                  <c:v>3.431830490008073E-3</c:v>
                </c:pt>
                <c:pt idx="456">
                  <c:v>3.2788749047525222E-3</c:v>
                </c:pt>
                <c:pt idx="457">
                  <c:v>3.1320905540111617E-3</c:v>
                </c:pt>
                <c:pt idx="458">
                  <c:v>2.9912609754712874E-3</c:v>
                </c:pt>
                <c:pt idx="459">
                  <c:v>2.8561757353029889E-3</c:v>
                </c:pt>
                <c:pt idx="460">
                  <c:v>2.7266303332510117E-3</c:v>
                </c:pt>
                <c:pt idx="461">
                  <c:v>2.6024261056561775E-3</c:v>
                </c:pt>
                <c:pt idx="462">
                  <c:v>2.4833701266307687E-3</c:v>
                </c:pt>
                <c:pt idx="463">
                  <c:v>2.3692751076061815E-3</c:v>
                </c:pt>
                <c:pt idx="464">
                  <c:v>2.2599592954623605E-3</c:v>
                </c:pt>
                <c:pt idx="465">
                  <c:v>2.1552463694397587E-3</c:v>
                </c:pt>
                <c:pt idx="466">
                  <c:v>2.0549653370294787E-3</c:v>
                </c:pt>
                <c:pt idx="467">
                  <c:v>1.9589504290258857E-3</c:v>
                </c:pt>
                <c:pt idx="468">
                  <c:v>1.8670409939215346E-3</c:v>
                </c:pt>
                <c:pt idx="469">
                  <c:v>1.7790813918140149E-3</c:v>
                </c:pt>
                <c:pt idx="470">
                  <c:v>1.6949208879885754E-3</c:v>
                </c:pt>
                <c:pt idx="471">
                  <c:v>1.6144135463316931E-3</c:v>
                </c:pt>
                <c:pt idx="472">
                  <c:v>1.5374181227241093E-3</c:v>
                </c:pt>
                <c:pt idx="473">
                  <c:v>1.4637979585536945E-3</c:v>
                </c:pt>
                <c:pt idx="474">
                  <c:v>1.393420874482287E-3</c:v>
                </c:pt>
                <c:pt idx="475">
                  <c:v>1.3261590645928935E-3</c:v>
                </c:pt>
                <c:pt idx="476">
                  <c:v>1.2618889910370979E-3</c:v>
                </c:pt>
                <c:pt idx="477">
                  <c:v>1.2004912792952392E-3</c:v>
                </c:pt>
                <c:pt idx="478">
                  <c:v>1.1418506141559598E-3</c:v>
                </c:pt>
                <c:pt idx="479">
                  <c:v>1.0858556365146716E-3</c:v>
                </c:pt>
                <c:pt idx="480">
                  <c:v>1.0323988410845368E-3</c:v>
                </c:pt>
                <c:pt idx="481">
                  <c:v>9.8137647510689215E-4</c:v>
                </c:pt>
                <c:pt idx="482">
                  <c:v>9.3268843814264476E-4</c:v>
                </c:pt>
                <c:pt idx="483">
                  <c:v>8.8623818302004716E-4</c:v>
                </c:pt>
                <c:pt idx="484">
                  <c:v>8.41932618008144E-4</c:v>
                </c:pt>
                <c:pt idx="485">
                  <c:v>7.9968201028082395E-4</c:v>
                </c:pt>
                <c:pt idx="486">
                  <c:v>7.5939989072980601E-4</c:v>
                </c:pt>
                <c:pt idx="487">
                  <c:v>7.2100296018041596E-4</c:v>
                </c:pt>
                <c:pt idx="488">
                  <c:v>6.8441099705937797E-4</c:v>
                </c:pt>
                <c:pt idx="489">
                  <c:v>6.4954676655805225E-4</c:v>
                </c:pt>
                <c:pt idx="490">
                  <c:v>6.1633593133102866E-4</c:v>
                </c:pt>
                <c:pt idx="491">
                  <c:v>5.847069637645927E-4</c:v>
                </c:pt>
                <c:pt idx="492">
                  <c:v>5.5459105984629784E-4</c:v>
                </c:pt>
                <c:pt idx="493">
                  <c:v>5.259220546617807E-4</c:v>
                </c:pt>
                <c:pt idx="494">
                  <c:v>4.9863633954196497E-4</c:v>
                </c:pt>
                <c:pt idx="495">
                  <c:v>4.7267278087927193E-4</c:v>
                </c:pt>
                <c:pt idx="496">
                  <c:v>4.4797264062869255E-4</c:v>
                </c:pt>
                <c:pt idx="497">
                  <c:v>4.2447949850535745E-4</c:v>
                </c:pt>
                <c:pt idx="498">
                  <c:v>4.0213917588771437E-4</c:v>
                </c:pt>
                <c:pt idx="499">
                  <c:v>3.8089966143183966E-4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E00-694C-B79B-3A686BCA9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75152"/>
        <c:axId val="652118528"/>
      </c:scatterChart>
      <c:valAx>
        <c:axId val="36947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652118528"/>
        <c:crosses val="autoZero"/>
        <c:crossBetween val="midCat"/>
      </c:valAx>
      <c:valAx>
        <c:axId val="65211852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369475152"/>
        <c:crosses val="autoZero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plots (delta)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4892307692307689E-2"/>
          <c:y val="0.14252956615717152"/>
          <c:w val="0.89126153846153844"/>
          <c:h val="0.79864690443106379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16.254658385093169</c:v>
              </c:pt>
              <c:pt idx="1">
                <c:v>17.629310344827587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78A-0743-815B-C358B85DC1A5}"/>
            </c:ext>
          </c:extLst>
        </c:ser>
        <c:ser>
          <c:idx val="1"/>
          <c:order val="1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4</c:v>
              </c:pt>
              <c:pt idx="1">
                <c:v>41</c:v>
              </c:pt>
              <c:pt idx="2">
                <c:v>2</c:v>
              </c:pt>
              <c:pt idx="3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78A-0743-815B-C358B85DC1A5}"/>
            </c:ext>
          </c:extLst>
        </c:ser>
        <c:ser>
          <c:idx val="2"/>
          <c:order val="2"/>
          <c:tx>
            <c:v>Outliers(1)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</c:numLit>
          </c:xVal>
          <c:yVal>
            <c:numLit>
              <c:formatCode>General</c:formatCode>
              <c:ptCount val="8"/>
              <c:pt idx="0">
                <c:v>37</c:v>
              </c:pt>
              <c:pt idx="1">
                <c:v>38</c:v>
              </c:pt>
              <c:pt idx="2">
                <c:v>38</c:v>
              </c:pt>
              <c:pt idx="3">
                <c:v>41</c:v>
              </c:pt>
              <c:pt idx="4">
                <c:v>34</c:v>
              </c:pt>
              <c:pt idx="5">
                <c:v>34</c:v>
              </c:pt>
              <c:pt idx="6">
                <c:v>36</c:v>
              </c:pt>
              <c:pt idx="7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78A-0743-815B-C358B85DC1A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33</c:v>
              </c:pt>
              <c:pt idx="1">
                <c:v>33</c:v>
              </c:pt>
              <c:pt idx="2">
                <c:v>33</c:v>
              </c:pt>
              <c:pt idx="3">
                <c:v>20</c:v>
              </c:pt>
              <c:pt idx="4">
                <c:v>20</c:v>
              </c:pt>
              <c:pt idx="5">
                <c:v>20</c:v>
              </c:pt>
              <c:pt idx="6">
                <c:v>20</c:v>
              </c:pt>
              <c:pt idx="7">
                <c:v>15</c:v>
              </c:pt>
              <c:pt idx="8">
                <c:v>11</c:v>
              </c:pt>
              <c:pt idx="9">
                <c:v>11</c:v>
              </c:pt>
              <c:pt idx="10">
                <c:v>11</c:v>
              </c:pt>
              <c:pt idx="11">
                <c:v>4</c:v>
              </c:pt>
              <c:pt idx="12">
                <c:v>4</c:v>
              </c:pt>
              <c:pt idx="13">
                <c:v>4</c:v>
              </c:pt>
              <c:pt idx="14">
                <c:v>4</c:v>
              </c:pt>
              <c:pt idx="15">
                <c:v>11</c:v>
              </c:pt>
              <c:pt idx="16">
                <c:v>11</c:v>
              </c:pt>
              <c:pt idx="17">
                <c:v>11</c:v>
              </c:pt>
              <c:pt idx="18">
                <c:v>15</c:v>
              </c:pt>
              <c:pt idx="19">
                <c:v>15</c:v>
              </c:pt>
              <c:pt idx="20">
                <c:v>15</c:v>
              </c:pt>
              <c:pt idx="21">
                <c:v>20</c:v>
              </c:pt>
              <c:pt idx="22">
                <c:v>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78A-0743-815B-C358B85DC1A5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1.9</c:v>
              </c:pt>
              <c:pt idx="1">
                <c:v>2.1</c:v>
              </c:pt>
              <c:pt idx="2">
                <c:v>2</c:v>
              </c:pt>
              <c:pt idx="3">
                <c:v>2</c:v>
              </c:pt>
              <c:pt idx="4">
                <c:v>1.75</c:v>
              </c:pt>
              <c:pt idx="5">
                <c:v>2.25</c:v>
              </c:pt>
              <c:pt idx="6">
                <c:v>2.25</c:v>
              </c:pt>
              <c:pt idx="7">
                <c:v>2.25</c:v>
              </c:pt>
              <c:pt idx="8">
                <c:v>2.25</c:v>
              </c:pt>
              <c:pt idx="9">
                <c:v>2.25</c:v>
              </c:pt>
              <c:pt idx="10">
                <c:v>2</c:v>
              </c:pt>
              <c:pt idx="11">
                <c:v>2</c:v>
              </c:pt>
              <c:pt idx="12">
                <c:v>2.1</c:v>
              </c:pt>
              <c:pt idx="13">
                <c:v>1.9</c:v>
              </c:pt>
              <c:pt idx="14">
                <c:v>2</c:v>
              </c:pt>
              <c:pt idx="15">
                <c:v>2</c:v>
              </c:pt>
              <c:pt idx="16">
                <c:v>1.75</c:v>
              </c:pt>
              <c:pt idx="17">
                <c:v>1.75</c:v>
              </c:pt>
              <c:pt idx="18">
                <c:v>1.75</c:v>
              </c:pt>
              <c:pt idx="19">
                <c:v>2.25</c:v>
              </c:pt>
              <c:pt idx="20">
                <c:v>1.75</c:v>
              </c:pt>
              <c:pt idx="21">
                <c:v>1.75</c:v>
              </c:pt>
              <c:pt idx="22">
                <c:v>1.75</c:v>
              </c:pt>
            </c:numLit>
          </c:xVal>
          <c:yVal>
            <c:numLit>
              <c:formatCode>General</c:formatCode>
              <c:ptCount val="23"/>
              <c:pt idx="0">
                <c:v>31</c:v>
              </c:pt>
              <c:pt idx="1">
                <c:v>31</c:v>
              </c:pt>
              <c:pt idx="2">
                <c:v>31</c:v>
              </c:pt>
              <c:pt idx="3">
                <c:v>21.25</c:v>
              </c:pt>
              <c:pt idx="4">
                <c:v>21.25</c:v>
              </c:pt>
              <c:pt idx="5">
                <c:v>21.25</c:v>
              </c:pt>
              <c:pt idx="6">
                <c:v>21.25</c:v>
              </c:pt>
              <c:pt idx="7">
                <c:v>17</c:v>
              </c:pt>
              <c:pt idx="8">
                <c:v>13</c:v>
              </c:pt>
              <c:pt idx="9">
                <c:v>13</c:v>
              </c:pt>
              <c:pt idx="10">
                <c:v>13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13</c:v>
              </c:pt>
              <c:pt idx="16">
                <c:v>13</c:v>
              </c:pt>
              <c:pt idx="17">
                <c:v>13</c:v>
              </c:pt>
              <c:pt idx="18">
                <c:v>17</c:v>
              </c:pt>
              <c:pt idx="19">
                <c:v>17</c:v>
              </c:pt>
              <c:pt idx="20">
                <c:v>17</c:v>
              </c:pt>
              <c:pt idx="21">
                <c:v>21.25</c:v>
              </c:pt>
              <c:pt idx="22">
                <c:v>21.25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78A-0743-815B-C358B85DC1A5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78A-0743-815B-C358B85DC1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78A-0743-815B-C358B85DC1A5}"/>
                </c:ext>
              </c:extLst>
            </c:dLbl>
            <c:dLbl>
              <c:idx val="2"/>
              <c:layout>
                <c:manualLayout>
                  <c:x val="-6.9638522107813447E-2"/>
                  <c:y val="-2.4588235294117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p&lt; 0.0001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78A-0743-815B-C358B85DC1A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78A-0743-815B-C358B85DC1A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78A-0743-815B-C358B85DC1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5"/>
              <c:pt idx="0">
                <c:v>1.0249999999999999</c:v>
              </c:pt>
              <c:pt idx="1">
                <c:v>1.0249999999999999</c:v>
              </c:pt>
              <c:pt idx="2">
                <c:v>1.5</c:v>
              </c:pt>
              <c:pt idx="3">
                <c:v>1.9750000000000001</c:v>
              </c:pt>
              <c:pt idx="4">
                <c:v>1.9750000000000001</c:v>
              </c:pt>
            </c:numLit>
          </c:xVal>
          <c:yVal>
            <c:numLit>
              <c:formatCode>General</c:formatCode>
              <c:ptCount val="5"/>
              <c:pt idx="0">
                <c:v>46.285714285714285</c:v>
              </c:pt>
              <c:pt idx="1">
                <c:v>47.571428571428569</c:v>
              </c:pt>
              <c:pt idx="2">
                <c:v>47.571428571428569</c:v>
              </c:pt>
              <c:pt idx="3">
                <c:v>47.571428571428569</c:v>
              </c:pt>
              <c:pt idx="4">
                <c:v>46.285714285714285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78A-0743-815B-C358B85DC1A5}"/>
            </c:ext>
          </c:extLst>
        </c:ser>
        <c:ser>
          <c:idx val="6"/>
          <c:order val="6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78A-0743-815B-C358B85DC1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78A-0743-815B-C358B85DC1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1.3499999999999999</c:v>
              </c:pt>
              <c:pt idx="1">
                <c:v>1.3499999999999999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D78A-0743-815B-C358B85D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327679"/>
        <c:axId val="585412959"/>
      </c:scatterChart>
      <c:valAx>
        <c:axId val="585327679"/>
        <c:scaling>
          <c:orientation val="minMax"/>
          <c:max val="2.5"/>
          <c:min val="0.5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85412959"/>
        <c:crosses val="autoZero"/>
        <c:crossBetween val="midCat"/>
      </c:valAx>
      <c:valAx>
        <c:axId val="585412959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85327679"/>
        <c:crossesAt val="0.5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plots (delta)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4892307692307689E-2"/>
          <c:y val="0.14252956615717152"/>
          <c:w val="0.89126153846153844"/>
          <c:h val="0.79864690443106379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12.931034482758621</c:v>
              </c:pt>
              <c:pt idx="1">
                <c:v>21.113636363636363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269-1046-987D-63C40772D8EE}"/>
            </c:ext>
          </c:extLst>
        </c:ser>
        <c:ser>
          <c:idx val="1"/>
          <c:order val="1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2</c:v>
              </c:pt>
              <c:pt idx="1">
                <c:v>23</c:v>
              </c:pt>
              <c:pt idx="2">
                <c:v>7</c:v>
              </c:pt>
              <c:pt idx="3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269-1046-987D-63C40772D8EE}"/>
            </c:ext>
          </c:extLst>
        </c:ser>
        <c:ser>
          <c:idx val="2"/>
          <c:order val="2"/>
          <c:tx>
            <c:v>Outliers(1)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</c:numLit>
          </c:xVal>
          <c:yVal>
            <c:numLit>
              <c:formatCode>General</c:formatCode>
              <c:ptCount val="6"/>
              <c:pt idx="0">
                <c:v>36</c:v>
              </c:pt>
              <c:pt idx="1">
                <c:v>37</c:v>
              </c:pt>
              <c:pt idx="2">
                <c:v>38</c:v>
              </c:pt>
              <c:pt idx="3">
                <c:v>38</c:v>
              </c:pt>
              <c:pt idx="4">
                <c:v>41</c:v>
              </c:pt>
              <c:pt idx="5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269-1046-987D-63C40772D8EE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23</c:v>
              </c:pt>
              <c:pt idx="1">
                <c:v>23</c:v>
              </c:pt>
              <c:pt idx="2">
                <c:v>23</c:v>
              </c:pt>
              <c:pt idx="3">
                <c:v>16</c:v>
              </c:pt>
              <c:pt idx="4">
                <c:v>16</c:v>
              </c:pt>
              <c:pt idx="5">
                <c:v>16</c:v>
              </c:pt>
              <c:pt idx="6">
                <c:v>16</c:v>
              </c:pt>
              <c:pt idx="7">
                <c:v>13</c:v>
              </c:pt>
              <c:pt idx="8">
                <c:v>10</c:v>
              </c:pt>
              <c:pt idx="9">
                <c:v>10</c:v>
              </c:pt>
              <c:pt idx="10">
                <c:v>10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13</c:v>
              </c:pt>
              <c:pt idx="19">
                <c:v>13</c:v>
              </c:pt>
              <c:pt idx="20">
                <c:v>13</c:v>
              </c:pt>
              <c:pt idx="21">
                <c:v>16</c:v>
              </c:pt>
              <c:pt idx="22">
                <c:v>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269-1046-987D-63C40772D8EE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1.9</c:v>
              </c:pt>
              <c:pt idx="1">
                <c:v>2.1</c:v>
              </c:pt>
              <c:pt idx="2">
                <c:v>2</c:v>
              </c:pt>
              <c:pt idx="3">
                <c:v>2</c:v>
              </c:pt>
              <c:pt idx="4">
                <c:v>1.75</c:v>
              </c:pt>
              <c:pt idx="5">
                <c:v>2.25</c:v>
              </c:pt>
              <c:pt idx="6">
                <c:v>2.25</c:v>
              </c:pt>
              <c:pt idx="7">
                <c:v>2.25</c:v>
              </c:pt>
              <c:pt idx="8">
                <c:v>2.25</c:v>
              </c:pt>
              <c:pt idx="9">
                <c:v>2.25</c:v>
              </c:pt>
              <c:pt idx="10">
                <c:v>2</c:v>
              </c:pt>
              <c:pt idx="11">
                <c:v>2</c:v>
              </c:pt>
              <c:pt idx="12">
                <c:v>2.1</c:v>
              </c:pt>
              <c:pt idx="13">
                <c:v>1.9</c:v>
              </c:pt>
              <c:pt idx="14">
                <c:v>2</c:v>
              </c:pt>
              <c:pt idx="15">
                <c:v>2</c:v>
              </c:pt>
              <c:pt idx="16">
                <c:v>1.75</c:v>
              </c:pt>
              <c:pt idx="17">
                <c:v>1.75</c:v>
              </c:pt>
              <c:pt idx="18">
                <c:v>1.75</c:v>
              </c:pt>
              <c:pt idx="19">
                <c:v>2.25</c:v>
              </c:pt>
              <c:pt idx="20">
                <c:v>1.75</c:v>
              </c:pt>
              <c:pt idx="21">
                <c:v>1.75</c:v>
              </c:pt>
              <c:pt idx="22">
                <c:v>1.75</c:v>
              </c:pt>
            </c:numLit>
          </c:xVal>
          <c:yVal>
            <c:numLit>
              <c:formatCode>General</c:formatCode>
              <c:ptCount val="23"/>
              <c:pt idx="0">
                <c:v>34</c:v>
              </c:pt>
              <c:pt idx="1">
                <c:v>34</c:v>
              </c:pt>
              <c:pt idx="2">
                <c:v>34</c:v>
              </c:pt>
              <c:pt idx="3">
                <c:v>24.25</c:v>
              </c:pt>
              <c:pt idx="4">
                <c:v>24.25</c:v>
              </c:pt>
              <c:pt idx="5">
                <c:v>24.25</c:v>
              </c:pt>
              <c:pt idx="6">
                <c:v>24.25</c:v>
              </c:pt>
              <c:pt idx="7">
                <c:v>20</c:v>
              </c:pt>
              <c:pt idx="8">
                <c:v>17</c:v>
              </c:pt>
              <c:pt idx="9">
                <c:v>17</c:v>
              </c:pt>
              <c:pt idx="10">
                <c:v>17</c:v>
              </c:pt>
              <c:pt idx="11">
                <c:v>7</c:v>
              </c:pt>
              <c:pt idx="12">
                <c:v>7</c:v>
              </c:pt>
              <c:pt idx="13">
                <c:v>7</c:v>
              </c:pt>
              <c:pt idx="14">
                <c:v>7</c:v>
              </c:pt>
              <c:pt idx="15">
                <c:v>17</c:v>
              </c:pt>
              <c:pt idx="16">
                <c:v>17</c:v>
              </c:pt>
              <c:pt idx="17">
                <c:v>17</c:v>
              </c:pt>
              <c:pt idx="18">
                <c:v>20</c:v>
              </c:pt>
              <c:pt idx="19">
                <c:v>20</c:v>
              </c:pt>
              <c:pt idx="20">
                <c:v>20</c:v>
              </c:pt>
              <c:pt idx="21">
                <c:v>24.25</c:v>
              </c:pt>
              <c:pt idx="22">
                <c:v>24.25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7269-1046-987D-63C40772D8EE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269-1046-987D-63C40772D8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269-1046-987D-63C40772D8EE}"/>
                </c:ext>
              </c:extLst>
            </c:dLbl>
            <c:dLbl>
              <c:idx val="2"/>
              <c:layout>
                <c:manualLayout>
                  <c:x val="-6.9638522107813447E-2"/>
                  <c:y val="-2.4588235294117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p&lt; 0.0001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269-1046-987D-63C40772D8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269-1046-987D-63C40772D8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269-1046-987D-63C40772D8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5"/>
              <c:pt idx="0">
                <c:v>1.0249999999999999</c:v>
              </c:pt>
              <c:pt idx="1">
                <c:v>1.0249999999999999</c:v>
              </c:pt>
              <c:pt idx="2">
                <c:v>1.5</c:v>
              </c:pt>
              <c:pt idx="3">
                <c:v>1.9750000000000001</c:v>
              </c:pt>
              <c:pt idx="4">
                <c:v>1.9750000000000001</c:v>
              </c:pt>
            </c:numLit>
          </c:xVal>
          <c:yVal>
            <c:numLit>
              <c:formatCode>General</c:formatCode>
              <c:ptCount val="5"/>
              <c:pt idx="0">
                <c:v>46.285714285714285</c:v>
              </c:pt>
              <c:pt idx="1">
                <c:v>47.571428571428569</c:v>
              </c:pt>
              <c:pt idx="2">
                <c:v>47.571428571428569</c:v>
              </c:pt>
              <c:pt idx="3">
                <c:v>47.571428571428569</c:v>
              </c:pt>
              <c:pt idx="4">
                <c:v>46.285714285714285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269-1046-987D-63C40772D8EE}"/>
            </c:ext>
          </c:extLst>
        </c:ser>
        <c:ser>
          <c:idx val="6"/>
          <c:order val="6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Female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269-1046-987D-63C40772D8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Male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269-1046-987D-63C40772D8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1.3499999999999999</c:v>
              </c:pt>
              <c:pt idx="1">
                <c:v>1.3499999999999999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7269-1046-987D-63C40772D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9503"/>
        <c:axId val="581091951"/>
      </c:scatterChart>
      <c:valAx>
        <c:axId val="581379503"/>
        <c:scaling>
          <c:orientation val="minMax"/>
          <c:max val="2.5"/>
          <c:min val="0.5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81091951"/>
        <c:crosses val="autoZero"/>
        <c:crossBetween val="midCat"/>
      </c:valAx>
      <c:valAx>
        <c:axId val="581091951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81379503"/>
        <c:crossesAt val="0.5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plots (delta)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4892307692307689E-2"/>
          <c:y val="0.14252956615717152"/>
          <c:w val="0.89126153846153844"/>
          <c:h val="0.79864690443106379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12.931034482758621</c:v>
              </c:pt>
              <c:pt idx="1">
                <c:v>21.113636363636363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F8E-9E44-A6CF-A2C86920DA0E}"/>
            </c:ext>
          </c:extLst>
        </c:ser>
        <c:ser>
          <c:idx val="1"/>
          <c:order val="1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2</c:v>
              </c:pt>
              <c:pt idx="1">
                <c:v>23</c:v>
              </c:pt>
              <c:pt idx="2">
                <c:v>7</c:v>
              </c:pt>
              <c:pt idx="3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F8E-9E44-A6CF-A2C86920DA0E}"/>
            </c:ext>
          </c:extLst>
        </c:ser>
        <c:ser>
          <c:idx val="2"/>
          <c:order val="2"/>
          <c:tx>
            <c:v>Outliers(1)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</c:numLit>
          </c:xVal>
          <c:yVal>
            <c:numLit>
              <c:formatCode>General</c:formatCode>
              <c:ptCount val="6"/>
              <c:pt idx="0">
                <c:v>36</c:v>
              </c:pt>
              <c:pt idx="1">
                <c:v>37</c:v>
              </c:pt>
              <c:pt idx="2">
                <c:v>38</c:v>
              </c:pt>
              <c:pt idx="3">
                <c:v>38</c:v>
              </c:pt>
              <c:pt idx="4">
                <c:v>41</c:v>
              </c:pt>
              <c:pt idx="5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F8E-9E44-A6CF-A2C86920DA0E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23</c:v>
              </c:pt>
              <c:pt idx="1">
                <c:v>23</c:v>
              </c:pt>
              <c:pt idx="2">
                <c:v>23</c:v>
              </c:pt>
              <c:pt idx="3">
                <c:v>16</c:v>
              </c:pt>
              <c:pt idx="4">
                <c:v>16</c:v>
              </c:pt>
              <c:pt idx="5">
                <c:v>16</c:v>
              </c:pt>
              <c:pt idx="6">
                <c:v>16</c:v>
              </c:pt>
              <c:pt idx="7">
                <c:v>13</c:v>
              </c:pt>
              <c:pt idx="8">
                <c:v>10</c:v>
              </c:pt>
              <c:pt idx="9">
                <c:v>10</c:v>
              </c:pt>
              <c:pt idx="10">
                <c:v>10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13</c:v>
              </c:pt>
              <c:pt idx="19">
                <c:v>13</c:v>
              </c:pt>
              <c:pt idx="20">
                <c:v>13</c:v>
              </c:pt>
              <c:pt idx="21">
                <c:v>16</c:v>
              </c:pt>
              <c:pt idx="22">
                <c:v>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F8E-9E44-A6CF-A2C86920DA0E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1.9</c:v>
              </c:pt>
              <c:pt idx="1">
                <c:v>2.1</c:v>
              </c:pt>
              <c:pt idx="2">
                <c:v>2</c:v>
              </c:pt>
              <c:pt idx="3">
                <c:v>2</c:v>
              </c:pt>
              <c:pt idx="4">
                <c:v>1.75</c:v>
              </c:pt>
              <c:pt idx="5">
                <c:v>2.25</c:v>
              </c:pt>
              <c:pt idx="6">
                <c:v>2.25</c:v>
              </c:pt>
              <c:pt idx="7">
                <c:v>2.25</c:v>
              </c:pt>
              <c:pt idx="8">
                <c:v>2.25</c:v>
              </c:pt>
              <c:pt idx="9">
                <c:v>2.25</c:v>
              </c:pt>
              <c:pt idx="10">
                <c:v>2</c:v>
              </c:pt>
              <c:pt idx="11">
                <c:v>2</c:v>
              </c:pt>
              <c:pt idx="12">
                <c:v>2.1</c:v>
              </c:pt>
              <c:pt idx="13">
                <c:v>1.9</c:v>
              </c:pt>
              <c:pt idx="14">
                <c:v>2</c:v>
              </c:pt>
              <c:pt idx="15">
                <c:v>2</c:v>
              </c:pt>
              <c:pt idx="16">
                <c:v>1.75</c:v>
              </c:pt>
              <c:pt idx="17">
                <c:v>1.75</c:v>
              </c:pt>
              <c:pt idx="18">
                <c:v>1.75</c:v>
              </c:pt>
              <c:pt idx="19">
                <c:v>2.25</c:v>
              </c:pt>
              <c:pt idx="20">
                <c:v>1.75</c:v>
              </c:pt>
              <c:pt idx="21">
                <c:v>1.75</c:v>
              </c:pt>
              <c:pt idx="22">
                <c:v>1.75</c:v>
              </c:pt>
            </c:numLit>
          </c:xVal>
          <c:yVal>
            <c:numLit>
              <c:formatCode>General</c:formatCode>
              <c:ptCount val="23"/>
              <c:pt idx="0">
                <c:v>34</c:v>
              </c:pt>
              <c:pt idx="1">
                <c:v>34</c:v>
              </c:pt>
              <c:pt idx="2">
                <c:v>34</c:v>
              </c:pt>
              <c:pt idx="3">
                <c:v>24.25</c:v>
              </c:pt>
              <c:pt idx="4">
                <c:v>24.25</c:v>
              </c:pt>
              <c:pt idx="5">
                <c:v>24.25</c:v>
              </c:pt>
              <c:pt idx="6">
                <c:v>24.25</c:v>
              </c:pt>
              <c:pt idx="7">
                <c:v>20</c:v>
              </c:pt>
              <c:pt idx="8">
                <c:v>17</c:v>
              </c:pt>
              <c:pt idx="9">
                <c:v>17</c:v>
              </c:pt>
              <c:pt idx="10">
                <c:v>17</c:v>
              </c:pt>
              <c:pt idx="11">
                <c:v>7</c:v>
              </c:pt>
              <c:pt idx="12">
                <c:v>7</c:v>
              </c:pt>
              <c:pt idx="13">
                <c:v>7</c:v>
              </c:pt>
              <c:pt idx="14">
                <c:v>7</c:v>
              </c:pt>
              <c:pt idx="15">
                <c:v>17</c:v>
              </c:pt>
              <c:pt idx="16">
                <c:v>17</c:v>
              </c:pt>
              <c:pt idx="17">
                <c:v>17</c:v>
              </c:pt>
              <c:pt idx="18">
                <c:v>20</c:v>
              </c:pt>
              <c:pt idx="19">
                <c:v>20</c:v>
              </c:pt>
              <c:pt idx="20">
                <c:v>20</c:v>
              </c:pt>
              <c:pt idx="21">
                <c:v>24.25</c:v>
              </c:pt>
              <c:pt idx="22">
                <c:v>24.25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F8E-9E44-A6CF-A2C86920DA0E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F8E-9E44-A6CF-A2C86920DA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F8E-9E44-A6CF-A2C86920DA0E}"/>
                </c:ext>
              </c:extLst>
            </c:dLbl>
            <c:dLbl>
              <c:idx val="2"/>
              <c:layout>
                <c:manualLayout>
                  <c:x val="-6.9638522107813447E-2"/>
                  <c:y val="-2.4588235294117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p&lt; 0.0001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F8E-9E44-A6CF-A2C86920DA0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F8E-9E44-A6CF-A2C86920DA0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F8E-9E44-A6CF-A2C86920D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5"/>
              <c:pt idx="0">
                <c:v>1.0249999999999999</c:v>
              </c:pt>
              <c:pt idx="1">
                <c:v>1.0249999999999999</c:v>
              </c:pt>
              <c:pt idx="2">
                <c:v>1.5</c:v>
              </c:pt>
              <c:pt idx="3">
                <c:v>1.9750000000000001</c:v>
              </c:pt>
              <c:pt idx="4">
                <c:v>1.9750000000000001</c:v>
              </c:pt>
            </c:numLit>
          </c:xVal>
          <c:yVal>
            <c:numLit>
              <c:formatCode>General</c:formatCode>
              <c:ptCount val="5"/>
              <c:pt idx="0">
                <c:v>46.285714285714285</c:v>
              </c:pt>
              <c:pt idx="1">
                <c:v>47.571428571428569</c:v>
              </c:pt>
              <c:pt idx="2">
                <c:v>47.571428571428569</c:v>
              </c:pt>
              <c:pt idx="3">
                <c:v>47.571428571428569</c:v>
              </c:pt>
              <c:pt idx="4">
                <c:v>46.285714285714285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EF8E-9E44-A6CF-A2C86920DA0E}"/>
            </c:ext>
          </c:extLst>
        </c:ser>
        <c:ser>
          <c:idx val="6"/>
          <c:order val="6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Female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F8E-9E44-A6CF-A2C86920DA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Male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F8E-9E44-A6CF-A2C86920DA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1.3499999999999999</c:v>
              </c:pt>
              <c:pt idx="1">
                <c:v>1.3499999999999999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EF8E-9E44-A6CF-A2C86920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27999"/>
        <c:axId val="1348993727"/>
      </c:scatterChart>
      <c:valAx>
        <c:axId val="581227999"/>
        <c:scaling>
          <c:orientation val="minMax"/>
          <c:max val="2.5"/>
          <c:min val="0.5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48993727"/>
        <c:crosses val="autoZero"/>
        <c:crossBetween val="midCat"/>
      </c:valAx>
      <c:valAx>
        <c:axId val="1348993727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81227999"/>
        <c:crossesAt val="0.5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delta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8"/>
                <c:pt idx="0">
                  <c:v>0.13734705794863722</c:v>
                </c:pt>
                <c:pt idx="1">
                  <c:v>0.27112136328644965</c:v>
                </c:pt>
                <c:pt idx="2">
                  <c:v>0.151526116487435</c:v>
                </c:pt>
                <c:pt idx="3">
                  <c:v>0.21723989704212851</c:v>
                </c:pt>
                <c:pt idx="4">
                  <c:v>0.16702250638869115</c:v>
                </c:pt>
                <c:pt idx="5">
                  <c:v>0.141068921570908</c:v>
                </c:pt>
                <c:pt idx="6">
                  <c:v>0.28995351049251944</c:v>
                </c:pt>
                <c:pt idx="7">
                  <c:v>0</c:v>
                </c:pt>
              </c:numLit>
            </c:plus>
            <c:minus>
              <c:numLit>
                <c:formatCode>General</c:formatCode>
                <c:ptCount val="8"/>
                <c:pt idx="0">
                  <c:v>0.13734705794863722</c:v>
                </c:pt>
                <c:pt idx="1">
                  <c:v>0.2711213632864497</c:v>
                </c:pt>
                <c:pt idx="2">
                  <c:v>0.15152611648743497</c:v>
                </c:pt>
                <c:pt idx="3">
                  <c:v>0.21723989704212851</c:v>
                </c:pt>
                <c:pt idx="4">
                  <c:v>0.16702250638869112</c:v>
                </c:pt>
                <c:pt idx="5">
                  <c:v>0.141068921570908</c:v>
                </c:pt>
                <c:pt idx="6">
                  <c:v>0.28995351049251944</c:v>
                </c:pt>
                <c:pt idx="7">
                  <c:v>0</c:v>
                </c:pt>
              </c:numLit>
            </c:minus>
          </c:errBars>
          <c:cat>
            <c:strRef>
              <c:f>ANOVA1!$B$90:$B$97</c:f>
              <c:strCache>
                <c:ptCount val="8"/>
                <c:pt idx="0">
                  <c:v>Trainer-Anna</c:v>
                </c:pt>
                <c:pt idx="1">
                  <c:v>Trainer-Bob</c:v>
                </c:pt>
                <c:pt idx="2">
                  <c:v>Trainer-Brett &amp; Cara</c:v>
                </c:pt>
                <c:pt idx="3">
                  <c:v>Trainer-Dolvett</c:v>
                </c:pt>
                <c:pt idx="4">
                  <c:v>Trainer-Jennifer</c:v>
                </c:pt>
                <c:pt idx="5">
                  <c:v>Trainer-Jessie</c:v>
                </c:pt>
                <c:pt idx="6">
                  <c:v>Trainer-Jillian</c:v>
                </c:pt>
                <c:pt idx="7">
                  <c:v>Trainer-Kim</c:v>
                </c:pt>
              </c:strCache>
            </c:strRef>
          </c:cat>
          <c:val>
            <c:numRef>
              <c:f>ANOVA1!$C$90:$C$97</c:f>
              <c:numCache>
                <c:formatCode>0</c:formatCode>
                <c:ptCount val="8"/>
                <c:pt idx="0">
                  <c:v>-7.9622757256839247E-2</c:v>
                </c:pt>
                <c:pt idx="1">
                  <c:v>0.18718254750531091</c:v>
                </c:pt>
                <c:pt idx="2">
                  <c:v>0.14867586708537536</c:v>
                </c:pt>
                <c:pt idx="3">
                  <c:v>0.1117261992696483</c:v>
                </c:pt>
                <c:pt idx="4">
                  <c:v>9.3579692744488643E-2</c:v>
                </c:pt>
                <c:pt idx="5">
                  <c:v>-8.6370910338031334E-2</c:v>
                </c:pt>
                <c:pt idx="6">
                  <c:v>0.25496731313135385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2-0E44-9F24-67A2268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37919472"/>
        <c:axId val="437712960"/>
      </c:barChart>
      <c:catAx>
        <c:axId val="43791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37712960"/>
        <c:crosses val="autoZero"/>
        <c:auto val="1"/>
        <c:lblAlgn val="ctr"/>
        <c:lblOffset val="100"/>
        <c:noMultiLvlLbl val="0"/>
      </c:catAx>
      <c:valAx>
        <c:axId val="43771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79194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delta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F5-E347-9A11-4E5612FEBCFD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3F5-E347-9A11-4E5612FEBCFD}"/>
              </c:ext>
            </c:extLst>
          </c:dPt>
          <c:dPt>
            <c:idx val="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3F5-E347-9A11-4E5612FEBCFD}"/>
              </c:ext>
            </c:extLst>
          </c:dPt>
          <c:dPt>
            <c:idx val="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3F5-E347-9A11-4E5612FEBCFD}"/>
              </c:ext>
            </c:extLst>
          </c:dPt>
          <c:dPt>
            <c:idx val="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3F5-E347-9A11-4E5612FEBCFD}"/>
              </c:ext>
            </c:extLst>
          </c:dPt>
          <c:dPt>
            <c:idx val="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3F5-E347-9A11-4E5612FEBCFD}"/>
              </c:ext>
            </c:extLst>
          </c:dPt>
          <c:dPt>
            <c:idx val="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3F5-E347-9A11-4E5612FEBCFD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3F5-E347-9A11-4E5612FEBCFD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3F5-E347-9A11-4E5612FEBCFD}"/>
              </c:ext>
            </c:extLst>
          </c:dPt>
          <c:dPt>
            <c:idx val="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3F5-E347-9A11-4E5612FEBCFD}"/>
              </c:ext>
            </c:extLst>
          </c:dPt>
          <c:dPt>
            <c:idx val="1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3F5-E347-9A11-4E5612FEBCFD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3F5-E347-9A11-4E5612FEBCFD}"/>
              </c:ext>
            </c:extLst>
          </c:dPt>
          <c:dPt>
            <c:idx val="1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3F5-E347-9A11-4E5612FEBCFD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3F5-E347-9A11-4E5612FEBCFD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3F5-E347-9A11-4E5612FEBCFD}"/>
              </c:ext>
            </c:extLst>
          </c:dPt>
          <c:dPt>
            <c:idx val="1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3F5-E347-9A11-4E5612FEBCFD}"/>
              </c:ext>
            </c:extLst>
          </c:dPt>
          <c:dPt>
            <c:idx val="1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3F5-E347-9A11-4E5612FEBCFD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3F5-E347-9A11-4E5612FEBCFD}"/>
              </c:ext>
            </c:extLst>
          </c:dPt>
          <c:dPt>
            <c:idx val="1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3F5-E347-9A11-4E5612FEBCFD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3F5-E347-9A11-4E5612FEBCFD}"/>
              </c:ext>
            </c:extLst>
          </c:dPt>
          <c:dPt>
            <c:idx val="2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3F5-E347-9A11-4E5612FEBCFD}"/>
              </c:ext>
            </c:extLst>
          </c:dPt>
          <c:dPt>
            <c:idx val="2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3F5-E347-9A11-4E5612FEBCFD}"/>
              </c:ext>
            </c:extLst>
          </c:dPt>
          <c:dPt>
            <c:idx val="2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3F5-E347-9A11-4E5612FEBCFD}"/>
              </c:ext>
            </c:extLst>
          </c:dPt>
          <c:dPt>
            <c:idx val="2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3F5-E347-9A11-4E5612FEBCFD}"/>
              </c:ext>
            </c:extLst>
          </c:dPt>
          <c:dPt>
            <c:idx val="2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3F5-E347-9A11-4E5612FEBCFD}"/>
              </c:ext>
            </c:extLst>
          </c:dPt>
          <c:dPt>
            <c:idx val="2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3F5-E347-9A11-4E5612FEBCFD}"/>
              </c:ext>
            </c:extLst>
          </c:dPt>
          <c:dPt>
            <c:idx val="26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3F5-E347-9A11-4E5612FEBCFD}"/>
              </c:ext>
            </c:extLst>
          </c:dPt>
          <c:dPt>
            <c:idx val="27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3F5-E347-9A11-4E5612FEBCFD}"/>
              </c:ext>
            </c:extLst>
          </c:dPt>
          <c:dPt>
            <c:idx val="2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3F5-E347-9A11-4E5612FEBCFD}"/>
              </c:ext>
            </c:extLst>
          </c:dPt>
          <c:dPt>
            <c:idx val="2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3F5-E347-9A11-4E5612FEBCFD}"/>
              </c:ext>
            </c:extLst>
          </c:dPt>
          <c:dPt>
            <c:idx val="3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3F5-E347-9A11-4E5612FEBCFD}"/>
              </c:ext>
            </c:extLst>
          </c:dPt>
          <c:dPt>
            <c:idx val="3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3F5-E347-9A11-4E5612FEBCFD}"/>
              </c:ext>
            </c:extLst>
          </c:dPt>
          <c:dPt>
            <c:idx val="32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E3F5-E347-9A11-4E5612FEBCFD}"/>
              </c:ext>
            </c:extLst>
          </c:dPt>
          <c:dPt>
            <c:idx val="3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E3F5-E347-9A11-4E5612FEBCFD}"/>
              </c:ext>
            </c:extLst>
          </c:dPt>
          <c:dPt>
            <c:idx val="3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E3F5-E347-9A11-4E5612FEBCFD}"/>
              </c:ext>
            </c:extLst>
          </c:dPt>
          <c:dPt>
            <c:idx val="35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E3F5-E347-9A11-4E5612FEBCFD}"/>
              </c:ext>
            </c:extLst>
          </c:dPt>
          <c:dPt>
            <c:idx val="36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E3F5-E347-9A11-4E5612FEBCFD}"/>
              </c:ext>
            </c:extLst>
          </c:dPt>
          <c:dPt>
            <c:idx val="37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E3F5-E347-9A11-4E5612FEBCFD}"/>
              </c:ext>
            </c:extLst>
          </c:dPt>
          <c:dPt>
            <c:idx val="3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E3F5-E347-9A11-4E5612FEBCFD}"/>
              </c:ext>
            </c:extLst>
          </c:dPt>
          <c:dPt>
            <c:idx val="3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E3F5-E347-9A11-4E5612FEBCFD}"/>
              </c:ext>
            </c:extLst>
          </c:dPt>
          <c:dPt>
            <c:idx val="4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E3F5-E347-9A11-4E5612FEBCFD}"/>
              </c:ext>
            </c:extLst>
          </c:dPt>
          <c:dPt>
            <c:idx val="4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E3F5-E347-9A11-4E5612FEBCFD}"/>
              </c:ext>
            </c:extLst>
          </c:dPt>
          <c:dPt>
            <c:idx val="4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E3F5-E347-9A11-4E5612FEBCFD}"/>
              </c:ext>
            </c:extLst>
          </c:dPt>
          <c:dPt>
            <c:idx val="43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E3F5-E347-9A11-4E5612FEBCFD}"/>
              </c:ext>
            </c:extLst>
          </c:dPt>
          <c:dPt>
            <c:idx val="4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E3F5-E347-9A11-4E5612FEBCFD}"/>
              </c:ext>
            </c:extLst>
          </c:dPt>
          <c:dPt>
            <c:idx val="45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E3F5-E347-9A11-4E5612FEBCFD}"/>
              </c:ext>
            </c:extLst>
          </c:dPt>
          <c:dPt>
            <c:idx val="46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E3F5-E347-9A11-4E5612FEBCFD}"/>
              </c:ext>
            </c:extLst>
          </c:dPt>
          <c:dPt>
            <c:idx val="4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E3F5-E347-9A11-4E5612FEBCFD}"/>
              </c:ext>
            </c:extLst>
          </c:dPt>
          <c:dPt>
            <c:idx val="48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E3F5-E347-9A11-4E5612FEBCFD}"/>
              </c:ext>
            </c:extLst>
          </c:dPt>
          <c:dPt>
            <c:idx val="49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E3F5-E347-9A11-4E5612FEBCFD}"/>
              </c:ext>
            </c:extLst>
          </c:dPt>
          <c:dPt>
            <c:idx val="5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E3F5-E347-9A11-4E5612FEBCFD}"/>
              </c:ext>
            </c:extLst>
          </c:dPt>
          <c:dPt>
            <c:idx val="5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E3F5-E347-9A11-4E5612FEBCFD}"/>
              </c:ext>
            </c:extLst>
          </c:dPt>
          <c:dPt>
            <c:idx val="52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E3F5-E347-9A11-4E5612FEBCFD}"/>
              </c:ext>
            </c:extLst>
          </c:dPt>
          <c:dPt>
            <c:idx val="5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E3F5-E347-9A11-4E5612FEBCFD}"/>
              </c:ext>
            </c:extLst>
          </c:dPt>
          <c:dPt>
            <c:idx val="5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E3F5-E347-9A11-4E5612FEBCFD}"/>
              </c:ext>
            </c:extLst>
          </c:dPt>
          <c:dPt>
            <c:idx val="5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E3F5-E347-9A11-4E5612FEBCFD}"/>
              </c:ext>
            </c:extLst>
          </c:dPt>
          <c:dPt>
            <c:idx val="5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E3F5-E347-9A11-4E5612FEBCFD}"/>
              </c:ext>
            </c:extLst>
          </c:dPt>
          <c:dPt>
            <c:idx val="5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E3F5-E347-9A11-4E5612FEBCFD}"/>
              </c:ext>
            </c:extLst>
          </c:dPt>
          <c:dPt>
            <c:idx val="5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E3F5-E347-9A11-4E5612FEBCFD}"/>
              </c:ext>
            </c:extLst>
          </c:dPt>
          <c:dPt>
            <c:idx val="5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E3F5-E347-9A11-4E5612FEBCFD}"/>
              </c:ext>
            </c:extLst>
          </c:dPt>
          <c:dPt>
            <c:idx val="6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E3F5-E347-9A11-4E5612FEBCFD}"/>
              </c:ext>
            </c:extLst>
          </c:dPt>
          <c:dPt>
            <c:idx val="6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E3F5-E347-9A11-4E5612FEBCFD}"/>
              </c:ext>
            </c:extLst>
          </c:dPt>
          <c:dPt>
            <c:idx val="6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E3F5-E347-9A11-4E5612FEBCFD}"/>
              </c:ext>
            </c:extLst>
          </c:dPt>
          <c:dPt>
            <c:idx val="6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E3F5-E347-9A11-4E5612FEBCFD}"/>
              </c:ext>
            </c:extLst>
          </c:dPt>
          <c:dPt>
            <c:idx val="6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E3F5-E347-9A11-4E5612FEBCFD}"/>
              </c:ext>
            </c:extLst>
          </c:dPt>
          <c:dPt>
            <c:idx val="6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E3F5-E347-9A11-4E5612FEBCFD}"/>
              </c:ext>
            </c:extLst>
          </c:dPt>
          <c:dPt>
            <c:idx val="6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E3F5-E347-9A11-4E5612FEBCFD}"/>
              </c:ext>
            </c:extLst>
          </c:dPt>
          <c:dPt>
            <c:idx val="6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E3F5-E347-9A11-4E5612FEBCFD}"/>
              </c:ext>
            </c:extLst>
          </c:dPt>
          <c:dPt>
            <c:idx val="6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E3F5-E347-9A11-4E5612FEBCFD}"/>
              </c:ext>
            </c:extLst>
          </c:dPt>
          <c:dPt>
            <c:idx val="6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E3F5-E347-9A11-4E5612FEBCFD}"/>
              </c:ext>
            </c:extLst>
          </c:dPt>
          <c:dPt>
            <c:idx val="7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E3F5-E347-9A11-4E5612FEBCFD}"/>
              </c:ext>
            </c:extLst>
          </c:dPt>
          <c:dPt>
            <c:idx val="7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E3F5-E347-9A11-4E5612FEBCFD}"/>
              </c:ext>
            </c:extLst>
          </c:dPt>
          <c:dPt>
            <c:idx val="7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E3F5-E347-9A11-4E5612FEBCFD}"/>
              </c:ext>
            </c:extLst>
          </c:dPt>
          <c:dPt>
            <c:idx val="7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E3F5-E347-9A11-4E5612FEBCFD}"/>
              </c:ext>
            </c:extLst>
          </c:dPt>
          <c:dPt>
            <c:idx val="7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E3F5-E347-9A11-4E5612FEBCFD}"/>
              </c:ext>
            </c:extLst>
          </c:dPt>
          <c:dPt>
            <c:idx val="7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E3F5-E347-9A11-4E5612FEBCFD}"/>
              </c:ext>
            </c:extLst>
          </c:dPt>
          <c:dPt>
            <c:idx val="7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E3F5-E347-9A11-4E5612FEBCFD}"/>
              </c:ext>
            </c:extLst>
          </c:dPt>
          <c:dPt>
            <c:idx val="7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E3F5-E347-9A11-4E5612FEBCFD}"/>
              </c:ext>
            </c:extLst>
          </c:dPt>
          <c:dPt>
            <c:idx val="7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E3F5-E347-9A11-4E5612FEBCFD}"/>
              </c:ext>
            </c:extLst>
          </c:dPt>
          <c:dPt>
            <c:idx val="7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E3F5-E347-9A11-4E5612FEBCFD}"/>
              </c:ext>
            </c:extLst>
          </c:dPt>
          <c:dPt>
            <c:idx val="8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E3F5-E347-9A11-4E5612FEBCFD}"/>
              </c:ext>
            </c:extLst>
          </c:dPt>
          <c:dPt>
            <c:idx val="8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E3F5-E347-9A11-4E5612FEBCFD}"/>
              </c:ext>
            </c:extLst>
          </c:dPt>
          <c:dPt>
            <c:idx val="8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E3F5-E347-9A11-4E5612FEBCFD}"/>
              </c:ext>
            </c:extLst>
          </c:dPt>
          <c:dPt>
            <c:idx val="8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E3F5-E347-9A11-4E5612FEBCFD}"/>
              </c:ext>
            </c:extLst>
          </c:dPt>
          <c:dPt>
            <c:idx val="8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E3F5-E347-9A11-4E5612FEBCFD}"/>
              </c:ext>
            </c:extLst>
          </c:dPt>
          <c:dPt>
            <c:idx val="8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E3F5-E347-9A11-4E5612FEBCFD}"/>
              </c:ext>
            </c:extLst>
          </c:dPt>
          <c:dPt>
            <c:idx val="8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E3F5-E347-9A11-4E5612FEBCFD}"/>
              </c:ext>
            </c:extLst>
          </c:dPt>
          <c:dPt>
            <c:idx val="8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E3F5-E347-9A11-4E5612FEBCFD}"/>
              </c:ext>
            </c:extLst>
          </c:dPt>
          <c:dPt>
            <c:idx val="8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E3F5-E347-9A11-4E5612FEBCFD}"/>
              </c:ext>
            </c:extLst>
          </c:dPt>
          <c:dPt>
            <c:idx val="8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E3F5-E347-9A11-4E5612FEBCFD}"/>
              </c:ext>
            </c:extLst>
          </c:dPt>
          <c:dPt>
            <c:idx val="9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E3F5-E347-9A11-4E5612FEBCFD}"/>
              </c:ext>
            </c:extLst>
          </c:dPt>
          <c:dPt>
            <c:idx val="9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E3F5-E347-9A11-4E5612FEBCFD}"/>
              </c:ext>
            </c:extLst>
          </c:dPt>
          <c:dPt>
            <c:idx val="9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E3F5-E347-9A11-4E5612FEBCFD}"/>
              </c:ext>
            </c:extLst>
          </c:dPt>
          <c:dPt>
            <c:idx val="9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E3F5-E347-9A11-4E5612FEBCFD}"/>
              </c:ext>
            </c:extLst>
          </c:dPt>
          <c:dPt>
            <c:idx val="9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E3F5-E347-9A11-4E5612FEBCFD}"/>
              </c:ext>
            </c:extLst>
          </c:dPt>
          <c:dPt>
            <c:idx val="9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E3F5-E347-9A11-4E5612FEBCFD}"/>
              </c:ext>
            </c:extLst>
          </c:dPt>
          <c:dPt>
            <c:idx val="9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E3F5-E347-9A11-4E5612FEBCFD}"/>
              </c:ext>
            </c:extLst>
          </c:dPt>
          <c:dPt>
            <c:idx val="9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E3F5-E347-9A11-4E5612FEBCFD}"/>
              </c:ext>
            </c:extLst>
          </c:dPt>
          <c:dPt>
            <c:idx val="9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E3F5-E347-9A11-4E5612FEBCFD}"/>
              </c:ext>
            </c:extLst>
          </c:dPt>
          <c:dPt>
            <c:idx val="9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E3F5-E347-9A11-4E5612FEBCFD}"/>
              </c:ext>
            </c:extLst>
          </c:dPt>
          <c:dPt>
            <c:idx val="10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E3F5-E347-9A11-4E5612FEBCFD}"/>
              </c:ext>
            </c:extLst>
          </c:dPt>
          <c:dPt>
            <c:idx val="10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E3F5-E347-9A11-4E5612FEBCFD}"/>
              </c:ext>
            </c:extLst>
          </c:dPt>
          <c:dPt>
            <c:idx val="10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E3F5-E347-9A11-4E5612FEBCFD}"/>
              </c:ext>
            </c:extLst>
          </c:dPt>
          <c:dPt>
            <c:idx val="10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E3F5-E347-9A11-4E5612FEBCFD}"/>
              </c:ext>
            </c:extLst>
          </c:dPt>
          <c:dPt>
            <c:idx val="10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E3F5-E347-9A11-4E5612FEBCFD}"/>
              </c:ext>
            </c:extLst>
          </c:dPt>
          <c:dPt>
            <c:idx val="10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E3F5-E347-9A11-4E5612FEBCFD}"/>
              </c:ext>
            </c:extLst>
          </c:dPt>
          <c:dPt>
            <c:idx val="10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E3F5-E347-9A11-4E5612FEBCFD}"/>
              </c:ext>
            </c:extLst>
          </c:dPt>
          <c:dPt>
            <c:idx val="10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E3F5-E347-9A11-4E5612FEBCFD}"/>
              </c:ext>
            </c:extLst>
          </c:dPt>
          <c:dPt>
            <c:idx val="10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E3F5-E347-9A11-4E5612FEBCFD}"/>
              </c:ext>
            </c:extLst>
          </c:dPt>
          <c:dPt>
            <c:idx val="10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E3F5-E347-9A11-4E5612FEBCFD}"/>
              </c:ext>
            </c:extLst>
          </c:dPt>
          <c:dPt>
            <c:idx val="11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E3F5-E347-9A11-4E5612FEBCFD}"/>
              </c:ext>
            </c:extLst>
          </c:dPt>
          <c:dPt>
            <c:idx val="11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E3F5-E347-9A11-4E5612FEBCFD}"/>
              </c:ext>
            </c:extLst>
          </c:dPt>
          <c:dPt>
            <c:idx val="11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E3F5-E347-9A11-4E5612FEBCFD}"/>
              </c:ext>
            </c:extLst>
          </c:dPt>
          <c:dPt>
            <c:idx val="11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E3F5-E347-9A11-4E5612FEBCFD}"/>
              </c:ext>
            </c:extLst>
          </c:dPt>
          <c:dPt>
            <c:idx val="11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E3F5-E347-9A11-4E5612FEBCFD}"/>
              </c:ext>
            </c:extLst>
          </c:dPt>
          <c:dPt>
            <c:idx val="11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E3F5-E347-9A11-4E5612FEBCFD}"/>
              </c:ext>
            </c:extLst>
          </c:dPt>
          <c:dPt>
            <c:idx val="11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E3F5-E347-9A11-4E5612FEBCFD}"/>
              </c:ext>
            </c:extLst>
          </c:dPt>
          <c:dPt>
            <c:idx val="11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E3F5-E347-9A11-4E5612FEBCFD}"/>
              </c:ext>
            </c:extLst>
          </c:dPt>
          <c:dPt>
            <c:idx val="11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E3F5-E347-9A11-4E5612FEBCFD}"/>
              </c:ext>
            </c:extLst>
          </c:dPt>
          <c:dPt>
            <c:idx val="11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E3F5-E347-9A11-4E5612FEBCFD}"/>
              </c:ext>
            </c:extLst>
          </c:dPt>
          <c:dPt>
            <c:idx val="12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E3F5-E347-9A11-4E5612FEBCFD}"/>
              </c:ext>
            </c:extLst>
          </c:dPt>
          <c:dPt>
            <c:idx val="12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E3F5-E347-9A11-4E5612FEBCFD}"/>
              </c:ext>
            </c:extLst>
          </c:dPt>
          <c:dPt>
            <c:idx val="12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E3F5-E347-9A11-4E5612FEBCFD}"/>
              </c:ext>
            </c:extLst>
          </c:dPt>
          <c:dPt>
            <c:idx val="12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E3F5-E347-9A11-4E5612FEBCFD}"/>
              </c:ext>
            </c:extLst>
          </c:dPt>
          <c:dPt>
            <c:idx val="12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E3F5-E347-9A11-4E5612FEBCFD}"/>
              </c:ext>
            </c:extLst>
          </c:dPt>
          <c:dPt>
            <c:idx val="12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E3F5-E347-9A11-4E5612FEBCFD}"/>
              </c:ext>
            </c:extLst>
          </c:dPt>
          <c:dPt>
            <c:idx val="12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E3F5-E347-9A11-4E5612FEBCFD}"/>
              </c:ext>
            </c:extLst>
          </c:dPt>
          <c:dPt>
            <c:idx val="12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E3F5-E347-9A11-4E5612FEBCFD}"/>
              </c:ext>
            </c:extLst>
          </c:dPt>
          <c:dPt>
            <c:idx val="12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E3F5-E347-9A11-4E5612FEBCFD}"/>
              </c:ext>
            </c:extLst>
          </c:dPt>
          <c:dPt>
            <c:idx val="12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E3F5-E347-9A11-4E5612FEBCFD}"/>
              </c:ext>
            </c:extLst>
          </c:dPt>
          <c:dPt>
            <c:idx val="13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E3F5-E347-9A11-4E5612FEBCFD}"/>
              </c:ext>
            </c:extLst>
          </c:dPt>
          <c:dPt>
            <c:idx val="13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E3F5-E347-9A11-4E5612FEBCFD}"/>
              </c:ext>
            </c:extLst>
          </c:dPt>
          <c:dPt>
            <c:idx val="13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E3F5-E347-9A11-4E5612FEBCFD}"/>
              </c:ext>
            </c:extLst>
          </c:dPt>
          <c:dPt>
            <c:idx val="13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E3F5-E347-9A11-4E5612FEBCFD}"/>
              </c:ext>
            </c:extLst>
          </c:dPt>
          <c:dPt>
            <c:idx val="13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E3F5-E347-9A11-4E5612FEBCFD}"/>
              </c:ext>
            </c:extLst>
          </c:dPt>
          <c:dPt>
            <c:idx val="13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E3F5-E347-9A11-4E5612FEBCFD}"/>
              </c:ext>
            </c:extLst>
          </c:dPt>
          <c:dPt>
            <c:idx val="13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E3F5-E347-9A11-4E5612FEBCFD}"/>
              </c:ext>
            </c:extLst>
          </c:dPt>
          <c:dPt>
            <c:idx val="13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E3F5-E347-9A11-4E5612FEBCFD}"/>
              </c:ext>
            </c:extLst>
          </c:dPt>
          <c:dPt>
            <c:idx val="13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E3F5-E347-9A11-4E5612FEBCFD}"/>
              </c:ext>
            </c:extLst>
          </c:dPt>
          <c:dPt>
            <c:idx val="13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E3F5-E347-9A11-4E5612FEBCFD}"/>
              </c:ext>
            </c:extLst>
          </c:dPt>
          <c:dPt>
            <c:idx val="14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E3F5-E347-9A11-4E5612FEBCFD}"/>
              </c:ext>
            </c:extLst>
          </c:dPt>
          <c:dPt>
            <c:idx val="14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E3F5-E347-9A11-4E5612FEBCFD}"/>
              </c:ext>
            </c:extLst>
          </c:dPt>
          <c:dPt>
            <c:idx val="14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E3F5-E347-9A11-4E5612FEBCFD}"/>
              </c:ext>
            </c:extLst>
          </c:dPt>
          <c:dPt>
            <c:idx val="14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E3F5-E347-9A11-4E5612FEBCFD}"/>
              </c:ext>
            </c:extLst>
          </c:dPt>
          <c:dPt>
            <c:idx val="14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E3F5-E347-9A11-4E5612FEBCFD}"/>
              </c:ext>
            </c:extLst>
          </c:dPt>
          <c:dPt>
            <c:idx val="14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E3F5-E347-9A11-4E5612FEBCFD}"/>
              </c:ext>
            </c:extLst>
          </c:dPt>
          <c:dPt>
            <c:idx val="14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E3F5-E347-9A11-4E5612FEBCFD}"/>
              </c:ext>
            </c:extLst>
          </c:dPt>
          <c:dPt>
            <c:idx val="14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E3F5-E347-9A11-4E5612FEBCFD}"/>
              </c:ext>
            </c:extLst>
          </c:dPt>
          <c:dPt>
            <c:idx val="14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E3F5-E347-9A11-4E5612FEBCFD}"/>
              </c:ext>
            </c:extLst>
          </c:dPt>
          <c:dPt>
            <c:idx val="14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E3F5-E347-9A11-4E5612FEBCFD}"/>
              </c:ext>
            </c:extLst>
          </c:dPt>
          <c:dPt>
            <c:idx val="15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E3F5-E347-9A11-4E5612FEBCFD}"/>
              </c:ext>
            </c:extLst>
          </c:dPt>
          <c:dPt>
            <c:idx val="15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E3F5-E347-9A11-4E5612FEBCFD}"/>
              </c:ext>
            </c:extLst>
          </c:dPt>
          <c:dPt>
            <c:idx val="15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E3F5-E347-9A11-4E5612FEBCFD}"/>
              </c:ext>
            </c:extLst>
          </c:dPt>
          <c:dPt>
            <c:idx val="15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E3F5-E347-9A11-4E5612FEBCFD}"/>
              </c:ext>
            </c:extLst>
          </c:dPt>
          <c:dPt>
            <c:idx val="15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E3F5-E347-9A11-4E5612FEBCFD}"/>
              </c:ext>
            </c:extLst>
          </c:dPt>
          <c:dPt>
            <c:idx val="15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E3F5-E347-9A11-4E5612FEBCFD}"/>
              </c:ext>
            </c:extLst>
          </c:dPt>
          <c:dPt>
            <c:idx val="15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E3F5-E347-9A11-4E5612FEBCFD}"/>
              </c:ext>
            </c:extLst>
          </c:dPt>
          <c:dPt>
            <c:idx val="15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E3F5-E347-9A11-4E5612FEBCFD}"/>
              </c:ext>
            </c:extLst>
          </c:dPt>
          <c:dPt>
            <c:idx val="15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E3F5-E347-9A11-4E5612FEBCFD}"/>
              </c:ext>
            </c:extLst>
          </c:dPt>
          <c:dPt>
            <c:idx val="15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E3F5-E347-9A11-4E5612FEBCFD}"/>
              </c:ext>
            </c:extLst>
          </c:dPt>
          <c:dPt>
            <c:idx val="16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E3F5-E347-9A11-4E5612FEBCFD}"/>
              </c:ext>
            </c:extLst>
          </c:dPt>
          <c:dPt>
            <c:idx val="16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E3F5-E347-9A11-4E5612FEBCFD}"/>
              </c:ext>
            </c:extLst>
          </c:dPt>
          <c:dPt>
            <c:idx val="16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E3F5-E347-9A11-4E5612FEBCFD}"/>
              </c:ext>
            </c:extLst>
          </c:dPt>
          <c:dPt>
            <c:idx val="163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E3F5-E347-9A11-4E5612FEBCFD}"/>
              </c:ext>
            </c:extLst>
          </c:dPt>
          <c:dPt>
            <c:idx val="164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E3F5-E347-9A11-4E5612FEBCFD}"/>
              </c:ext>
            </c:extLst>
          </c:dPt>
          <c:dPt>
            <c:idx val="16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E3F5-E347-9A11-4E5612FEBCFD}"/>
              </c:ext>
            </c:extLst>
          </c:dPt>
          <c:dPt>
            <c:idx val="16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E3F5-E347-9A11-4E5612FEBCFD}"/>
              </c:ext>
            </c:extLst>
          </c:dPt>
          <c:dPt>
            <c:idx val="167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E3F5-E347-9A11-4E5612FEBCFD}"/>
              </c:ext>
            </c:extLst>
          </c:dPt>
          <c:dPt>
            <c:idx val="168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E3F5-E347-9A11-4E5612FEBCFD}"/>
              </c:ext>
            </c:extLst>
          </c:dPt>
          <c:dPt>
            <c:idx val="169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E3F5-E347-9A11-4E5612FEBCFD}"/>
              </c:ext>
            </c:extLst>
          </c:dPt>
          <c:dPt>
            <c:idx val="17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E3F5-E347-9A11-4E5612FEBCFD}"/>
              </c:ext>
            </c:extLst>
          </c:dPt>
          <c:dPt>
            <c:idx val="17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E3F5-E347-9A11-4E5612FEBCFD}"/>
              </c:ext>
            </c:extLst>
          </c:dPt>
          <c:dPt>
            <c:idx val="17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E3F5-E347-9A11-4E5612FEBCFD}"/>
              </c:ext>
            </c:extLst>
          </c:dPt>
          <c:dPt>
            <c:idx val="17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E3F5-E347-9A11-4E5612FEBCFD}"/>
              </c:ext>
            </c:extLst>
          </c:dPt>
          <c:dPt>
            <c:idx val="174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E3F5-E347-9A11-4E5612FEBCFD}"/>
              </c:ext>
            </c:extLst>
          </c:dPt>
          <c:dPt>
            <c:idx val="175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E3F5-E347-9A11-4E5612FEBCFD}"/>
              </c:ext>
            </c:extLst>
          </c:dPt>
          <c:dPt>
            <c:idx val="176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E3F5-E347-9A11-4E5612FEBCFD}"/>
              </c:ext>
            </c:extLst>
          </c:dPt>
          <c:dPt>
            <c:idx val="17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E3F5-E347-9A11-4E5612FEBCFD}"/>
              </c:ext>
            </c:extLst>
          </c:dPt>
          <c:dPt>
            <c:idx val="17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E3F5-E347-9A11-4E5612FEBCFD}"/>
              </c:ext>
            </c:extLst>
          </c:dPt>
          <c:dPt>
            <c:idx val="17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E3F5-E347-9A11-4E5612FEBCFD}"/>
              </c:ext>
            </c:extLst>
          </c:dPt>
          <c:dPt>
            <c:idx val="18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E3F5-E347-9A11-4E5612FEBCFD}"/>
              </c:ext>
            </c:extLst>
          </c:dPt>
          <c:dPt>
            <c:idx val="18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E3F5-E347-9A11-4E5612FEBCFD}"/>
              </c:ext>
            </c:extLst>
          </c:dPt>
          <c:dPt>
            <c:idx val="182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E3F5-E347-9A11-4E5612FEBCFD}"/>
              </c:ext>
            </c:extLst>
          </c:dPt>
          <c:dPt>
            <c:idx val="18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E3F5-E347-9A11-4E5612FEBCFD}"/>
              </c:ext>
            </c:extLst>
          </c:dPt>
          <c:dPt>
            <c:idx val="18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E3F5-E347-9A11-4E5612FEBCFD}"/>
              </c:ext>
            </c:extLst>
          </c:dPt>
          <c:dPt>
            <c:idx val="185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E3F5-E347-9A11-4E5612FEBCFD}"/>
              </c:ext>
            </c:extLst>
          </c:dPt>
          <c:dPt>
            <c:idx val="186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E3F5-E347-9A11-4E5612FEBCFD}"/>
              </c:ext>
            </c:extLst>
          </c:dPt>
          <c:dPt>
            <c:idx val="187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E3F5-E347-9A11-4E5612FEBCFD}"/>
              </c:ext>
            </c:extLst>
          </c:dPt>
          <c:dPt>
            <c:idx val="188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E3F5-E347-9A11-4E5612FEBCFD}"/>
              </c:ext>
            </c:extLst>
          </c:dPt>
          <c:dPt>
            <c:idx val="18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E3F5-E347-9A11-4E5612FEBCFD}"/>
              </c:ext>
            </c:extLst>
          </c:dPt>
          <c:dPt>
            <c:idx val="19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E3F5-E347-9A11-4E5612FEBCFD}"/>
              </c:ext>
            </c:extLst>
          </c:dPt>
          <c:dPt>
            <c:idx val="19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E3F5-E347-9A11-4E5612FEBCFD}"/>
              </c:ext>
            </c:extLst>
          </c:dPt>
          <c:dPt>
            <c:idx val="19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E3F5-E347-9A11-4E5612FEBCFD}"/>
              </c:ext>
            </c:extLst>
          </c:dPt>
          <c:dPt>
            <c:idx val="19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E3F5-E347-9A11-4E5612FEBCFD}"/>
              </c:ext>
            </c:extLst>
          </c:dPt>
          <c:dPt>
            <c:idx val="19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E3F5-E347-9A11-4E5612FEBCFD}"/>
              </c:ext>
            </c:extLst>
          </c:dPt>
          <c:dPt>
            <c:idx val="19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E3F5-E347-9A11-4E5612FEBCFD}"/>
              </c:ext>
            </c:extLst>
          </c:dPt>
          <c:dPt>
            <c:idx val="19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E3F5-E347-9A11-4E5612FEBCFD}"/>
              </c:ext>
            </c:extLst>
          </c:dPt>
          <c:dPt>
            <c:idx val="19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E3F5-E347-9A11-4E5612FEBCFD}"/>
              </c:ext>
            </c:extLst>
          </c:dPt>
          <c:dPt>
            <c:idx val="19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E3F5-E347-9A11-4E5612FEBCFD}"/>
              </c:ext>
            </c:extLst>
          </c:dPt>
          <c:dPt>
            <c:idx val="19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E3F5-E347-9A11-4E5612FEBCFD}"/>
              </c:ext>
            </c:extLst>
          </c:dPt>
          <c:dPt>
            <c:idx val="20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E3F5-E347-9A11-4E5612FEBCFD}"/>
              </c:ext>
            </c:extLst>
          </c:dPt>
          <c:dPt>
            <c:idx val="20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E3F5-E347-9A11-4E5612FEBCFD}"/>
              </c:ext>
            </c:extLst>
          </c:dPt>
          <c:dPt>
            <c:idx val="20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E3F5-E347-9A11-4E5612FEBCFD}"/>
              </c:ext>
            </c:extLst>
          </c:dPt>
          <c:dPt>
            <c:idx val="20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E3F5-E347-9A11-4E5612FEBCFD}"/>
              </c:ext>
            </c:extLst>
          </c:dPt>
          <c:dPt>
            <c:idx val="20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E3F5-E347-9A11-4E5612FEBCFD}"/>
              </c:ext>
            </c:extLst>
          </c:dPt>
          <c:dPt>
            <c:idx val="20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E3F5-E347-9A11-4E5612FEBCFD}"/>
              </c:ext>
            </c:extLst>
          </c:dPt>
          <c:dPt>
            <c:idx val="20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E3F5-E347-9A11-4E5612FEBCFD}"/>
              </c:ext>
            </c:extLst>
          </c:dPt>
          <c:dPt>
            <c:idx val="207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E3F5-E347-9A11-4E5612FEBCFD}"/>
              </c:ext>
            </c:extLst>
          </c:dPt>
          <c:dPt>
            <c:idx val="208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E3F5-E347-9A11-4E5612FEBCFD}"/>
              </c:ext>
            </c:extLst>
          </c:dPt>
          <c:dPt>
            <c:idx val="20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E3F5-E347-9A11-4E5612FEBCFD}"/>
              </c:ext>
            </c:extLst>
          </c:dPt>
          <c:dPt>
            <c:idx val="210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E3F5-E347-9A11-4E5612FEBCFD}"/>
              </c:ext>
            </c:extLst>
          </c:dPt>
          <c:dPt>
            <c:idx val="2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E3F5-E347-9A11-4E5612FEBCFD}"/>
              </c:ext>
            </c:extLst>
          </c:dPt>
          <c:dPt>
            <c:idx val="21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E3F5-E347-9A11-4E5612FEBCFD}"/>
              </c:ext>
            </c:extLst>
          </c:dPt>
          <c:dPt>
            <c:idx val="213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E3F5-E347-9A11-4E5612FEBCFD}"/>
              </c:ext>
            </c:extLst>
          </c:dPt>
          <c:dPt>
            <c:idx val="21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E3F5-E347-9A11-4E5612FEBCFD}"/>
              </c:ext>
            </c:extLst>
          </c:dPt>
          <c:dPt>
            <c:idx val="2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E3F5-E347-9A11-4E5612FEBCFD}"/>
              </c:ext>
            </c:extLst>
          </c:dPt>
          <c:dPt>
            <c:idx val="21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E3F5-E347-9A11-4E5612FEBCFD}"/>
              </c:ext>
            </c:extLst>
          </c:dPt>
          <c:dPt>
            <c:idx val="217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E3F5-E347-9A11-4E5612FEBCFD}"/>
              </c:ext>
            </c:extLst>
          </c:dPt>
          <c:dPt>
            <c:idx val="21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E3F5-E347-9A11-4E5612FEBCFD}"/>
              </c:ext>
            </c:extLst>
          </c:dPt>
          <c:dPt>
            <c:idx val="21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E3F5-E347-9A11-4E5612FEBCFD}"/>
              </c:ext>
            </c:extLst>
          </c:dPt>
          <c:dPt>
            <c:idx val="220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E3F5-E347-9A11-4E5612FEBCFD}"/>
              </c:ext>
            </c:extLst>
          </c:dPt>
          <c:dPt>
            <c:idx val="22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E3F5-E347-9A11-4E5612FEBCFD}"/>
              </c:ext>
            </c:extLst>
          </c:dPt>
          <c:dPt>
            <c:idx val="22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E3F5-E347-9A11-4E5612FEBCFD}"/>
              </c:ext>
            </c:extLst>
          </c:dPt>
          <c:dPt>
            <c:idx val="223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E3F5-E347-9A11-4E5612FEBCFD}"/>
              </c:ext>
            </c:extLst>
          </c:dPt>
          <c:dPt>
            <c:idx val="22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E3F5-E347-9A11-4E5612FEBCFD}"/>
              </c:ext>
            </c:extLst>
          </c:dPt>
          <c:dPt>
            <c:idx val="22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E3F5-E347-9A11-4E5612FEBCFD}"/>
              </c:ext>
            </c:extLst>
          </c:dPt>
          <c:dPt>
            <c:idx val="22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E3F5-E347-9A11-4E5612FEBCFD}"/>
              </c:ext>
            </c:extLst>
          </c:dPt>
          <c:dPt>
            <c:idx val="22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E3F5-E347-9A11-4E5612FEBCFD}"/>
              </c:ext>
            </c:extLst>
          </c:dPt>
          <c:dPt>
            <c:idx val="228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E3F5-E347-9A11-4E5612FEBCFD}"/>
              </c:ext>
            </c:extLst>
          </c:dPt>
          <c:dPt>
            <c:idx val="22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E3F5-E347-9A11-4E5612FEBCFD}"/>
              </c:ext>
            </c:extLst>
          </c:dPt>
          <c:dPt>
            <c:idx val="23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E3F5-E347-9A11-4E5612FEBCFD}"/>
              </c:ext>
            </c:extLst>
          </c:dPt>
          <c:dPt>
            <c:idx val="23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E3F5-E347-9A11-4E5612FEBCFD}"/>
              </c:ext>
            </c:extLst>
          </c:dPt>
          <c:dPt>
            <c:idx val="23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E3F5-E347-9A11-4E5612FEBCFD}"/>
              </c:ext>
            </c:extLst>
          </c:dPt>
          <c:dPt>
            <c:idx val="23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E3F5-E347-9A11-4E5612FEBCFD}"/>
              </c:ext>
            </c:extLst>
          </c:dPt>
          <c:dPt>
            <c:idx val="23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E3F5-E347-9A11-4E5612FEBCFD}"/>
              </c:ext>
            </c:extLst>
          </c:dPt>
          <c:dPt>
            <c:idx val="23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E3F5-E347-9A11-4E5612FEBCFD}"/>
              </c:ext>
            </c:extLst>
          </c:dPt>
          <c:dPt>
            <c:idx val="236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E3F5-E347-9A11-4E5612FEBCFD}"/>
              </c:ext>
            </c:extLst>
          </c:dPt>
          <c:dPt>
            <c:idx val="23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E3F5-E347-9A11-4E5612FEBCFD}"/>
              </c:ext>
            </c:extLst>
          </c:dPt>
          <c:dPt>
            <c:idx val="23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E3F5-E347-9A11-4E5612FEBCFD}"/>
              </c:ext>
            </c:extLst>
          </c:dPt>
          <c:dPt>
            <c:idx val="239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E3F5-E347-9A11-4E5612FEBCFD}"/>
              </c:ext>
            </c:extLst>
          </c:dPt>
          <c:dPt>
            <c:idx val="24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E3F5-E347-9A11-4E5612FEBCFD}"/>
              </c:ext>
            </c:extLst>
          </c:dPt>
          <c:dPt>
            <c:idx val="241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E3F5-E347-9A11-4E5612FEBCFD}"/>
              </c:ext>
            </c:extLst>
          </c:dPt>
          <c:dPt>
            <c:idx val="24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E3F5-E347-9A11-4E5612FEBCFD}"/>
              </c:ext>
            </c:extLst>
          </c:dPt>
          <c:dPt>
            <c:idx val="243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E3F5-E347-9A11-4E5612FEBCFD}"/>
              </c:ext>
            </c:extLst>
          </c:dPt>
          <c:dPt>
            <c:idx val="244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E3F5-E347-9A11-4E5612FEBCFD}"/>
              </c:ext>
            </c:extLst>
          </c:dPt>
          <c:dPt>
            <c:idx val="245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E3F5-E347-9A11-4E5612FEBCFD}"/>
              </c:ext>
            </c:extLst>
          </c:dPt>
          <c:dPt>
            <c:idx val="246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E3F5-E347-9A11-4E5612FEBCFD}"/>
              </c:ext>
            </c:extLst>
          </c:dPt>
          <c:dPt>
            <c:idx val="247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E3F5-E347-9A11-4E5612FEBCFD}"/>
              </c:ext>
            </c:extLst>
          </c:dPt>
          <c:dPt>
            <c:idx val="248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E3F5-E347-9A11-4E5612FEBCFD}"/>
              </c:ext>
            </c:extLst>
          </c:dPt>
          <c:dPt>
            <c:idx val="249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E3F5-E347-9A11-4E5612FEBCFD}"/>
              </c:ext>
            </c:extLst>
          </c:dPt>
          <c:dPt>
            <c:idx val="250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E3F5-E347-9A11-4E5612FEBCFD}"/>
              </c:ext>
            </c:extLst>
          </c:dPt>
          <c:dPt>
            <c:idx val="251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E3F5-E347-9A11-4E5612FEBCFD}"/>
              </c:ext>
            </c:extLst>
          </c:dPt>
          <c:dPt>
            <c:idx val="252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E3F5-E347-9A11-4E5612FEBCFD}"/>
              </c:ext>
            </c:extLst>
          </c:dPt>
          <c:dPt>
            <c:idx val="253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E3F5-E347-9A11-4E5612FEBCFD}"/>
              </c:ext>
            </c:extLst>
          </c:dPt>
          <c:dPt>
            <c:idx val="254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E3F5-E347-9A11-4E5612FEBCFD}"/>
              </c:ext>
            </c:extLst>
          </c:dPt>
          <c:dPt>
            <c:idx val="255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E3F5-E347-9A11-4E5612FEBCFD}"/>
              </c:ext>
            </c:extLst>
          </c:dPt>
          <c:dPt>
            <c:idx val="256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E3F5-E347-9A11-4E5612FEBCFD}"/>
              </c:ext>
            </c:extLst>
          </c:dPt>
          <c:dPt>
            <c:idx val="257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E3F5-E347-9A11-4E5612FEBCFD}"/>
              </c:ext>
            </c:extLst>
          </c:dPt>
          <c:dPt>
            <c:idx val="258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E3F5-E347-9A11-4E5612FEBCFD}"/>
              </c:ext>
            </c:extLst>
          </c:dPt>
          <c:dPt>
            <c:idx val="259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E3F5-E347-9A11-4E5612FEBCFD}"/>
              </c:ext>
            </c:extLst>
          </c:dPt>
          <c:dPt>
            <c:idx val="260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E3F5-E347-9A11-4E5612FEBCFD}"/>
              </c:ext>
            </c:extLst>
          </c:dPt>
          <c:dPt>
            <c:idx val="261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E3F5-E347-9A11-4E5612FEBCFD}"/>
              </c:ext>
            </c:extLst>
          </c:dPt>
          <c:dPt>
            <c:idx val="26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E3F5-E347-9A11-4E5612FEBCFD}"/>
              </c:ext>
            </c:extLst>
          </c:dPt>
          <c:dPt>
            <c:idx val="263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E3F5-E347-9A11-4E5612FEBCFD}"/>
              </c:ext>
            </c:extLst>
          </c:dPt>
          <c:dPt>
            <c:idx val="26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E3F5-E347-9A11-4E5612FEBCFD}"/>
              </c:ext>
            </c:extLst>
          </c:dPt>
          <c:dPt>
            <c:idx val="265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E3F5-E347-9A11-4E5612FEBCFD}"/>
              </c:ext>
            </c:extLst>
          </c:dPt>
          <c:dPt>
            <c:idx val="266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E3F5-E347-9A11-4E5612FEBCFD}"/>
              </c:ext>
            </c:extLst>
          </c:dPt>
          <c:dPt>
            <c:idx val="267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E3F5-E347-9A11-4E5612FEBCFD}"/>
              </c:ext>
            </c:extLst>
          </c:dPt>
          <c:dPt>
            <c:idx val="268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E3F5-E347-9A11-4E5612FEBCFD}"/>
              </c:ext>
            </c:extLst>
          </c:dPt>
          <c:dPt>
            <c:idx val="269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E3F5-E347-9A11-4E5612FEBCFD}"/>
              </c:ext>
            </c:extLst>
          </c:dPt>
          <c:dPt>
            <c:idx val="270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E3F5-E347-9A11-4E5612FEBCFD}"/>
              </c:ext>
            </c:extLst>
          </c:dPt>
          <c:dPt>
            <c:idx val="271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E3F5-E347-9A11-4E5612FEBCFD}"/>
              </c:ext>
            </c:extLst>
          </c:dPt>
          <c:dPt>
            <c:idx val="27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E3F5-E347-9A11-4E5612FEBCFD}"/>
              </c:ext>
            </c:extLst>
          </c:dPt>
          <c:dPt>
            <c:idx val="273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E3F5-E347-9A11-4E5612FEBCFD}"/>
              </c:ext>
            </c:extLst>
          </c:dPt>
          <c:dPt>
            <c:idx val="274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E3F5-E347-9A11-4E5612FEBCFD}"/>
              </c:ext>
            </c:extLst>
          </c:dPt>
          <c:dPt>
            <c:idx val="275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E3F5-E347-9A11-4E5612FEBCFD}"/>
              </c:ext>
            </c:extLst>
          </c:dPt>
          <c:dPt>
            <c:idx val="276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E3F5-E347-9A11-4E5612FEBCFD}"/>
              </c:ext>
            </c:extLst>
          </c:dPt>
          <c:xVal>
            <c:numRef>
              <c:f>ANOVA1!$D$122:$D$398</c:f>
              <c:numCache>
                <c:formatCode>0</c:formatCode>
                <c:ptCount val="277"/>
                <c:pt idx="0">
                  <c:v>5</c:v>
                </c:pt>
                <c:pt idx="1">
                  <c:v>6</c:v>
                </c:pt>
                <c:pt idx="2">
                  <c:v>22</c:v>
                </c:pt>
                <c:pt idx="3">
                  <c:v>10</c:v>
                </c:pt>
                <c:pt idx="4">
                  <c:v>3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20</c:v>
                </c:pt>
                <c:pt idx="9">
                  <c:v>19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19</c:v>
                </c:pt>
                <c:pt idx="14">
                  <c:v>18</c:v>
                </c:pt>
                <c:pt idx="15">
                  <c:v>28</c:v>
                </c:pt>
                <c:pt idx="16">
                  <c:v>20</c:v>
                </c:pt>
                <c:pt idx="17">
                  <c:v>11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23</c:v>
                </c:pt>
                <c:pt idx="22">
                  <c:v>22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10</c:v>
                </c:pt>
                <c:pt idx="27">
                  <c:v>12</c:v>
                </c:pt>
                <c:pt idx="28">
                  <c:v>16</c:v>
                </c:pt>
                <c:pt idx="29">
                  <c:v>12</c:v>
                </c:pt>
                <c:pt idx="30">
                  <c:v>18</c:v>
                </c:pt>
                <c:pt idx="31">
                  <c:v>11</c:v>
                </c:pt>
                <c:pt idx="32">
                  <c:v>8</c:v>
                </c:pt>
                <c:pt idx="33">
                  <c:v>23</c:v>
                </c:pt>
                <c:pt idx="34">
                  <c:v>16</c:v>
                </c:pt>
                <c:pt idx="35">
                  <c:v>19</c:v>
                </c:pt>
                <c:pt idx="36">
                  <c:v>14</c:v>
                </c:pt>
                <c:pt idx="37">
                  <c:v>18</c:v>
                </c:pt>
                <c:pt idx="38">
                  <c:v>8</c:v>
                </c:pt>
                <c:pt idx="39">
                  <c:v>16</c:v>
                </c:pt>
                <c:pt idx="40">
                  <c:v>22</c:v>
                </c:pt>
                <c:pt idx="41">
                  <c:v>8</c:v>
                </c:pt>
                <c:pt idx="42">
                  <c:v>20</c:v>
                </c:pt>
                <c:pt idx="43">
                  <c:v>26</c:v>
                </c:pt>
                <c:pt idx="44">
                  <c:v>11</c:v>
                </c:pt>
                <c:pt idx="45">
                  <c:v>10</c:v>
                </c:pt>
                <c:pt idx="46">
                  <c:v>15</c:v>
                </c:pt>
                <c:pt idx="47">
                  <c:v>15</c:v>
                </c:pt>
                <c:pt idx="48">
                  <c:v>7</c:v>
                </c:pt>
                <c:pt idx="49">
                  <c:v>20</c:v>
                </c:pt>
                <c:pt idx="50">
                  <c:v>2</c:v>
                </c:pt>
                <c:pt idx="51">
                  <c:v>13</c:v>
                </c:pt>
                <c:pt idx="52">
                  <c:v>9</c:v>
                </c:pt>
                <c:pt idx="53">
                  <c:v>21</c:v>
                </c:pt>
                <c:pt idx="54">
                  <c:v>11</c:v>
                </c:pt>
                <c:pt idx="55">
                  <c:v>31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17</c:v>
                </c:pt>
                <c:pt idx="61">
                  <c:v>13</c:v>
                </c:pt>
                <c:pt idx="62">
                  <c:v>14</c:v>
                </c:pt>
                <c:pt idx="63">
                  <c:v>17</c:v>
                </c:pt>
                <c:pt idx="64">
                  <c:v>7</c:v>
                </c:pt>
                <c:pt idx="65">
                  <c:v>19</c:v>
                </c:pt>
                <c:pt idx="66">
                  <c:v>20</c:v>
                </c:pt>
                <c:pt idx="67">
                  <c:v>22</c:v>
                </c:pt>
                <c:pt idx="68">
                  <c:v>14</c:v>
                </c:pt>
                <c:pt idx="69">
                  <c:v>13</c:v>
                </c:pt>
                <c:pt idx="70">
                  <c:v>29</c:v>
                </c:pt>
                <c:pt idx="71">
                  <c:v>13</c:v>
                </c:pt>
                <c:pt idx="72">
                  <c:v>15</c:v>
                </c:pt>
                <c:pt idx="73">
                  <c:v>16</c:v>
                </c:pt>
                <c:pt idx="74">
                  <c:v>19</c:v>
                </c:pt>
                <c:pt idx="75">
                  <c:v>18</c:v>
                </c:pt>
                <c:pt idx="76">
                  <c:v>10</c:v>
                </c:pt>
                <c:pt idx="77">
                  <c:v>17</c:v>
                </c:pt>
                <c:pt idx="78">
                  <c:v>17</c:v>
                </c:pt>
                <c:pt idx="79">
                  <c:v>12</c:v>
                </c:pt>
                <c:pt idx="80">
                  <c:v>17</c:v>
                </c:pt>
                <c:pt idx="81">
                  <c:v>9</c:v>
                </c:pt>
                <c:pt idx="82">
                  <c:v>28</c:v>
                </c:pt>
                <c:pt idx="83">
                  <c:v>19</c:v>
                </c:pt>
                <c:pt idx="84">
                  <c:v>19</c:v>
                </c:pt>
                <c:pt idx="85">
                  <c:v>16</c:v>
                </c:pt>
                <c:pt idx="86">
                  <c:v>23</c:v>
                </c:pt>
                <c:pt idx="87">
                  <c:v>24</c:v>
                </c:pt>
                <c:pt idx="88">
                  <c:v>14</c:v>
                </c:pt>
                <c:pt idx="89">
                  <c:v>12</c:v>
                </c:pt>
                <c:pt idx="90">
                  <c:v>17</c:v>
                </c:pt>
                <c:pt idx="91">
                  <c:v>22</c:v>
                </c:pt>
                <c:pt idx="92">
                  <c:v>30</c:v>
                </c:pt>
                <c:pt idx="93">
                  <c:v>21</c:v>
                </c:pt>
                <c:pt idx="94">
                  <c:v>16</c:v>
                </c:pt>
                <c:pt idx="95">
                  <c:v>13</c:v>
                </c:pt>
                <c:pt idx="96">
                  <c:v>17</c:v>
                </c:pt>
                <c:pt idx="97">
                  <c:v>20</c:v>
                </c:pt>
                <c:pt idx="98">
                  <c:v>14</c:v>
                </c:pt>
                <c:pt idx="99">
                  <c:v>19</c:v>
                </c:pt>
                <c:pt idx="100">
                  <c:v>23</c:v>
                </c:pt>
                <c:pt idx="101">
                  <c:v>13</c:v>
                </c:pt>
                <c:pt idx="102">
                  <c:v>13</c:v>
                </c:pt>
                <c:pt idx="103">
                  <c:v>12</c:v>
                </c:pt>
                <c:pt idx="104">
                  <c:v>17</c:v>
                </c:pt>
                <c:pt idx="105">
                  <c:v>11</c:v>
                </c:pt>
                <c:pt idx="106">
                  <c:v>18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32</c:v>
                </c:pt>
                <c:pt idx="111">
                  <c:v>25</c:v>
                </c:pt>
                <c:pt idx="112">
                  <c:v>9</c:v>
                </c:pt>
                <c:pt idx="113">
                  <c:v>6</c:v>
                </c:pt>
                <c:pt idx="114">
                  <c:v>12</c:v>
                </c:pt>
                <c:pt idx="115">
                  <c:v>13</c:v>
                </c:pt>
                <c:pt idx="116">
                  <c:v>18</c:v>
                </c:pt>
                <c:pt idx="117">
                  <c:v>18</c:v>
                </c:pt>
                <c:pt idx="118">
                  <c:v>8</c:v>
                </c:pt>
                <c:pt idx="119">
                  <c:v>22</c:v>
                </c:pt>
                <c:pt idx="120">
                  <c:v>17</c:v>
                </c:pt>
                <c:pt idx="121">
                  <c:v>28</c:v>
                </c:pt>
                <c:pt idx="122">
                  <c:v>15</c:v>
                </c:pt>
                <c:pt idx="123">
                  <c:v>12</c:v>
                </c:pt>
                <c:pt idx="124">
                  <c:v>24</c:v>
                </c:pt>
                <c:pt idx="125">
                  <c:v>13</c:v>
                </c:pt>
                <c:pt idx="126">
                  <c:v>19</c:v>
                </c:pt>
                <c:pt idx="127">
                  <c:v>10</c:v>
                </c:pt>
                <c:pt idx="128">
                  <c:v>19</c:v>
                </c:pt>
                <c:pt idx="129">
                  <c:v>18</c:v>
                </c:pt>
                <c:pt idx="130">
                  <c:v>14</c:v>
                </c:pt>
                <c:pt idx="131">
                  <c:v>29</c:v>
                </c:pt>
                <c:pt idx="132">
                  <c:v>21</c:v>
                </c:pt>
                <c:pt idx="133">
                  <c:v>16</c:v>
                </c:pt>
                <c:pt idx="134">
                  <c:v>29</c:v>
                </c:pt>
                <c:pt idx="135">
                  <c:v>18</c:v>
                </c:pt>
                <c:pt idx="136">
                  <c:v>23</c:v>
                </c:pt>
                <c:pt idx="137">
                  <c:v>23</c:v>
                </c:pt>
                <c:pt idx="138">
                  <c:v>34</c:v>
                </c:pt>
                <c:pt idx="139">
                  <c:v>21</c:v>
                </c:pt>
                <c:pt idx="140">
                  <c:v>19</c:v>
                </c:pt>
                <c:pt idx="141">
                  <c:v>30</c:v>
                </c:pt>
                <c:pt idx="142">
                  <c:v>13</c:v>
                </c:pt>
                <c:pt idx="143">
                  <c:v>14</c:v>
                </c:pt>
                <c:pt idx="144">
                  <c:v>17</c:v>
                </c:pt>
                <c:pt idx="145">
                  <c:v>13</c:v>
                </c:pt>
                <c:pt idx="146">
                  <c:v>23</c:v>
                </c:pt>
                <c:pt idx="147">
                  <c:v>17</c:v>
                </c:pt>
                <c:pt idx="148">
                  <c:v>34</c:v>
                </c:pt>
                <c:pt idx="149">
                  <c:v>18</c:v>
                </c:pt>
                <c:pt idx="150">
                  <c:v>14</c:v>
                </c:pt>
                <c:pt idx="151">
                  <c:v>22</c:v>
                </c:pt>
                <c:pt idx="152">
                  <c:v>30</c:v>
                </c:pt>
                <c:pt idx="153">
                  <c:v>14</c:v>
                </c:pt>
                <c:pt idx="154">
                  <c:v>30</c:v>
                </c:pt>
                <c:pt idx="155">
                  <c:v>12</c:v>
                </c:pt>
                <c:pt idx="156">
                  <c:v>41</c:v>
                </c:pt>
                <c:pt idx="157">
                  <c:v>16</c:v>
                </c:pt>
                <c:pt idx="158">
                  <c:v>31</c:v>
                </c:pt>
                <c:pt idx="159">
                  <c:v>12</c:v>
                </c:pt>
                <c:pt idx="160">
                  <c:v>27</c:v>
                </c:pt>
                <c:pt idx="161">
                  <c:v>36</c:v>
                </c:pt>
                <c:pt idx="162">
                  <c:v>16</c:v>
                </c:pt>
                <c:pt idx="163">
                  <c:v>15</c:v>
                </c:pt>
                <c:pt idx="164">
                  <c:v>27</c:v>
                </c:pt>
                <c:pt idx="165">
                  <c:v>15</c:v>
                </c:pt>
                <c:pt idx="166">
                  <c:v>13</c:v>
                </c:pt>
                <c:pt idx="167">
                  <c:v>12</c:v>
                </c:pt>
                <c:pt idx="168">
                  <c:v>14</c:v>
                </c:pt>
                <c:pt idx="169">
                  <c:v>11</c:v>
                </c:pt>
                <c:pt idx="170">
                  <c:v>20</c:v>
                </c:pt>
                <c:pt idx="171">
                  <c:v>16</c:v>
                </c:pt>
                <c:pt idx="172">
                  <c:v>31</c:v>
                </c:pt>
                <c:pt idx="173">
                  <c:v>16</c:v>
                </c:pt>
                <c:pt idx="174">
                  <c:v>27</c:v>
                </c:pt>
                <c:pt idx="175">
                  <c:v>41</c:v>
                </c:pt>
                <c:pt idx="176">
                  <c:v>13</c:v>
                </c:pt>
                <c:pt idx="177">
                  <c:v>14</c:v>
                </c:pt>
                <c:pt idx="178">
                  <c:v>9</c:v>
                </c:pt>
                <c:pt idx="179">
                  <c:v>26</c:v>
                </c:pt>
                <c:pt idx="180">
                  <c:v>21</c:v>
                </c:pt>
                <c:pt idx="181">
                  <c:v>19</c:v>
                </c:pt>
                <c:pt idx="182">
                  <c:v>19</c:v>
                </c:pt>
                <c:pt idx="183">
                  <c:v>7</c:v>
                </c:pt>
                <c:pt idx="184">
                  <c:v>16</c:v>
                </c:pt>
                <c:pt idx="185">
                  <c:v>15</c:v>
                </c:pt>
                <c:pt idx="186">
                  <c:v>20</c:v>
                </c:pt>
                <c:pt idx="187">
                  <c:v>17</c:v>
                </c:pt>
                <c:pt idx="188">
                  <c:v>21</c:v>
                </c:pt>
                <c:pt idx="189">
                  <c:v>19</c:v>
                </c:pt>
                <c:pt idx="190">
                  <c:v>37</c:v>
                </c:pt>
                <c:pt idx="191">
                  <c:v>16</c:v>
                </c:pt>
                <c:pt idx="192">
                  <c:v>32</c:v>
                </c:pt>
                <c:pt idx="193">
                  <c:v>22</c:v>
                </c:pt>
                <c:pt idx="194">
                  <c:v>10</c:v>
                </c:pt>
                <c:pt idx="195">
                  <c:v>6</c:v>
                </c:pt>
                <c:pt idx="196">
                  <c:v>12</c:v>
                </c:pt>
                <c:pt idx="197">
                  <c:v>4</c:v>
                </c:pt>
                <c:pt idx="198">
                  <c:v>17</c:v>
                </c:pt>
                <c:pt idx="199">
                  <c:v>12</c:v>
                </c:pt>
                <c:pt idx="200">
                  <c:v>7</c:v>
                </c:pt>
                <c:pt idx="201">
                  <c:v>13</c:v>
                </c:pt>
                <c:pt idx="202">
                  <c:v>9</c:v>
                </c:pt>
                <c:pt idx="203">
                  <c:v>14</c:v>
                </c:pt>
                <c:pt idx="204">
                  <c:v>9</c:v>
                </c:pt>
                <c:pt idx="205">
                  <c:v>10</c:v>
                </c:pt>
                <c:pt idx="206">
                  <c:v>15</c:v>
                </c:pt>
                <c:pt idx="207">
                  <c:v>13</c:v>
                </c:pt>
                <c:pt idx="208">
                  <c:v>13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14</c:v>
                </c:pt>
                <c:pt idx="213">
                  <c:v>5</c:v>
                </c:pt>
                <c:pt idx="214">
                  <c:v>22</c:v>
                </c:pt>
                <c:pt idx="215">
                  <c:v>29</c:v>
                </c:pt>
                <c:pt idx="216">
                  <c:v>9</c:v>
                </c:pt>
                <c:pt idx="217">
                  <c:v>19</c:v>
                </c:pt>
                <c:pt idx="218">
                  <c:v>20</c:v>
                </c:pt>
                <c:pt idx="219">
                  <c:v>19</c:v>
                </c:pt>
                <c:pt idx="220">
                  <c:v>12</c:v>
                </c:pt>
                <c:pt idx="221">
                  <c:v>15</c:v>
                </c:pt>
                <c:pt idx="222">
                  <c:v>21</c:v>
                </c:pt>
                <c:pt idx="223">
                  <c:v>16</c:v>
                </c:pt>
                <c:pt idx="224">
                  <c:v>26</c:v>
                </c:pt>
                <c:pt idx="225">
                  <c:v>10</c:v>
                </c:pt>
                <c:pt idx="226">
                  <c:v>15</c:v>
                </c:pt>
                <c:pt idx="227">
                  <c:v>20</c:v>
                </c:pt>
                <c:pt idx="228">
                  <c:v>21</c:v>
                </c:pt>
                <c:pt idx="229">
                  <c:v>16</c:v>
                </c:pt>
                <c:pt idx="230">
                  <c:v>17</c:v>
                </c:pt>
                <c:pt idx="231">
                  <c:v>20</c:v>
                </c:pt>
                <c:pt idx="232">
                  <c:v>12</c:v>
                </c:pt>
                <c:pt idx="233">
                  <c:v>9</c:v>
                </c:pt>
                <c:pt idx="234">
                  <c:v>13</c:v>
                </c:pt>
                <c:pt idx="235">
                  <c:v>12</c:v>
                </c:pt>
                <c:pt idx="236">
                  <c:v>21</c:v>
                </c:pt>
                <c:pt idx="237">
                  <c:v>23</c:v>
                </c:pt>
                <c:pt idx="238">
                  <c:v>23</c:v>
                </c:pt>
                <c:pt idx="239">
                  <c:v>16</c:v>
                </c:pt>
                <c:pt idx="240">
                  <c:v>14</c:v>
                </c:pt>
                <c:pt idx="241">
                  <c:v>11</c:v>
                </c:pt>
                <c:pt idx="242">
                  <c:v>38</c:v>
                </c:pt>
                <c:pt idx="243">
                  <c:v>16</c:v>
                </c:pt>
                <c:pt idx="244">
                  <c:v>14</c:v>
                </c:pt>
                <c:pt idx="245">
                  <c:v>33</c:v>
                </c:pt>
                <c:pt idx="246">
                  <c:v>7</c:v>
                </c:pt>
                <c:pt idx="247">
                  <c:v>14</c:v>
                </c:pt>
                <c:pt idx="248">
                  <c:v>23</c:v>
                </c:pt>
                <c:pt idx="249">
                  <c:v>22</c:v>
                </c:pt>
                <c:pt idx="250">
                  <c:v>6</c:v>
                </c:pt>
                <c:pt idx="251">
                  <c:v>20</c:v>
                </c:pt>
                <c:pt idx="252">
                  <c:v>7</c:v>
                </c:pt>
                <c:pt idx="253">
                  <c:v>8</c:v>
                </c:pt>
                <c:pt idx="254">
                  <c:v>23</c:v>
                </c:pt>
                <c:pt idx="255">
                  <c:v>14</c:v>
                </c:pt>
                <c:pt idx="256">
                  <c:v>14</c:v>
                </c:pt>
                <c:pt idx="257">
                  <c:v>9</c:v>
                </c:pt>
                <c:pt idx="258">
                  <c:v>23</c:v>
                </c:pt>
                <c:pt idx="259">
                  <c:v>10</c:v>
                </c:pt>
                <c:pt idx="260">
                  <c:v>38</c:v>
                </c:pt>
                <c:pt idx="261">
                  <c:v>7</c:v>
                </c:pt>
                <c:pt idx="262">
                  <c:v>10</c:v>
                </c:pt>
                <c:pt idx="263">
                  <c:v>10</c:v>
                </c:pt>
                <c:pt idx="264">
                  <c:v>13</c:v>
                </c:pt>
                <c:pt idx="265">
                  <c:v>17</c:v>
                </c:pt>
                <c:pt idx="266">
                  <c:v>8</c:v>
                </c:pt>
                <c:pt idx="267">
                  <c:v>11</c:v>
                </c:pt>
                <c:pt idx="268">
                  <c:v>20</c:v>
                </c:pt>
                <c:pt idx="269">
                  <c:v>23</c:v>
                </c:pt>
                <c:pt idx="270">
                  <c:v>11</c:v>
                </c:pt>
                <c:pt idx="271">
                  <c:v>10</c:v>
                </c:pt>
                <c:pt idx="272">
                  <c:v>14</c:v>
                </c:pt>
                <c:pt idx="273">
                  <c:v>14</c:v>
                </c:pt>
                <c:pt idx="274">
                  <c:v>18</c:v>
                </c:pt>
                <c:pt idx="275">
                  <c:v>11</c:v>
                </c:pt>
                <c:pt idx="276">
                  <c:v>24</c:v>
                </c:pt>
              </c:numCache>
            </c:numRef>
          </c:xVal>
          <c:yVal>
            <c:numRef>
              <c:f>ANOVA1!$G$122:$G$398</c:f>
              <c:numCache>
                <c:formatCode>0</c:formatCode>
                <c:ptCount val="277"/>
                <c:pt idx="0">
                  <c:v>-1.7230043615532278</c:v>
                </c:pt>
                <c:pt idx="1">
                  <c:v>-1.578352560742702</c:v>
                </c:pt>
                <c:pt idx="2">
                  <c:v>0.63222812940462514</c:v>
                </c:pt>
                <c:pt idx="3">
                  <c:v>-1.103593480321686</c:v>
                </c:pt>
                <c:pt idx="4">
                  <c:v>-2.1161560859953679</c:v>
                </c:pt>
                <c:pt idx="5">
                  <c:v>-0.38033447626905642</c:v>
                </c:pt>
                <c:pt idx="6">
                  <c:v>-0.56578995506902041</c:v>
                </c:pt>
                <c:pt idx="7">
                  <c:v>-0.56578995506902041</c:v>
                </c:pt>
                <c:pt idx="8">
                  <c:v>0.44677265060466115</c:v>
                </c:pt>
                <c:pt idx="9">
                  <c:v>0.19827272697304732</c:v>
                </c:pt>
                <c:pt idx="10">
                  <c:v>-1.103593480321686</c:v>
                </c:pt>
                <c:pt idx="11">
                  <c:v>-0.71044175587954628</c:v>
                </c:pt>
                <c:pt idx="12">
                  <c:v>0.48757632859409916</c:v>
                </c:pt>
                <c:pt idx="13">
                  <c:v>0.30212084979413523</c:v>
                </c:pt>
                <c:pt idx="14">
                  <c:v>0.15746904898360931</c:v>
                </c:pt>
                <c:pt idx="15">
                  <c:v>1.5001389342677807</c:v>
                </c:pt>
                <c:pt idx="16">
                  <c:v>0.44677265060466115</c:v>
                </c:pt>
                <c:pt idx="17">
                  <c:v>-0.85509355669007225</c:v>
                </c:pt>
                <c:pt idx="18">
                  <c:v>-0.27648635344796851</c:v>
                </c:pt>
                <c:pt idx="19">
                  <c:v>-0.27648635344796851</c:v>
                </c:pt>
                <c:pt idx="20">
                  <c:v>-0.13183455263744256</c:v>
                </c:pt>
                <c:pt idx="21">
                  <c:v>0.776879930215151</c:v>
                </c:pt>
                <c:pt idx="22">
                  <c:v>0.63222812940462514</c:v>
                </c:pt>
                <c:pt idx="23">
                  <c:v>-9.1030874648004564E-2</c:v>
                </c:pt>
                <c:pt idx="24">
                  <c:v>5.3620926162521378E-2</c:v>
                </c:pt>
                <c:pt idx="25">
                  <c:v>0.44677265060466115</c:v>
                </c:pt>
                <c:pt idx="26">
                  <c:v>-0.5786072032421079</c:v>
                </c:pt>
                <c:pt idx="27">
                  <c:v>-0.28930360162105601</c:v>
                </c:pt>
                <c:pt idx="28">
                  <c:v>-0.13183455263744256</c:v>
                </c:pt>
                <c:pt idx="29">
                  <c:v>-0.71044175587954628</c:v>
                </c:pt>
                <c:pt idx="30">
                  <c:v>0.15746904898360931</c:v>
                </c:pt>
                <c:pt idx="31">
                  <c:v>-0.85509355669007225</c:v>
                </c:pt>
                <c:pt idx="32">
                  <c:v>-0.86791080486315975</c:v>
                </c:pt>
                <c:pt idx="33">
                  <c:v>0.88072805303623902</c:v>
                </c:pt>
                <c:pt idx="34">
                  <c:v>-0.13183455263744256</c:v>
                </c:pt>
                <c:pt idx="35">
                  <c:v>0.72325900405262555</c:v>
                </c:pt>
                <c:pt idx="36">
                  <c:v>-4.1112514512214474E-15</c:v>
                </c:pt>
                <c:pt idx="37">
                  <c:v>0.57860720324209958</c:v>
                </c:pt>
                <c:pt idx="38">
                  <c:v>-1.392897081942738</c:v>
                </c:pt>
                <c:pt idx="39">
                  <c:v>-0.2356826754585305</c:v>
                </c:pt>
                <c:pt idx="40">
                  <c:v>0.73607625222571305</c:v>
                </c:pt>
                <c:pt idx="41">
                  <c:v>-1.2890489591216501</c:v>
                </c:pt>
                <c:pt idx="42">
                  <c:v>0.44677265060466115</c:v>
                </c:pt>
                <c:pt idx="43">
                  <c:v>1.7358216097263071</c:v>
                </c:pt>
                <c:pt idx="44">
                  <c:v>-0.95894167951116016</c:v>
                </c:pt>
                <c:pt idx="45">
                  <c:v>-0.5786072032421079</c:v>
                </c:pt>
                <c:pt idx="46">
                  <c:v>0.14465180081052181</c:v>
                </c:pt>
                <c:pt idx="47">
                  <c:v>-0.27648635344796851</c:v>
                </c:pt>
                <c:pt idx="48">
                  <c:v>-1.0125626056736856</c:v>
                </c:pt>
                <c:pt idx="49">
                  <c:v>0.86791080486315153</c:v>
                </c:pt>
                <c:pt idx="50">
                  <c:v>-2.2608078868058934</c:v>
                </c:pt>
                <c:pt idx="51">
                  <c:v>-0.56578995506902041</c:v>
                </c:pt>
                <c:pt idx="52">
                  <c:v>-0.72325900405263377</c:v>
                </c:pt>
                <c:pt idx="53">
                  <c:v>0.48757632859409916</c:v>
                </c:pt>
                <c:pt idx="54">
                  <c:v>-0.95894167951116016</c:v>
                </c:pt>
                <c:pt idx="55">
                  <c:v>2.0379424595204463</c:v>
                </c:pt>
                <c:pt idx="56">
                  <c:v>1.1700316546572909</c:v>
                </c:pt>
                <c:pt idx="57">
                  <c:v>-1.103593480321686</c:v>
                </c:pt>
                <c:pt idx="58">
                  <c:v>-0.81428987870063418</c:v>
                </c:pt>
                <c:pt idx="59">
                  <c:v>-1.103593480321686</c:v>
                </c:pt>
                <c:pt idx="60">
                  <c:v>-9.1030874648004564E-2</c:v>
                </c:pt>
                <c:pt idx="61">
                  <c:v>-0.66963807789010832</c:v>
                </c:pt>
                <c:pt idx="62">
                  <c:v>-0.52498627707958234</c:v>
                </c:pt>
                <c:pt idx="63">
                  <c:v>1.281724817308336E-2</c:v>
                </c:pt>
                <c:pt idx="64">
                  <c:v>-1.433700759932176</c:v>
                </c:pt>
                <c:pt idx="65">
                  <c:v>0.30212084979413523</c:v>
                </c:pt>
                <c:pt idx="66">
                  <c:v>0.44677265060466115</c:v>
                </c:pt>
                <c:pt idx="67">
                  <c:v>0.63222812940462514</c:v>
                </c:pt>
                <c:pt idx="68">
                  <c:v>-0.52498627707958234</c:v>
                </c:pt>
                <c:pt idx="69">
                  <c:v>-0.56578995506902041</c:v>
                </c:pt>
                <c:pt idx="70">
                  <c:v>1.7486388578993945</c:v>
                </c:pt>
                <c:pt idx="71">
                  <c:v>-0.66963807789010832</c:v>
                </c:pt>
                <c:pt idx="72">
                  <c:v>-0.27648635344796851</c:v>
                </c:pt>
                <c:pt idx="73">
                  <c:v>-0.13183455263744256</c:v>
                </c:pt>
                <c:pt idx="74">
                  <c:v>0.30212084979413523</c:v>
                </c:pt>
                <c:pt idx="75">
                  <c:v>5.3620926162521378E-2</c:v>
                </c:pt>
                <c:pt idx="76">
                  <c:v>-1.103593480321686</c:v>
                </c:pt>
                <c:pt idx="77">
                  <c:v>-9.1030874648004564E-2</c:v>
                </c:pt>
                <c:pt idx="78">
                  <c:v>-9.1030874648004564E-2</c:v>
                </c:pt>
                <c:pt idx="79">
                  <c:v>-0.71044175587954628</c:v>
                </c:pt>
                <c:pt idx="80">
                  <c:v>1.281724817308336E-2</c:v>
                </c:pt>
                <c:pt idx="81">
                  <c:v>-1.1443971583111241</c:v>
                </c:pt>
                <c:pt idx="82">
                  <c:v>1.6039870570888686</c:v>
                </c:pt>
                <c:pt idx="83">
                  <c:v>0.30212084979413523</c:v>
                </c:pt>
                <c:pt idx="84">
                  <c:v>0.30212084979413523</c:v>
                </c:pt>
                <c:pt idx="85">
                  <c:v>-0.13183455263744256</c:v>
                </c:pt>
                <c:pt idx="86">
                  <c:v>0.88072805303623902</c:v>
                </c:pt>
                <c:pt idx="87">
                  <c:v>0.92153173102567698</c:v>
                </c:pt>
                <c:pt idx="88">
                  <c:v>-0.52498627707958234</c:v>
                </c:pt>
                <c:pt idx="89">
                  <c:v>-0.81428987870063418</c:v>
                </c:pt>
                <c:pt idx="90">
                  <c:v>-9.1030874648004564E-2</c:v>
                </c:pt>
                <c:pt idx="91">
                  <c:v>0.73607625222571305</c:v>
                </c:pt>
                <c:pt idx="92">
                  <c:v>1.7894425358888326</c:v>
                </c:pt>
                <c:pt idx="93">
                  <c:v>0.48757632859409916</c:v>
                </c:pt>
                <c:pt idx="94">
                  <c:v>-0.2356826754585305</c:v>
                </c:pt>
                <c:pt idx="95">
                  <c:v>-0.66963807789010832</c:v>
                </c:pt>
                <c:pt idx="96">
                  <c:v>1.281724817308336E-2</c:v>
                </c:pt>
                <c:pt idx="97">
                  <c:v>0.34292452778357324</c:v>
                </c:pt>
                <c:pt idx="98">
                  <c:v>-0.52498627707958234</c:v>
                </c:pt>
                <c:pt idx="99">
                  <c:v>0.30212084979413523</c:v>
                </c:pt>
                <c:pt idx="100">
                  <c:v>0.88072805303623902</c:v>
                </c:pt>
                <c:pt idx="101">
                  <c:v>-0.66963807789010832</c:v>
                </c:pt>
                <c:pt idx="102">
                  <c:v>-0.56578995506902041</c:v>
                </c:pt>
                <c:pt idx="103">
                  <c:v>-0.81428987870063418</c:v>
                </c:pt>
                <c:pt idx="104">
                  <c:v>1.281724817308336E-2</c:v>
                </c:pt>
                <c:pt idx="105">
                  <c:v>-0.85509355669007225</c:v>
                </c:pt>
                <c:pt idx="106">
                  <c:v>0.15746904898360931</c:v>
                </c:pt>
                <c:pt idx="107">
                  <c:v>-0.56578995506902041</c:v>
                </c:pt>
                <c:pt idx="108">
                  <c:v>-0.71044175587954628</c:v>
                </c:pt>
                <c:pt idx="109">
                  <c:v>-0.71044175587954628</c:v>
                </c:pt>
                <c:pt idx="110">
                  <c:v>2.1825942603309723</c:v>
                </c:pt>
                <c:pt idx="111">
                  <c:v>1.066183531836203</c:v>
                </c:pt>
                <c:pt idx="112">
                  <c:v>-1.248245281132212</c:v>
                </c:pt>
                <c:pt idx="113">
                  <c:v>-1.6822006835637899</c:v>
                </c:pt>
                <c:pt idx="114">
                  <c:v>-0.81428987870063418</c:v>
                </c:pt>
                <c:pt idx="115">
                  <c:v>-0.66963807789010832</c:v>
                </c:pt>
                <c:pt idx="116">
                  <c:v>5.3620926162521378E-2</c:v>
                </c:pt>
                <c:pt idx="117">
                  <c:v>5.3620926162521378E-2</c:v>
                </c:pt>
                <c:pt idx="118">
                  <c:v>-1.392897081942738</c:v>
                </c:pt>
                <c:pt idx="119">
                  <c:v>0.63222812940462514</c:v>
                </c:pt>
                <c:pt idx="120">
                  <c:v>-9.1030874648004564E-2</c:v>
                </c:pt>
                <c:pt idx="121">
                  <c:v>1.5001389342677807</c:v>
                </c:pt>
                <c:pt idx="122">
                  <c:v>-0.38033447626905642</c:v>
                </c:pt>
                <c:pt idx="123">
                  <c:v>-0.81428987870063418</c:v>
                </c:pt>
                <c:pt idx="124">
                  <c:v>0.92153173102567698</c:v>
                </c:pt>
                <c:pt idx="125">
                  <c:v>-0.66963807789010832</c:v>
                </c:pt>
                <c:pt idx="126">
                  <c:v>0.19827272697304732</c:v>
                </c:pt>
                <c:pt idx="127">
                  <c:v>-1.103593480321686</c:v>
                </c:pt>
                <c:pt idx="128">
                  <c:v>0.19827272697304732</c:v>
                </c:pt>
                <c:pt idx="129">
                  <c:v>5.3620926162521378E-2</c:v>
                </c:pt>
                <c:pt idx="130">
                  <c:v>-0.52498627707958234</c:v>
                </c:pt>
                <c:pt idx="131">
                  <c:v>1.6447907350783066</c:v>
                </c:pt>
                <c:pt idx="132">
                  <c:v>0.48757632859409916</c:v>
                </c:pt>
                <c:pt idx="133">
                  <c:v>-0.2356826754585305</c:v>
                </c:pt>
                <c:pt idx="134">
                  <c:v>1.6447907350783066</c:v>
                </c:pt>
                <c:pt idx="135">
                  <c:v>5.3620926162521378E-2</c:v>
                </c:pt>
                <c:pt idx="136">
                  <c:v>0.776879930215151</c:v>
                </c:pt>
                <c:pt idx="137">
                  <c:v>0.776879930215151</c:v>
                </c:pt>
                <c:pt idx="138">
                  <c:v>2.3680497391309365</c:v>
                </c:pt>
                <c:pt idx="139">
                  <c:v>0.48757632859409916</c:v>
                </c:pt>
                <c:pt idx="140">
                  <c:v>0.19827272697304732</c:v>
                </c:pt>
                <c:pt idx="141">
                  <c:v>1.7894425358888326</c:v>
                </c:pt>
                <c:pt idx="142">
                  <c:v>-0.66963807789010832</c:v>
                </c:pt>
                <c:pt idx="143">
                  <c:v>-0.52498627707958234</c:v>
                </c:pt>
                <c:pt idx="144">
                  <c:v>-9.1030874648004564E-2</c:v>
                </c:pt>
                <c:pt idx="145">
                  <c:v>-0.66963807789010832</c:v>
                </c:pt>
                <c:pt idx="146">
                  <c:v>0.776879930215151</c:v>
                </c:pt>
                <c:pt idx="147">
                  <c:v>-9.1030874648004564E-2</c:v>
                </c:pt>
                <c:pt idx="148">
                  <c:v>2.3680497391309365</c:v>
                </c:pt>
                <c:pt idx="149">
                  <c:v>5.3620926162521378E-2</c:v>
                </c:pt>
                <c:pt idx="150">
                  <c:v>-0.52498627707958234</c:v>
                </c:pt>
                <c:pt idx="151">
                  <c:v>0.63222812940462514</c:v>
                </c:pt>
                <c:pt idx="152">
                  <c:v>1.7894425358888326</c:v>
                </c:pt>
                <c:pt idx="153">
                  <c:v>-0.52498627707958234</c:v>
                </c:pt>
                <c:pt idx="154">
                  <c:v>1.7894425358888326</c:v>
                </c:pt>
                <c:pt idx="155">
                  <c:v>-0.81428987870063418</c:v>
                </c:pt>
                <c:pt idx="156">
                  <c:v>3.3806123448046179</c:v>
                </c:pt>
                <c:pt idx="157">
                  <c:v>-0.2356826754585305</c:v>
                </c:pt>
                <c:pt idx="158">
                  <c:v>1.9340943366993586</c:v>
                </c:pt>
                <c:pt idx="159">
                  <c:v>-0.81428987870063418</c:v>
                </c:pt>
                <c:pt idx="160">
                  <c:v>1.3554871334572547</c:v>
                </c:pt>
                <c:pt idx="161">
                  <c:v>2.657353340751988</c:v>
                </c:pt>
                <c:pt idx="162">
                  <c:v>-0.2356826754585305</c:v>
                </c:pt>
                <c:pt idx="163">
                  <c:v>-0.7071865817403491</c:v>
                </c:pt>
                <c:pt idx="164">
                  <c:v>1.0286350279859622</c:v>
                </c:pt>
                <c:pt idx="165">
                  <c:v>-0.38033447626905642</c:v>
                </c:pt>
                <c:pt idx="166">
                  <c:v>-0.66963807789010832</c:v>
                </c:pt>
                <c:pt idx="167">
                  <c:v>-1.1411419841719268</c:v>
                </c:pt>
                <c:pt idx="168">
                  <c:v>-0.85183838255087496</c:v>
                </c:pt>
                <c:pt idx="169">
                  <c:v>-1.2857937849824528</c:v>
                </c:pt>
                <c:pt idx="170">
                  <c:v>0.34292452778357324</c:v>
                </c:pt>
                <c:pt idx="171">
                  <c:v>-0.2356826754585305</c:v>
                </c:pt>
                <c:pt idx="172">
                  <c:v>1.9340943366993586</c:v>
                </c:pt>
                <c:pt idx="173">
                  <c:v>-0.2356826754585305</c:v>
                </c:pt>
                <c:pt idx="174">
                  <c:v>1.0286350279859622</c:v>
                </c:pt>
                <c:pt idx="175">
                  <c:v>3.0537602393333252</c:v>
                </c:pt>
                <c:pt idx="176">
                  <c:v>-0.99649018336140094</c:v>
                </c:pt>
                <c:pt idx="177">
                  <c:v>-0.52498627707958234</c:v>
                </c:pt>
                <c:pt idx="178">
                  <c:v>-1.248245281132212</c:v>
                </c:pt>
                <c:pt idx="179">
                  <c:v>1.2108353326467289</c:v>
                </c:pt>
                <c:pt idx="180">
                  <c:v>0.48757632859409916</c:v>
                </c:pt>
                <c:pt idx="181">
                  <c:v>0.19827272697304732</c:v>
                </c:pt>
                <c:pt idx="182">
                  <c:v>-0.12857937849824533</c:v>
                </c:pt>
                <c:pt idx="183">
                  <c:v>-1.537548882753264</c:v>
                </c:pt>
                <c:pt idx="184">
                  <c:v>-4.8217266936843348E-2</c:v>
                </c:pt>
                <c:pt idx="185">
                  <c:v>-0.19286906774736928</c:v>
                </c:pt>
                <c:pt idx="186">
                  <c:v>0.53038993630526043</c:v>
                </c:pt>
                <c:pt idx="187">
                  <c:v>9.6434533873682587E-2</c:v>
                </c:pt>
                <c:pt idx="188">
                  <c:v>0.6750417371157863</c:v>
                </c:pt>
                <c:pt idx="189">
                  <c:v>0.30212084979413523</c:v>
                </c:pt>
                <c:pt idx="190">
                  <c:v>2.9058532643836021</c:v>
                </c:pt>
                <c:pt idx="191">
                  <c:v>-0.13183455263744256</c:v>
                </c:pt>
                <c:pt idx="192">
                  <c:v>2.1825942603309723</c:v>
                </c:pt>
                <c:pt idx="193">
                  <c:v>0.73607625222571305</c:v>
                </c:pt>
                <c:pt idx="194">
                  <c:v>2.8930360162103284E-2</c:v>
                </c:pt>
                <c:pt idx="195">
                  <c:v>-0.54967684308000042</c:v>
                </c:pt>
                <c:pt idx="196">
                  <c:v>0.31823396178315516</c:v>
                </c:pt>
                <c:pt idx="197">
                  <c:v>-0.83898044470105237</c:v>
                </c:pt>
                <c:pt idx="198">
                  <c:v>1.0414929658357848</c:v>
                </c:pt>
                <c:pt idx="199">
                  <c:v>-0.71044175587954628</c:v>
                </c:pt>
                <c:pt idx="200">
                  <c:v>-1.433700759932176</c:v>
                </c:pt>
                <c:pt idx="201">
                  <c:v>-0.56578995506902041</c:v>
                </c:pt>
                <c:pt idx="202">
                  <c:v>-1.0607798726105249</c:v>
                </c:pt>
                <c:pt idx="203">
                  <c:v>-0.42113815425849443</c:v>
                </c:pt>
                <c:pt idx="204">
                  <c:v>-1.0607798726105249</c:v>
                </c:pt>
                <c:pt idx="205">
                  <c:v>-0.99974535750059823</c:v>
                </c:pt>
                <c:pt idx="206">
                  <c:v>-0.27648635344796851</c:v>
                </c:pt>
                <c:pt idx="207">
                  <c:v>-0.48217266936842118</c:v>
                </c:pt>
                <c:pt idx="208">
                  <c:v>-0.48217266936842118</c:v>
                </c:pt>
                <c:pt idx="209">
                  <c:v>-1.2890489591216501</c:v>
                </c:pt>
                <c:pt idx="210">
                  <c:v>-1.0607798726105249</c:v>
                </c:pt>
                <c:pt idx="211">
                  <c:v>-1.1443971583111241</c:v>
                </c:pt>
                <c:pt idx="212">
                  <c:v>-0.3375208685578952</c:v>
                </c:pt>
                <c:pt idx="213">
                  <c:v>-1.6393870758526286</c:v>
                </c:pt>
                <c:pt idx="214">
                  <c:v>0.81969353792631228</c:v>
                </c:pt>
                <c:pt idx="215">
                  <c:v>1.7486388578993945</c:v>
                </c:pt>
                <c:pt idx="216">
                  <c:v>-1.1443971583111241</c:v>
                </c:pt>
                <c:pt idx="217">
                  <c:v>0.38573813549473446</c:v>
                </c:pt>
                <c:pt idx="218">
                  <c:v>0.34292452778357324</c:v>
                </c:pt>
                <c:pt idx="219">
                  <c:v>0.19827272697304732</c:v>
                </c:pt>
                <c:pt idx="220">
                  <c:v>-0.62682447017894705</c:v>
                </c:pt>
                <c:pt idx="221">
                  <c:v>-0.38033447626905642</c:v>
                </c:pt>
                <c:pt idx="222">
                  <c:v>0.59142445141518707</c:v>
                </c:pt>
                <c:pt idx="223">
                  <c:v>-4.8217266936843348E-2</c:v>
                </c:pt>
                <c:pt idx="224">
                  <c:v>1.3983007411684161</c:v>
                </c:pt>
                <c:pt idx="225">
                  <c:v>-1.103593480321686</c:v>
                </c:pt>
                <c:pt idx="226">
                  <c:v>-0.27648635344796851</c:v>
                </c:pt>
                <c:pt idx="227">
                  <c:v>0.44677265060466115</c:v>
                </c:pt>
                <c:pt idx="228">
                  <c:v>0.6750417371157863</c:v>
                </c:pt>
                <c:pt idx="229">
                  <c:v>-0.13183455263744256</c:v>
                </c:pt>
                <c:pt idx="230">
                  <c:v>1.281724817308336E-2</c:v>
                </c:pt>
                <c:pt idx="231">
                  <c:v>0.44677265060466115</c:v>
                </c:pt>
                <c:pt idx="232">
                  <c:v>-0.71044175587954628</c:v>
                </c:pt>
                <c:pt idx="233">
                  <c:v>-1.248245281132212</c:v>
                </c:pt>
                <c:pt idx="234">
                  <c:v>-0.66963807789010832</c:v>
                </c:pt>
                <c:pt idx="235">
                  <c:v>-0.81428987870063418</c:v>
                </c:pt>
                <c:pt idx="236">
                  <c:v>0.6750417371157863</c:v>
                </c:pt>
                <c:pt idx="237">
                  <c:v>0.776879930215151</c:v>
                </c:pt>
                <c:pt idx="238">
                  <c:v>0.88072805303623902</c:v>
                </c:pt>
                <c:pt idx="239">
                  <c:v>-4.8217266936843348E-2</c:v>
                </c:pt>
                <c:pt idx="240">
                  <c:v>-0.52498627707958234</c:v>
                </c:pt>
                <c:pt idx="241">
                  <c:v>-0.77147627098947302</c:v>
                </c:pt>
                <c:pt idx="242">
                  <c:v>3.1341223508947271</c:v>
                </c:pt>
                <c:pt idx="243">
                  <c:v>-4.8217266936843348E-2</c:v>
                </c:pt>
                <c:pt idx="244">
                  <c:v>-0.43395540243157882</c:v>
                </c:pt>
                <c:pt idx="245">
                  <c:v>2.4108633468420977</c:v>
                </c:pt>
                <c:pt idx="246">
                  <c:v>-0.40984676896315869</c:v>
                </c:pt>
                <c:pt idx="247">
                  <c:v>-0.43395540243157882</c:v>
                </c:pt>
                <c:pt idx="248">
                  <c:v>0.86791080486315464</c:v>
                </c:pt>
                <c:pt idx="249">
                  <c:v>0.81969353792631228</c:v>
                </c:pt>
                <c:pt idx="250">
                  <c:v>-1.4947352750421028</c:v>
                </c:pt>
                <c:pt idx="251">
                  <c:v>0.43395540243157676</c:v>
                </c:pt>
                <c:pt idx="252">
                  <c:v>-0.40984676896315869</c:v>
                </c:pt>
                <c:pt idx="253">
                  <c:v>-0.26519496815263277</c:v>
                </c:pt>
                <c:pt idx="254">
                  <c:v>0.86791080486315464</c:v>
                </c:pt>
                <c:pt idx="255">
                  <c:v>0.60271583671052287</c:v>
                </c:pt>
                <c:pt idx="256">
                  <c:v>0.60271583671052287</c:v>
                </c:pt>
                <c:pt idx="257">
                  <c:v>-0.12054316734210684</c:v>
                </c:pt>
                <c:pt idx="258">
                  <c:v>0.96434533873683825</c:v>
                </c:pt>
                <c:pt idx="259">
                  <c:v>-1.0125626056736825</c:v>
                </c:pt>
                <c:pt idx="260">
                  <c:v>3.1341223508947271</c:v>
                </c:pt>
                <c:pt idx="261">
                  <c:v>-1.3500834742315768</c:v>
                </c:pt>
                <c:pt idx="262">
                  <c:v>-0.916128071799999</c:v>
                </c:pt>
                <c:pt idx="263">
                  <c:v>-1.0125626056736825</c:v>
                </c:pt>
                <c:pt idx="264">
                  <c:v>-0.48217266936842118</c:v>
                </c:pt>
                <c:pt idx="265">
                  <c:v>-1.0278128628053619E-15</c:v>
                </c:pt>
                <c:pt idx="266">
                  <c:v>-1.2054316734210508</c:v>
                </c:pt>
                <c:pt idx="267">
                  <c:v>-0.86791080486315664</c:v>
                </c:pt>
                <c:pt idx="268">
                  <c:v>0.43395540243157676</c:v>
                </c:pt>
                <c:pt idx="269">
                  <c:v>0.86791080486315464</c:v>
                </c:pt>
                <c:pt idx="270">
                  <c:v>-0.86791080486315664</c:v>
                </c:pt>
                <c:pt idx="271">
                  <c:v>-0.916128071799999</c:v>
                </c:pt>
                <c:pt idx="272">
                  <c:v>-0.3375208685578952</c:v>
                </c:pt>
                <c:pt idx="273">
                  <c:v>-0.3375208685578952</c:v>
                </c:pt>
                <c:pt idx="274">
                  <c:v>0.14465180081052489</c:v>
                </c:pt>
                <c:pt idx="275">
                  <c:v>-0.77147627098947302</c:v>
                </c:pt>
                <c:pt idx="276">
                  <c:v>1.0125626056736805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5-E347-9A11-4E5612FEBCFD}"/>
            </c:ext>
          </c:extLst>
        </c:ser>
        <c:ser>
          <c:idx val="1"/>
          <c:order val="1"/>
          <c:tx>
            <c:v>Anna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-0.54967684308000042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7-E3F5-E347-9A11-4E5612FEBCFD}"/>
            </c:ext>
          </c:extLst>
        </c:ser>
        <c:ser>
          <c:idx val="2"/>
          <c:order val="2"/>
          <c:tx>
            <c:v>Bob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-1.578352560742702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8-E3F5-E347-9A11-4E5612FEBCFD}"/>
            </c:ext>
          </c:extLst>
        </c:ser>
        <c:ser>
          <c:idx val="3"/>
          <c:order val="3"/>
          <c:tx>
            <c:v>Brett &amp; Cara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 w="0"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27</c:v>
              </c:pt>
            </c:numLit>
          </c:xVal>
          <c:yVal>
            <c:numLit>
              <c:formatCode>General</c:formatCode>
              <c:ptCount val="1"/>
              <c:pt idx="0">
                <c:v>1.0286350279859622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9-E3F5-E347-9A11-4E5612FEBCFD}"/>
            </c:ext>
          </c:extLst>
        </c:ser>
        <c:ser>
          <c:idx val="4"/>
          <c:order val="4"/>
          <c:tx>
            <c:v>Dolvett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C82896"/>
              </a:solidFill>
              <a:ln w="0">
                <a:solidFill>
                  <a:srgbClr val="C8289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15</c:v>
              </c:pt>
            </c:numLit>
          </c:xVal>
          <c:yVal>
            <c:numLit>
              <c:formatCode>General</c:formatCode>
              <c:ptCount val="1"/>
              <c:pt idx="0">
                <c:v>-0.19286906774736928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A-E3F5-E347-9A11-4E5612FEBCFD}"/>
            </c:ext>
          </c:extLst>
        </c:ser>
        <c:ser>
          <c:idx val="5"/>
          <c:order val="5"/>
          <c:tx>
            <c:v>Jennifer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6699"/>
              </a:solidFill>
              <a:ln w="0">
                <a:solidFill>
                  <a:srgbClr val="006699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33</c:v>
              </c:pt>
            </c:numLit>
          </c:xVal>
          <c:yVal>
            <c:numLit>
              <c:formatCode>General</c:formatCode>
              <c:ptCount val="1"/>
              <c:pt idx="0">
                <c:v>2.4108633468420977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B-E3F5-E347-9A11-4E5612FEBCFD}"/>
            </c:ext>
          </c:extLst>
        </c:ser>
        <c:ser>
          <c:idx val="6"/>
          <c:order val="6"/>
          <c:tx>
            <c:v>Jessie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6600"/>
              </a:solidFill>
              <a:ln w="0"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</c:v>
              </c:pt>
            </c:numLit>
          </c:xVal>
          <c:yVal>
            <c:numLit>
              <c:formatCode>General</c:formatCode>
              <c:ptCount val="1"/>
              <c:pt idx="0">
                <c:v>-0.43395540243157882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C-E3F5-E347-9A11-4E5612FEBCFD}"/>
            </c:ext>
          </c:extLst>
        </c:ser>
        <c:ser>
          <c:idx val="7"/>
          <c:order val="7"/>
          <c:tx>
            <c:v>Jillian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C8C8C8"/>
              </a:solidFill>
              <a:ln w="0">
                <a:solidFill>
                  <a:srgbClr val="C8C8C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-1.103593480321686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D-E3F5-E347-9A11-4E5612FEBCFD}"/>
            </c:ext>
          </c:extLst>
        </c:ser>
        <c:ser>
          <c:idx val="8"/>
          <c:order val="8"/>
          <c:tx>
            <c:v>Kim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FF87"/>
              </a:solidFill>
              <a:ln w="0">
                <a:solidFill>
                  <a:srgbClr val="FFFF8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12</c:v>
              </c:pt>
            </c:numLit>
          </c:xVal>
          <c:yVal>
            <c:numLit>
              <c:formatCode>General</c:formatCode>
              <c:ptCount val="1"/>
              <c:pt idx="0">
                <c:v>-0.28930360162105601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E-E3F5-E347-9A11-4E5612FE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63088"/>
        <c:axId val="421064720"/>
      </c:scatterChart>
      <c:valAx>
        <c:axId val="421063088"/>
        <c:scaling>
          <c:orientation val="minMax"/>
          <c:max val="4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21064720"/>
        <c:crosses val="autoZero"/>
        <c:crossBetween val="midCat"/>
      </c:valAx>
      <c:valAx>
        <c:axId val="421064720"/>
        <c:scaling>
          <c:orientation val="minMax"/>
          <c:max val="4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1063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Pred(delta)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7D2-494E-A4A8-2769D0D1D358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7D2-494E-A4A8-2769D0D1D358}"/>
              </c:ext>
            </c:extLst>
          </c:dPt>
          <c:dPt>
            <c:idx val="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7D2-494E-A4A8-2769D0D1D358}"/>
              </c:ext>
            </c:extLst>
          </c:dPt>
          <c:dPt>
            <c:idx val="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7D2-494E-A4A8-2769D0D1D358}"/>
              </c:ext>
            </c:extLst>
          </c:dPt>
          <c:dPt>
            <c:idx val="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7D2-494E-A4A8-2769D0D1D358}"/>
              </c:ext>
            </c:extLst>
          </c:dPt>
          <c:dPt>
            <c:idx val="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7D2-494E-A4A8-2769D0D1D358}"/>
              </c:ext>
            </c:extLst>
          </c:dPt>
          <c:dPt>
            <c:idx val="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7D2-494E-A4A8-2769D0D1D358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7D2-494E-A4A8-2769D0D1D358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7D2-494E-A4A8-2769D0D1D358}"/>
              </c:ext>
            </c:extLst>
          </c:dPt>
          <c:dPt>
            <c:idx val="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7D2-494E-A4A8-2769D0D1D358}"/>
              </c:ext>
            </c:extLst>
          </c:dPt>
          <c:dPt>
            <c:idx val="1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7D2-494E-A4A8-2769D0D1D358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7D2-494E-A4A8-2769D0D1D358}"/>
              </c:ext>
            </c:extLst>
          </c:dPt>
          <c:dPt>
            <c:idx val="1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7D2-494E-A4A8-2769D0D1D358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7D2-494E-A4A8-2769D0D1D358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7D2-494E-A4A8-2769D0D1D358}"/>
              </c:ext>
            </c:extLst>
          </c:dPt>
          <c:dPt>
            <c:idx val="1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7D2-494E-A4A8-2769D0D1D358}"/>
              </c:ext>
            </c:extLst>
          </c:dPt>
          <c:dPt>
            <c:idx val="1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7D2-494E-A4A8-2769D0D1D358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7D2-494E-A4A8-2769D0D1D358}"/>
              </c:ext>
            </c:extLst>
          </c:dPt>
          <c:dPt>
            <c:idx val="1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7D2-494E-A4A8-2769D0D1D358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7D2-494E-A4A8-2769D0D1D358}"/>
              </c:ext>
            </c:extLst>
          </c:dPt>
          <c:dPt>
            <c:idx val="2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7D2-494E-A4A8-2769D0D1D358}"/>
              </c:ext>
            </c:extLst>
          </c:dPt>
          <c:dPt>
            <c:idx val="2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7D2-494E-A4A8-2769D0D1D358}"/>
              </c:ext>
            </c:extLst>
          </c:dPt>
          <c:dPt>
            <c:idx val="2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7D2-494E-A4A8-2769D0D1D358}"/>
              </c:ext>
            </c:extLst>
          </c:dPt>
          <c:dPt>
            <c:idx val="2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7D2-494E-A4A8-2769D0D1D358}"/>
              </c:ext>
            </c:extLst>
          </c:dPt>
          <c:dPt>
            <c:idx val="2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7D2-494E-A4A8-2769D0D1D358}"/>
              </c:ext>
            </c:extLst>
          </c:dPt>
          <c:dPt>
            <c:idx val="2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7D2-494E-A4A8-2769D0D1D358}"/>
              </c:ext>
            </c:extLst>
          </c:dPt>
          <c:dPt>
            <c:idx val="26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7D2-494E-A4A8-2769D0D1D358}"/>
              </c:ext>
            </c:extLst>
          </c:dPt>
          <c:dPt>
            <c:idx val="27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7D2-494E-A4A8-2769D0D1D358}"/>
              </c:ext>
            </c:extLst>
          </c:dPt>
          <c:dPt>
            <c:idx val="2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7D2-494E-A4A8-2769D0D1D358}"/>
              </c:ext>
            </c:extLst>
          </c:dPt>
          <c:dPt>
            <c:idx val="2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7D2-494E-A4A8-2769D0D1D358}"/>
              </c:ext>
            </c:extLst>
          </c:dPt>
          <c:dPt>
            <c:idx val="3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7D2-494E-A4A8-2769D0D1D358}"/>
              </c:ext>
            </c:extLst>
          </c:dPt>
          <c:dPt>
            <c:idx val="3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7D2-494E-A4A8-2769D0D1D358}"/>
              </c:ext>
            </c:extLst>
          </c:dPt>
          <c:dPt>
            <c:idx val="32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7D2-494E-A4A8-2769D0D1D358}"/>
              </c:ext>
            </c:extLst>
          </c:dPt>
          <c:dPt>
            <c:idx val="3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7D2-494E-A4A8-2769D0D1D358}"/>
              </c:ext>
            </c:extLst>
          </c:dPt>
          <c:dPt>
            <c:idx val="3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D7D2-494E-A4A8-2769D0D1D358}"/>
              </c:ext>
            </c:extLst>
          </c:dPt>
          <c:dPt>
            <c:idx val="35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7D2-494E-A4A8-2769D0D1D358}"/>
              </c:ext>
            </c:extLst>
          </c:dPt>
          <c:dPt>
            <c:idx val="36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D7D2-494E-A4A8-2769D0D1D358}"/>
              </c:ext>
            </c:extLst>
          </c:dPt>
          <c:dPt>
            <c:idx val="37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D7D2-494E-A4A8-2769D0D1D358}"/>
              </c:ext>
            </c:extLst>
          </c:dPt>
          <c:dPt>
            <c:idx val="3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D7D2-494E-A4A8-2769D0D1D358}"/>
              </c:ext>
            </c:extLst>
          </c:dPt>
          <c:dPt>
            <c:idx val="3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D7D2-494E-A4A8-2769D0D1D358}"/>
              </c:ext>
            </c:extLst>
          </c:dPt>
          <c:dPt>
            <c:idx val="4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D7D2-494E-A4A8-2769D0D1D358}"/>
              </c:ext>
            </c:extLst>
          </c:dPt>
          <c:dPt>
            <c:idx val="4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D7D2-494E-A4A8-2769D0D1D358}"/>
              </c:ext>
            </c:extLst>
          </c:dPt>
          <c:dPt>
            <c:idx val="4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D7D2-494E-A4A8-2769D0D1D358}"/>
              </c:ext>
            </c:extLst>
          </c:dPt>
          <c:dPt>
            <c:idx val="43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D7D2-494E-A4A8-2769D0D1D358}"/>
              </c:ext>
            </c:extLst>
          </c:dPt>
          <c:dPt>
            <c:idx val="4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D7D2-494E-A4A8-2769D0D1D358}"/>
              </c:ext>
            </c:extLst>
          </c:dPt>
          <c:dPt>
            <c:idx val="45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D7D2-494E-A4A8-2769D0D1D358}"/>
              </c:ext>
            </c:extLst>
          </c:dPt>
          <c:dPt>
            <c:idx val="46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D7D2-494E-A4A8-2769D0D1D358}"/>
              </c:ext>
            </c:extLst>
          </c:dPt>
          <c:dPt>
            <c:idx val="4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D7D2-494E-A4A8-2769D0D1D358}"/>
              </c:ext>
            </c:extLst>
          </c:dPt>
          <c:dPt>
            <c:idx val="48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D7D2-494E-A4A8-2769D0D1D358}"/>
              </c:ext>
            </c:extLst>
          </c:dPt>
          <c:dPt>
            <c:idx val="49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D7D2-494E-A4A8-2769D0D1D358}"/>
              </c:ext>
            </c:extLst>
          </c:dPt>
          <c:dPt>
            <c:idx val="5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D7D2-494E-A4A8-2769D0D1D358}"/>
              </c:ext>
            </c:extLst>
          </c:dPt>
          <c:dPt>
            <c:idx val="5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D7D2-494E-A4A8-2769D0D1D358}"/>
              </c:ext>
            </c:extLst>
          </c:dPt>
          <c:dPt>
            <c:idx val="52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D7D2-494E-A4A8-2769D0D1D358}"/>
              </c:ext>
            </c:extLst>
          </c:dPt>
          <c:dPt>
            <c:idx val="5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D7D2-494E-A4A8-2769D0D1D358}"/>
              </c:ext>
            </c:extLst>
          </c:dPt>
          <c:dPt>
            <c:idx val="5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D7D2-494E-A4A8-2769D0D1D358}"/>
              </c:ext>
            </c:extLst>
          </c:dPt>
          <c:dPt>
            <c:idx val="5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D7D2-494E-A4A8-2769D0D1D358}"/>
              </c:ext>
            </c:extLst>
          </c:dPt>
          <c:dPt>
            <c:idx val="5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D7D2-494E-A4A8-2769D0D1D358}"/>
              </c:ext>
            </c:extLst>
          </c:dPt>
          <c:dPt>
            <c:idx val="5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D7D2-494E-A4A8-2769D0D1D358}"/>
              </c:ext>
            </c:extLst>
          </c:dPt>
          <c:dPt>
            <c:idx val="5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D7D2-494E-A4A8-2769D0D1D358}"/>
              </c:ext>
            </c:extLst>
          </c:dPt>
          <c:dPt>
            <c:idx val="5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D7D2-494E-A4A8-2769D0D1D358}"/>
              </c:ext>
            </c:extLst>
          </c:dPt>
          <c:dPt>
            <c:idx val="6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D7D2-494E-A4A8-2769D0D1D358}"/>
              </c:ext>
            </c:extLst>
          </c:dPt>
          <c:dPt>
            <c:idx val="6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D7D2-494E-A4A8-2769D0D1D358}"/>
              </c:ext>
            </c:extLst>
          </c:dPt>
          <c:dPt>
            <c:idx val="6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D7D2-494E-A4A8-2769D0D1D358}"/>
              </c:ext>
            </c:extLst>
          </c:dPt>
          <c:dPt>
            <c:idx val="6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D7D2-494E-A4A8-2769D0D1D358}"/>
              </c:ext>
            </c:extLst>
          </c:dPt>
          <c:dPt>
            <c:idx val="6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D7D2-494E-A4A8-2769D0D1D358}"/>
              </c:ext>
            </c:extLst>
          </c:dPt>
          <c:dPt>
            <c:idx val="6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D7D2-494E-A4A8-2769D0D1D358}"/>
              </c:ext>
            </c:extLst>
          </c:dPt>
          <c:dPt>
            <c:idx val="6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D7D2-494E-A4A8-2769D0D1D358}"/>
              </c:ext>
            </c:extLst>
          </c:dPt>
          <c:dPt>
            <c:idx val="6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D7D2-494E-A4A8-2769D0D1D358}"/>
              </c:ext>
            </c:extLst>
          </c:dPt>
          <c:dPt>
            <c:idx val="6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D7D2-494E-A4A8-2769D0D1D358}"/>
              </c:ext>
            </c:extLst>
          </c:dPt>
          <c:dPt>
            <c:idx val="6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D7D2-494E-A4A8-2769D0D1D358}"/>
              </c:ext>
            </c:extLst>
          </c:dPt>
          <c:dPt>
            <c:idx val="7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D7D2-494E-A4A8-2769D0D1D358}"/>
              </c:ext>
            </c:extLst>
          </c:dPt>
          <c:dPt>
            <c:idx val="7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D7D2-494E-A4A8-2769D0D1D358}"/>
              </c:ext>
            </c:extLst>
          </c:dPt>
          <c:dPt>
            <c:idx val="7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D7D2-494E-A4A8-2769D0D1D358}"/>
              </c:ext>
            </c:extLst>
          </c:dPt>
          <c:dPt>
            <c:idx val="7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D7D2-494E-A4A8-2769D0D1D358}"/>
              </c:ext>
            </c:extLst>
          </c:dPt>
          <c:dPt>
            <c:idx val="7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D7D2-494E-A4A8-2769D0D1D358}"/>
              </c:ext>
            </c:extLst>
          </c:dPt>
          <c:dPt>
            <c:idx val="7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D7D2-494E-A4A8-2769D0D1D358}"/>
              </c:ext>
            </c:extLst>
          </c:dPt>
          <c:dPt>
            <c:idx val="7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D7D2-494E-A4A8-2769D0D1D358}"/>
              </c:ext>
            </c:extLst>
          </c:dPt>
          <c:dPt>
            <c:idx val="7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D7D2-494E-A4A8-2769D0D1D358}"/>
              </c:ext>
            </c:extLst>
          </c:dPt>
          <c:dPt>
            <c:idx val="7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D7D2-494E-A4A8-2769D0D1D358}"/>
              </c:ext>
            </c:extLst>
          </c:dPt>
          <c:dPt>
            <c:idx val="7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D7D2-494E-A4A8-2769D0D1D358}"/>
              </c:ext>
            </c:extLst>
          </c:dPt>
          <c:dPt>
            <c:idx val="8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D7D2-494E-A4A8-2769D0D1D358}"/>
              </c:ext>
            </c:extLst>
          </c:dPt>
          <c:dPt>
            <c:idx val="8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D7D2-494E-A4A8-2769D0D1D358}"/>
              </c:ext>
            </c:extLst>
          </c:dPt>
          <c:dPt>
            <c:idx val="8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D7D2-494E-A4A8-2769D0D1D358}"/>
              </c:ext>
            </c:extLst>
          </c:dPt>
          <c:dPt>
            <c:idx val="8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D7D2-494E-A4A8-2769D0D1D358}"/>
              </c:ext>
            </c:extLst>
          </c:dPt>
          <c:dPt>
            <c:idx val="8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D7D2-494E-A4A8-2769D0D1D358}"/>
              </c:ext>
            </c:extLst>
          </c:dPt>
          <c:dPt>
            <c:idx val="8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D7D2-494E-A4A8-2769D0D1D358}"/>
              </c:ext>
            </c:extLst>
          </c:dPt>
          <c:dPt>
            <c:idx val="8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D7D2-494E-A4A8-2769D0D1D358}"/>
              </c:ext>
            </c:extLst>
          </c:dPt>
          <c:dPt>
            <c:idx val="8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D7D2-494E-A4A8-2769D0D1D358}"/>
              </c:ext>
            </c:extLst>
          </c:dPt>
          <c:dPt>
            <c:idx val="8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D7D2-494E-A4A8-2769D0D1D358}"/>
              </c:ext>
            </c:extLst>
          </c:dPt>
          <c:dPt>
            <c:idx val="8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D7D2-494E-A4A8-2769D0D1D358}"/>
              </c:ext>
            </c:extLst>
          </c:dPt>
          <c:dPt>
            <c:idx val="9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D7D2-494E-A4A8-2769D0D1D358}"/>
              </c:ext>
            </c:extLst>
          </c:dPt>
          <c:dPt>
            <c:idx val="9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D7D2-494E-A4A8-2769D0D1D358}"/>
              </c:ext>
            </c:extLst>
          </c:dPt>
          <c:dPt>
            <c:idx val="9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D7D2-494E-A4A8-2769D0D1D358}"/>
              </c:ext>
            </c:extLst>
          </c:dPt>
          <c:dPt>
            <c:idx val="9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D7D2-494E-A4A8-2769D0D1D358}"/>
              </c:ext>
            </c:extLst>
          </c:dPt>
          <c:dPt>
            <c:idx val="9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D7D2-494E-A4A8-2769D0D1D358}"/>
              </c:ext>
            </c:extLst>
          </c:dPt>
          <c:dPt>
            <c:idx val="9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D7D2-494E-A4A8-2769D0D1D358}"/>
              </c:ext>
            </c:extLst>
          </c:dPt>
          <c:dPt>
            <c:idx val="9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D7D2-494E-A4A8-2769D0D1D358}"/>
              </c:ext>
            </c:extLst>
          </c:dPt>
          <c:dPt>
            <c:idx val="9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D7D2-494E-A4A8-2769D0D1D358}"/>
              </c:ext>
            </c:extLst>
          </c:dPt>
          <c:dPt>
            <c:idx val="9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D7D2-494E-A4A8-2769D0D1D358}"/>
              </c:ext>
            </c:extLst>
          </c:dPt>
          <c:dPt>
            <c:idx val="9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D7D2-494E-A4A8-2769D0D1D358}"/>
              </c:ext>
            </c:extLst>
          </c:dPt>
          <c:dPt>
            <c:idx val="10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D7D2-494E-A4A8-2769D0D1D358}"/>
              </c:ext>
            </c:extLst>
          </c:dPt>
          <c:dPt>
            <c:idx val="10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D7D2-494E-A4A8-2769D0D1D358}"/>
              </c:ext>
            </c:extLst>
          </c:dPt>
          <c:dPt>
            <c:idx val="10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D7D2-494E-A4A8-2769D0D1D358}"/>
              </c:ext>
            </c:extLst>
          </c:dPt>
          <c:dPt>
            <c:idx val="10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D7D2-494E-A4A8-2769D0D1D358}"/>
              </c:ext>
            </c:extLst>
          </c:dPt>
          <c:dPt>
            <c:idx val="10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D7D2-494E-A4A8-2769D0D1D358}"/>
              </c:ext>
            </c:extLst>
          </c:dPt>
          <c:dPt>
            <c:idx val="10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D7D2-494E-A4A8-2769D0D1D358}"/>
              </c:ext>
            </c:extLst>
          </c:dPt>
          <c:dPt>
            <c:idx val="10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D7D2-494E-A4A8-2769D0D1D358}"/>
              </c:ext>
            </c:extLst>
          </c:dPt>
          <c:dPt>
            <c:idx val="10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D7D2-494E-A4A8-2769D0D1D358}"/>
              </c:ext>
            </c:extLst>
          </c:dPt>
          <c:dPt>
            <c:idx val="10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D7D2-494E-A4A8-2769D0D1D358}"/>
              </c:ext>
            </c:extLst>
          </c:dPt>
          <c:dPt>
            <c:idx val="10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D7D2-494E-A4A8-2769D0D1D358}"/>
              </c:ext>
            </c:extLst>
          </c:dPt>
          <c:dPt>
            <c:idx val="11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D7D2-494E-A4A8-2769D0D1D358}"/>
              </c:ext>
            </c:extLst>
          </c:dPt>
          <c:dPt>
            <c:idx val="11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D7D2-494E-A4A8-2769D0D1D358}"/>
              </c:ext>
            </c:extLst>
          </c:dPt>
          <c:dPt>
            <c:idx val="11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D7D2-494E-A4A8-2769D0D1D358}"/>
              </c:ext>
            </c:extLst>
          </c:dPt>
          <c:dPt>
            <c:idx val="11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D7D2-494E-A4A8-2769D0D1D358}"/>
              </c:ext>
            </c:extLst>
          </c:dPt>
          <c:dPt>
            <c:idx val="11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D7D2-494E-A4A8-2769D0D1D358}"/>
              </c:ext>
            </c:extLst>
          </c:dPt>
          <c:dPt>
            <c:idx val="11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7D2-494E-A4A8-2769D0D1D358}"/>
              </c:ext>
            </c:extLst>
          </c:dPt>
          <c:dPt>
            <c:idx val="11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D7D2-494E-A4A8-2769D0D1D358}"/>
              </c:ext>
            </c:extLst>
          </c:dPt>
          <c:dPt>
            <c:idx val="11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D7D2-494E-A4A8-2769D0D1D358}"/>
              </c:ext>
            </c:extLst>
          </c:dPt>
          <c:dPt>
            <c:idx val="11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D7D2-494E-A4A8-2769D0D1D358}"/>
              </c:ext>
            </c:extLst>
          </c:dPt>
          <c:dPt>
            <c:idx val="11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D7D2-494E-A4A8-2769D0D1D358}"/>
              </c:ext>
            </c:extLst>
          </c:dPt>
          <c:dPt>
            <c:idx val="12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D7D2-494E-A4A8-2769D0D1D358}"/>
              </c:ext>
            </c:extLst>
          </c:dPt>
          <c:dPt>
            <c:idx val="12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D7D2-494E-A4A8-2769D0D1D358}"/>
              </c:ext>
            </c:extLst>
          </c:dPt>
          <c:dPt>
            <c:idx val="12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D7D2-494E-A4A8-2769D0D1D358}"/>
              </c:ext>
            </c:extLst>
          </c:dPt>
          <c:dPt>
            <c:idx val="12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D7D2-494E-A4A8-2769D0D1D358}"/>
              </c:ext>
            </c:extLst>
          </c:dPt>
          <c:dPt>
            <c:idx val="12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D7D2-494E-A4A8-2769D0D1D358}"/>
              </c:ext>
            </c:extLst>
          </c:dPt>
          <c:dPt>
            <c:idx val="12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D7D2-494E-A4A8-2769D0D1D358}"/>
              </c:ext>
            </c:extLst>
          </c:dPt>
          <c:dPt>
            <c:idx val="12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D7D2-494E-A4A8-2769D0D1D358}"/>
              </c:ext>
            </c:extLst>
          </c:dPt>
          <c:dPt>
            <c:idx val="12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D7D2-494E-A4A8-2769D0D1D358}"/>
              </c:ext>
            </c:extLst>
          </c:dPt>
          <c:dPt>
            <c:idx val="12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D7D2-494E-A4A8-2769D0D1D358}"/>
              </c:ext>
            </c:extLst>
          </c:dPt>
          <c:dPt>
            <c:idx val="12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D7D2-494E-A4A8-2769D0D1D358}"/>
              </c:ext>
            </c:extLst>
          </c:dPt>
          <c:dPt>
            <c:idx val="13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D7D2-494E-A4A8-2769D0D1D358}"/>
              </c:ext>
            </c:extLst>
          </c:dPt>
          <c:dPt>
            <c:idx val="13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D7D2-494E-A4A8-2769D0D1D358}"/>
              </c:ext>
            </c:extLst>
          </c:dPt>
          <c:dPt>
            <c:idx val="13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D7D2-494E-A4A8-2769D0D1D358}"/>
              </c:ext>
            </c:extLst>
          </c:dPt>
          <c:dPt>
            <c:idx val="13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D7D2-494E-A4A8-2769D0D1D358}"/>
              </c:ext>
            </c:extLst>
          </c:dPt>
          <c:dPt>
            <c:idx val="13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D7D2-494E-A4A8-2769D0D1D358}"/>
              </c:ext>
            </c:extLst>
          </c:dPt>
          <c:dPt>
            <c:idx val="13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D7D2-494E-A4A8-2769D0D1D358}"/>
              </c:ext>
            </c:extLst>
          </c:dPt>
          <c:dPt>
            <c:idx val="13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D7D2-494E-A4A8-2769D0D1D358}"/>
              </c:ext>
            </c:extLst>
          </c:dPt>
          <c:dPt>
            <c:idx val="13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7D2-494E-A4A8-2769D0D1D358}"/>
              </c:ext>
            </c:extLst>
          </c:dPt>
          <c:dPt>
            <c:idx val="13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D7D2-494E-A4A8-2769D0D1D358}"/>
              </c:ext>
            </c:extLst>
          </c:dPt>
          <c:dPt>
            <c:idx val="13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D7D2-494E-A4A8-2769D0D1D358}"/>
              </c:ext>
            </c:extLst>
          </c:dPt>
          <c:dPt>
            <c:idx val="14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D7D2-494E-A4A8-2769D0D1D358}"/>
              </c:ext>
            </c:extLst>
          </c:dPt>
          <c:dPt>
            <c:idx val="14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D7D2-494E-A4A8-2769D0D1D358}"/>
              </c:ext>
            </c:extLst>
          </c:dPt>
          <c:dPt>
            <c:idx val="14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D7D2-494E-A4A8-2769D0D1D358}"/>
              </c:ext>
            </c:extLst>
          </c:dPt>
          <c:dPt>
            <c:idx val="14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D7D2-494E-A4A8-2769D0D1D358}"/>
              </c:ext>
            </c:extLst>
          </c:dPt>
          <c:dPt>
            <c:idx val="14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D7D2-494E-A4A8-2769D0D1D358}"/>
              </c:ext>
            </c:extLst>
          </c:dPt>
          <c:dPt>
            <c:idx val="14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D7D2-494E-A4A8-2769D0D1D358}"/>
              </c:ext>
            </c:extLst>
          </c:dPt>
          <c:dPt>
            <c:idx val="14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D7D2-494E-A4A8-2769D0D1D358}"/>
              </c:ext>
            </c:extLst>
          </c:dPt>
          <c:dPt>
            <c:idx val="14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D7D2-494E-A4A8-2769D0D1D358}"/>
              </c:ext>
            </c:extLst>
          </c:dPt>
          <c:dPt>
            <c:idx val="14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D7D2-494E-A4A8-2769D0D1D358}"/>
              </c:ext>
            </c:extLst>
          </c:dPt>
          <c:dPt>
            <c:idx val="14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D7D2-494E-A4A8-2769D0D1D358}"/>
              </c:ext>
            </c:extLst>
          </c:dPt>
          <c:dPt>
            <c:idx val="15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D7D2-494E-A4A8-2769D0D1D358}"/>
              </c:ext>
            </c:extLst>
          </c:dPt>
          <c:dPt>
            <c:idx val="15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D7D2-494E-A4A8-2769D0D1D358}"/>
              </c:ext>
            </c:extLst>
          </c:dPt>
          <c:dPt>
            <c:idx val="15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D7D2-494E-A4A8-2769D0D1D358}"/>
              </c:ext>
            </c:extLst>
          </c:dPt>
          <c:dPt>
            <c:idx val="15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D7D2-494E-A4A8-2769D0D1D358}"/>
              </c:ext>
            </c:extLst>
          </c:dPt>
          <c:dPt>
            <c:idx val="15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D7D2-494E-A4A8-2769D0D1D358}"/>
              </c:ext>
            </c:extLst>
          </c:dPt>
          <c:dPt>
            <c:idx val="15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D7D2-494E-A4A8-2769D0D1D358}"/>
              </c:ext>
            </c:extLst>
          </c:dPt>
          <c:dPt>
            <c:idx val="15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D7D2-494E-A4A8-2769D0D1D358}"/>
              </c:ext>
            </c:extLst>
          </c:dPt>
          <c:dPt>
            <c:idx val="15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D7D2-494E-A4A8-2769D0D1D358}"/>
              </c:ext>
            </c:extLst>
          </c:dPt>
          <c:dPt>
            <c:idx val="15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D7D2-494E-A4A8-2769D0D1D358}"/>
              </c:ext>
            </c:extLst>
          </c:dPt>
          <c:dPt>
            <c:idx val="15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D7D2-494E-A4A8-2769D0D1D358}"/>
              </c:ext>
            </c:extLst>
          </c:dPt>
          <c:dPt>
            <c:idx val="16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D7D2-494E-A4A8-2769D0D1D358}"/>
              </c:ext>
            </c:extLst>
          </c:dPt>
          <c:dPt>
            <c:idx val="16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D7D2-494E-A4A8-2769D0D1D358}"/>
              </c:ext>
            </c:extLst>
          </c:dPt>
          <c:dPt>
            <c:idx val="16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D7D2-494E-A4A8-2769D0D1D358}"/>
              </c:ext>
            </c:extLst>
          </c:dPt>
          <c:dPt>
            <c:idx val="163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D7D2-494E-A4A8-2769D0D1D358}"/>
              </c:ext>
            </c:extLst>
          </c:dPt>
          <c:dPt>
            <c:idx val="164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D7D2-494E-A4A8-2769D0D1D358}"/>
              </c:ext>
            </c:extLst>
          </c:dPt>
          <c:dPt>
            <c:idx val="16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D7D2-494E-A4A8-2769D0D1D358}"/>
              </c:ext>
            </c:extLst>
          </c:dPt>
          <c:dPt>
            <c:idx val="16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D7D2-494E-A4A8-2769D0D1D358}"/>
              </c:ext>
            </c:extLst>
          </c:dPt>
          <c:dPt>
            <c:idx val="167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D7D2-494E-A4A8-2769D0D1D358}"/>
              </c:ext>
            </c:extLst>
          </c:dPt>
          <c:dPt>
            <c:idx val="168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D7D2-494E-A4A8-2769D0D1D358}"/>
              </c:ext>
            </c:extLst>
          </c:dPt>
          <c:dPt>
            <c:idx val="169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D7D2-494E-A4A8-2769D0D1D358}"/>
              </c:ext>
            </c:extLst>
          </c:dPt>
          <c:dPt>
            <c:idx val="17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D7D2-494E-A4A8-2769D0D1D358}"/>
              </c:ext>
            </c:extLst>
          </c:dPt>
          <c:dPt>
            <c:idx val="17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D7D2-494E-A4A8-2769D0D1D358}"/>
              </c:ext>
            </c:extLst>
          </c:dPt>
          <c:dPt>
            <c:idx val="17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D7D2-494E-A4A8-2769D0D1D358}"/>
              </c:ext>
            </c:extLst>
          </c:dPt>
          <c:dPt>
            <c:idx val="17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D7D2-494E-A4A8-2769D0D1D358}"/>
              </c:ext>
            </c:extLst>
          </c:dPt>
          <c:dPt>
            <c:idx val="174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D7D2-494E-A4A8-2769D0D1D358}"/>
              </c:ext>
            </c:extLst>
          </c:dPt>
          <c:dPt>
            <c:idx val="175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D7D2-494E-A4A8-2769D0D1D358}"/>
              </c:ext>
            </c:extLst>
          </c:dPt>
          <c:dPt>
            <c:idx val="176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D7D2-494E-A4A8-2769D0D1D358}"/>
              </c:ext>
            </c:extLst>
          </c:dPt>
          <c:dPt>
            <c:idx val="17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D7D2-494E-A4A8-2769D0D1D358}"/>
              </c:ext>
            </c:extLst>
          </c:dPt>
          <c:dPt>
            <c:idx val="17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D7D2-494E-A4A8-2769D0D1D358}"/>
              </c:ext>
            </c:extLst>
          </c:dPt>
          <c:dPt>
            <c:idx val="17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D7D2-494E-A4A8-2769D0D1D358}"/>
              </c:ext>
            </c:extLst>
          </c:dPt>
          <c:dPt>
            <c:idx val="18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D7D2-494E-A4A8-2769D0D1D358}"/>
              </c:ext>
            </c:extLst>
          </c:dPt>
          <c:dPt>
            <c:idx val="18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D7D2-494E-A4A8-2769D0D1D358}"/>
              </c:ext>
            </c:extLst>
          </c:dPt>
          <c:dPt>
            <c:idx val="182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D7D2-494E-A4A8-2769D0D1D358}"/>
              </c:ext>
            </c:extLst>
          </c:dPt>
          <c:dPt>
            <c:idx val="18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D7D2-494E-A4A8-2769D0D1D358}"/>
              </c:ext>
            </c:extLst>
          </c:dPt>
          <c:dPt>
            <c:idx val="18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D7D2-494E-A4A8-2769D0D1D358}"/>
              </c:ext>
            </c:extLst>
          </c:dPt>
          <c:dPt>
            <c:idx val="185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D7D2-494E-A4A8-2769D0D1D358}"/>
              </c:ext>
            </c:extLst>
          </c:dPt>
          <c:dPt>
            <c:idx val="186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D7D2-494E-A4A8-2769D0D1D358}"/>
              </c:ext>
            </c:extLst>
          </c:dPt>
          <c:dPt>
            <c:idx val="187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D7D2-494E-A4A8-2769D0D1D358}"/>
              </c:ext>
            </c:extLst>
          </c:dPt>
          <c:dPt>
            <c:idx val="188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D7D2-494E-A4A8-2769D0D1D358}"/>
              </c:ext>
            </c:extLst>
          </c:dPt>
          <c:dPt>
            <c:idx val="18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D7D2-494E-A4A8-2769D0D1D358}"/>
              </c:ext>
            </c:extLst>
          </c:dPt>
          <c:dPt>
            <c:idx val="19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D7D2-494E-A4A8-2769D0D1D358}"/>
              </c:ext>
            </c:extLst>
          </c:dPt>
          <c:dPt>
            <c:idx val="19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D7D2-494E-A4A8-2769D0D1D358}"/>
              </c:ext>
            </c:extLst>
          </c:dPt>
          <c:dPt>
            <c:idx val="19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D7D2-494E-A4A8-2769D0D1D358}"/>
              </c:ext>
            </c:extLst>
          </c:dPt>
          <c:dPt>
            <c:idx val="19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D7D2-494E-A4A8-2769D0D1D358}"/>
              </c:ext>
            </c:extLst>
          </c:dPt>
          <c:dPt>
            <c:idx val="19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D7D2-494E-A4A8-2769D0D1D358}"/>
              </c:ext>
            </c:extLst>
          </c:dPt>
          <c:dPt>
            <c:idx val="19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D7D2-494E-A4A8-2769D0D1D358}"/>
              </c:ext>
            </c:extLst>
          </c:dPt>
          <c:dPt>
            <c:idx val="19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D7D2-494E-A4A8-2769D0D1D358}"/>
              </c:ext>
            </c:extLst>
          </c:dPt>
          <c:dPt>
            <c:idx val="19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D7D2-494E-A4A8-2769D0D1D358}"/>
              </c:ext>
            </c:extLst>
          </c:dPt>
          <c:dPt>
            <c:idx val="19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D7D2-494E-A4A8-2769D0D1D358}"/>
              </c:ext>
            </c:extLst>
          </c:dPt>
          <c:dPt>
            <c:idx val="19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D7D2-494E-A4A8-2769D0D1D358}"/>
              </c:ext>
            </c:extLst>
          </c:dPt>
          <c:dPt>
            <c:idx val="20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D7D2-494E-A4A8-2769D0D1D358}"/>
              </c:ext>
            </c:extLst>
          </c:dPt>
          <c:dPt>
            <c:idx val="20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D7D2-494E-A4A8-2769D0D1D358}"/>
              </c:ext>
            </c:extLst>
          </c:dPt>
          <c:dPt>
            <c:idx val="20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D7D2-494E-A4A8-2769D0D1D358}"/>
              </c:ext>
            </c:extLst>
          </c:dPt>
          <c:dPt>
            <c:idx val="20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D7D2-494E-A4A8-2769D0D1D358}"/>
              </c:ext>
            </c:extLst>
          </c:dPt>
          <c:dPt>
            <c:idx val="20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D7D2-494E-A4A8-2769D0D1D358}"/>
              </c:ext>
            </c:extLst>
          </c:dPt>
          <c:dPt>
            <c:idx val="20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D7D2-494E-A4A8-2769D0D1D358}"/>
              </c:ext>
            </c:extLst>
          </c:dPt>
          <c:dPt>
            <c:idx val="20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D7D2-494E-A4A8-2769D0D1D358}"/>
              </c:ext>
            </c:extLst>
          </c:dPt>
          <c:dPt>
            <c:idx val="207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D7D2-494E-A4A8-2769D0D1D358}"/>
              </c:ext>
            </c:extLst>
          </c:dPt>
          <c:dPt>
            <c:idx val="208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D7D2-494E-A4A8-2769D0D1D358}"/>
              </c:ext>
            </c:extLst>
          </c:dPt>
          <c:dPt>
            <c:idx val="20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D7D2-494E-A4A8-2769D0D1D358}"/>
              </c:ext>
            </c:extLst>
          </c:dPt>
          <c:dPt>
            <c:idx val="210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D7D2-494E-A4A8-2769D0D1D358}"/>
              </c:ext>
            </c:extLst>
          </c:dPt>
          <c:dPt>
            <c:idx val="2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D7D2-494E-A4A8-2769D0D1D358}"/>
              </c:ext>
            </c:extLst>
          </c:dPt>
          <c:dPt>
            <c:idx val="21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D7D2-494E-A4A8-2769D0D1D358}"/>
              </c:ext>
            </c:extLst>
          </c:dPt>
          <c:dPt>
            <c:idx val="213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D7D2-494E-A4A8-2769D0D1D358}"/>
              </c:ext>
            </c:extLst>
          </c:dPt>
          <c:dPt>
            <c:idx val="21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D7D2-494E-A4A8-2769D0D1D358}"/>
              </c:ext>
            </c:extLst>
          </c:dPt>
          <c:dPt>
            <c:idx val="2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D7D2-494E-A4A8-2769D0D1D358}"/>
              </c:ext>
            </c:extLst>
          </c:dPt>
          <c:dPt>
            <c:idx val="21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D7D2-494E-A4A8-2769D0D1D358}"/>
              </c:ext>
            </c:extLst>
          </c:dPt>
          <c:dPt>
            <c:idx val="217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D7D2-494E-A4A8-2769D0D1D358}"/>
              </c:ext>
            </c:extLst>
          </c:dPt>
          <c:dPt>
            <c:idx val="21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D7D2-494E-A4A8-2769D0D1D358}"/>
              </c:ext>
            </c:extLst>
          </c:dPt>
          <c:dPt>
            <c:idx val="21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D7D2-494E-A4A8-2769D0D1D358}"/>
              </c:ext>
            </c:extLst>
          </c:dPt>
          <c:dPt>
            <c:idx val="220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D7D2-494E-A4A8-2769D0D1D358}"/>
              </c:ext>
            </c:extLst>
          </c:dPt>
          <c:dPt>
            <c:idx val="22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D7D2-494E-A4A8-2769D0D1D358}"/>
              </c:ext>
            </c:extLst>
          </c:dPt>
          <c:dPt>
            <c:idx val="22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D7D2-494E-A4A8-2769D0D1D358}"/>
              </c:ext>
            </c:extLst>
          </c:dPt>
          <c:dPt>
            <c:idx val="223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D7D2-494E-A4A8-2769D0D1D358}"/>
              </c:ext>
            </c:extLst>
          </c:dPt>
          <c:dPt>
            <c:idx val="22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D7D2-494E-A4A8-2769D0D1D358}"/>
              </c:ext>
            </c:extLst>
          </c:dPt>
          <c:dPt>
            <c:idx val="22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D7D2-494E-A4A8-2769D0D1D358}"/>
              </c:ext>
            </c:extLst>
          </c:dPt>
          <c:dPt>
            <c:idx val="22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D7D2-494E-A4A8-2769D0D1D358}"/>
              </c:ext>
            </c:extLst>
          </c:dPt>
          <c:dPt>
            <c:idx val="22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D7D2-494E-A4A8-2769D0D1D358}"/>
              </c:ext>
            </c:extLst>
          </c:dPt>
          <c:dPt>
            <c:idx val="228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D7D2-494E-A4A8-2769D0D1D358}"/>
              </c:ext>
            </c:extLst>
          </c:dPt>
          <c:dPt>
            <c:idx val="22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D7D2-494E-A4A8-2769D0D1D358}"/>
              </c:ext>
            </c:extLst>
          </c:dPt>
          <c:dPt>
            <c:idx val="23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D7D2-494E-A4A8-2769D0D1D358}"/>
              </c:ext>
            </c:extLst>
          </c:dPt>
          <c:dPt>
            <c:idx val="23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D7D2-494E-A4A8-2769D0D1D358}"/>
              </c:ext>
            </c:extLst>
          </c:dPt>
          <c:dPt>
            <c:idx val="23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D7D2-494E-A4A8-2769D0D1D358}"/>
              </c:ext>
            </c:extLst>
          </c:dPt>
          <c:dPt>
            <c:idx val="23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D7D2-494E-A4A8-2769D0D1D358}"/>
              </c:ext>
            </c:extLst>
          </c:dPt>
          <c:dPt>
            <c:idx val="23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D7D2-494E-A4A8-2769D0D1D358}"/>
              </c:ext>
            </c:extLst>
          </c:dPt>
          <c:dPt>
            <c:idx val="23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D7D2-494E-A4A8-2769D0D1D358}"/>
              </c:ext>
            </c:extLst>
          </c:dPt>
          <c:dPt>
            <c:idx val="236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D7D2-494E-A4A8-2769D0D1D358}"/>
              </c:ext>
            </c:extLst>
          </c:dPt>
          <c:dPt>
            <c:idx val="23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D7D2-494E-A4A8-2769D0D1D358}"/>
              </c:ext>
            </c:extLst>
          </c:dPt>
          <c:dPt>
            <c:idx val="23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D7D2-494E-A4A8-2769D0D1D358}"/>
              </c:ext>
            </c:extLst>
          </c:dPt>
          <c:dPt>
            <c:idx val="239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D7D2-494E-A4A8-2769D0D1D358}"/>
              </c:ext>
            </c:extLst>
          </c:dPt>
          <c:dPt>
            <c:idx val="24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D7D2-494E-A4A8-2769D0D1D358}"/>
              </c:ext>
            </c:extLst>
          </c:dPt>
          <c:dPt>
            <c:idx val="241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D7D2-494E-A4A8-2769D0D1D358}"/>
              </c:ext>
            </c:extLst>
          </c:dPt>
          <c:dPt>
            <c:idx val="24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D7D2-494E-A4A8-2769D0D1D358}"/>
              </c:ext>
            </c:extLst>
          </c:dPt>
          <c:dPt>
            <c:idx val="243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D7D2-494E-A4A8-2769D0D1D358}"/>
              </c:ext>
            </c:extLst>
          </c:dPt>
          <c:dPt>
            <c:idx val="244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D7D2-494E-A4A8-2769D0D1D358}"/>
              </c:ext>
            </c:extLst>
          </c:dPt>
          <c:dPt>
            <c:idx val="245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D7D2-494E-A4A8-2769D0D1D358}"/>
              </c:ext>
            </c:extLst>
          </c:dPt>
          <c:dPt>
            <c:idx val="246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D7D2-494E-A4A8-2769D0D1D358}"/>
              </c:ext>
            </c:extLst>
          </c:dPt>
          <c:dPt>
            <c:idx val="247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D7D2-494E-A4A8-2769D0D1D358}"/>
              </c:ext>
            </c:extLst>
          </c:dPt>
          <c:dPt>
            <c:idx val="248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D7D2-494E-A4A8-2769D0D1D358}"/>
              </c:ext>
            </c:extLst>
          </c:dPt>
          <c:dPt>
            <c:idx val="249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D7D2-494E-A4A8-2769D0D1D358}"/>
              </c:ext>
            </c:extLst>
          </c:dPt>
          <c:dPt>
            <c:idx val="250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D7D2-494E-A4A8-2769D0D1D358}"/>
              </c:ext>
            </c:extLst>
          </c:dPt>
          <c:dPt>
            <c:idx val="251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D7D2-494E-A4A8-2769D0D1D358}"/>
              </c:ext>
            </c:extLst>
          </c:dPt>
          <c:dPt>
            <c:idx val="252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D7D2-494E-A4A8-2769D0D1D358}"/>
              </c:ext>
            </c:extLst>
          </c:dPt>
          <c:dPt>
            <c:idx val="253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D7D2-494E-A4A8-2769D0D1D358}"/>
              </c:ext>
            </c:extLst>
          </c:dPt>
          <c:dPt>
            <c:idx val="254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D7D2-494E-A4A8-2769D0D1D358}"/>
              </c:ext>
            </c:extLst>
          </c:dPt>
          <c:dPt>
            <c:idx val="255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D7D2-494E-A4A8-2769D0D1D358}"/>
              </c:ext>
            </c:extLst>
          </c:dPt>
          <c:dPt>
            <c:idx val="256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D7D2-494E-A4A8-2769D0D1D358}"/>
              </c:ext>
            </c:extLst>
          </c:dPt>
          <c:dPt>
            <c:idx val="257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D7D2-494E-A4A8-2769D0D1D358}"/>
              </c:ext>
            </c:extLst>
          </c:dPt>
          <c:dPt>
            <c:idx val="258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D7D2-494E-A4A8-2769D0D1D358}"/>
              </c:ext>
            </c:extLst>
          </c:dPt>
          <c:dPt>
            <c:idx val="259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D7D2-494E-A4A8-2769D0D1D358}"/>
              </c:ext>
            </c:extLst>
          </c:dPt>
          <c:dPt>
            <c:idx val="260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D7D2-494E-A4A8-2769D0D1D358}"/>
              </c:ext>
            </c:extLst>
          </c:dPt>
          <c:dPt>
            <c:idx val="261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D7D2-494E-A4A8-2769D0D1D358}"/>
              </c:ext>
            </c:extLst>
          </c:dPt>
          <c:dPt>
            <c:idx val="26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D7D2-494E-A4A8-2769D0D1D358}"/>
              </c:ext>
            </c:extLst>
          </c:dPt>
          <c:dPt>
            <c:idx val="263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D7D2-494E-A4A8-2769D0D1D358}"/>
              </c:ext>
            </c:extLst>
          </c:dPt>
          <c:dPt>
            <c:idx val="26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D7D2-494E-A4A8-2769D0D1D358}"/>
              </c:ext>
            </c:extLst>
          </c:dPt>
          <c:dPt>
            <c:idx val="265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D7D2-494E-A4A8-2769D0D1D358}"/>
              </c:ext>
            </c:extLst>
          </c:dPt>
          <c:dPt>
            <c:idx val="266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D7D2-494E-A4A8-2769D0D1D358}"/>
              </c:ext>
            </c:extLst>
          </c:dPt>
          <c:dPt>
            <c:idx val="267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D7D2-494E-A4A8-2769D0D1D358}"/>
              </c:ext>
            </c:extLst>
          </c:dPt>
          <c:dPt>
            <c:idx val="268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D7D2-494E-A4A8-2769D0D1D358}"/>
              </c:ext>
            </c:extLst>
          </c:dPt>
          <c:dPt>
            <c:idx val="269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D7D2-494E-A4A8-2769D0D1D358}"/>
              </c:ext>
            </c:extLst>
          </c:dPt>
          <c:dPt>
            <c:idx val="270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D7D2-494E-A4A8-2769D0D1D358}"/>
              </c:ext>
            </c:extLst>
          </c:dPt>
          <c:dPt>
            <c:idx val="271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D7D2-494E-A4A8-2769D0D1D358}"/>
              </c:ext>
            </c:extLst>
          </c:dPt>
          <c:dPt>
            <c:idx val="27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D7D2-494E-A4A8-2769D0D1D358}"/>
              </c:ext>
            </c:extLst>
          </c:dPt>
          <c:dPt>
            <c:idx val="273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D7D2-494E-A4A8-2769D0D1D358}"/>
              </c:ext>
            </c:extLst>
          </c:dPt>
          <c:dPt>
            <c:idx val="274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D7D2-494E-A4A8-2769D0D1D358}"/>
              </c:ext>
            </c:extLst>
          </c:dPt>
          <c:dPt>
            <c:idx val="275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D7D2-494E-A4A8-2769D0D1D358}"/>
              </c:ext>
            </c:extLst>
          </c:dPt>
          <c:dPt>
            <c:idx val="276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D7D2-494E-A4A8-2769D0D1D358}"/>
              </c:ext>
            </c:extLst>
          </c:dPt>
          <c:xVal>
            <c:numRef>
              <c:f>ANOVA1!$E$122:$E$398</c:f>
              <c:numCache>
                <c:formatCode>0</c:formatCode>
                <c:ptCount val="277"/>
                <c:pt idx="0">
                  <c:v>16.9113924050633</c:v>
                </c:pt>
                <c:pt idx="1">
                  <c:v>16.9113924050633</c:v>
                </c:pt>
                <c:pt idx="2">
                  <c:v>17.629310344827594</c:v>
                </c:pt>
                <c:pt idx="3">
                  <c:v>17.629310344827594</c:v>
                </c:pt>
                <c:pt idx="4">
                  <c:v>17.629310344827594</c:v>
                </c:pt>
                <c:pt idx="5">
                  <c:v>17.629310344827594</c:v>
                </c:pt>
                <c:pt idx="6">
                  <c:v>16.9113924050633</c:v>
                </c:pt>
                <c:pt idx="7">
                  <c:v>16.9113924050633</c:v>
                </c:pt>
                <c:pt idx="8">
                  <c:v>16.9113924050633</c:v>
                </c:pt>
                <c:pt idx="9">
                  <c:v>17.629310344827594</c:v>
                </c:pt>
                <c:pt idx="10">
                  <c:v>17.629310344827594</c:v>
                </c:pt>
                <c:pt idx="11">
                  <c:v>16.9113924050633</c:v>
                </c:pt>
                <c:pt idx="12">
                  <c:v>17.629310344827594</c:v>
                </c:pt>
                <c:pt idx="13">
                  <c:v>16.9113924050633</c:v>
                </c:pt>
                <c:pt idx="14">
                  <c:v>16.9113924050633</c:v>
                </c:pt>
                <c:pt idx="15">
                  <c:v>17.629310344827594</c:v>
                </c:pt>
                <c:pt idx="16">
                  <c:v>16.9113924050633</c:v>
                </c:pt>
                <c:pt idx="17">
                  <c:v>16.9113924050633</c:v>
                </c:pt>
                <c:pt idx="18">
                  <c:v>16.9113924050633</c:v>
                </c:pt>
                <c:pt idx="19">
                  <c:v>16.9113924050633</c:v>
                </c:pt>
                <c:pt idx="20">
                  <c:v>16.9113924050633</c:v>
                </c:pt>
                <c:pt idx="21">
                  <c:v>17.629310344827594</c:v>
                </c:pt>
                <c:pt idx="22">
                  <c:v>17.629310344827594</c:v>
                </c:pt>
                <c:pt idx="23">
                  <c:v>17.629310344827594</c:v>
                </c:pt>
                <c:pt idx="24">
                  <c:v>17.629310344827594</c:v>
                </c:pt>
                <c:pt idx="25">
                  <c:v>16.9113924050633</c:v>
                </c:pt>
                <c:pt idx="26">
                  <c:v>14.000000000000028</c:v>
                </c:pt>
                <c:pt idx="27">
                  <c:v>14.000000000000028</c:v>
                </c:pt>
                <c:pt idx="28">
                  <c:v>16.9113924050633</c:v>
                </c:pt>
                <c:pt idx="29">
                  <c:v>16.9113924050633</c:v>
                </c:pt>
                <c:pt idx="30">
                  <c:v>16.9113924050633</c:v>
                </c:pt>
                <c:pt idx="31">
                  <c:v>16.9113924050633</c:v>
                </c:pt>
                <c:pt idx="32">
                  <c:v>14.000000000000028</c:v>
                </c:pt>
                <c:pt idx="33">
                  <c:v>16.9113924050633</c:v>
                </c:pt>
                <c:pt idx="34">
                  <c:v>16.9113924050633</c:v>
                </c:pt>
                <c:pt idx="35">
                  <c:v>14.000000000000028</c:v>
                </c:pt>
                <c:pt idx="36">
                  <c:v>14.000000000000028</c:v>
                </c:pt>
                <c:pt idx="37">
                  <c:v>14.000000000000028</c:v>
                </c:pt>
                <c:pt idx="38">
                  <c:v>17.629310344827594</c:v>
                </c:pt>
                <c:pt idx="39">
                  <c:v>17.629310344827594</c:v>
                </c:pt>
                <c:pt idx="40">
                  <c:v>16.9113924050633</c:v>
                </c:pt>
                <c:pt idx="41">
                  <c:v>16.9113924050633</c:v>
                </c:pt>
                <c:pt idx="42">
                  <c:v>16.9113924050633</c:v>
                </c:pt>
                <c:pt idx="43">
                  <c:v>14.000000000000028</c:v>
                </c:pt>
                <c:pt idx="44">
                  <c:v>17.629310344827594</c:v>
                </c:pt>
                <c:pt idx="45">
                  <c:v>14.000000000000028</c:v>
                </c:pt>
                <c:pt idx="46">
                  <c:v>14.000000000000028</c:v>
                </c:pt>
                <c:pt idx="47">
                  <c:v>16.9113924050633</c:v>
                </c:pt>
                <c:pt idx="48">
                  <c:v>14.000000000000028</c:v>
                </c:pt>
                <c:pt idx="49">
                  <c:v>14.000000000000028</c:v>
                </c:pt>
                <c:pt idx="50">
                  <c:v>17.629310344827594</c:v>
                </c:pt>
                <c:pt idx="51">
                  <c:v>16.9113924050633</c:v>
                </c:pt>
                <c:pt idx="52">
                  <c:v>14.000000000000028</c:v>
                </c:pt>
                <c:pt idx="53">
                  <c:v>17.629310344827594</c:v>
                </c:pt>
                <c:pt idx="54">
                  <c:v>17.629310344827594</c:v>
                </c:pt>
                <c:pt idx="55">
                  <c:v>16.9113924050633</c:v>
                </c:pt>
                <c:pt idx="56">
                  <c:v>16.9113924050633</c:v>
                </c:pt>
                <c:pt idx="57">
                  <c:v>17.629310344827594</c:v>
                </c:pt>
                <c:pt idx="58">
                  <c:v>17.629310344827594</c:v>
                </c:pt>
                <c:pt idx="59">
                  <c:v>17.629310344827594</c:v>
                </c:pt>
                <c:pt idx="60">
                  <c:v>17.629310344827594</c:v>
                </c:pt>
                <c:pt idx="61">
                  <c:v>17.629310344827594</c:v>
                </c:pt>
                <c:pt idx="62">
                  <c:v>17.629310344827594</c:v>
                </c:pt>
                <c:pt idx="63">
                  <c:v>16.9113924050633</c:v>
                </c:pt>
                <c:pt idx="64">
                  <c:v>16.9113924050633</c:v>
                </c:pt>
                <c:pt idx="65">
                  <c:v>16.9113924050633</c:v>
                </c:pt>
                <c:pt idx="66">
                  <c:v>16.9113924050633</c:v>
                </c:pt>
                <c:pt idx="67">
                  <c:v>17.629310344827594</c:v>
                </c:pt>
                <c:pt idx="68">
                  <c:v>17.629310344827594</c:v>
                </c:pt>
                <c:pt idx="69">
                  <c:v>16.9113924050633</c:v>
                </c:pt>
                <c:pt idx="70">
                  <c:v>16.9113924050633</c:v>
                </c:pt>
                <c:pt idx="71">
                  <c:v>17.629310344827594</c:v>
                </c:pt>
                <c:pt idx="72">
                  <c:v>16.9113924050633</c:v>
                </c:pt>
                <c:pt idx="73">
                  <c:v>16.9113924050633</c:v>
                </c:pt>
                <c:pt idx="74">
                  <c:v>16.9113924050633</c:v>
                </c:pt>
                <c:pt idx="75">
                  <c:v>17.629310344827594</c:v>
                </c:pt>
                <c:pt idx="76">
                  <c:v>17.629310344827594</c:v>
                </c:pt>
                <c:pt idx="77">
                  <c:v>17.629310344827594</c:v>
                </c:pt>
                <c:pt idx="78">
                  <c:v>17.629310344827594</c:v>
                </c:pt>
                <c:pt idx="79">
                  <c:v>16.9113924050633</c:v>
                </c:pt>
                <c:pt idx="80">
                  <c:v>16.9113924050633</c:v>
                </c:pt>
                <c:pt idx="81">
                  <c:v>16.9113924050633</c:v>
                </c:pt>
                <c:pt idx="82">
                  <c:v>16.9113924050633</c:v>
                </c:pt>
                <c:pt idx="83">
                  <c:v>16.9113924050633</c:v>
                </c:pt>
                <c:pt idx="84">
                  <c:v>16.9113924050633</c:v>
                </c:pt>
                <c:pt idx="85">
                  <c:v>16.9113924050633</c:v>
                </c:pt>
                <c:pt idx="86">
                  <c:v>16.9113924050633</c:v>
                </c:pt>
                <c:pt idx="87">
                  <c:v>17.629310344827594</c:v>
                </c:pt>
                <c:pt idx="88">
                  <c:v>17.629310344827594</c:v>
                </c:pt>
                <c:pt idx="89">
                  <c:v>17.629310344827594</c:v>
                </c:pt>
                <c:pt idx="90">
                  <c:v>17.629310344827594</c:v>
                </c:pt>
                <c:pt idx="91">
                  <c:v>16.9113924050633</c:v>
                </c:pt>
                <c:pt idx="92">
                  <c:v>17.629310344827594</c:v>
                </c:pt>
                <c:pt idx="93">
                  <c:v>17.629310344827594</c:v>
                </c:pt>
                <c:pt idx="94">
                  <c:v>17.629310344827594</c:v>
                </c:pt>
                <c:pt idx="95">
                  <c:v>17.629310344827594</c:v>
                </c:pt>
                <c:pt idx="96">
                  <c:v>16.9113924050633</c:v>
                </c:pt>
                <c:pt idx="97">
                  <c:v>17.629310344827594</c:v>
                </c:pt>
                <c:pt idx="98">
                  <c:v>17.629310344827594</c:v>
                </c:pt>
                <c:pt idx="99">
                  <c:v>16.9113924050633</c:v>
                </c:pt>
                <c:pt idx="100">
                  <c:v>16.9113924050633</c:v>
                </c:pt>
                <c:pt idx="101">
                  <c:v>17.629310344827594</c:v>
                </c:pt>
                <c:pt idx="102">
                  <c:v>16.9113924050633</c:v>
                </c:pt>
                <c:pt idx="103">
                  <c:v>17.629310344827594</c:v>
                </c:pt>
                <c:pt idx="104">
                  <c:v>16.9113924050633</c:v>
                </c:pt>
                <c:pt idx="105">
                  <c:v>16.9113924050633</c:v>
                </c:pt>
                <c:pt idx="106">
                  <c:v>16.9113924050633</c:v>
                </c:pt>
                <c:pt idx="107">
                  <c:v>16.9113924050633</c:v>
                </c:pt>
                <c:pt idx="108">
                  <c:v>16.9113924050633</c:v>
                </c:pt>
                <c:pt idx="109">
                  <c:v>16.9113924050633</c:v>
                </c:pt>
                <c:pt idx="110">
                  <c:v>16.9113924050633</c:v>
                </c:pt>
                <c:pt idx="111">
                  <c:v>17.629310344827594</c:v>
                </c:pt>
                <c:pt idx="112">
                  <c:v>17.629310344827594</c:v>
                </c:pt>
                <c:pt idx="113">
                  <c:v>17.629310344827594</c:v>
                </c:pt>
                <c:pt idx="114">
                  <c:v>17.629310344827594</c:v>
                </c:pt>
                <c:pt idx="115">
                  <c:v>17.629310344827594</c:v>
                </c:pt>
                <c:pt idx="116">
                  <c:v>17.629310344827594</c:v>
                </c:pt>
                <c:pt idx="117">
                  <c:v>17.629310344827594</c:v>
                </c:pt>
                <c:pt idx="118">
                  <c:v>17.629310344827594</c:v>
                </c:pt>
                <c:pt idx="119">
                  <c:v>17.629310344827594</c:v>
                </c:pt>
                <c:pt idx="120">
                  <c:v>17.629310344827594</c:v>
                </c:pt>
                <c:pt idx="121">
                  <c:v>17.629310344827594</c:v>
                </c:pt>
                <c:pt idx="122">
                  <c:v>17.629310344827594</c:v>
                </c:pt>
                <c:pt idx="123">
                  <c:v>17.629310344827594</c:v>
                </c:pt>
                <c:pt idx="124">
                  <c:v>17.629310344827594</c:v>
                </c:pt>
                <c:pt idx="125">
                  <c:v>17.629310344827594</c:v>
                </c:pt>
                <c:pt idx="126">
                  <c:v>17.629310344827594</c:v>
                </c:pt>
                <c:pt idx="127">
                  <c:v>17.629310344827594</c:v>
                </c:pt>
                <c:pt idx="128">
                  <c:v>17.629310344827594</c:v>
                </c:pt>
                <c:pt idx="129">
                  <c:v>17.629310344827594</c:v>
                </c:pt>
                <c:pt idx="130">
                  <c:v>17.629310344827594</c:v>
                </c:pt>
                <c:pt idx="131">
                  <c:v>17.629310344827594</c:v>
                </c:pt>
                <c:pt idx="132">
                  <c:v>17.629310344827594</c:v>
                </c:pt>
                <c:pt idx="133">
                  <c:v>17.629310344827594</c:v>
                </c:pt>
                <c:pt idx="134">
                  <c:v>17.629310344827594</c:v>
                </c:pt>
                <c:pt idx="135">
                  <c:v>17.629310344827594</c:v>
                </c:pt>
                <c:pt idx="136">
                  <c:v>17.629310344827594</c:v>
                </c:pt>
                <c:pt idx="137">
                  <c:v>17.629310344827594</c:v>
                </c:pt>
                <c:pt idx="138">
                  <c:v>17.629310344827594</c:v>
                </c:pt>
                <c:pt idx="139">
                  <c:v>17.629310344827594</c:v>
                </c:pt>
                <c:pt idx="140">
                  <c:v>17.629310344827594</c:v>
                </c:pt>
                <c:pt idx="141">
                  <c:v>17.629310344827594</c:v>
                </c:pt>
                <c:pt idx="142">
                  <c:v>17.629310344827594</c:v>
                </c:pt>
                <c:pt idx="143">
                  <c:v>17.629310344827594</c:v>
                </c:pt>
                <c:pt idx="144">
                  <c:v>17.629310344827594</c:v>
                </c:pt>
                <c:pt idx="145">
                  <c:v>17.629310344827594</c:v>
                </c:pt>
                <c:pt idx="146">
                  <c:v>17.629310344827594</c:v>
                </c:pt>
                <c:pt idx="147">
                  <c:v>17.629310344827594</c:v>
                </c:pt>
                <c:pt idx="148">
                  <c:v>17.629310344827594</c:v>
                </c:pt>
                <c:pt idx="149">
                  <c:v>17.629310344827594</c:v>
                </c:pt>
                <c:pt idx="150">
                  <c:v>17.629310344827594</c:v>
                </c:pt>
                <c:pt idx="151">
                  <c:v>17.629310344827594</c:v>
                </c:pt>
                <c:pt idx="152">
                  <c:v>17.629310344827594</c:v>
                </c:pt>
                <c:pt idx="153">
                  <c:v>17.629310344827594</c:v>
                </c:pt>
                <c:pt idx="154">
                  <c:v>17.629310344827594</c:v>
                </c:pt>
                <c:pt idx="155">
                  <c:v>17.629310344827594</c:v>
                </c:pt>
                <c:pt idx="156">
                  <c:v>17.629310344827594</c:v>
                </c:pt>
                <c:pt idx="157">
                  <c:v>17.629310344827594</c:v>
                </c:pt>
                <c:pt idx="158">
                  <c:v>17.629310344827594</c:v>
                </c:pt>
                <c:pt idx="159">
                  <c:v>17.629310344827594</c:v>
                </c:pt>
                <c:pt idx="160">
                  <c:v>17.629310344827594</c:v>
                </c:pt>
                <c:pt idx="161">
                  <c:v>17.629310344827594</c:v>
                </c:pt>
                <c:pt idx="162">
                  <c:v>17.629310344827594</c:v>
                </c:pt>
                <c:pt idx="163">
                  <c:v>19.888888888888889</c:v>
                </c:pt>
                <c:pt idx="164">
                  <c:v>19.888888888888889</c:v>
                </c:pt>
                <c:pt idx="165">
                  <c:v>17.629310344827594</c:v>
                </c:pt>
                <c:pt idx="166">
                  <c:v>17.629310344827594</c:v>
                </c:pt>
                <c:pt idx="167">
                  <c:v>19.888888888888889</c:v>
                </c:pt>
                <c:pt idx="168">
                  <c:v>19.888888888888889</c:v>
                </c:pt>
                <c:pt idx="169">
                  <c:v>19.888888888888889</c:v>
                </c:pt>
                <c:pt idx="170">
                  <c:v>17.629310344827594</c:v>
                </c:pt>
                <c:pt idx="171">
                  <c:v>17.629310344827594</c:v>
                </c:pt>
                <c:pt idx="172">
                  <c:v>17.629310344827594</c:v>
                </c:pt>
                <c:pt idx="173">
                  <c:v>17.629310344827594</c:v>
                </c:pt>
                <c:pt idx="174">
                  <c:v>19.888888888888889</c:v>
                </c:pt>
                <c:pt idx="175">
                  <c:v>19.888888888888889</c:v>
                </c:pt>
                <c:pt idx="176">
                  <c:v>19.888888888888889</c:v>
                </c:pt>
                <c:pt idx="177">
                  <c:v>17.629310344827594</c:v>
                </c:pt>
                <c:pt idx="178">
                  <c:v>17.629310344827594</c:v>
                </c:pt>
                <c:pt idx="179">
                  <c:v>17.629310344827594</c:v>
                </c:pt>
                <c:pt idx="180">
                  <c:v>17.629310344827594</c:v>
                </c:pt>
                <c:pt idx="181">
                  <c:v>17.629310344827594</c:v>
                </c:pt>
                <c:pt idx="182">
                  <c:v>19.888888888888889</c:v>
                </c:pt>
                <c:pt idx="183">
                  <c:v>17.629310344827594</c:v>
                </c:pt>
                <c:pt idx="184">
                  <c:v>16.333333333333343</c:v>
                </c:pt>
                <c:pt idx="185">
                  <c:v>16.333333333333343</c:v>
                </c:pt>
                <c:pt idx="186">
                  <c:v>16.333333333333343</c:v>
                </c:pt>
                <c:pt idx="187">
                  <c:v>16.333333333333343</c:v>
                </c:pt>
                <c:pt idx="188">
                  <c:v>16.333333333333343</c:v>
                </c:pt>
                <c:pt idx="189">
                  <c:v>16.9113924050633</c:v>
                </c:pt>
                <c:pt idx="190">
                  <c:v>16.9113924050633</c:v>
                </c:pt>
                <c:pt idx="191">
                  <c:v>16.9113924050633</c:v>
                </c:pt>
                <c:pt idx="192">
                  <c:v>16.9113924050633</c:v>
                </c:pt>
                <c:pt idx="193">
                  <c:v>16.9113924050633</c:v>
                </c:pt>
                <c:pt idx="194">
                  <c:v>9.8000000000000131</c:v>
                </c:pt>
                <c:pt idx="195">
                  <c:v>9.8000000000000131</c:v>
                </c:pt>
                <c:pt idx="196">
                  <c:v>9.8000000000000131</c:v>
                </c:pt>
                <c:pt idx="197">
                  <c:v>9.8000000000000131</c:v>
                </c:pt>
                <c:pt idx="198">
                  <c:v>9.8000000000000131</c:v>
                </c:pt>
                <c:pt idx="199">
                  <c:v>16.9113924050633</c:v>
                </c:pt>
                <c:pt idx="200">
                  <c:v>16.9113924050633</c:v>
                </c:pt>
                <c:pt idx="201">
                  <c:v>16.9113924050633</c:v>
                </c:pt>
                <c:pt idx="202">
                  <c:v>16.333333333333343</c:v>
                </c:pt>
                <c:pt idx="203">
                  <c:v>16.9113924050633</c:v>
                </c:pt>
                <c:pt idx="204">
                  <c:v>16.333333333333343</c:v>
                </c:pt>
                <c:pt idx="205">
                  <c:v>16.9113924050633</c:v>
                </c:pt>
                <c:pt idx="206">
                  <c:v>16.9113924050633</c:v>
                </c:pt>
                <c:pt idx="207">
                  <c:v>16.333333333333343</c:v>
                </c:pt>
                <c:pt idx="208">
                  <c:v>16.333333333333343</c:v>
                </c:pt>
                <c:pt idx="209">
                  <c:v>16.9113924050633</c:v>
                </c:pt>
                <c:pt idx="210">
                  <c:v>16.333333333333343</c:v>
                </c:pt>
                <c:pt idx="211">
                  <c:v>16.9113924050633</c:v>
                </c:pt>
                <c:pt idx="212">
                  <c:v>16.333333333333343</c:v>
                </c:pt>
                <c:pt idx="213">
                  <c:v>16.333333333333343</c:v>
                </c:pt>
                <c:pt idx="214">
                  <c:v>16.333333333333343</c:v>
                </c:pt>
                <c:pt idx="215">
                  <c:v>16.9113924050633</c:v>
                </c:pt>
                <c:pt idx="216">
                  <c:v>16.9113924050633</c:v>
                </c:pt>
                <c:pt idx="217">
                  <c:v>16.333333333333343</c:v>
                </c:pt>
                <c:pt idx="218">
                  <c:v>17.629310344827594</c:v>
                </c:pt>
                <c:pt idx="219">
                  <c:v>17.629310344827594</c:v>
                </c:pt>
                <c:pt idx="220">
                  <c:v>16.333333333333343</c:v>
                </c:pt>
                <c:pt idx="221">
                  <c:v>17.629310344827594</c:v>
                </c:pt>
                <c:pt idx="222">
                  <c:v>16.9113924050633</c:v>
                </c:pt>
                <c:pt idx="223">
                  <c:v>16.333333333333343</c:v>
                </c:pt>
                <c:pt idx="224">
                  <c:v>16.333333333333343</c:v>
                </c:pt>
                <c:pt idx="225">
                  <c:v>17.629310344827594</c:v>
                </c:pt>
                <c:pt idx="226">
                  <c:v>16.9113924050633</c:v>
                </c:pt>
                <c:pt idx="227">
                  <c:v>16.9113924050633</c:v>
                </c:pt>
                <c:pt idx="228">
                  <c:v>16.333333333333343</c:v>
                </c:pt>
                <c:pt idx="229">
                  <c:v>16.9113924050633</c:v>
                </c:pt>
                <c:pt idx="230">
                  <c:v>16.9113924050633</c:v>
                </c:pt>
                <c:pt idx="231">
                  <c:v>16.9113924050633</c:v>
                </c:pt>
                <c:pt idx="232">
                  <c:v>16.9113924050633</c:v>
                </c:pt>
                <c:pt idx="233">
                  <c:v>17.629310344827594</c:v>
                </c:pt>
                <c:pt idx="234">
                  <c:v>17.629310344827594</c:v>
                </c:pt>
                <c:pt idx="235">
                  <c:v>17.629310344827594</c:v>
                </c:pt>
                <c:pt idx="236">
                  <c:v>16.333333333333343</c:v>
                </c:pt>
                <c:pt idx="237">
                  <c:v>17.629310344827594</c:v>
                </c:pt>
                <c:pt idx="238">
                  <c:v>16.9113924050633</c:v>
                </c:pt>
                <c:pt idx="239">
                  <c:v>16.333333333333343</c:v>
                </c:pt>
                <c:pt idx="240">
                  <c:v>17.629310344827594</c:v>
                </c:pt>
                <c:pt idx="241">
                  <c:v>16.333333333333343</c:v>
                </c:pt>
                <c:pt idx="242">
                  <c:v>16.333333333333343</c:v>
                </c:pt>
                <c:pt idx="243">
                  <c:v>16.333333333333343</c:v>
                </c:pt>
                <c:pt idx="244">
                  <c:v>17.000000000000007</c:v>
                </c:pt>
                <c:pt idx="245">
                  <c:v>16.333333333333343</c:v>
                </c:pt>
                <c:pt idx="246">
                  <c:v>9.8333333333333464</c:v>
                </c:pt>
                <c:pt idx="247">
                  <c:v>17.000000000000007</c:v>
                </c:pt>
                <c:pt idx="248">
                  <c:v>17.000000000000007</c:v>
                </c:pt>
                <c:pt idx="249">
                  <c:v>16.333333333333343</c:v>
                </c:pt>
                <c:pt idx="250">
                  <c:v>16.333333333333343</c:v>
                </c:pt>
                <c:pt idx="251">
                  <c:v>17.000000000000007</c:v>
                </c:pt>
                <c:pt idx="252">
                  <c:v>9.8333333333333464</c:v>
                </c:pt>
                <c:pt idx="253">
                  <c:v>9.8333333333333464</c:v>
                </c:pt>
                <c:pt idx="254">
                  <c:v>17.000000000000007</c:v>
                </c:pt>
                <c:pt idx="255">
                  <c:v>9.8333333333333464</c:v>
                </c:pt>
                <c:pt idx="256">
                  <c:v>9.8333333333333464</c:v>
                </c:pt>
                <c:pt idx="257">
                  <c:v>9.8333333333333464</c:v>
                </c:pt>
                <c:pt idx="258">
                  <c:v>16.333333333333343</c:v>
                </c:pt>
                <c:pt idx="259">
                  <c:v>17.000000000000007</c:v>
                </c:pt>
                <c:pt idx="260">
                  <c:v>16.333333333333343</c:v>
                </c:pt>
                <c:pt idx="261">
                  <c:v>16.333333333333343</c:v>
                </c:pt>
                <c:pt idx="262">
                  <c:v>16.333333333333343</c:v>
                </c:pt>
                <c:pt idx="263">
                  <c:v>17.000000000000007</c:v>
                </c:pt>
                <c:pt idx="264">
                  <c:v>16.333333333333343</c:v>
                </c:pt>
                <c:pt idx="265">
                  <c:v>17.000000000000007</c:v>
                </c:pt>
                <c:pt idx="266">
                  <c:v>16.333333333333343</c:v>
                </c:pt>
                <c:pt idx="267">
                  <c:v>17.000000000000007</c:v>
                </c:pt>
                <c:pt idx="268">
                  <c:v>17.000000000000007</c:v>
                </c:pt>
                <c:pt idx="269">
                  <c:v>17.000000000000007</c:v>
                </c:pt>
                <c:pt idx="270">
                  <c:v>17.000000000000007</c:v>
                </c:pt>
                <c:pt idx="271">
                  <c:v>16.333333333333343</c:v>
                </c:pt>
                <c:pt idx="272">
                  <c:v>16.333333333333343</c:v>
                </c:pt>
                <c:pt idx="273">
                  <c:v>16.333333333333343</c:v>
                </c:pt>
                <c:pt idx="274">
                  <c:v>17.000000000000007</c:v>
                </c:pt>
                <c:pt idx="275">
                  <c:v>16.333333333333343</c:v>
                </c:pt>
                <c:pt idx="276">
                  <c:v>17.000000000000007</c:v>
                </c:pt>
              </c:numCache>
            </c:numRef>
          </c:xVal>
          <c:yVal>
            <c:numRef>
              <c:f>ANOVA1!$G$122:$G$398</c:f>
              <c:numCache>
                <c:formatCode>0</c:formatCode>
                <c:ptCount val="277"/>
                <c:pt idx="0">
                  <c:v>-1.7230043615532278</c:v>
                </c:pt>
                <c:pt idx="1">
                  <c:v>-1.578352560742702</c:v>
                </c:pt>
                <c:pt idx="2">
                  <c:v>0.63222812940462514</c:v>
                </c:pt>
                <c:pt idx="3">
                  <c:v>-1.103593480321686</c:v>
                </c:pt>
                <c:pt idx="4">
                  <c:v>-2.1161560859953679</c:v>
                </c:pt>
                <c:pt idx="5">
                  <c:v>-0.38033447626905642</c:v>
                </c:pt>
                <c:pt idx="6">
                  <c:v>-0.56578995506902041</c:v>
                </c:pt>
                <c:pt idx="7">
                  <c:v>-0.56578995506902041</c:v>
                </c:pt>
                <c:pt idx="8">
                  <c:v>0.44677265060466115</c:v>
                </c:pt>
                <c:pt idx="9">
                  <c:v>0.19827272697304732</c:v>
                </c:pt>
                <c:pt idx="10">
                  <c:v>-1.103593480321686</c:v>
                </c:pt>
                <c:pt idx="11">
                  <c:v>-0.71044175587954628</c:v>
                </c:pt>
                <c:pt idx="12">
                  <c:v>0.48757632859409916</c:v>
                </c:pt>
                <c:pt idx="13">
                  <c:v>0.30212084979413523</c:v>
                </c:pt>
                <c:pt idx="14">
                  <c:v>0.15746904898360931</c:v>
                </c:pt>
                <c:pt idx="15">
                  <c:v>1.5001389342677807</c:v>
                </c:pt>
                <c:pt idx="16">
                  <c:v>0.44677265060466115</c:v>
                </c:pt>
                <c:pt idx="17">
                  <c:v>-0.85509355669007225</c:v>
                </c:pt>
                <c:pt idx="18">
                  <c:v>-0.27648635344796851</c:v>
                </c:pt>
                <c:pt idx="19">
                  <c:v>-0.27648635344796851</c:v>
                </c:pt>
                <c:pt idx="20">
                  <c:v>-0.13183455263744256</c:v>
                </c:pt>
                <c:pt idx="21">
                  <c:v>0.776879930215151</c:v>
                </c:pt>
                <c:pt idx="22">
                  <c:v>0.63222812940462514</c:v>
                </c:pt>
                <c:pt idx="23">
                  <c:v>-9.1030874648004564E-2</c:v>
                </c:pt>
                <c:pt idx="24">
                  <c:v>5.3620926162521378E-2</c:v>
                </c:pt>
                <c:pt idx="25">
                  <c:v>0.44677265060466115</c:v>
                </c:pt>
                <c:pt idx="26">
                  <c:v>-0.5786072032421079</c:v>
                </c:pt>
                <c:pt idx="27">
                  <c:v>-0.28930360162105601</c:v>
                </c:pt>
                <c:pt idx="28">
                  <c:v>-0.13183455263744256</c:v>
                </c:pt>
                <c:pt idx="29">
                  <c:v>-0.71044175587954628</c:v>
                </c:pt>
                <c:pt idx="30">
                  <c:v>0.15746904898360931</c:v>
                </c:pt>
                <c:pt idx="31">
                  <c:v>-0.85509355669007225</c:v>
                </c:pt>
                <c:pt idx="32">
                  <c:v>-0.86791080486315975</c:v>
                </c:pt>
                <c:pt idx="33">
                  <c:v>0.88072805303623902</c:v>
                </c:pt>
                <c:pt idx="34">
                  <c:v>-0.13183455263744256</c:v>
                </c:pt>
                <c:pt idx="35">
                  <c:v>0.72325900405262555</c:v>
                </c:pt>
                <c:pt idx="36">
                  <c:v>-4.1112514512214474E-15</c:v>
                </c:pt>
                <c:pt idx="37">
                  <c:v>0.57860720324209958</c:v>
                </c:pt>
                <c:pt idx="38">
                  <c:v>-1.392897081942738</c:v>
                </c:pt>
                <c:pt idx="39">
                  <c:v>-0.2356826754585305</c:v>
                </c:pt>
                <c:pt idx="40">
                  <c:v>0.73607625222571305</c:v>
                </c:pt>
                <c:pt idx="41">
                  <c:v>-1.2890489591216501</c:v>
                </c:pt>
                <c:pt idx="42">
                  <c:v>0.44677265060466115</c:v>
                </c:pt>
                <c:pt idx="43">
                  <c:v>1.7358216097263071</c:v>
                </c:pt>
                <c:pt idx="44">
                  <c:v>-0.95894167951116016</c:v>
                </c:pt>
                <c:pt idx="45">
                  <c:v>-0.5786072032421079</c:v>
                </c:pt>
                <c:pt idx="46">
                  <c:v>0.14465180081052181</c:v>
                </c:pt>
                <c:pt idx="47">
                  <c:v>-0.27648635344796851</c:v>
                </c:pt>
                <c:pt idx="48">
                  <c:v>-1.0125626056736856</c:v>
                </c:pt>
                <c:pt idx="49">
                  <c:v>0.86791080486315153</c:v>
                </c:pt>
                <c:pt idx="50">
                  <c:v>-2.2608078868058934</c:v>
                </c:pt>
                <c:pt idx="51">
                  <c:v>-0.56578995506902041</c:v>
                </c:pt>
                <c:pt idx="52">
                  <c:v>-0.72325900405263377</c:v>
                </c:pt>
                <c:pt idx="53">
                  <c:v>0.48757632859409916</c:v>
                </c:pt>
                <c:pt idx="54">
                  <c:v>-0.95894167951116016</c:v>
                </c:pt>
                <c:pt idx="55">
                  <c:v>2.0379424595204463</c:v>
                </c:pt>
                <c:pt idx="56">
                  <c:v>1.1700316546572909</c:v>
                </c:pt>
                <c:pt idx="57">
                  <c:v>-1.103593480321686</c:v>
                </c:pt>
                <c:pt idx="58">
                  <c:v>-0.81428987870063418</c:v>
                </c:pt>
                <c:pt idx="59">
                  <c:v>-1.103593480321686</c:v>
                </c:pt>
                <c:pt idx="60">
                  <c:v>-9.1030874648004564E-2</c:v>
                </c:pt>
                <c:pt idx="61">
                  <c:v>-0.66963807789010832</c:v>
                </c:pt>
                <c:pt idx="62">
                  <c:v>-0.52498627707958234</c:v>
                </c:pt>
                <c:pt idx="63">
                  <c:v>1.281724817308336E-2</c:v>
                </c:pt>
                <c:pt idx="64">
                  <c:v>-1.433700759932176</c:v>
                </c:pt>
                <c:pt idx="65">
                  <c:v>0.30212084979413523</c:v>
                </c:pt>
                <c:pt idx="66">
                  <c:v>0.44677265060466115</c:v>
                </c:pt>
                <c:pt idx="67">
                  <c:v>0.63222812940462514</c:v>
                </c:pt>
                <c:pt idx="68">
                  <c:v>-0.52498627707958234</c:v>
                </c:pt>
                <c:pt idx="69">
                  <c:v>-0.56578995506902041</c:v>
                </c:pt>
                <c:pt idx="70">
                  <c:v>1.7486388578993945</c:v>
                </c:pt>
                <c:pt idx="71">
                  <c:v>-0.66963807789010832</c:v>
                </c:pt>
                <c:pt idx="72">
                  <c:v>-0.27648635344796851</c:v>
                </c:pt>
                <c:pt idx="73">
                  <c:v>-0.13183455263744256</c:v>
                </c:pt>
                <c:pt idx="74">
                  <c:v>0.30212084979413523</c:v>
                </c:pt>
                <c:pt idx="75">
                  <c:v>5.3620926162521378E-2</c:v>
                </c:pt>
                <c:pt idx="76">
                  <c:v>-1.103593480321686</c:v>
                </c:pt>
                <c:pt idx="77">
                  <c:v>-9.1030874648004564E-2</c:v>
                </c:pt>
                <c:pt idx="78">
                  <c:v>-9.1030874648004564E-2</c:v>
                </c:pt>
                <c:pt idx="79">
                  <c:v>-0.71044175587954628</c:v>
                </c:pt>
                <c:pt idx="80">
                  <c:v>1.281724817308336E-2</c:v>
                </c:pt>
                <c:pt idx="81">
                  <c:v>-1.1443971583111241</c:v>
                </c:pt>
                <c:pt idx="82">
                  <c:v>1.6039870570888686</c:v>
                </c:pt>
                <c:pt idx="83">
                  <c:v>0.30212084979413523</c:v>
                </c:pt>
                <c:pt idx="84">
                  <c:v>0.30212084979413523</c:v>
                </c:pt>
                <c:pt idx="85">
                  <c:v>-0.13183455263744256</c:v>
                </c:pt>
                <c:pt idx="86">
                  <c:v>0.88072805303623902</c:v>
                </c:pt>
                <c:pt idx="87">
                  <c:v>0.92153173102567698</c:v>
                </c:pt>
                <c:pt idx="88">
                  <c:v>-0.52498627707958234</c:v>
                </c:pt>
                <c:pt idx="89">
                  <c:v>-0.81428987870063418</c:v>
                </c:pt>
                <c:pt idx="90">
                  <c:v>-9.1030874648004564E-2</c:v>
                </c:pt>
                <c:pt idx="91">
                  <c:v>0.73607625222571305</c:v>
                </c:pt>
                <c:pt idx="92">
                  <c:v>1.7894425358888326</c:v>
                </c:pt>
                <c:pt idx="93">
                  <c:v>0.48757632859409916</c:v>
                </c:pt>
                <c:pt idx="94">
                  <c:v>-0.2356826754585305</c:v>
                </c:pt>
                <c:pt idx="95">
                  <c:v>-0.66963807789010832</c:v>
                </c:pt>
                <c:pt idx="96">
                  <c:v>1.281724817308336E-2</c:v>
                </c:pt>
                <c:pt idx="97">
                  <c:v>0.34292452778357324</c:v>
                </c:pt>
                <c:pt idx="98">
                  <c:v>-0.52498627707958234</c:v>
                </c:pt>
                <c:pt idx="99">
                  <c:v>0.30212084979413523</c:v>
                </c:pt>
                <c:pt idx="100">
                  <c:v>0.88072805303623902</c:v>
                </c:pt>
                <c:pt idx="101">
                  <c:v>-0.66963807789010832</c:v>
                </c:pt>
                <c:pt idx="102">
                  <c:v>-0.56578995506902041</c:v>
                </c:pt>
                <c:pt idx="103">
                  <c:v>-0.81428987870063418</c:v>
                </c:pt>
                <c:pt idx="104">
                  <c:v>1.281724817308336E-2</c:v>
                </c:pt>
                <c:pt idx="105">
                  <c:v>-0.85509355669007225</c:v>
                </c:pt>
                <c:pt idx="106">
                  <c:v>0.15746904898360931</c:v>
                </c:pt>
                <c:pt idx="107">
                  <c:v>-0.56578995506902041</c:v>
                </c:pt>
                <c:pt idx="108">
                  <c:v>-0.71044175587954628</c:v>
                </c:pt>
                <c:pt idx="109">
                  <c:v>-0.71044175587954628</c:v>
                </c:pt>
                <c:pt idx="110">
                  <c:v>2.1825942603309723</c:v>
                </c:pt>
                <c:pt idx="111">
                  <c:v>1.066183531836203</c:v>
                </c:pt>
                <c:pt idx="112">
                  <c:v>-1.248245281132212</c:v>
                </c:pt>
                <c:pt idx="113">
                  <c:v>-1.6822006835637899</c:v>
                </c:pt>
                <c:pt idx="114">
                  <c:v>-0.81428987870063418</c:v>
                </c:pt>
                <c:pt idx="115">
                  <c:v>-0.66963807789010832</c:v>
                </c:pt>
                <c:pt idx="116">
                  <c:v>5.3620926162521378E-2</c:v>
                </c:pt>
                <c:pt idx="117">
                  <c:v>5.3620926162521378E-2</c:v>
                </c:pt>
                <c:pt idx="118">
                  <c:v>-1.392897081942738</c:v>
                </c:pt>
                <c:pt idx="119">
                  <c:v>0.63222812940462514</c:v>
                </c:pt>
                <c:pt idx="120">
                  <c:v>-9.1030874648004564E-2</c:v>
                </c:pt>
                <c:pt idx="121">
                  <c:v>1.5001389342677807</c:v>
                </c:pt>
                <c:pt idx="122">
                  <c:v>-0.38033447626905642</c:v>
                </c:pt>
                <c:pt idx="123">
                  <c:v>-0.81428987870063418</c:v>
                </c:pt>
                <c:pt idx="124">
                  <c:v>0.92153173102567698</c:v>
                </c:pt>
                <c:pt idx="125">
                  <c:v>-0.66963807789010832</c:v>
                </c:pt>
                <c:pt idx="126">
                  <c:v>0.19827272697304732</c:v>
                </c:pt>
                <c:pt idx="127">
                  <c:v>-1.103593480321686</c:v>
                </c:pt>
                <c:pt idx="128">
                  <c:v>0.19827272697304732</c:v>
                </c:pt>
                <c:pt idx="129">
                  <c:v>5.3620926162521378E-2</c:v>
                </c:pt>
                <c:pt idx="130">
                  <c:v>-0.52498627707958234</c:v>
                </c:pt>
                <c:pt idx="131">
                  <c:v>1.6447907350783066</c:v>
                </c:pt>
                <c:pt idx="132">
                  <c:v>0.48757632859409916</c:v>
                </c:pt>
                <c:pt idx="133">
                  <c:v>-0.2356826754585305</c:v>
                </c:pt>
                <c:pt idx="134">
                  <c:v>1.6447907350783066</c:v>
                </c:pt>
                <c:pt idx="135">
                  <c:v>5.3620926162521378E-2</c:v>
                </c:pt>
                <c:pt idx="136">
                  <c:v>0.776879930215151</c:v>
                </c:pt>
                <c:pt idx="137">
                  <c:v>0.776879930215151</c:v>
                </c:pt>
                <c:pt idx="138">
                  <c:v>2.3680497391309365</c:v>
                </c:pt>
                <c:pt idx="139">
                  <c:v>0.48757632859409916</c:v>
                </c:pt>
                <c:pt idx="140">
                  <c:v>0.19827272697304732</c:v>
                </c:pt>
                <c:pt idx="141">
                  <c:v>1.7894425358888326</c:v>
                </c:pt>
                <c:pt idx="142">
                  <c:v>-0.66963807789010832</c:v>
                </c:pt>
                <c:pt idx="143">
                  <c:v>-0.52498627707958234</c:v>
                </c:pt>
                <c:pt idx="144">
                  <c:v>-9.1030874648004564E-2</c:v>
                </c:pt>
                <c:pt idx="145">
                  <c:v>-0.66963807789010832</c:v>
                </c:pt>
                <c:pt idx="146">
                  <c:v>0.776879930215151</c:v>
                </c:pt>
                <c:pt idx="147">
                  <c:v>-9.1030874648004564E-2</c:v>
                </c:pt>
                <c:pt idx="148">
                  <c:v>2.3680497391309365</c:v>
                </c:pt>
                <c:pt idx="149">
                  <c:v>5.3620926162521378E-2</c:v>
                </c:pt>
                <c:pt idx="150">
                  <c:v>-0.52498627707958234</c:v>
                </c:pt>
                <c:pt idx="151">
                  <c:v>0.63222812940462514</c:v>
                </c:pt>
                <c:pt idx="152">
                  <c:v>1.7894425358888326</c:v>
                </c:pt>
                <c:pt idx="153">
                  <c:v>-0.52498627707958234</c:v>
                </c:pt>
                <c:pt idx="154">
                  <c:v>1.7894425358888326</c:v>
                </c:pt>
                <c:pt idx="155">
                  <c:v>-0.81428987870063418</c:v>
                </c:pt>
                <c:pt idx="156">
                  <c:v>3.3806123448046179</c:v>
                </c:pt>
                <c:pt idx="157">
                  <c:v>-0.2356826754585305</c:v>
                </c:pt>
                <c:pt idx="158">
                  <c:v>1.9340943366993586</c:v>
                </c:pt>
                <c:pt idx="159">
                  <c:v>-0.81428987870063418</c:v>
                </c:pt>
                <c:pt idx="160">
                  <c:v>1.3554871334572547</c:v>
                </c:pt>
                <c:pt idx="161">
                  <c:v>2.657353340751988</c:v>
                </c:pt>
                <c:pt idx="162">
                  <c:v>-0.2356826754585305</c:v>
                </c:pt>
                <c:pt idx="163">
                  <c:v>-0.7071865817403491</c:v>
                </c:pt>
                <c:pt idx="164">
                  <c:v>1.0286350279859622</c:v>
                </c:pt>
                <c:pt idx="165">
                  <c:v>-0.38033447626905642</c:v>
                </c:pt>
                <c:pt idx="166">
                  <c:v>-0.66963807789010832</c:v>
                </c:pt>
                <c:pt idx="167">
                  <c:v>-1.1411419841719268</c:v>
                </c:pt>
                <c:pt idx="168">
                  <c:v>-0.85183838255087496</c:v>
                </c:pt>
                <c:pt idx="169">
                  <c:v>-1.2857937849824528</c:v>
                </c:pt>
                <c:pt idx="170">
                  <c:v>0.34292452778357324</c:v>
                </c:pt>
                <c:pt idx="171">
                  <c:v>-0.2356826754585305</c:v>
                </c:pt>
                <c:pt idx="172">
                  <c:v>1.9340943366993586</c:v>
                </c:pt>
                <c:pt idx="173">
                  <c:v>-0.2356826754585305</c:v>
                </c:pt>
                <c:pt idx="174">
                  <c:v>1.0286350279859622</c:v>
                </c:pt>
                <c:pt idx="175">
                  <c:v>3.0537602393333252</c:v>
                </c:pt>
                <c:pt idx="176">
                  <c:v>-0.99649018336140094</c:v>
                </c:pt>
                <c:pt idx="177">
                  <c:v>-0.52498627707958234</c:v>
                </c:pt>
                <c:pt idx="178">
                  <c:v>-1.248245281132212</c:v>
                </c:pt>
                <c:pt idx="179">
                  <c:v>1.2108353326467289</c:v>
                </c:pt>
                <c:pt idx="180">
                  <c:v>0.48757632859409916</c:v>
                </c:pt>
                <c:pt idx="181">
                  <c:v>0.19827272697304732</c:v>
                </c:pt>
                <c:pt idx="182">
                  <c:v>-0.12857937849824533</c:v>
                </c:pt>
                <c:pt idx="183">
                  <c:v>-1.537548882753264</c:v>
                </c:pt>
                <c:pt idx="184">
                  <c:v>-4.8217266936843348E-2</c:v>
                </c:pt>
                <c:pt idx="185">
                  <c:v>-0.19286906774736928</c:v>
                </c:pt>
                <c:pt idx="186">
                  <c:v>0.53038993630526043</c:v>
                </c:pt>
                <c:pt idx="187">
                  <c:v>9.6434533873682587E-2</c:v>
                </c:pt>
                <c:pt idx="188">
                  <c:v>0.6750417371157863</c:v>
                </c:pt>
                <c:pt idx="189">
                  <c:v>0.30212084979413523</c:v>
                </c:pt>
                <c:pt idx="190">
                  <c:v>2.9058532643836021</c:v>
                </c:pt>
                <c:pt idx="191">
                  <c:v>-0.13183455263744256</c:v>
                </c:pt>
                <c:pt idx="192">
                  <c:v>2.1825942603309723</c:v>
                </c:pt>
                <c:pt idx="193">
                  <c:v>0.73607625222571305</c:v>
                </c:pt>
                <c:pt idx="194">
                  <c:v>2.8930360162103284E-2</c:v>
                </c:pt>
                <c:pt idx="195">
                  <c:v>-0.54967684308000042</c:v>
                </c:pt>
                <c:pt idx="196">
                  <c:v>0.31823396178315516</c:v>
                </c:pt>
                <c:pt idx="197">
                  <c:v>-0.83898044470105237</c:v>
                </c:pt>
                <c:pt idx="198">
                  <c:v>1.0414929658357848</c:v>
                </c:pt>
                <c:pt idx="199">
                  <c:v>-0.71044175587954628</c:v>
                </c:pt>
                <c:pt idx="200">
                  <c:v>-1.433700759932176</c:v>
                </c:pt>
                <c:pt idx="201">
                  <c:v>-0.56578995506902041</c:v>
                </c:pt>
                <c:pt idx="202">
                  <c:v>-1.0607798726105249</c:v>
                </c:pt>
                <c:pt idx="203">
                  <c:v>-0.42113815425849443</c:v>
                </c:pt>
                <c:pt idx="204">
                  <c:v>-1.0607798726105249</c:v>
                </c:pt>
                <c:pt idx="205">
                  <c:v>-0.99974535750059823</c:v>
                </c:pt>
                <c:pt idx="206">
                  <c:v>-0.27648635344796851</c:v>
                </c:pt>
                <c:pt idx="207">
                  <c:v>-0.48217266936842118</c:v>
                </c:pt>
                <c:pt idx="208">
                  <c:v>-0.48217266936842118</c:v>
                </c:pt>
                <c:pt idx="209">
                  <c:v>-1.2890489591216501</c:v>
                </c:pt>
                <c:pt idx="210">
                  <c:v>-1.0607798726105249</c:v>
                </c:pt>
                <c:pt idx="211">
                  <c:v>-1.1443971583111241</c:v>
                </c:pt>
                <c:pt idx="212">
                  <c:v>-0.3375208685578952</c:v>
                </c:pt>
                <c:pt idx="213">
                  <c:v>-1.6393870758526286</c:v>
                </c:pt>
                <c:pt idx="214">
                  <c:v>0.81969353792631228</c:v>
                </c:pt>
                <c:pt idx="215">
                  <c:v>1.7486388578993945</c:v>
                </c:pt>
                <c:pt idx="216">
                  <c:v>-1.1443971583111241</c:v>
                </c:pt>
                <c:pt idx="217">
                  <c:v>0.38573813549473446</c:v>
                </c:pt>
                <c:pt idx="218">
                  <c:v>0.34292452778357324</c:v>
                </c:pt>
                <c:pt idx="219">
                  <c:v>0.19827272697304732</c:v>
                </c:pt>
                <c:pt idx="220">
                  <c:v>-0.62682447017894705</c:v>
                </c:pt>
                <c:pt idx="221">
                  <c:v>-0.38033447626905642</c:v>
                </c:pt>
                <c:pt idx="222">
                  <c:v>0.59142445141518707</c:v>
                </c:pt>
                <c:pt idx="223">
                  <c:v>-4.8217266936843348E-2</c:v>
                </c:pt>
                <c:pt idx="224">
                  <c:v>1.3983007411684161</c:v>
                </c:pt>
                <c:pt idx="225">
                  <c:v>-1.103593480321686</c:v>
                </c:pt>
                <c:pt idx="226">
                  <c:v>-0.27648635344796851</c:v>
                </c:pt>
                <c:pt idx="227">
                  <c:v>0.44677265060466115</c:v>
                </c:pt>
                <c:pt idx="228">
                  <c:v>0.6750417371157863</c:v>
                </c:pt>
                <c:pt idx="229">
                  <c:v>-0.13183455263744256</c:v>
                </c:pt>
                <c:pt idx="230">
                  <c:v>1.281724817308336E-2</c:v>
                </c:pt>
                <c:pt idx="231">
                  <c:v>0.44677265060466115</c:v>
                </c:pt>
                <c:pt idx="232">
                  <c:v>-0.71044175587954628</c:v>
                </c:pt>
                <c:pt idx="233">
                  <c:v>-1.248245281132212</c:v>
                </c:pt>
                <c:pt idx="234">
                  <c:v>-0.66963807789010832</c:v>
                </c:pt>
                <c:pt idx="235">
                  <c:v>-0.81428987870063418</c:v>
                </c:pt>
                <c:pt idx="236">
                  <c:v>0.6750417371157863</c:v>
                </c:pt>
                <c:pt idx="237">
                  <c:v>0.776879930215151</c:v>
                </c:pt>
                <c:pt idx="238">
                  <c:v>0.88072805303623902</c:v>
                </c:pt>
                <c:pt idx="239">
                  <c:v>-4.8217266936843348E-2</c:v>
                </c:pt>
                <c:pt idx="240">
                  <c:v>-0.52498627707958234</c:v>
                </c:pt>
                <c:pt idx="241">
                  <c:v>-0.77147627098947302</c:v>
                </c:pt>
                <c:pt idx="242">
                  <c:v>3.1341223508947271</c:v>
                </c:pt>
                <c:pt idx="243">
                  <c:v>-4.8217266936843348E-2</c:v>
                </c:pt>
                <c:pt idx="244">
                  <c:v>-0.43395540243157882</c:v>
                </c:pt>
                <c:pt idx="245">
                  <c:v>2.4108633468420977</c:v>
                </c:pt>
                <c:pt idx="246">
                  <c:v>-0.40984676896315869</c:v>
                </c:pt>
                <c:pt idx="247">
                  <c:v>-0.43395540243157882</c:v>
                </c:pt>
                <c:pt idx="248">
                  <c:v>0.86791080486315464</c:v>
                </c:pt>
                <c:pt idx="249">
                  <c:v>0.81969353792631228</c:v>
                </c:pt>
                <c:pt idx="250">
                  <c:v>-1.4947352750421028</c:v>
                </c:pt>
                <c:pt idx="251">
                  <c:v>0.43395540243157676</c:v>
                </c:pt>
                <c:pt idx="252">
                  <c:v>-0.40984676896315869</c:v>
                </c:pt>
                <c:pt idx="253">
                  <c:v>-0.26519496815263277</c:v>
                </c:pt>
                <c:pt idx="254">
                  <c:v>0.86791080486315464</c:v>
                </c:pt>
                <c:pt idx="255">
                  <c:v>0.60271583671052287</c:v>
                </c:pt>
                <c:pt idx="256">
                  <c:v>0.60271583671052287</c:v>
                </c:pt>
                <c:pt idx="257">
                  <c:v>-0.12054316734210684</c:v>
                </c:pt>
                <c:pt idx="258">
                  <c:v>0.96434533873683825</c:v>
                </c:pt>
                <c:pt idx="259">
                  <c:v>-1.0125626056736825</c:v>
                </c:pt>
                <c:pt idx="260">
                  <c:v>3.1341223508947271</c:v>
                </c:pt>
                <c:pt idx="261">
                  <c:v>-1.3500834742315768</c:v>
                </c:pt>
                <c:pt idx="262">
                  <c:v>-0.916128071799999</c:v>
                </c:pt>
                <c:pt idx="263">
                  <c:v>-1.0125626056736825</c:v>
                </c:pt>
                <c:pt idx="264">
                  <c:v>-0.48217266936842118</c:v>
                </c:pt>
                <c:pt idx="265">
                  <c:v>-1.0278128628053619E-15</c:v>
                </c:pt>
                <c:pt idx="266">
                  <c:v>-1.2054316734210508</c:v>
                </c:pt>
                <c:pt idx="267">
                  <c:v>-0.86791080486315664</c:v>
                </c:pt>
                <c:pt idx="268">
                  <c:v>0.43395540243157676</c:v>
                </c:pt>
                <c:pt idx="269">
                  <c:v>0.86791080486315464</c:v>
                </c:pt>
                <c:pt idx="270">
                  <c:v>-0.86791080486315664</c:v>
                </c:pt>
                <c:pt idx="271">
                  <c:v>-0.916128071799999</c:v>
                </c:pt>
                <c:pt idx="272">
                  <c:v>-0.3375208685578952</c:v>
                </c:pt>
                <c:pt idx="273">
                  <c:v>-0.3375208685578952</c:v>
                </c:pt>
                <c:pt idx="274">
                  <c:v>0.14465180081052489</c:v>
                </c:pt>
                <c:pt idx="275">
                  <c:v>-0.77147627098947302</c:v>
                </c:pt>
                <c:pt idx="276">
                  <c:v>1.0125626056736805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2-494E-A4A8-2769D0D1D358}"/>
            </c:ext>
          </c:extLst>
        </c:ser>
        <c:ser>
          <c:idx val="1"/>
          <c:order val="1"/>
          <c:tx>
            <c:v>Anna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9.8000000000000131</c:v>
              </c:pt>
            </c:numLit>
          </c:xVal>
          <c:yVal>
            <c:numLit>
              <c:formatCode>General</c:formatCode>
              <c:ptCount val="1"/>
              <c:pt idx="0">
                <c:v>-0.54967684308000042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7-D7D2-494E-A4A8-2769D0D1D358}"/>
            </c:ext>
          </c:extLst>
        </c:ser>
        <c:ser>
          <c:idx val="2"/>
          <c:order val="2"/>
          <c:tx>
            <c:v>Bob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16.9113924050633</c:v>
              </c:pt>
            </c:numLit>
          </c:xVal>
          <c:yVal>
            <c:numLit>
              <c:formatCode>General</c:formatCode>
              <c:ptCount val="1"/>
              <c:pt idx="0">
                <c:v>-1.578352560742702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8-D7D2-494E-A4A8-2769D0D1D358}"/>
            </c:ext>
          </c:extLst>
        </c:ser>
        <c:ser>
          <c:idx val="3"/>
          <c:order val="3"/>
          <c:tx>
            <c:v>Brett &amp; Cara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 w="0"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19.888888888888889</c:v>
              </c:pt>
            </c:numLit>
          </c:xVal>
          <c:yVal>
            <c:numLit>
              <c:formatCode>General</c:formatCode>
              <c:ptCount val="1"/>
              <c:pt idx="0">
                <c:v>1.0286350279859622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9-D7D2-494E-A4A8-2769D0D1D358}"/>
            </c:ext>
          </c:extLst>
        </c:ser>
        <c:ser>
          <c:idx val="4"/>
          <c:order val="4"/>
          <c:tx>
            <c:v>Dolvett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C82896"/>
              </a:solidFill>
              <a:ln w="0">
                <a:solidFill>
                  <a:srgbClr val="C8289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16.333333333333343</c:v>
              </c:pt>
            </c:numLit>
          </c:xVal>
          <c:yVal>
            <c:numLit>
              <c:formatCode>General</c:formatCode>
              <c:ptCount val="1"/>
              <c:pt idx="0">
                <c:v>-0.19286906774736928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A-D7D2-494E-A4A8-2769D0D1D358}"/>
            </c:ext>
          </c:extLst>
        </c:ser>
        <c:ser>
          <c:idx val="5"/>
          <c:order val="5"/>
          <c:tx>
            <c:v>Jennifer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6699"/>
              </a:solidFill>
              <a:ln w="0">
                <a:solidFill>
                  <a:srgbClr val="006699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16.333333333333343</c:v>
              </c:pt>
            </c:numLit>
          </c:xVal>
          <c:yVal>
            <c:numLit>
              <c:formatCode>General</c:formatCode>
              <c:ptCount val="1"/>
              <c:pt idx="0">
                <c:v>2.4108633468420977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B-D7D2-494E-A4A8-2769D0D1D358}"/>
            </c:ext>
          </c:extLst>
        </c:ser>
        <c:ser>
          <c:idx val="6"/>
          <c:order val="6"/>
          <c:tx>
            <c:v>Jessie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6600"/>
              </a:solidFill>
              <a:ln w="0"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17.000000000000007</c:v>
              </c:pt>
            </c:numLit>
          </c:xVal>
          <c:yVal>
            <c:numLit>
              <c:formatCode>General</c:formatCode>
              <c:ptCount val="1"/>
              <c:pt idx="0">
                <c:v>-0.43395540243157882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C-D7D2-494E-A4A8-2769D0D1D358}"/>
            </c:ext>
          </c:extLst>
        </c:ser>
        <c:ser>
          <c:idx val="7"/>
          <c:order val="7"/>
          <c:tx>
            <c:v>Jillian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C8C8C8"/>
              </a:solidFill>
              <a:ln w="0">
                <a:solidFill>
                  <a:srgbClr val="C8C8C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17.629310344827594</c:v>
              </c:pt>
            </c:numLit>
          </c:xVal>
          <c:yVal>
            <c:numLit>
              <c:formatCode>General</c:formatCode>
              <c:ptCount val="1"/>
              <c:pt idx="0">
                <c:v>-1.103593480321686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D-D7D2-494E-A4A8-2769D0D1D358}"/>
            </c:ext>
          </c:extLst>
        </c:ser>
        <c:ser>
          <c:idx val="8"/>
          <c:order val="8"/>
          <c:tx>
            <c:v>Kim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FF87"/>
              </a:solidFill>
              <a:ln w="0">
                <a:solidFill>
                  <a:srgbClr val="FFFF8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14.000000000000028</c:v>
              </c:pt>
            </c:numLit>
          </c:xVal>
          <c:yVal>
            <c:numLit>
              <c:formatCode>General</c:formatCode>
              <c:ptCount val="1"/>
              <c:pt idx="0">
                <c:v>-0.28930360162105601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E-D7D2-494E-A4A8-2769D0D1D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64000"/>
        <c:axId val="437565632"/>
      </c:scatterChart>
      <c:valAx>
        <c:axId val="437564000"/>
        <c:scaling>
          <c:orientation val="minMax"/>
          <c:max val="2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Pred(delta)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37565632"/>
        <c:crosses val="autoZero"/>
        <c:crossBetween val="midCat"/>
      </c:valAx>
      <c:valAx>
        <c:axId val="437565632"/>
        <c:scaling>
          <c:orientation val="minMax"/>
          <c:max val="4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75640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Pred(delta) / delta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ln w="6350"/>
            </c:spPr>
          </c:marker>
          <c:dPt>
            <c:idx val="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2A0-834E-BB7A-B83F986C1B96}"/>
              </c:ext>
            </c:extLst>
          </c:dPt>
          <c:dPt>
            <c:idx val="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2A0-834E-BB7A-B83F986C1B96}"/>
              </c:ext>
            </c:extLst>
          </c:dPt>
          <c:dPt>
            <c:idx val="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2A0-834E-BB7A-B83F986C1B96}"/>
              </c:ext>
            </c:extLst>
          </c:dPt>
          <c:dPt>
            <c:idx val="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2A0-834E-BB7A-B83F986C1B96}"/>
              </c:ext>
            </c:extLst>
          </c:dPt>
          <c:dPt>
            <c:idx val="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2A0-834E-BB7A-B83F986C1B96}"/>
              </c:ext>
            </c:extLst>
          </c:dPt>
          <c:dPt>
            <c:idx val="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2A0-834E-BB7A-B83F986C1B96}"/>
              </c:ext>
            </c:extLst>
          </c:dPt>
          <c:dPt>
            <c:idx val="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2A0-834E-BB7A-B83F986C1B96}"/>
              </c:ext>
            </c:extLst>
          </c:dPt>
          <c:dPt>
            <c:idx val="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2A0-834E-BB7A-B83F986C1B96}"/>
              </c:ext>
            </c:extLst>
          </c:dPt>
          <c:dPt>
            <c:idx val="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A0-834E-BB7A-B83F986C1B96}"/>
              </c:ext>
            </c:extLst>
          </c:dPt>
          <c:dPt>
            <c:idx val="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2A0-834E-BB7A-B83F986C1B96}"/>
              </c:ext>
            </c:extLst>
          </c:dPt>
          <c:dPt>
            <c:idx val="1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2A0-834E-BB7A-B83F986C1B96}"/>
              </c:ext>
            </c:extLst>
          </c:dPt>
          <c:dPt>
            <c:idx val="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2A0-834E-BB7A-B83F986C1B96}"/>
              </c:ext>
            </c:extLst>
          </c:dPt>
          <c:dPt>
            <c:idx val="1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2A0-834E-BB7A-B83F986C1B96}"/>
              </c:ext>
            </c:extLst>
          </c:dPt>
          <c:dPt>
            <c:idx val="1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2A0-834E-BB7A-B83F986C1B96}"/>
              </c:ext>
            </c:extLst>
          </c:dPt>
          <c:dPt>
            <c:idx val="1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2A0-834E-BB7A-B83F986C1B96}"/>
              </c:ext>
            </c:extLst>
          </c:dPt>
          <c:dPt>
            <c:idx val="1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2A0-834E-BB7A-B83F986C1B96}"/>
              </c:ext>
            </c:extLst>
          </c:dPt>
          <c:dPt>
            <c:idx val="1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2A0-834E-BB7A-B83F986C1B96}"/>
              </c:ext>
            </c:extLst>
          </c:dPt>
          <c:dPt>
            <c:idx val="1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2A0-834E-BB7A-B83F986C1B96}"/>
              </c:ext>
            </c:extLst>
          </c:dPt>
          <c:dPt>
            <c:idx val="1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2A0-834E-BB7A-B83F986C1B96}"/>
              </c:ext>
            </c:extLst>
          </c:dPt>
          <c:dPt>
            <c:idx val="1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2A0-834E-BB7A-B83F986C1B96}"/>
              </c:ext>
            </c:extLst>
          </c:dPt>
          <c:dPt>
            <c:idx val="2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2A0-834E-BB7A-B83F986C1B96}"/>
              </c:ext>
            </c:extLst>
          </c:dPt>
          <c:dPt>
            <c:idx val="2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2A0-834E-BB7A-B83F986C1B96}"/>
              </c:ext>
            </c:extLst>
          </c:dPt>
          <c:dPt>
            <c:idx val="2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2A0-834E-BB7A-B83F986C1B96}"/>
              </c:ext>
            </c:extLst>
          </c:dPt>
          <c:dPt>
            <c:idx val="2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2A0-834E-BB7A-B83F986C1B96}"/>
              </c:ext>
            </c:extLst>
          </c:dPt>
          <c:dPt>
            <c:idx val="2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2A0-834E-BB7A-B83F986C1B96}"/>
              </c:ext>
            </c:extLst>
          </c:dPt>
          <c:dPt>
            <c:idx val="2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2A0-834E-BB7A-B83F986C1B96}"/>
              </c:ext>
            </c:extLst>
          </c:dPt>
          <c:dPt>
            <c:idx val="26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2A0-834E-BB7A-B83F986C1B96}"/>
              </c:ext>
            </c:extLst>
          </c:dPt>
          <c:dPt>
            <c:idx val="27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2A0-834E-BB7A-B83F986C1B96}"/>
              </c:ext>
            </c:extLst>
          </c:dPt>
          <c:dPt>
            <c:idx val="2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2A0-834E-BB7A-B83F986C1B96}"/>
              </c:ext>
            </c:extLst>
          </c:dPt>
          <c:dPt>
            <c:idx val="2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2A0-834E-BB7A-B83F986C1B96}"/>
              </c:ext>
            </c:extLst>
          </c:dPt>
          <c:dPt>
            <c:idx val="3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2A0-834E-BB7A-B83F986C1B96}"/>
              </c:ext>
            </c:extLst>
          </c:dPt>
          <c:dPt>
            <c:idx val="3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2A0-834E-BB7A-B83F986C1B96}"/>
              </c:ext>
            </c:extLst>
          </c:dPt>
          <c:dPt>
            <c:idx val="32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2A0-834E-BB7A-B83F986C1B96}"/>
              </c:ext>
            </c:extLst>
          </c:dPt>
          <c:dPt>
            <c:idx val="3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2A0-834E-BB7A-B83F986C1B96}"/>
              </c:ext>
            </c:extLst>
          </c:dPt>
          <c:dPt>
            <c:idx val="3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2A0-834E-BB7A-B83F986C1B96}"/>
              </c:ext>
            </c:extLst>
          </c:dPt>
          <c:dPt>
            <c:idx val="35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2A0-834E-BB7A-B83F986C1B96}"/>
              </c:ext>
            </c:extLst>
          </c:dPt>
          <c:dPt>
            <c:idx val="36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2A0-834E-BB7A-B83F986C1B96}"/>
              </c:ext>
            </c:extLst>
          </c:dPt>
          <c:dPt>
            <c:idx val="37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2A0-834E-BB7A-B83F986C1B96}"/>
              </c:ext>
            </c:extLst>
          </c:dPt>
          <c:dPt>
            <c:idx val="3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2A0-834E-BB7A-B83F986C1B96}"/>
              </c:ext>
            </c:extLst>
          </c:dPt>
          <c:dPt>
            <c:idx val="3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2A0-834E-BB7A-B83F986C1B96}"/>
              </c:ext>
            </c:extLst>
          </c:dPt>
          <c:dPt>
            <c:idx val="4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2A0-834E-BB7A-B83F986C1B96}"/>
              </c:ext>
            </c:extLst>
          </c:dPt>
          <c:dPt>
            <c:idx val="4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2A0-834E-BB7A-B83F986C1B96}"/>
              </c:ext>
            </c:extLst>
          </c:dPt>
          <c:dPt>
            <c:idx val="4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2A0-834E-BB7A-B83F986C1B96}"/>
              </c:ext>
            </c:extLst>
          </c:dPt>
          <c:dPt>
            <c:idx val="43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2A0-834E-BB7A-B83F986C1B96}"/>
              </c:ext>
            </c:extLst>
          </c:dPt>
          <c:dPt>
            <c:idx val="4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2A0-834E-BB7A-B83F986C1B96}"/>
              </c:ext>
            </c:extLst>
          </c:dPt>
          <c:dPt>
            <c:idx val="45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2A0-834E-BB7A-B83F986C1B96}"/>
              </c:ext>
            </c:extLst>
          </c:dPt>
          <c:dPt>
            <c:idx val="46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2A0-834E-BB7A-B83F986C1B96}"/>
              </c:ext>
            </c:extLst>
          </c:dPt>
          <c:dPt>
            <c:idx val="4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2A0-834E-BB7A-B83F986C1B96}"/>
              </c:ext>
            </c:extLst>
          </c:dPt>
          <c:dPt>
            <c:idx val="48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2A0-834E-BB7A-B83F986C1B96}"/>
              </c:ext>
            </c:extLst>
          </c:dPt>
          <c:dPt>
            <c:idx val="49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82A0-834E-BB7A-B83F986C1B96}"/>
              </c:ext>
            </c:extLst>
          </c:dPt>
          <c:dPt>
            <c:idx val="5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82A0-834E-BB7A-B83F986C1B96}"/>
              </c:ext>
            </c:extLst>
          </c:dPt>
          <c:dPt>
            <c:idx val="5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82A0-834E-BB7A-B83F986C1B96}"/>
              </c:ext>
            </c:extLst>
          </c:dPt>
          <c:dPt>
            <c:idx val="52"/>
            <c:marker>
              <c:spPr>
                <a:solidFill>
                  <a:srgbClr val="FFFF87"/>
                </a:solidFill>
                <a:ln w="6350">
                  <a:solidFill>
                    <a:srgbClr val="FFFF87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82A0-834E-BB7A-B83F986C1B96}"/>
              </c:ext>
            </c:extLst>
          </c:dPt>
          <c:dPt>
            <c:idx val="5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82A0-834E-BB7A-B83F986C1B96}"/>
              </c:ext>
            </c:extLst>
          </c:dPt>
          <c:dPt>
            <c:idx val="5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2A0-834E-BB7A-B83F986C1B96}"/>
              </c:ext>
            </c:extLst>
          </c:dPt>
          <c:dPt>
            <c:idx val="5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82A0-834E-BB7A-B83F986C1B96}"/>
              </c:ext>
            </c:extLst>
          </c:dPt>
          <c:dPt>
            <c:idx val="5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82A0-834E-BB7A-B83F986C1B96}"/>
              </c:ext>
            </c:extLst>
          </c:dPt>
          <c:dPt>
            <c:idx val="5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82A0-834E-BB7A-B83F986C1B96}"/>
              </c:ext>
            </c:extLst>
          </c:dPt>
          <c:dPt>
            <c:idx val="5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82A0-834E-BB7A-B83F986C1B96}"/>
              </c:ext>
            </c:extLst>
          </c:dPt>
          <c:dPt>
            <c:idx val="5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82A0-834E-BB7A-B83F986C1B96}"/>
              </c:ext>
            </c:extLst>
          </c:dPt>
          <c:dPt>
            <c:idx val="6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82A0-834E-BB7A-B83F986C1B96}"/>
              </c:ext>
            </c:extLst>
          </c:dPt>
          <c:dPt>
            <c:idx val="6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82A0-834E-BB7A-B83F986C1B96}"/>
              </c:ext>
            </c:extLst>
          </c:dPt>
          <c:dPt>
            <c:idx val="6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82A0-834E-BB7A-B83F986C1B96}"/>
              </c:ext>
            </c:extLst>
          </c:dPt>
          <c:dPt>
            <c:idx val="6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82A0-834E-BB7A-B83F986C1B96}"/>
              </c:ext>
            </c:extLst>
          </c:dPt>
          <c:dPt>
            <c:idx val="6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82A0-834E-BB7A-B83F986C1B96}"/>
              </c:ext>
            </c:extLst>
          </c:dPt>
          <c:dPt>
            <c:idx val="6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82A0-834E-BB7A-B83F986C1B96}"/>
              </c:ext>
            </c:extLst>
          </c:dPt>
          <c:dPt>
            <c:idx val="6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82A0-834E-BB7A-B83F986C1B96}"/>
              </c:ext>
            </c:extLst>
          </c:dPt>
          <c:dPt>
            <c:idx val="6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82A0-834E-BB7A-B83F986C1B96}"/>
              </c:ext>
            </c:extLst>
          </c:dPt>
          <c:dPt>
            <c:idx val="6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82A0-834E-BB7A-B83F986C1B96}"/>
              </c:ext>
            </c:extLst>
          </c:dPt>
          <c:dPt>
            <c:idx val="6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82A0-834E-BB7A-B83F986C1B96}"/>
              </c:ext>
            </c:extLst>
          </c:dPt>
          <c:dPt>
            <c:idx val="7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82A0-834E-BB7A-B83F986C1B96}"/>
              </c:ext>
            </c:extLst>
          </c:dPt>
          <c:dPt>
            <c:idx val="7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82A0-834E-BB7A-B83F986C1B96}"/>
              </c:ext>
            </c:extLst>
          </c:dPt>
          <c:dPt>
            <c:idx val="7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82A0-834E-BB7A-B83F986C1B96}"/>
              </c:ext>
            </c:extLst>
          </c:dPt>
          <c:dPt>
            <c:idx val="7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82A0-834E-BB7A-B83F986C1B96}"/>
              </c:ext>
            </c:extLst>
          </c:dPt>
          <c:dPt>
            <c:idx val="7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82A0-834E-BB7A-B83F986C1B96}"/>
              </c:ext>
            </c:extLst>
          </c:dPt>
          <c:dPt>
            <c:idx val="7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82A0-834E-BB7A-B83F986C1B96}"/>
              </c:ext>
            </c:extLst>
          </c:dPt>
          <c:dPt>
            <c:idx val="7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82A0-834E-BB7A-B83F986C1B96}"/>
              </c:ext>
            </c:extLst>
          </c:dPt>
          <c:dPt>
            <c:idx val="7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82A0-834E-BB7A-B83F986C1B96}"/>
              </c:ext>
            </c:extLst>
          </c:dPt>
          <c:dPt>
            <c:idx val="7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82A0-834E-BB7A-B83F986C1B96}"/>
              </c:ext>
            </c:extLst>
          </c:dPt>
          <c:dPt>
            <c:idx val="7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82A0-834E-BB7A-B83F986C1B96}"/>
              </c:ext>
            </c:extLst>
          </c:dPt>
          <c:dPt>
            <c:idx val="8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82A0-834E-BB7A-B83F986C1B96}"/>
              </c:ext>
            </c:extLst>
          </c:dPt>
          <c:dPt>
            <c:idx val="8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82A0-834E-BB7A-B83F986C1B96}"/>
              </c:ext>
            </c:extLst>
          </c:dPt>
          <c:dPt>
            <c:idx val="8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82A0-834E-BB7A-B83F986C1B96}"/>
              </c:ext>
            </c:extLst>
          </c:dPt>
          <c:dPt>
            <c:idx val="8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82A0-834E-BB7A-B83F986C1B96}"/>
              </c:ext>
            </c:extLst>
          </c:dPt>
          <c:dPt>
            <c:idx val="8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82A0-834E-BB7A-B83F986C1B96}"/>
              </c:ext>
            </c:extLst>
          </c:dPt>
          <c:dPt>
            <c:idx val="8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82A0-834E-BB7A-B83F986C1B96}"/>
              </c:ext>
            </c:extLst>
          </c:dPt>
          <c:dPt>
            <c:idx val="8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82A0-834E-BB7A-B83F986C1B96}"/>
              </c:ext>
            </c:extLst>
          </c:dPt>
          <c:dPt>
            <c:idx val="8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82A0-834E-BB7A-B83F986C1B96}"/>
              </c:ext>
            </c:extLst>
          </c:dPt>
          <c:dPt>
            <c:idx val="8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82A0-834E-BB7A-B83F986C1B96}"/>
              </c:ext>
            </c:extLst>
          </c:dPt>
          <c:dPt>
            <c:idx val="8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82A0-834E-BB7A-B83F986C1B96}"/>
              </c:ext>
            </c:extLst>
          </c:dPt>
          <c:dPt>
            <c:idx val="9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82A0-834E-BB7A-B83F986C1B96}"/>
              </c:ext>
            </c:extLst>
          </c:dPt>
          <c:dPt>
            <c:idx val="9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82A0-834E-BB7A-B83F986C1B96}"/>
              </c:ext>
            </c:extLst>
          </c:dPt>
          <c:dPt>
            <c:idx val="9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82A0-834E-BB7A-B83F986C1B96}"/>
              </c:ext>
            </c:extLst>
          </c:dPt>
          <c:dPt>
            <c:idx val="9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82A0-834E-BB7A-B83F986C1B96}"/>
              </c:ext>
            </c:extLst>
          </c:dPt>
          <c:dPt>
            <c:idx val="9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82A0-834E-BB7A-B83F986C1B96}"/>
              </c:ext>
            </c:extLst>
          </c:dPt>
          <c:dPt>
            <c:idx val="9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82A0-834E-BB7A-B83F986C1B96}"/>
              </c:ext>
            </c:extLst>
          </c:dPt>
          <c:dPt>
            <c:idx val="9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82A0-834E-BB7A-B83F986C1B96}"/>
              </c:ext>
            </c:extLst>
          </c:dPt>
          <c:dPt>
            <c:idx val="9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82A0-834E-BB7A-B83F986C1B96}"/>
              </c:ext>
            </c:extLst>
          </c:dPt>
          <c:dPt>
            <c:idx val="9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82A0-834E-BB7A-B83F986C1B96}"/>
              </c:ext>
            </c:extLst>
          </c:dPt>
          <c:dPt>
            <c:idx val="9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82A0-834E-BB7A-B83F986C1B96}"/>
              </c:ext>
            </c:extLst>
          </c:dPt>
          <c:dPt>
            <c:idx val="10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82A0-834E-BB7A-B83F986C1B96}"/>
              </c:ext>
            </c:extLst>
          </c:dPt>
          <c:dPt>
            <c:idx val="10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82A0-834E-BB7A-B83F986C1B96}"/>
              </c:ext>
            </c:extLst>
          </c:dPt>
          <c:dPt>
            <c:idx val="10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82A0-834E-BB7A-B83F986C1B96}"/>
              </c:ext>
            </c:extLst>
          </c:dPt>
          <c:dPt>
            <c:idx val="10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82A0-834E-BB7A-B83F986C1B96}"/>
              </c:ext>
            </c:extLst>
          </c:dPt>
          <c:dPt>
            <c:idx val="104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82A0-834E-BB7A-B83F986C1B96}"/>
              </c:ext>
            </c:extLst>
          </c:dPt>
          <c:dPt>
            <c:idx val="10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82A0-834E-BB7A-B83F986C1B96}"/>
              </c:ext>
            </c:extLst>
          </c:dPt>
          <c:dPt>
            <c:idx val="10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82A0-834E-BB7A-B83F986C1B96}"/>
              </c:ext>
            </c:extLst>
          </c:dPt>
          <c:dPt>
            <c:idx val="10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82A0-834E-BB7A-B83F986C1B96}"/>
              </c:ext>
            </c:extLst>
          </c:dPt>
          <c:dPt>
            <c:idx val="10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82A0-834E-BB7A-B83F986C1B96}"/>
              </c:ext>
            </c:extLst>
          </c:dPt>
          <c:dPt>
            <c:idx val="10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82A0-834E-BB7A-B83F986C1B96}"/>
              </c:ext>
            </c:extLst>
          </c:dPt>
          <c:dPt>
            <c:idx val="11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82A0-834E-BB7A-B83F986C1B96}"/>
              </c:ext>
            </c:extLst>
          </c:dPt>
          <c:dPt>
            <c:idx val="11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82A0-834E-BB7A-B83F986C1B96}"/>
              </c:ext>
            </c:extLst>
          </c:dPt>
          <c:dPt>
            <c:idx val="11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82A0-834E-BB7A-B83F986C1B96}"/>
              </c:ext>
            </c:extLst>
          </c:dPt>
          <c:dPt>
            <c:idx val="11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82A0-834E-BB7A-B83F986C1B96}"/>
              </c:ext>
            </c:extLst>
          </c:dPt>
          <c:dPt>
            <c:idx val="11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82A0-834E-BB7A-B83F986C1B96}"/>
              </c:ext>
            </c:extLst>
          </c:dPt>
          <c:dPt>
            <c:idx val="11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82A0-834E-BB7A-B83F986C1B96}"/>
              </c:ext>
            </c:extLst>
          </c:dPt>
          <c:dPt>
            <c:idx val="11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82A0-834E-BB7A-B83F986C1B96}"/>
              </c:ext>
            </c:extLst>
          </c:dPt>
          <c:dPt>
            <c:idx val="11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82A0-834E-BB7A-B83F986C1B96}"/>
              </c:ext>
            </c:extLst>
          </c:dPt>
          <c:dPt>
            <c:idx val="11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82A0-834E-BB7A-B83F986C1B96}"/>
              </c:ext>
            </c:extLst>
          </c:dPt>
          <c:dPt>
            <c:idx val="11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82A0-834E-BB7A-B83F986C1B96}"/>
              </c:ext>
            </c:extLst>
          </c:dPt>
          <c:dPt>
            <c:idx val="12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82A0-834E-BB7A-B83F986C1B96}"/>
              </c:ext>
            </c:extLst>
          </c:dPt>
          <c:dPt>
            <c:idx val="12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82A0-834E-BB7A-B83F986C1B96}"/>
              </c:ext>
            </c:extLst>
          </c:dPt>
          <c:dPt>
            <c:idx val="12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82A0-834E-BB7A-B83F986C1B96}"/>
              </c:ext>
            </c:extLst>
          </c:dPt>
          <c:dPt>
            <c:idx val="12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82A0-834E-BB7A-B83F986C1B96}"/>
              </c:ext>
            </c:extLst>
          </c:dPt>
          <c:dPt>
            <c:idx val="12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82A0-834E-BB7A-B83F986C1B96}"/>
              </c:ext>
            </c:extLst>
          </c:dPt>
          <c:dPt>
            <c:idx val="12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82A0-834E-BB7A-B83F986C1B96}"/>
              </c:ext>
            </c:extLst>
          </c:dPt>
          <c:dPt>
            <c:idx val="12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82A0-834E-BB7A-B83F986C1B96}"/>
              </c:ext>
            </c:extLst>
          </c:dPt>
          <c:dPt>
            <c:idx val="12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82A0-834E-BB7A-B83F986C1B96}"/>
              </c:ext>
            </c:extLst>
          </c:dPt>
          <c:dPt>
            <c:idx val="12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82A0-834E-BB7A-B83F986C1B96}"/>
              </c:ext>
            </c:extLst>
          </c:dPt>
          <c:dPt>
            <c:idx val="12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82A0-834E-BB7A-B83F986C1B96}"/>
              </c:ext>
            </c:extLst>
          </c:dPt>
          <c:dPt>
            <c:idx val="13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82A0-834E-BB7A-B83F986C1B96}"/>
              </c:ext>
            </c:extLst>
          </c:dPt>
          <c:dPt>
            <c:idx val="13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82A0-834E-BB7A-B83F986C1B96}"/>
              </c:ext>
            </c:extLst>
          </c:dPt>
          <c:dPt>
            <c:idx val="13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82A0-834E-BB7A-B83F986C1B96}"/>
              </c:ext>
            </c:extLst>
          </c:dPt>
          <c:dPt>
            <c:idx val="13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82A0-834E-BB7A-B83F986C1B96}"/>
              </c:ext>
            </c:extLst>
          </c:dPt>
          <c:dPt>
            <c:idx val="13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82A0-834E-BB7A-B83F986C1B96}"/>
              </c:ext>
            </c:extLst>
          </c:dPt>
          <c:dPt>
            <c:idx val="13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82A0-834E-BB7A-B83F986C1B96}"/>
              </c:ext>
            </c:extLst>
          </c:dPt>
          <c:dPt>
            <c:idx val="13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82A0-834E-BB7A-B83F986C1B96}"/>
              </c:ext>
            </c:extLst>
          </c:dPt>
          <c:dPt>
            <c:idx val="13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82A0-834E-BB7A-B83F986C1B96}"/>
              </c:ext>
            </c:extLst>
          </c:dPt>
          <c:dPt>
            <c:idx val="13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82A0-834E-BB7A-B83F986C1B96}"/>
              </c:ext>
            </c:extLst>
          </c:dPt>
          <c:dPt>
            <c:idx val="13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82A0-834E-BB7A-B83F986C1B96}"/>
              </c:ext>
            </c:extLst>
          </c:dPt>
          <c:dPt>
            <c:idx val="14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82A0-834E-BB7A-B83F986C1B96}"/>
              </c:ext>
            </c:extLst>
          </c:dPt>
          <c:dPt>
            <c:idx val="14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82A0-834E-BB7A-B83F986C1B96}"/>
              </c:ext>
            </c:extLst>
          </c:dPt>
          <c:dPt>
            <c:idx val="14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82A0-834E-BB7A-B83F986C1B96}"/>
              </c:ext>
            </c:extLst>
          </c:dPt>
          <c:dPt>
            <c:idx val="14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82A0-834E-BB7A-B83F986C1B96}"/>
              </c:ext>
            </c:extLst>
          </c:dPt>
          <c:dPt>
            <c:idx val="14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82A0-834E-BB7A-B83F986C1B96}"/>
              </c:ext>
            </c:extLst>
          </c:dPt>
          <c:dPt>
            <c:idx val="14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82A0-834E-BB7A-B83F986C1B96}"/>
              </c:ext>
            </c:extLst>
          </c:dPt>
          <c:dPt>
            <c:idx val="14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82A0-834E-BB7A-B83F986C1B96}"/>
              </c:ext>
            </c:extLst>
          </c:dPt>
          <c:dPt>
            <c:idx val="14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82A0-834E-BB7A-B83F986C1B96}"/>
              </c:ext>
            </c:extLst>
          </c:dPt>
          <c:dPt>
            <c:idx val="14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82A0-834E-BB7A-B83F986C1B96}"/>
              </c:ext>
            </c:extLst>
          </c:dPt>
          <c:dPt>
            <c:idx val="14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82A0-834E-BB7A-B83F986C1B96}"/>
              </c:ext>
            </c:extLst>
          </c:dPt>
          <c:dPt>
            <c:idx val="15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82A0-834E-BB7A-B83F986C1B96}"/>
              </c:ext>
            </c:extLst>
          </c:dPt>
          <c:dPt>
            <c:idx val="15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82A0-834E-BB7A-B83F986C1B96}"/>
              </c:ext>
            </c:extLst>
          </c:dPt>
          <c:dPt>
            <c:idx val="15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82A0-834E-BB7A-B83F986C1B96}"/>
              </c:ext>
            </c:extLst>
          </c:dPt>
          <c:dPt>
            <c:idx val="15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82A0-834E-BB7A-B83F986C1B96}"/>
              </c:ext>
            </c:extLst>
          </c:dPt>
          <c:dPt>
            <c:idx val="15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82A0-834E-BB7A-B83F986C1B96}"/>
              </c:ext>
            </c:extLst>
          </c:dPt>
          <c:dPt>
            <c:idx val="15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82A0-834E-BB7A-B83F986C1B96}"/>
              </c:ext>
            </c:extLst>
          </c:dPt>
          <c:dPt>
            <c:idx val="15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82A0-834E-BB7A-B83F986C1B96}"/>
              </c:ext>
            </c:extLst>
          </c:dPt>
          <c:dPt>
            <c:idx val="15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82A0-834E-BB7A-B83F986C1B96}"/>
              </c:ext>
            </c:extLst>
          </c:dPt>
          <c:dPt>
            <c:idx val="15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82A0-834E-BB7A-B83F986C1B96}"/>
              </c:ext>
            </c:extLst>
          </c:dPt>
          <c:dPt>
            <c:idx val="15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82A0-834E-BB7A-B83F986C1B96}"/>
              </c:ext>
            </c:extLst>
          </c:dPt>
          <c:dPt>
            <c:idx val="16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82A0-834E-BB7A-B83F986C1B96}"/>
              </c:ext>
            </c:extLst>
          </c:dPt>
          <c:dPt>
            <c:idx val="16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82A0-834E-BB7A-B83F986C1B96}"/>
              </c:ext>
            </c:extLst>
          </c:dPt>
          <c:dPt>
            <c:idx val="16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82A0-834E-BB7A-B83F986C1B96}"/>
              </c:ext>
            </c:extLst>
          </c:dPt>
          <c:dPt>
            <c:idx val="163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82A0-834E-BB7A-B83F986C1B96}"/>
              </c:ext>
            </c:extLst>
          </c:dPt>
          <c:dPt>
            <c:idx val="164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82A0-834E-BB7A-B83F986C1B96}"/>
              </c:ext>
            </c:extLst>
          </c:dPt>
          <c:dPt>
            <c:idx val="16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82A0-834E-BB7A-B83F986C1B96}"/>
              </c:ext>
            </c:extLst>
          </c:dPt>
          <c:dPt>
            <c:idx val="166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82A0-834E-BB7A-B83F986C1B96}"/>
              </c:ext>
            </c:extLst>
          </c:dPt>
          <c:dPt>
            <c:idx val="167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82A0-834E-BB7A-B83F986C1B96}"/>
              </c:ext>
            </c:extLst>
          </c:dPt>
          <c:dPt>
            <c:idx val="168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82A0-834E-BB7A-B83F986C1B96}"/>
              </c:ext>
            </c:extLst>
          </c:dPt>
          <c:dPt>
            <c:idx val="169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82A0-834E-BB7A-B83F986C1B96}"/>
              </c:ext>
            </c:extLst>
          </c:dPt>
          <c:dPt>
            <c:idx val="17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82A0-834E-BB7A-B83F986C1B96}"/>
              </c:ext>
            </c:extLst>
          </c:dPt>
          <c:dPt>
            <c:idx val="17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82A0-834E-BB7A-B83F986C1B96}"/>
              </c:ext>
            </c:extLst>
          </c:dPt>
          <c:dPt>
            <c:idx val="172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82A0-834E-BB7A-B83F986C1B96}"/>
              </c:ext>
            </c:extLst>
          </c:dPt>
          <c:dPt>
            <c:idx val="17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82A0-834E-BB7A-B83F986C1B96}"/>
              </c:ext>
            </c:extLst>
          </c:dPt>
          <c:dPt>
            <c:idx val="174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82A0-834E-BB7A-B83F986C1B96}"/>
              </c:ext>
            </c:extLst>
          </c:dPt>
          <c:dPt>
            <c:idx val="175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82A0-834E-BB7A-B83F986C1B96}"/>
              </c:ext>
            </c:extLst>
          </c:dPt>
          <c:dPt>
            <c:idx val="176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82A0-834E-BB7A-B83F986C1B96}"/>
              </c:ext>
            </c:extLst>
          </c:dPt>
          <c:dPt>
            <c:idx val="17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82A0-834E-BB7A-B83F986C1B96}"/>
              </c:ext>
            </c:extLst>
          </c:dPt>
          <c:dPt>
            <c:idx val="17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82A0-834E-BB7A-B83F986C1B96}"/>
              </c:ext>
            </c:extLst>
          </c:dPt>
          <c:dPt>
            <c:idx val="17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82A0-834E-BB7A-B83F986C1B96}"/>
              </c:ext>
            </c:extLst>
          </c:dPt>
          <c:dPt>
            <c:idx val="18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82A0-834E-BB7A-B83F986C1B96}"/>
              </c:ext>
            </c:extLst>
          </c:dPt>
          <c:dPt>
            <c:idx val="18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82A0-834E-BB7A-B83F986C1B96}"/>
              </c:ext>
            </c:extLst>
          </c:dPt>
          <c:dPt>
            <c:idx val="182"/>
            <c:marker>
              <c:spPr>
                <a:solidFill>
                  <a:srgbClr val="007800"/>
                </a:solidFill>
                <a:ln w="6350">
                  <a:solidFill>
                    <a:srgbClr val="0078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82A0-834E-BB7A-B83F986C1B96}"/>
              </c:ext>
            </c:extLst>
          </c:dPt>
          <c:dPt>
            <c:idx val="18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82A0-834E-BB7A-B83F986C1B96}"/>
              </c:ext>
            </c:extLst>
          </c:dPt>
          <c:dPt>
            <c:idx val="18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82A0-834E-BB7A-B83F986C1B96}"/>
              </c:ext>
            </c:extLst>
          </c:dPt>
          <c:dPt>
            <c:idx val="185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82A0-834E-BB7A-B83F986C1B96}"/>
              </c:ext>
            </c:extLst>
          </c:dPt>
          <c:dPt>
            <c:idx val="186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82A0-834E-BB7A-B83F986C1B96}"/>
              </c:ext>
            </c:extLst>
          </c:dPt>
          <c:dPt>
            <c:idx val="187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82A0-834E-BB7A-B83F986C1B96}"/>
              </c:ext>
            </c:extLst>
          </c:dPt>
          <c:dPt>
            <c:idx val="188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82A0-834E-BB7A-B83F986C1B96}"/>
              </c:ext>
            </c:extLst>
          </c:dPt>
          <c:dPt>
            <c:idx val="18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82A0-834E-BB7A-B83F986C1B96}"/>
              </c:ext>
            </c:extLst>
          </c:dPt>
          <c:dPt>
            <c:idx val="19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82A0-834E-BB7A-B83F986C1B96}"/>
              </c:ext>
            </c:extLst>
          </c:dPt>
          <c:dPt>
            <c:idx val="19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82A0-834E-BB7A-B83F986C1B96}"/>
              </c:ext>
            </c:extLst>
          </c:dPt>
          <c:dPt>
            <c:idx val="19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82A0-834E-BB7A-B83F986C1B96}"/>
              </c:ext>
            </c:extLst>
          </c:dPt>
          <c:dPt>
            <c:idx val="19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82A0-834E-BB7A-B83F986C1B96}"/>
              </c:ext>
            </c:extLst>
          </c:dPt>
          <c:dPt>
            <c:idx val="194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82A0-834E-BB7A-B83F986C1B96}"/>
              </c:ext>
            </c:extLst>
          </c:dPt>
          <c:dPt>
            <c:idx val="195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82A0-834E-BB7A-B83F986C1B96}"/>
              </c:ext>
            </c:extLst>
          </c:dPt>
          <c:dPt>
            <c:idx val="196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82A0-834E-BB7A-B83F986C1B96}"/>
              </c:ext>
            </c:extLst>
          </c:dPt>
          <c:dPt>
            <c:idx val="197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82A0-834E-BB7A-B83F986C1B96}"/>
              </c:ext>
            </c:extLst>
          </c:dPt>
          <c:dPt>
            <c:idx val="198"/>
            <c:marker>
              <c:spPr>
                <a:solidFill>
                  <a:srgbClr val="FF0000"/>
                </a:solidFill>
                <a:ln w="635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82A0-834E-BB7A-B83F986C1B96}"/>
              </c:ext>
            </c:extLst>
          </c:dPt>
          <c:dPt>
            <c:idx val="19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82A0-834E-BB7A-B83F986C1B96}"/>
              </c:ext>
            </c:extLst>
          </c:dPt>
          <c:dPt>
            <c:idx val="20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82A0-834E-BB7A-B83F986C1B96}"/>
              </c:ext>
            </c:extLst>
          </c:dPt>
          <c:dPt>
            <c:idx val="20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82A0-834E-BB7A-B83F986C1B96}"/>
              </c:ext>
            </c:extLst>
          </c:dPt>
          <c:dPt>
            <c:idx val="20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82A0-834E-BB7A-B83F986C1B96}"/>
              </c:ext>
            </c:extLst>
          </c:dPt>
          <c:dPt>
            <c:idx val="203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82A0-834E-BB7A-B83F986C1B96}"/>
              </c:ext>
            </c:extLst>
          </c:dPt>
          <c:dPt>
            <c:idx val="20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82A0-834E-BB7A-B83F986C1B96}"/>
              </c:ext>
            </c:extLst>
          </c:dPt>
          <c:dPt>
            <c:idx val="20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82A0-834E-BB7A-B83F986C1B96}"/>
              </c:ext>
            </c:extLst>
          </c:dPt>
          <c:dPt>
            <c:idx val="20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82A0-834E-BB7A-B83F986C1B96}"/>
              </c:ext>
            </c:extLst>
          </c:dPt>
          <c:dPt>
            <c:idx val="207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82A0-834E-BB7A-B83F986C1B96}"/>
              </c:ext>
            </c:extLst>
          </c:dPt>
          <c:dPt>
            <c:idx val="208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82A0-834E-BB7A-B83F986C1B96}"/>
              </c:ext>
            </c:extLst>
          </c:dPt>
          <c:dPt>
            <c:idx val="20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82A0-834E-BB7A-B83F986C1B96}"/>
              </c:ext>
            </c:extLst>
          </c:dPt>
          <c:dPt>
            <c:idx val="210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82A0-834E-BB7A-B83F986C1B96}"/>
              </c:ext>
            </c:extLst>
          </c:dPt>
          <c:dPt>
            <c:idx val="21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82A0-834E-BB7A-B83F986C1B96}"/>
              </c:ext>
            </c:extLst>
          </c:dPt>
          <c:dPt>
            <c:idx val="21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82A0-834E-BB7A-B83F986C1B96}"/>
              </c:ext>
            </c:extLst>
          </c:dPt>
          <c:dPt>
            <c:idx val="213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82A0-834E-BB7A-B83F986C1B96}"/>
              </c:ext>
            </c:extLst>
          </c:dPt>
          <c:dPt>
            <c:idx val="21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82A0-834E-BB7A-B83F986C1B96}"/>
              </c:ext>
            </c:extLst>
          </c:dPt>
          <c:dPt>
            <c:idx val="215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82A0-834E-BB7A-B83F986C1B96}"/>
              </c:ext>
            </c:extLst>
          </c:dPt>
          <c:dPt>
            <c:idx val="21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82A0-834E-BB7A-B83F986C1B96}"/>
              </c:ext>
            </c:extLst>
          </c:dPt>
          <c:dPt>
            <c:idx val="217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82A0-834E-BB7A-B83F986C1B96}"/>
              </c:ext>
            </c:extLst>
          </c:dPt>
          <c:dPt>
            <c:idx val="218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82A0-834E-BB7A-B83F986C1B96}"/>
              </c:ext>
            </c:extLst>
          </c:dPt>
          <c:dPt>
            <c:idx val="219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82A0-834E-BB7A-B83F986C1B96}"/>
              </c:ext>
            </c:extLst>
          </c:dPt>
          <c:dPt>
            <c:idx val="220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82A0-834E-BB7A-B83F986C1B96}"/>
              </c:ext>
            </c:extLst>
          </c:dPt>
          <c:dPt>
            <c:idx val="221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82A0-834E-BB7A-B83F986C1B96}"/>
              </c:ext>
            </c:extLst>
          </c:dPt>
          <c:dPt>
            <c:idx val="22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82A0-834E-BB7A-B83F986C1B96}"/>
              </c:ext>
            </c:extLst>
          </c:dPt>
          <c:dPt>
            <c:idx val="223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82A0-834E-BB7A-B83F986C1B96}"/>
              </c:ext>
            </c:extLst>
          </c:dPt>
          <c:dPt>
            <c:idx val="22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82A0-834E-BB7A-B83F986C1B96}"/>
              </c:ext>
            </c:extLst>
          </c:dPt>
          <c:dPt>
            <c:idx val="22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82A0-834E-BB7A-B83F986C1B96}"/>
              </c:ext>
            </c:extLst>
          </c:dPt>
          <c:dPt>
            <c:idx val="226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82A0-834E-BB7A-B83F986C1B96}"/>
              </c:ext>
            </c:extLst>
          </c:dPt>
          <c:dPt>
            <c:idx val="227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82A0-834E-BB7A-B83F986C1B96}"/>
              </c:ext>
            </c:extLst>
          </c:dPt>
          <c:dPt>
            <c:idx val="228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82A0-834E-BB7A-B83F986C1B96}"/>
              </c:ext>
            </c:extLst>
          </c:dPt>
          <c:dPt>
            <c:idx val="229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82A0-834E-BB7A-B83F986C1B96}"/>
              </c:ext>
            </c:extLst>
          </c:dPt>
          <c:dPt>
            <c:idx val="230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82A0-834E-BB7A-B83F986C1B96}"/>
              </c:ext>
            </c:extLst>
          </c:dPt>
          <c:dPt>
            <c:idx val="231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82A0-834E-BB7A-B83F986C1B96}"/>
              </c:ext>
            </c:extLst>
          </c:dPt>
          <c:dPt>
            <c:idx val="232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82A0-834E-BB7A-B83F986C1B96}"/>
              </c:ext>
            </c:extLst>
          </c:dPt>
          <c:dPt>
            <c:idx val="233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82A0-834E-BB7A-B83F986C1B96}"/>
              </c:ext>
            </c:extLst>
          </c:dPt>
          <c:dPt>
            <c:idx val="234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82A0-834E-BB7A-B83F986C1B96}"/>
              </c:ext>
            </c:extLst>
          </c:dPt>
          <c:dPt>
            <c:idx val="235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82A0-834E-BB7A-B83F986C1B96}"/>
              </c:ext>
            </c:extLst>
          </c:dPt>
          <c:dPt>
            <c:idx val="236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82A0-834E-BB7A-B83F986C1B96}"/>
              </c:ext>
            </c:extLst>
          </c:dPt>
          <c:dPt>
            <c:idx val="237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82A0-834E-BB7A-B83F986C1B96}"/>
              </c:ext>
            </c:extLst>
          </c:dPt>
          <c:dPt>
            <c:idx val="238"/>
            <c:marker>
              <c:spPr>
                <a:solidFill>
                  <a:srgbClr val="003CE6"/>
                </a:solidFill>
                <a:ln w="6350">
                  <a:solidFill>
                    <a:srgbClr val="003CE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82A0-834E-BB7A-B83F986C1B96}"/>
              </c:ext>
            </c:extLst>
          </c:dPt>
          <c:dPt>
            <c:idx val="239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82A0-834E-BB7A-B83F986C1B96}"/>
              </c:ext>
            </c:extLst>
          </c:dPt>
          <c:dPt>
            <c:idx val="240"/>
            <c:marker>
              <c:spPr>
                <a:solidFill>
                  <a:srgbClr val="C8C8C8"/>
                </a:solidFill>
                <a:ln w="6350">
                  <a:solidFill>
                    <a:srgbClr val="C8C8C8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82A0-834E-BB7A-B83F986C1B96}"/>
              </c:ext>
            </c:extLst>
          </c:dPt>
          <c:dPt>
            <c:idx val="241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82A0-834E-BB7A-B83F986C1B96}"/>
              </c:ext>
            </c:extLst>
          </c:dPt>
          <c:dPt>
            <c:idx val="24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82A0-834E-BB7A-B83F986C1B96}"/>
              </c:ext>
            </c:extLst>
          </c:dPt>
          <c:dPt>
            <c:idx val="243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82A0-834E-BB7A-B83F986C1B96}"/>
              </c:ext>
            </c:extLst>
          </c:dPt>
          <c:dPt>
            <c:idx val="244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82A0-834E-BB7A-B83F986C1B96}"/>
              </c:ext>
            </c:extLst>
          </c:dPt>
          <c:dPt>
            <c:idx val="245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82A0-834E-BB7A-B83F986C1B96}"/>
              </c:ext>
            </c:extLst>
          </c:dPt>
          <c:dPt>
            <c:idx val="246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82A0-834E-BB7A-B83F986C1B96}"/>
              </c:ext>
            </c:extLst>
          </c:dPt>
          <c:dPt>
            <c:idx val="247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82A0-834E-BB7A-B83F986C1B96}"/>
              </c:ext>
            </c:extLst>
          </c:dPt>
          <c:dPt>
            <c:idx val="248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82A0-834E-BB7A-B83F986C1B96}"/>
              </c:ext>
            </c:extLst>
          </c:dPt>
          <c:dPt>
            <c:idx val="249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82A0-834E-BB7A-B83F986C1B96}"/>
              </c:ext>
            </c:extLst>
          </c:dPt>
          <c:dPt>
            <c:idx val="250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82A0-834E-BB7A-B83F986C1B96}"/>
              </c:ext>
            </c:extLst>
          </c:dPt>
          <c:dPt>
            <c:idx val="251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82A0-834E-BB7A-B83F986C1B96}"/>
              </c:ext>
            </c:extLst>
          </c:dPt>
          <c:dPt>
            <c:idx val="252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82A0-834E-BB7A-B83F986C1B96}"/>
              </c:ext>
            </c:extLst>
          </c:dPt>
          <c:dPt>
            <c:idx val="253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82A0-834E-BB7A-B83F986C1B96}"/>
              </c:ext>
            </c:extLst>
          </c:dPt>
          <c:dPt>
            <c:idx val="254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82A0-834E-BB7A-B83F986C1B96}"/>
              </c:ext>
            </c:extLst>
          </c:dPt>
          <c:dPt>
            <c:idx val="255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82A0-834E-BB7A-B83F986C1B96}"/>
              </c:ext>
            </c:extLst>
          </c:dPt>
          <c:dPt>
            <c:idx val="256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82A0-834E-BB7A-B83F986C1B96}"/>
              </c:ext>
            </c:extLst>
          </c:dPt>
          <c:dPt>
            <c:idx val="257"/>
            <c:marker>
              <c:spPr>
                <a:solidFill>
                  <a:srgbClr val="FF6600"/>
                </a:solidFill>
                <a:ln w="6350">
                  <a:solidFill>
                    <a:srgbClr val="FF66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82A0-834E-BB7A-B83F986C1B96}"/>
              </c:ext>
            </c:extLst>
          </c:dPt>
          <c:dPt>
            <c:idx val="258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82A0-834E-BB7A-B83F986C1B96}"/>
              </c:ext>
            </c:extLst>
          </c:dPt>
          <c:dPt>
            <c:idx val="259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82A0-834E-BB7A-B83F986C1B96}"/>
              </c:ext>
            </c:extLst>
          </c:dPt>
          <c:dPt>
            <c:idx val="260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82A0-834E-BB7A-B83F986C1B96}"/>
              </c:ext>
            </c:extLst>
          </c:dPt>
          <c:dPt>
            <c:idx val="261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82A0-834E-BB7A-B83F986C1B96}"/>
              </c:ext>
            </c:extLst>
          </c:dPt>
          <c:dPt>
            <c:idx val="26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82A0-834E-BB7A-B83F986C1B96}"/>
              </c:ext>
            </c:extLst>
          </c:dPt>
          <c:dPt>
            <c:idx val="263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82A0-834E-BB7A-B83F986C1B96}"/>
              </c:ext>
            </c:extLst>
          </c:dPt>
          <c:dPt>
            <c:idx val="264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82A0-834E-BB7A-B83F986C1B96}"/>
              </c:ext>
            </c:extLst>
          </c:dPt>
          <c:dPt>
            <c:idx val="265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82A0-834E-BB7A-B83F986C1B96}"/>
              </c:ext>
            </c:extLst>
          </c:dPt>
          <c:dPt>
            <c:idx val="266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82A0-834E-BB7A-B83F986C1B96}"/>
              </c:ext>
            </c:extLst>
          </c:dPt>
          <c:dPt>
            <c:idx val="267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82A0-834E-BB7A-B83F986C1B96}"/>
              </c:ext>
            </c:extLst>
          </c:dPt>
          <c:dPt>
            <c:idx val="268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82A0-834E-BB7A-B83F986C1B96}"/>
              </c:ext>
            </c:extLst>
          </c:dPt>
          <c:dPt>
            <c:idx val="269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82A0-834E-BB7A-B83F986C1B96}"/>
              </c:ext>
            </c:extLst>
          </c:dPt>
          <c:dPt>
            <c:idx val="270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82A0-834E-BB7A-B83F986C1B96}"/>
              </c:ext>
            </c:extLst>
          </c:dPt>
          <c:dPt>
            <c:idx val="271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82A0-834E-BB7A-B83F986C1B96}"/>
              </c:ext>
            </c:extLst>
          </c:dPt>
          <c:dPt>
            <c:idx val="272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82A0-834E-BB7A-B83F986C1B96}"/>
              </c:ext>
            </c:extLst>
          </c:dPt>
          <c:dPt>
            <c:idx val="273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82A0-834E-BB7A-B83F986C1B96}"/>
              </c:ext>
            </c:extLst>
          </c:dPt>
          <c:dPt>
            <c:idx val="274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82A0-834E-BB7A-B83F986C1B96}"/>
              </c:ext>
            </c:extLst>
          </c:dPt>
          <c:dPt>
            <c:idx val="275"/>
            <c:marker>
              <c:spPr>
                <a:solidFill>
                  <a:srgbClr val="C82896"/>
                </a:solidFill>
                <a:ln w="6350">
                  <a:solidFill>
                    <a:srgbClr val="C82896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82A0-834E-BB7A-B83F986C1B96}"/>
              </c:ext>
            </c:extLst>
          </c:dPt>
          <c:dPt>
            <c:idx val="276"/>
            <c:marker>
              <c:spPr>
                <a:solidFill>
                  <a:srgbClr val="006699"/>
                </a:solidFill>
                <a:ln w="6350">
                  <a:solidFill>
                    <a:srgbClr val="006699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82A0-834E-BB7A-B83F986C1B96}"/>
              </c:ext>
            </c:extLst>
          </c:dPt>
          <c:xVal>
            <c:numRef>
              <c:f>ANOVA1!$E$122:$E$398</c:f>
              <c:numCache>
                <c:formatCode>0</c:formatCode>
                <c:ptCount val="277"/>
                <c:pt idx="0">
                  <c:v>16.9113924050633</c:v>
                </c:pt>
                <c:pt idx="1">
                  <c:v>16.9113924050633</c:v>
                </c:pt>
                <c:pt idx="2">
                  <c:v>17.629310344827594</c:v>
                </c:pt>
                <c:pt idx="3">
                  <c:v>17.629310344827594</c:v>
                </c:pt>
                <c:pt idx="4">
                  <c:v>17.629310344827594</c:v>
                </c:pt>
                <c:pt idx="5">
                  <c:v>17.629310344827594</c:v>
                </c:pt>
                <c:pt idx="6">
                  <c:v>16.9113924050633</c:v>
                </c:pt>
                <c:pt idx="7">
                  <c:v>16.9113924050633</c:v>
                </c:pt>
                <c:pt idx="8">
                  <c:v>16.9113924050633</c:v>
                </c:pt>
                <c:pt idx="9">
                  <c:v>17.629310344827594</c:v>
                </c:pt>
                <c:pt idx="10">
                  <c:v>17.629310344827594</c:v>
                </c:pt>
                <c:pt idx="11">
                  <c:v>16.9113924050633</c:v>
                </c:pt>
                <c:pt idx="12">
                  <c:v>17.629310344827594</c:v>
                </c:pt>
                <c:pt idx="13">
                  <c:v>16.9113924050633</c:v>
                </c:pt>
                <c:pt idx="14">
                  <c:v>16.9113924050633</c:v>
                </c:pt>
                <c:pt idx="15">
                  <c:v>17.629310344827594</c:v>
                </c:pt>
                <c:pt idx="16">
                  <c:v>16.9113924050633</c:v>
                </c:pt>
                <c:pt idx="17">
                  <c:v>16.9113924050633</c:v>
                </c:pt>
                <c:pt idx="18">
                  <c:v>16.9113924050633</c:v>
                </c:pt>
                <c:pt idx="19">
                  <c:v>16.9113924050633</c:v>
                </c:pt>
                <c:pt idx="20">
                  <c:v>16.9113924050633</c:v>
                </c:pt>
                <c:pt idx="21">
                  <c:v>17.629310344827594</c:v>
                </c:pt>
                <c:pt idx="22">
                  <c:v>17.629310344827594</c:v>
                </c:pt>
                <c:pt idx="23">
                  <c:v>17.629310344827594</c:v>
                </c:pt>
                <c:pt idx="24">
                  <c:v>17.629310344827594</c:v>
                </c:pt>
                <c:pt idx="25">
                  <c:v>16.9113924050633</c:v>
                </c:pt>
                <c:pt idx="26">
                  <c:v>14.000000000000028</c:v>
                </c:pt>
                <c:pt idx="27">
                  <c:v>14.000000000000028</c:v>
                </c:pt>
                <c:pt idx="28">
                  <c:v>16.9113924050633</c:v>
                </c:pt>
                <c:pt idx="29">
                  <c:v>16.9113924050633</c:v>
                </c:pt>
                <c:pt idx="30">
                  <c:v>16.9113924050633</c:v>
                </c:pt>
                <c:pt idx="31">
                  <c:v>16.9113924050633</c:v>
                </c:pt>
                <c:pt idx="32">
                  <c:v>14.000000000000028</c:v>
                </c:pt>
                <c:pt idx="33">
                  <c:v>16.9113924050633</c:v>
                </c:pt>
                <c:pt idx="34">
                  <c:v>16.9113924050633</c:v>
                </c:pt>
                <c:pt idx="35">
                  <c:v>14.000000000000028</c:v>
                </c:pt>
                <c:pt idx="36">
                  <c:v>14.000000000000028</c:v>
                </c:pt>
                <c:pt idx="37">
                  <c:v>14.000000000000028</c:v>
                </c:pt>
                <c:pt idx="38">
                  <c:v>17.629310344827594</c:v>
                </c:pt>
                <c:pt idx="39">
                  <c:v>17.629310344827594</c:v>
                </c:pt>
                <c:pt idx="40">
                  <c:v>16.9113924050633</c:v>
                </c:pt>
                <c:pt idx="41">
                  <c:v>16.9113924050633</c:v>
                </c:pt>
                <c:pt idx="42">
                  <c:v>16.9113924050633</c:v>
                </c:pt>
                <c:pt idx="43">
                  <c:v>14.000000000000028</c:v>
                </c:pt>
                <c:pt idx="44">
                  <c:v>17.629310344827594</c:v>
                </c:pt>
                <c:pt idx="45">
                  <c:v>14.000000000000028</c:v>
                </c:pt>
                <c:pt idx="46">
                  <c:v>14.000000000000028</c:v>
                </c:pt>
                <c:pt idx="47">
                  <c:v>16.9113924050633</c:v>
                </c:pt>
                <c:pt idx="48">
                  <c:v>14.000000000000028</c:v>
                </c:pt>
                <c:pt idx="49">
                  <c:v>14.000000000000028</c:v>
                </c:pt>
                <c:pt idx="50">
                  <c:v>17.629310344827594</c:v>
                </c:pt>
                <c:pt idx="51">
                  <c:v>16.9113924050633</c:v>
                </c:pt>
                <c:pt idx="52">
                  <c:v>14.000000000000028</c:v>
                </c:pt>
                <c:pt idx="53">
                  <c:v>17.629310344827594</c:v>
                </c:pt>
                <c:pt idx="54">
                  <c:v>17.629310344827594</c:v>
                </c:pt>
                <c:pt idx="55">
                  <c:v>16.9113924050633</c:v>
                </c:pt>
                <c:pt idx="56">
                  <c:v>16.9113924050633</c:v>
                </c:pt>
                <c:pt idx="57">
                  <c:v>17.629310344827594</c:v>
                </c:pt>
                <c:pt idx="58">
                  <c:v>17.629310344827594</c:v>
                </c:pt>
                <c:pt idx="59">
                  <c:v>17.629310344827594</c:v>
                </c:pt>
                <c:pt idx="60">
                  <c:v>17.629310344827594</c:v>
                </c:pt>
                <c:pt idx="61">
                  <c:v>17.629310344827594</c:v>
                </c:pt>
                <c:pt idx="62">
                  <c:v>17.629310344827594</c:v>
                </c:pt>
                <c:pt idx="63">
                  <c:v>16.9113924050633</c:v>
                </c:pt>
                <c:pt idx="64">
                  <c:v>16.9113924050633</c:v>
                </c:pt>
                <c:pt idx="65">
                  <c:v>16.9113924050633</c:v>
                </c:pt>
                <c:pt idx="66">
                  <c:v>16.9113924050633</c:v>
                </c:pt>
                <c:pt idx="67">
                  <c:v>17.629310344827594</c:v>
                </c:pt>
                <c:pt idx="68">
                  <c:v>17.629310344827594</c:v>
                </c:pt>
                <c:pt idx="69">
                  <c:v>16.9113924050633</c:v>
                </c:pt>
                <c:pt idx="70">
                  <c:v>16.9113924050633</c:v>
                </c:pt>
                <c:pt idx="71">
                  <c:v>17.629310344827594</c:v>
                </c:pt>
                <c:pt idx="72">
                  <c:v>16.9113924050633</c:v>
                </c:pt>
                <c:pt idx="73">
                  <c:v>16.9113924050633</c:v>
                </c:pt>
                <c:pt idx="74">
                  <c:v>16.9113924050633</c:v>
                </c:pt>
                <c:pt idx="75">
                  <c:v>17.629310344827594</c:v>
                </c:pt>
                <c:pt idx="76">
                  <c:v>17.629310344827594</c:v>
                </c:pt>
                <c:pt idx="77">
                  <c:v>17.629310344827594</c:v>
                </c:pt>
                <c:pt idx="78">
                  <c:v>17.629310344827594</c:v>
                </c:pt>
                <c:pt idx="79">
                  <c:v>16.9113924050633</c:v>
                </c:pt>
                <c:pt idx="80">
                  <c:v>16.9113924050633</c:v>
                </c:pt>
                <c:pt idx="81">
                  <c:v>16.9113924050633</c:v>
                </c:pt>
                <c:pt idx="82">
                  <c:v>16.9113924050633</c:v>
                </c:pt>
                <c:pt idx="83">
                  <c:v>16.9113924050633</c:v>
                </c:pt>
                <c:pt idx="84">
                  <c:v>16.9113924050633</c:v>
                </c:pt>
                <c:pt idx="85">
                  <c:v>16.9113924050633</c:v>
                </c:pt>
                <c:pt idx="86">
                  <c:v>16.9113924050633</c:v>
                </c:pt>
                <c:pt idx="87">
                  <c:v>17.629310344827594</c:v>
                </c:pt>
                <c:pt idx="88">
                  <c:v>17.629310344827594</c:v>
                </c:pt>
                <c:pt idx="89">
                  <c:v>17.629310344827594</c:v>
                </c:pt>
                <c:pt idx="90">
                  <c:v>17.629310344827594</c:v>
                </c:pt>
                <c:pt idx="91">
                  <c:v>16.9113924050633</c:v>
                </c:pt>
                <c:pt idx="92">
                  <c:v>17.629310344827594</c:v>
                </c:pt>
                <c:pt idx="93">
                  <c:v>17.629310344827594</c:v>
                </c:pt>
                <c:pt idx="94">
                  <c:v>17.629310344827594</c:v>
                </c:pt>
                <c:pt idx="95">
                  <c:v>17.629310344827594</c:v>
                </c:pt>
                <c:pt idx="96">
                  <c:v>16.9113924050633</c:v>
                </c:pt>
                <c:pt idx="97">
                  <c:v>17.629310344827594</c:v>
                </c:pt>
                <c:pt idx="98">
                  <c:v>17.629310344827594</c:v>
                </c:pt>
                <c:pt idx="99">
                  <c:v>16.9113924050633</c:v>
                </c:pt>
                <c:pt idx="100">
                  <c:v>16.9113924050633</c:v>
                </c:pt>
                <c:pt idx="101">
                  <c:v>17.629310344827594</c:v>
                </c:pt>
                <c:pt idx="102">
                  <c:v>16.9113924050633</c:v>
                </c:pt>
                <c:pt idx="103">
                  <c:v>17.629310344827594</c:v>
                </c:pt>
                <c:pt idx="104">
                  <c:v>16.9113924050633</c:v>
                </c:pt>
                <c:pt idx="105">
                  <c:v>16.9113924050633</c:v>
                </c:pt>
                <c:pt idx="106">
                  <c:v>16.9113924050633</c:v>
                </c:pt>
                <c:pt idx="107">
                  <c:v>16.9113924050633</c:v>
                </c:pt>
                <c:pt idx="108">
                  <c:v>16.9113924050633</c:v>
                </c:pt>
                <c:pt idx="109">
                  <c:v>16.9113924050633</c:v>
                </c:pt>
                <c:pt idx="110">
                  <c:v>16.9113924050633</c:v>
                </c:pt>
                <c:pt idx="111">
                  <c:v>17.629310344827594</c:v>
                </c:pt>
                <c:pt idx="112">
                  <c:v>17.629310344827594</c:v>
                </c:pt>
                <c:pt idx="113">
                  <c:v>17.629310344827594</c:v>
                </c:pt>
                <c:pt idx="114">
                  <c:v>17.629310344827594</c:v>
                </c:pt>
                <c:pt idx="115">
                  <c:v>17.629310344827594</c:v>
                </c:pt>
                <c:pt idx="116">
                  <c:v>17.629310344827594</c:v>
                </c:pt>
                <c:pt idx="117">
                  <c:v>17.629310344827594</c:v>
                </c:pt>
                <c:pt idx="118">
                  <c:v>17.629310344827594</c:v>
                </c:pt>
                <c:pt idx="119">
                  <c:v>17.629310344827594</c:v>
                </c:pt>
                <c:pt idx="120">
                  <c:v>17.629310344827594</c:v>
                </c:pt>
                <c:pt idx="121">
                  <c:v>17.629310344827594</c:v>
                </c:pt>
                <c:pt idx="122">
                  <c:v>17.629310344827594</c:v>
                </c:pt>
                <c:pt idx="123">
                  <c:v>17.629310344827594</c:v>
                </c:pt>
                <c:pt idx="124">
                  <c:v>17.629310344827594</c:v>
                </c:pt>
                <c:pt idx="125">
                  <c:v>17.629310344827594</c:v>
                </c:pt>
                <c:pt idx="126">
                  <c:v>17.629310344827594</c:v>
                </c:pt>
                <c:pt idx="127">
                  <c:v>17.629310344827594</c:v>
                </c:pt>
                <c:pt idx="128">
                  <c:v>17.629310344827594</c:v>
                </c:pt>
                <c:pt idx="129">
                  <c:v>17.629310344827594</c:v>
                </c:pt>
                <c:pt idx="130">
                  <c:v>17.629310344827594</c:v>
                </c:pt>
                <c:pt idx="131">
                  <c:v>17.629310344827594</c:v>
                </c:pt>
                <c:pt idx="132">
                  <c:v>17.629310344827594</c:v>
                </c:pt>
                <c:pt idx="133">
                  <c:v>17.629310344827594</c:v>
                </c:pt>
                <c:pt idx="134">
                  <c:v>17.629310344827594</c:v>
                </c:pt>
                <c:pt idx="135">
                  <c:v>17.629310344827594</c:v>
                </c:pt>
                <c:pt idx="136">
                  <c:v>17.629310344827594</c:v>
                </c:pt>
                <c:pt idx="137">
                  <c:v>17.629310344827594</c:v>
                </c:pt>
                <c:pt idx="138">
                  <c:v>17.629310344827594</c:v>
                </c:pt>
                <c:pt idx="139">
                  <c:v>17.629310344827594</c:v>
                </c:pt>
                <c:pt idx="140">
                  <c:v>17.629310344827594</c:v>
                </c:pt>
                <c:pt idx="141">
                  <c:v>17.629310344827594</c:v>
                </c:pt>
                <c:pt idx="142">
                  <c:v>17.629310344827594</c:v>
                </c:pt>
                <c:pt idx="143">
                  <c:v>17.629310344827594</c:v>
                </c:pt>
                <c:pt idx="144">
                  <c:v>17.629310344827594</c:v>
                </c:pt>
                <c:pt idx="145">
                  <c:v>17.629310344827594</c:v>
                </c:pt>
                <c:pt idx="146">
                  <c:v>17.629310344827594</c:v>
                </c:pt>
                <c:pt idx="147">
                  <c:v>17.629310344827594</c:v>
                </c:pt>
                <c:pt idx="148">
                  <c:v>17.629310344827594</c:v>
                </c:pt>
                <c:pt idx="149">
                  <c:v>17.629310344827594</c:v>
                </c:pt>
                <c:pt idx="150">
                  <c:v>17.629310344827594</c:v>
                </c:pt>
                <c:pt idx="151">
                  <c:v>17.629310344827594</c:v>
                </c:pt>
                <c:pt idx="152">
                  <c:v>17.629310344827594</c:v>
                </c:pt>
                <c:pt idx="153">
                  <c:v>17.629310344827594</c:v>
                </c:pt>
                <c:pt idx="154">
                  <c:v>17.629310344827594</c:v>
                </c:pt>
                <c:pt idx="155">
                  <c:v>17.629310344827594</c:v>
                </c:pt>
                <c:pt idx="156">
                  <c:v>17.629310344827594</c:v>
                </c:pt>
                <c:pt idx="157">
                  <c:v>17.629310344827594</c:v>
                </c:pt>
                <c:pt idx="158">
                  <c:v>17.629310344827594</c:v>
                </c:pt>
                <c:pt idx="159">
                  <c:v>17.629310344827594</c:v>
                </c:pt>
                <c:pt idx="160">
                  <c:v>17.629310344827594</c:v>
                </c:pt>
                <c:pt idx="161">
                  <c:v>17.629310344827594</c:v>
                </c:pt>
                <c:pt idx="162">
                  <c:v>17.629310344827594</c:v>
                </c:pt>
                <c:pt idx="163">
                  <c:v>19.888888888888889</c:v>
                </c:pt>
                <c:pt idx="164">
                  <c:v>19.888888888888889</c:v>
                </c:pt>
                <c:pt idx="165">
                  <c:v>17.629310344827594</c:v>
                </c:pt>
                <c:pt idx="166">
                  <c:v>17.629310344827594</c:v>
                </c:pt>
                <c:pt idx="167">
                  <c:v>19.888888888888889</c:v>
                </c:pt>
                <c:pt idx="168">
                  <c:v>19.888888888888889</c:v>
                </c:pt>
                <c:pt idx="169">
                  <c:v>19.888888888888889</c:v>
                </c:pt>
                <c:pt idx="170">
                  <c:v>17.629310344827594</c:v>
                </c:pt>
                <c:pt idx="171">
                  <c:v>17.629310344827594</c:v>
                </c:pt>
                <c:pt idx="172">
                  <c:v>17.629310344827594</c:v>
                </c:pt>
                <c:pt idx="173">
                  <c:v>17.629310344827594</c:v>
                </c:pt>
                <c:pt idx="174">
                  <c:v>19.888888888888889</c:v>
                </c:pt>
                <c:pt idx="175">
                  <c:v>19.888888888888889</c:v>
                </c:pt>
                <c:pt idx="176">
                  <c:v>19.888888888888889</c:v>
                </c:pt>
                <c:pt idx="177">
                  <c:v>17.629310344827594</c:v>
                </c:pt>
                <c:pt idx="178">
                  <c:v>17.629310344827594</c:v>
                </c:pt>
                <c:pt idx="179">
                  <c:v>17.629310344827594</c:v>
                </c:pt>
                <c:pt idx="180">
                  <c:v>17.629310344827594</c:v>
                </c:pt>
                <c:pt idx="181">
                  <c:v>17.629310344827594</c:v>
                </c:pt>
                <c:pt idx="182">
                  <c:v>19.888888888888889</c:v>
                </c:pt>
                <c:pt idx="183">
                  <c:v>17.629310344827594</c:v>
                </c:pt>
                <c:pt idx="184">
                  <c:v>16.333333333333343</c:v>
                </c:pt>
                <c:pt idx="185">
                  <c:v>16.333333333333343</c:v>
                </c:pt>
                <c:pt idx="186">
                  <c:v>16.333333333333343</c:v>
                </c:pt>
                <c:pt idx="187">
                  <c:v>16.333333333333343</c:v>
                </c:pt>
                <c:pt idx="188">
                  <c:v>16.333333333333343</c:v>
                </c:pt>
                <c:pt idx="189">
                  <c:v>16.9113924050633</c:v>
                </c:pt>
                <c:pt idx="190">
                  <c:v>16.9113924050633</c:v>
                </c:pt>
                <c:pt idx="191">
                  <c:v>16.9113924050633</c:v>
                </c:pt>
                <c:pt idx="192">
                  <c:v>16.9113924050633</c:v>
                </c:pt>
                <c:pt idx="193">
                  <c:v>16.9113924050633</c:v>
                </c:pt>
                <c:pt idx="194">
                  <c:v>9.8000000000000131</c:v>
                </c:pt>
                <c:pt idx="195">
                  <c:v>9.8000000000000131</c:v>
                </c:pt>
                <c:pt idx="196">
                  <c:v>9.8000000000000131</c:v>
                </c:pt>
                <c:pt idx="197">
                  <c:v>9.8000000000000131</c:v>
                </c:pt>
                <c:pt idx="198">
                  <c:v>9.8000000000000131</c:v>
                </c:pt>
                <c:pt idx="199">
                  <c:v>16.9113924050633</c:v>
                </c:pt>
                <c:pt idx="200">
                  <c:v>16.9113924050633</c:v>
                </c:pt>
                <c:pt idx="201">
                  <c:v>16.9113924050633</c:v>
                </c:pt>
                <c:pt idx="202">
                  <c:v>16.333333333333343</c:v>
                </c:pt>
                <c:pt idx="203">
                  <c:v>16.9113924050633</c:v>
                </c:pt>
                <c:pt idx="204">
                  <c:v>16.333333333333343</c:v>
                </c:pt>
                <c:pt idx="205">
                  <c:v>16.9113924050633</c:v>
                </c:pt>
                <c:pt idx="206">
                  <c:v>16.9113924050633</c:v>
                </c:pt>
                <c:pt idx="207">
                  <c:v>16.333333333333343</c:v>
                </c:pt>
                <c:pt idx="208">
                  <c:v>16.333333333333343</c:v>
                </c:pt>
                <c:pt idx="209">
                  <c:v>16.9113924050633</c:v>
                </c:pt>
                <c:pt idx="210">
                  <c:v>16.333333333333343</c:v>
                </c:pt>
                <c:pt idx="211">
                  <c:v>16.9113924050633</c:v>
                </c:pt>
                <c:pt idx="212">
                  <c:v>16.333333333333343</c:v>
                </c:pt>
                <c:pt idx="213">
                  <c:v>16.333333333333343</c:v>
                </c:pt>
                <c:pt idx="214">
                  <c:v>16.333333333333343</c:v>
                </c:pt>
                <c:pt idx="215">
                  <c:v>16.9113924050633</c:v>
                </c:pt>
                <c:pt idx="216">
                  <c:v>16.9113924050633</c:v>
                </c:pt>
                <c:pt idx="217">
                  <c:v>16.333333333333343</c:v>
                </c:pt>
                <c:pt idx="218">
                  <c:v>17.629310344827594</c:v>
                </c:pt>
                <c:pt idx="219">
                  <c:v>17.629310344827594</c:v>
                </c:pt>
                <c:pt idx="220">
                  <c:v>16.333333333333343</c:v>
                </c:pt>
                <c:pt idx="221">
                  <c:v>17.629310344827594</c:v>
                </c:pt>
                <c:pt idx="222">
                  <c:v>16.9113924050633</c:v>
                </c:pt>
                <c:pt idx="223">
                  <c:v>16.333333333333343</c:v>
                </c:pt>
                <c:pt idx="224">
                  <c:v>16.333333333333343</c:v>
                </c:pt>
                <c:pt idx="225">
                  <c:v>17.629310344827594</c:v>
                </c:pt>
                <c:pt idx="226">
                  <c:v>16.9113924050633</c:v>
                </c:pt>
                <c:pt idx="227">
                  <c:v>16.9113924050633</c:v>
                </c:pt>
                <c:pt idx="228">
                  <c:v>16.333333333333343</c:v>
                </c:pt>
                <c:pt idx="229">
                  <c:v>16.9113924050633</c:v>
                </c:pt>
                <c:pt idx="230">
                  <c:v>16.9113924050633</c:v>
                </c:pt>
                <c:pt idx="231">
                  <c:v>16.9113924050633</c:v>
                </c:pt>
                <c:pt idx="232">
                  <c:v>16.9113924050633</c:v>
                </c:pt>
                <c:pt idx="233">
                  <c:v>17.629310344827594</c:v>
                </c:pt>
                <c:pt idx="234">
                  <c:v>17.629310344827594</c:v>
                </c:pt>
                <c:pt idx="235">
                  <c:v>17.629310344827594</c:v>
                </c:pt>
                <c:pt idx="236">
                  <c:v>16.333333333333343</c:v>
                </c:pt>
                <c:pt idx="237">
                  <c:v>17.629310344827594</c:v>
                </c:pt>
                <c:pt idx="238">
                  <c:v>16.9113924050633</c:v>
                </c:pt>
                <c:pt idx="239">
                  <c:v>16.333333333333343</c:v>
                </c:pt>
                <c:pt idx="240">
                  <c:v>17.629310344827594</c:v>
                </c:pt>
                <c:pt idx="241">
                  <c:v>16.333333333333343</c:v>
                </c:pt>
                <c:pt idx="242">
                  <c:v>16.333333333333343</c:v>
                </c:pt>
                <c:pt idx="243">
                  <c:v>16.333333333333343</c:v>
                </c:pt>
                <c:pt idx="244">
                  <c:v>17.000000000000007</c:v>
                </c:pt>
                <c:pt idx="245">
                  <c:v>16.333333333333343</c:v>
                </c:pt>
                <c:pt idx="246">
                  <c:v>9.8333333333333464</c:v>
                </c:pt>
                <c:pt idx="247">
                  <c:v>17.000000000000007</c:v>
                </c:pt>
                <c:pt idx="248">
                  <c:v>17.000000000000007</c:v>
                </c:pt>
                <c:pt idx="249">
                  <c:v>16.333333333333343</c:v>
                </c:pt>
                <c:pt idx="250">
                  <c:v>16.333333333333343</c:v>
                </c:pt>
                <c:pt idx="251">
                  <c:v>17.000000000000007</c:v>
                </c:pt>
                <c:pt idx="252">
                  <c:v>9.8333333333333464</c:v>
                </c:pt>
                <c:pt idx="253">
                  <c:v>9.8333333333333464</c:v>
                </c:pt>
                <c:pt idx="254">
                  <c:v>17.000000000000007</c:v>
                </c:pt>
                <c:pt idx="255">
                  <c:v>9.8333333333333464</c:v>
                </c:pt>
                <c:pt idx="256">
                  <c:v>9.8333333333333464</c:v>
                </c:pt>
                <c:pt idx="257">
                  <c:v>9.8333333333333464</c:v>
                </c:pt>
                <c:pt idx="258">
                  <c:v>16.333333333333343</c:v>
                </c:pt>
                <c:pt idx="259">
                  <c:v>17.000000000000007</c:v>
                </c:pt>
                <c:pt idx="260">
                  <c:v>16.333333333333343</c:v>
                </c:pt>
                <c:pt idx="261">
                  <c:v>16.333333333333343</c:v>
                </c:pt>
                <c:pt idx="262">
                  <c:v>16.333333333333343</c:v>
                </c:pt>
                <c:pt idx="263">
                  <c:v>17.000000000000007</c:v>
                </c:pt>
                <c:pt idx="264">
                  <c:v>16.333333333333343</c:v>
                </c:pt>
                <c:pt idx="265">
                  <c:v>17.000000000000007</c:v>
                </c:pt>
                <c:pt idx="266">
                  <c:v>16.333333333333343</c:v>
                </c:pt>
                <c:pt idx="267">
                  <c:v>17.000000000000007</c:v>
                </c:pt>
                <c:pt idx="268">
                  <c:v>17.000000000000007</c:v>
                </c:pt>
                <c:pt idx="269">
                  <c:v>17.000000000000007</c:v>
                </c:pt>
                <c:pt idx="270">
                  <c:v>17.000000000000007</c:v>
                </c:pt>
                <c:pt idx="271">
                  <c:v>16.333333333333343</c:v>
                </c:pt>
                <c:pt idx="272">
                  <c:v>16.333333333333343</c:v>
                </c:pt>
                <c:pt idx="273">
                  <c:v>16.333333333333343</c:v>
                </c:pt>
                <c:pt idx="274">
                  <c:v>17.000000000000007</c:v>
                </c:pt>
                <c:pt idx="275">
                  <c:v>16.333333333333343</c:v>
                </c:pt>
                <c:pt idx="276">
                  <c:v>17.000000000000007</c:v>
                </c:pt>
              </c:numCache>
            </c:numRef>
          </c:xVal>
          <c:yVal>
            <c:numRef>
              <c:f>ANOVA1!$D$122:$D$398</c:f>
              <c:numCache>
                <c:formatCode>0</c:formatCode>
                <c:ptCount val="277"/>
                <c:pt idx="0">
                  <c:v>5</c:v>
                </c:pt>
                <c:pt idx="1">
                  <c:v>6</c:v>
                </c:pt>
                <c:pt idx="2">
                  <c:v>22</c:v>
                </c:pt>
                <c:pt idx="3">
                  <c:v>10</c:v>
                </c:pt>
                <c:pt idx="4">
                  <c:v>3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20</c:v>
                </c:pt>
                <c:pt idx="9">
                  <c:v>19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19</c:v>
                </c:pt>
                <c:pt idx="14">
                  <c:v>18</c:v>
                </c:pt>
                <c:pt idx="15">
                  <c:v>28</c:v>
                </c:pt>
                <c:pt idx="16">
                  <c:v>20</c:v>
                </c:pt>
                <c:pt idx="17">
                  <c:v>11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23</c:v>
                </c:pt>
                <c:pt idx="22">
                  <c:v>22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10</c:v>
                </c:pt>
                <c:pt idx="27">
                  <c:v>12</c:v>
                </c:pt>
                <c:pt idx="28">
                  <c:v>16</c:v>
                </c:pt>
                <c:pt idx="29">
                  <c:v>12</c:v>
                </c:pt>
                <c:pt idx="30">
                  <c:v>18</c:v>
                </c:pt>
                <c:pt idx="31">
                  <c:v>11</c:v>
                </c:pt>
                <c:pt idx="32">
                  <c:v>8</c:v>
                </c:pt>
                <c:pt idx="33">
                  <c:v>23</c:v>
                </c:pt>
                <c:pt idx="34">
                  <c:v>16</c:v>
                </c:pt>
                <c:pt idx="35">
                  <c:v>19</c:v>
                </c:pt>
                <c:pt idx="36">
                  <c:v>14</c:v>
                </c:pt>
                <c:pt idx="37">
                  <c:v>18</c:v>
                </c:pt>
                <c:pt idx="38">
                  <c:v>8</c:v>
                </c:pt>
                <c:pt idx="39">
                  <c:v>16</c:v>
                </c:pt>
                <c:pt idx="40">
                  <c:v>22</c:v>
                </c:pt>
                <c:pt idx="41">
                  <c:v>8</c:v>
                </c:pt>
                <c:pt idx="42">
                  <c:v>20</c:v>
                </c:pt>
                <c:pt idx="43">
                  <c:v>26</c:v>
                </c:pt>
                <c:pt idx="44">
                  <c:v>11</c:v>
                </c:pt>
                <c:pt idx="45">
                  <c:v>10</c:v>
                </c:pt>
                <c:pt idx="46">
                  <c:v>15</c:v>
                </c:pt>
                <c:pt idx="47">
                  <c:v>15</c:v>
                </c:pt>
                <c:pt idx="48">
                  <c:v>7</c:v>
                </c:pt>
                <c:pt idx="49">
                  <c:v>20</c:v>
                </c:pt>
                <c:pt idx="50">
                  <c:v>2</c:v>
                </c:pt>
                <c:pt idx="51">
                  <c:v>13</c:v>
                </c:pt>
                <c:pt idx="52">
                  <c:v>9</c:v>
                </c:pt>
                <c:pt idx="53">
                  <c:v>21</c:v>
                </c:pt>
                <c:pt idx="54">
                  <c:v>11</c:v>
                </c:pt>
                <c:pt idx="55">
                  <c:v>31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17</c:v>
                </c:pt>
                <c:pt idx="61">
                  <c:v>13</c:v>
                </c:pt>
                <c:pt idx="62">
                  <c:v>14</c:v>
                </c:pt>
                <c:pt idx="63">
                  <c:v>17</c:v>
                </c:pt>
                <c:pt idx="64">
                  <c:v>7</c:v>
                </c:pt>
                <c:pt idx="65">
                  <c:v>19</c:v>
                </c:pt>
                <c:pt idx="66">
                  <c:v>20</c:v>
                </c:pt>
                <c:pt idx="67">
                  <c:v>22</c:v>
                </c:pt>
                <c:pt idx="68">
                  <c:v>14</c:v>
                </c:pt>
                <c:pt idx="69">
                  <c:v>13</c:v>
                </c:pt>
                <c:pt idx="70">
                  <c:v>29</c:v>
                </c:pt>
                <c:pt idx="71">
                  <c:v>13</c:v>
                </c:pt>
                <c:pt idx="72">
                  <c:v>15</c:v>
                </c:pt>
                <c:pt idx="73">
                  <c:v>16</c:v>
                </c:pt>
                <c:pt idx="74">
                  <c:v>19</c:v>
                </c:pt>
                <c:pt idx="75">
                  <c:v>18</c:v>
                </c:pt>
                <c:pt idx="76">
                  <c:v>10</c:v>
                </c:pt>
                <c:pt idx="77">
                  <c:v>17</c:v>
                </c:pt>
                <c:pt idx="78">
                  <c:v>17</c:v>
                </c:pt>
                <c:pt idx="79">
                  <c:v>12</c:v>
                </c:pt>
                <c:pt idx="80">
                  <c:v>17</c:v>
                </c:pt>
                <c:pt idx="81">
                  <c:v>9</c:v>
                </c:pt>
                <c:pt idx="82">
                  <c:v>28</c:v>
                </c:pt>
                <c:pt idx="83">
                  <c:v>19</c:v>
                </c:pt>
                <c:pt idx="84">
                  <c:v>19</c:v>
                </c:pt>
                <c:pt idx="85">
                  <c:v>16</c:v>
                </c:pt>
                <c:pt idx="86">
                  <c:v>23</c:v>
                </c:pt>
                <c:pt idx="87">
                  <c:v>24</c:v>
                </c:pt>
                <c:pt idx="88">
                  <c:v>14</c:v>
                </c:pt>
                <c:pt idx="89">
                  <c:v>12</c:v>
                </c:pt>
                <c:pt idx="90">
                  <c:v>17</c:v>
                </c:pt>
                <c:pt idx="91">
                  <c:v>22</c:v>
                </c:pt>
                <c:pt idx="92">
                  <c:v>30</c:v>
                </c:pt>
                <c:pt idx="93">
                  <c:v>21</c:v>
                </c:pt>
                <c:pt idx="94">
                  <c:v>16</c:v>
                </c:pt>
                <c:pt idx="95">
                  <c:v>13</c:v>
                </c:pt>
                <c:pt idx="96">
                  <c:v>17</c:v>
                </c:pt>
                <c:pt idx="97">
                  <c:v>20</c:v>
                </c:pt>
                <c:pt idx="98">
                  <c:v>14</c:v>
                </c:pt>
                <c:pt idx="99">
                  <c:v>19</c:v>
                </c:pt>
                <c:pt idx="100">
                  <c:v>23</c:v>
                </c:pt>
                <c:pt idx="101">
                  <c:v>13</c:v>
                </c:pt>
                <c:pt idx="102">
                  <c:v>13</c:v>
                </c:pt>
                <c:pt idx="103">
                  <c:v>12</c:v>
                </c:pt>
                <c:pt idx="104">
                  <c:v>17</c:v>
                </c:pt>
                <c:pt idx="105">
                  <c:v>11</c:v>
                </c:pt>
                <c:pt idx="106">
                  <c:v>18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32</c:v>
                </c:pt>
                <c:pt idx="111">
                  <c:v>25</c:v>
                </c:pt>
                <c:pt idx="112">
                  <c:v>9</c:v>
                </c:pt>
                <c:pt idx="113">
                  <c:v>6</c:v>
                </c:pt>
                <c:pt idx="114">
                  <c:v>12</c:v>
                </c:pt>
                <c:pt idx="115">
                  <c:v>13</c:v>
                </c:pt>
                <c:pt idx="116">
                  <c:v>18</c:v>
                </c:pt>
                <c:pt idx="117">
                  <c:v>18</c:v>
                </c:pt>
                <c:pt idx="118">
                  <c:v>8</c:v>
                </c:pt>
                <c:pt idx="119">
                  <c:v>22</c:v>
                </c:pt>
                <c:pt idx="120">
                  <c:v>17</c:v>
                </c:pt>
                <c:pt idx="121">
                  <c:v>28</c:v>
                </c:pt>
                <c:pt idx="122">
                  <c:v>15</c:v>
                </c:pt>
                <c:pt idx="123">
                  <c:v>12</c:v>
                </c:pt>
                <c:pt idx="124">
                  <c:v>24</c:v>
                </c:pt>
                <c:pt idx="125">
                  <c:v>13</c:v>
                </c:pt>
                <c:pt idx="126">
                  <c:v>19</c:v>
                </c:pt>
                <c:pt idx="127">
                  <c:v>10</c:v>
                </c:pt>
                <c:pt idx="128">
                  <c:v>19</c:v>
                </c:pt>
                <c:pt idx="129">
                  <c:v>18</c:v>
                </c:pt>
                <c:pt idx="130">
                  <c:v>14</c:v>
                </c:pt>
                <c:pt idx="131">
                  <c:v>29</c:v>
                </c:pt>
                <c:pt idx="132">
                  <c:v>21</c:v>
                </c:pt>
                <c:pt idx="133">
                  <c:v>16</c:v>
                </c:pt>
                <c:pt idx="134">
                  <c:v>29</c:v>
                </c:pt>
                <c:pt idx="135">
                  <c:v>18</c:v>
                </c:pt>
                <c:pt idx="136">
                  <c:v>23</c:v>
                </c:pt>
                <c:pt idx="137">
                  <c:v>23</c:v>
                </c:pt>
                <c:pt idx="138">
                  <c:v>34</c:v>
                </c:pt>
                <c:pt idx="139">
                  <c:v>21</c:v>
                </c:pt>
                <c:pt idx="140">
                  <c:v>19</c:v>
                </c:pt>
                <c:pt idx="141">
                  <c:v>30</c:v>
                </c:pt>
                <c:pt idx="142">
                  <c:v>13</c:v>
                </c:pt>
                <c:pt idx="143">
                  <c:v>14</c:v>
                </c:pt>
                <c:pt idx="144">
                  <c:v>17</c:v>
                </c:pt>
                <c:pt idx="145">
                  <c:v>13</c:v>
                </c:pt>
                <c:pt idx="146">
                  <c:v>23</c:v>
                </c:pt>
                <c:pt idx="147">
                  <c:v>17</c:v>
                </c:pt>
                <c:pt idx="148">
                  <c:v>34</c:v>
                </c:pt>
                <c:pt idx="149">
                  <c:v>18</c:v>
                </c:pt>
                <c:pt idx="150">
                  <c:v>14</c:v>
                </c:pt>
                <c:pt idx="151">
                  <c:v>22</c:v>
                </c:pt>
                <c:pt idx="152">
                  <c:v>30</c:v>
                </c:pt>
                <c:pt idx="153">
                  <c:v>14</c:v>
                </c:pt>
                <c:pt idx="154">
                  <c:v>30</c:v>
                </c:pt>
                <c:pt idx="155">
                  <c:v>12</c:v>
                </c:pt>
                <c:pt idx="156">
                  <c:v>41</c:v>
                </c:pt>
                <c:pt idx="157">
                  <c:v>16</c:v>
                </c:pt>
                <c:pt idx="158">
                  <c:v>31</c:v>
                </c:pt>
                <c:pt idx="159">
                  <c:v>12</c:v>
                </c:pt>
                <c:pt idx="160">
                  <c:v>27</c:v>
                </c:pt>
                <c:pt idx="161">
                  <c:v>36</c:v>
                </c:pt>
                <c:pt idx="162">
                  <c:v>16</c:v>
                </c:pt>
                <c:pt idx="163">
                  <c:v>15</c:v>
                </c:pt>
                <c:pt idx="164">
                  <c:v>27</c:v>
                </c:pt>
                <c:pt idx="165">
                  <c:v>15</c:v>
                </c:pt>
                <c:pt idx="166">
                  <c:v>13</c:v>
                </c:pt>
                <c:pt idx="167">
                  <c:v>12</c:v>
                </c:pt>
                <c:pt idx="168">
                  <c:v>14</c:v>
                </c:pt>
                <c:pt idx="169">
                  <c:v>11</c:v>
                </c:pt>
                <c:pt idx="170">
                  <c:v>20</c:v>
                </c:pt>
                <c:pt idx="171">
                  <c:v>16</c:v>
                </c:pt>
                <c:pt idx="172">
                  <c:v>31</c:v>
                </c:pt>
                <c:pt idx="173">
                  <c:v>16</c:v>
                </c:pt>
                <c:pt idx="174">
                  <c:v>27</c:v>
                </c:pt>
                <c:pt idx="175">
                  <c:v>41</c:v>
                </c:pt>
                <c:pt idx="176">
                  <c:v>13</c:v>
                </c:pt>
                <c:pt idx="177">
                  <c:v>14</c:v>
                </c:pt>
                <c:pt idx="178">
                  <c:v>9</c:v>
                </c:pt>
                <c:pt idx="179">
                  <c:v>26</c:v>
                </c:pt>
                <c:pt idx="180">
                  <c:v>21</c:v>
                </c:pt>
                <c:pt idx="181">
                  <c:v>19</c:v>
                </c:pt>
                <c:pt idx="182">
                  <c:v>19</c:v>
                </c:pt>
                <c:pt idx="183">
                  <c:v>7</c:v>
                </c:pt>
                <c:pt idx="184">
                  <c:v>16</c:v>
                </c:pt>
                <c:pt idx="185">
                  <c:v>15</c:v>
                </c:pt>
                <c:pt idx="186">
                  <c:v>20</c:v>
                </c:pt>
                <c:pt idx="187">
                  <c:v>17</c:v>
                </c:pt>
                <c:pt idx="188">
                  <c:v>21</c:v>
                </c:pt>
                <c:pt idx="189">
                  <c:v>19</c:v>
                </c:pt>
                <c:pt idx="190">
                  <c:v>37</c:v>
                </c:pt>
                <c:pt idx="191">
                  <c:v>16</c:v>
                </c:pt>
                <c:pt idx="192">
                  <c:v>32</c:v>
                </c:pt>
                <c:pt idx="193">
                  <c:v>22</c:v>
                </c:pt>
                <c:pt idx="194">
                  <c:v>10</c:v>
                </c:pt>
                <c:pt idx="195">
                  <c:v>6</c:v>
                </c:pt>
                <c:pt idx="196">
                  <c:v>12</c:v>
                </c:pt>
                <c:pt idx="197">
                  <c:v>4</c:v>
                </c:pt>
                <c:pt idx="198">
                  <c:v>17</c:v>
                </c:pt>
                <c:pt idx="199">
                  <c:v>12</c:v>
                </c:pt>
                <c:pt idx="200">
                  <c:v>7</c:v>
                </c:pt>
                <c:pt idx="201">
                  <c:v>13</c:v>
                </c:pt>
                <c:pt idx="202">
                  <c:v>9</c:v>
                </c:pt>
                <c:pt idx="203">
                  <c:v>14</c:v>
                </c:pt>
                <c:pt idx="204">
                  <c:v>9</c:v>
                </c:pt>
                <c:pt idx="205">
                  <c:v>10</c:v>
                </c:pt>
                <c:pt idx="206">
                  <c:v>15</c:v>
                </c:pt>
                <c:pt idx="207">
                  <c:v>13</c:v>
                </c:pt>
                <c:pt idx="208">
                  <c:v>13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14</c:v>
                </c:pt>
                <c:pt idx="213">
                  <c:v>5</c:v>
                </c:pt>
                <c:pt idx="214">
                  <c:v>22</c:v>
                </c:pt>
                <c:pt idx="215">
                  <c:v>29</c:v>
                </c:pt>
                <c:pt idx="216">
                  <c:v>9</c:v>
                </c:pt>
                <c:pt idx="217">
                  <c:v>19</c:v>
                </c:pt>
                <c:pt idx="218">
                  <c:v>20</c:v>
                </c:pt>
                <c:pt idx="219">
                  <c:v>19</c:v>
                </c:pt>
                <c:pt idx="220">
                  <c:v>12</c:v>
                </c:pt>
                <c:pt idx="221">
                  <c:v>15</c:v>
                </c:pt>
                <c:pt idx="222">
                  <c:v>21</c:v>
                </c:pt>
                <c:pt idx="223">
                  <c:v>16</c:v>
                </c:pt>
                <c:pt idx="224">
                  <c:v>26</c:v>
                </c:pt>
                <c:pt idx="225">
                  <c:v>10</c:v>
                </c:pt>
                <c:pt idx="226">
                  <c:v>15</c:v>
                </c:pt>
                <c:pt idx="227">
                  <c:v>20</c:v>
                </c:pt>
                <c:pt idx="228">
                  <c:v>21</c:v>
                </c:pt>
                <c:pt idx="229">
                  <c:v>16</c:v>
                </c:pt>
                <c:pt idx="230">
                  <c:v>17</c:v>
                </c:pt>
                <c:pt idx="231">
                  <c:v>20</c:v>
                </c:pt>
                <c:pt idx="232">
                  <c:v>12</c:v>
                </c:pt>
                <c:pt idx="233">
                  <c:v>9</c:v>
                </c:pt>
                <c:pt idx="234">
                  <c:v>13</c:v>
                </c:pt>
                <c:pt idx="235">
                  <c:v>12</c:v>
                </c:pt>
                <c:pt idx="236">
                  <c:v>21</c:v>
                </c:pt>
                <c:pt idx="237">
                  <c:v>23</c:v>
                </c:pt>
                <c:pt idx="238">
                  <c:v>23</c:v>
                </c:pt>
                <c:pt idx="239">
                  <c:v>16</c:v>
                </c:pt>
                <c:pt idx="240">
                  <c:v>14</c:v>
                </c:pt>
                <c:pt idx="241">
                  <c:v>11</c:v>
                </c:pt>
                <c:pt idx="242">
                  <c:v>38</c:v>
                </c:pt>
                <c:pt idx="243">
                  <c:v>16</c:v>
                </c:pt>
                <c:pt idx="244">
                  <c:v>14</c:v>
                </c:pt>
                <c:pt idx="245">
                  <c:v>33</c:v>
                </c:pt>
                <c:pt idx="246">
                  <c:v>7</c:v>
                </c:pt>
                <c:pt idx="247">
                  <c:v>14</c:v>
                </c:pt>
                <c:pt idx="248">
                  <c:v>23</c:v>
                </c:pt>
                <c:pt idx="249">
                  <c:v>22</c:v>
                </c:pt>
                <c:pt idx="250">
                  <c:v>6</c:v>
                </c:pt>
                <c:pt idx="251">
                  <c:v>20</c:v>
                </c:pt>
                <c:pt idx="252">
                  <c:v>7</c:v>
                </c:pt>
                <c:pt idx="253">
                  <c:v>8</c:v>
                </c:pt>
                <c:pt idx="254">
                  <c:v>23</c:v>
                </c:pt>
                <c:pt idx="255">
                  <c:v>14</c:v>
                </c:pt>
                <c:pt idx="256">
                  <c:v>14</c:v>
                </c:pt>
                <c:pt idx="257">
                  <c:v>9</c:v>
                </c:pt>
                <c:pt idx="258">
                  <c:v>23</c:v>
                </c:pt>
                <c:pt idx="259">
                  <c:v>10</c:v>
                </c:pt>
                <c:pt idx="260">
                  <c:v>38</c:v>
                </c:pt>
                <c:pt idx="261">
                  <c:v>7</c:v>
                </c:pt>
                <c:pt idx="262">
                  <c:v>10</c:v>
                </c:pt>
                <c:pt idx="263">
                  <c:v>10</c:v>
                </c:pt>
                <c:pt idx="264">
                  <c:v>13</c:v>
                </c:pt>
                <c:pt idx="265">
                  <c:v>17</c:v>
                </c:pt>
                <c:pt idx="266">
                  <c:v>8</c:v>
                </c:pt>
                <c:pt idx="267">
                  <c:v>11</c:v>
                </c:pt>
                <c:pt idx="268">
                  <c:v>20</c:v>
                </c:pt>
                <c:pt idx="269">
                  <c:v>23</c:v>
                </c:pt>
                <c:pt idx="270">
                  <c:v>11</c:v>
                </c:pt>
                <c:pt idx="271">
                  <c:v>10</c:v>
                </c:pt>
                <c:pt idx="272">
                  <c:v>14</c:v>
                </c:pt>
                <c:pt idx="273">
                  <c:v>14</c:v>
                </c:pt>
                <c:pt idx="274">
                  <c:v>18</c:v>
                </c:pt>
                <c:pt idx="275">
                  <c:v>11</c:v>
                </c:pt>
                <c:pt idx="27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0-834E-BB7A-B83F986C1B96}"/>
            </c:ext>
          </c:extLst>
        </c:ser>
        <c:ser>
          <c:idx val="1"/>
          <c:order val="1"/>
          <c:tx>
            <c:v>Anna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9.8000000000000131</c:v>
              </c:pt>
            </c:numLit>
          </c:xVal>
          <c:yVal>
            <c:numLit>
              <c:formatCode>General</c:formatCode>
              <c:ptCount val="1"/>
              <c:pt idx="0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7-82A0-834E-BB7A-B83F986C1B96}"/>
            </c:ext>
          </c:extLst>
        </c:ser>
        <c:ser>
          <c:idx val="2"/>
          <c:order val="2"/>
          <c:tx>
            <c:v>Bob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16.9113924050633</c:v>
              </c:pt>
            </c:numLit>
          </c:xVal>
          <c:yVal>
            <c:numLit>
              <c:formatCode>General</c:formatCode>
              <c:ptCount val="1"/>
              <c:pt idx="0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8-82A0-834E-BB7A-B83F986C1B96}"/>
            </c:ext>
          </c:extLst>
        </c:ser>
        <c:ser>
          <c:idx val="3"/>
          <c:order val="3"/>
          <c:tx>
            <c:v>Brett &amp; Cara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7800"/>
              </a:solidFill>
              <a:ln w="0">
                <a:solidFill>
                  <a:srgbClr val="0078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19.888888888888889</c:v>
              </c:pt>
            </c:numLit>
          </c:xVal>
          <c:yVal>
            <c:numLit>
              <c:formatCode>General</c:formatCode>
              <c:ptCount val="1"/>
              <c:pt idx="0">
                <c:v>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9-82A0-834E-BB7A-B83F986C1B96}"/>
            </c:ext>
          </c:extLst>
        </c:ser>
        <c:ser>
          <c:idx val="4"/>
          <c:order val="4"/>
          <c:tx>
            <c:v>Dolvett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C82896"/>
              </a:solidFill>
              <a:ln w="0">
                <a:solidFill>
                  <a:srgbClr val="C8289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16.333333333333343</c:v>
              </c:pt>
            </c:numLit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A-82A0-834E-BB7A-B83F986C1B96}"/>
            </c:ext>
          </c:extLst>
        </c:ser>
        <c:ser>
          <c:idx val="5"/>
          <c:order val="5"/>
          <c:tx>
            <c:v>Jennifer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6699"/>
              </a:solidFill>
              <a:ln w="0">
                <a:solidFill>
                  <a:srgbClr val="006699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16.333333333333343</c:v>
              </c:pt>
            </c:numLit>
          </c:xVal>
          <c:yVal>
            <c:numLit>
              <c:formatCode>General</c:formatCode>
              <c:ptCount val="1"/>
              <c:pt idx="0">
                <c:v>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B-82A0-834E-BB7A-B83F986C1B96}"/>
            </c:ext>
          </c:extLst>
        </c:ser>
        <c:ser>
          <c:idx val="6"/>
          <c:order val="6"/>
          <c:tx>
            <c:v>Jessie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6600"/>
              </a:solidFill>
              <a:ln w="0">
                <a:solidFill>
                  <a:srgbClr val="FF66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17.000000000000007</c:v>
              </c:pt>
            </c:numLit>
          </c:xVal>
          <c:yVal>
            <c:numLit>
              <c:formatCode>General</c:formatCode>
              <c:ptCount val="1"/>
              <c:pt idx="0">
                <c:v>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C-82A0-834E-BB7A-B83F986C1B96}"/>
            </c:ext>
          </c:extLst>
        </c:ser>
        <c:ser>
          <c:idx val="7"/>
          <c:order val="7"/>
          <c:tx>
            <c:v>Jillian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C8C8C8"/>
              </a:solidFill>
              <a:ln w="0">
                <a:solidFill>
                  <a:srgbClr val="C8C8C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17.629310344827594</c:v>
              </c:pt>
            </c:numLit>
          </c:xVal>
          <c:yVal>
            <c:numLit>
              <c:formatCode>General</c:formatCode>
              <c:ptCount val="1"/>
              <c:pt idx="0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D-82A0-834E-BB7A-B83F986C1B96}"/>
            </c:ext>
          </c:extLst>
        </c:ser>
        <c:ser>
          <c:idx val="8"/>
          <c:order val="8"/>
          <c:tx>
            <c:v>Kim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FFFF87"/>
              </a:solidFill>
              <a:ln w="0">
                <a:solidFill>
                  <a:srgbClr val="FFFF8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14.000000000000028</c:v>
              </c:pt>
            </c:numLit>
          </c:xVal>
          <c:yVal>
            <c:numLit>
              <c:formatCode>General</c:formatCode>
              <c:ptCount val="1"/>
              <c:pt idx="0">
                <c:v>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1E-82A0-834E-BB7A-B83F986C1B96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ANOVA1_HID!$B$1:$B$70</c:f>
              <c:numCache>
                <c:formatCode>General</c:formatCode>
                <c:ptCount val="70"/>
                <c:pt idx="0">
                  <c:v>9.3964444444444606</c:v>
                </c:pt>
                <c:pt idx="1">
                  <c:v>9.6061578099839124</c:v>
                </c:pt>
                <c:pt idx="2">
                  <c:v>9.8158711755233643</c:v>
                </c:pt>
                <c:pt idx="3">
                  <c:v>10.025584541062816</c:v>
                </c:pt>
                <c:pt idx="4">
                  <c:v>10.235297906602268</c:v>
                </c:pt>
                <c:pt idx="5">
                  <c:v>10.44501127214172</c:v>
                </c:pt>
                <c:pt idx="6">
                  <c:v>10.654724637681174</c:v>
                </c:pt>
                <c:pt idx="7">
                  <c:v>10.864438003220624</c:v>
                </c:pt>
                <c:pt idx="8">
                  <c:v>11.074151368760077</c:v>
                </c:pt>
                <c:pt idx="9">
                  <c:v>11.283864734299529</c:v>
                </c:pt>
                <c:pt idx="10">
                  <c:v>11.493578099838981</c:v>
                </c:pt>
                <c:pt idx="11">
                  <c:v>11.703291465378433</c:v>
                </c:pt>
                <c:pt idx="12">
                  <c:v>11.913004830917885</c:v>
                </c:pt>
                <c:pt idx="13">
                  <c:v>12.122718196457337</c:v>
                </c:pt>
                <c:pt idx="14">
                  <c:v>12.332431561996788</c:v>
                </c:pt>
                <c:pt idx="15">
                  <c:v>12.54214492753624</c:v>
                </c:pt>
                <c:pt idx="16">
                  <c:v>12.751858293075692</c:v>
                </c:pt>
                <c:pt idx="17">
                  <c:v>12.961571658615144</c:v>
                </c:pt>
                <c:pt idx="18">
                  <c:v>13.171285024154596</c:v>
                </c:pt>
                <c:pt idx="19">
                  <c:v>13.380998389694049</c:v>
                </c:pt>
                <c:pt idx="20">
                  <c:v>13.5907117552335</c:v>
                </c:pt>
                <c:pt idx="21">
                  <c:v>13.800425120772953</c:v>
                </c:pt>
                <c:pt idx="22">
                  <c:v>14.010138486312403</c:v>
                </c:pt>
                <c:pt idx="23">
                  <c:v>14.219851851851857</c:v>
                </c:pt>
                <c:pt idx="24">
                  <c:v>14.429565217391309</c:v>
                </c:pt>
                <c:pt idx="25">
                  <c:v>14.639278582930761</c:v>
                </c:pt>
                <c:pt idx="26">
                  <c:v>14.848991948470212</c:v>
                </c:pt>
                <c:pt idx="27">
                  <c:v>15.058705314009664</c:v>
                </c:pt>
                <c:pt idx="28">
                  <c:v>15.268418679549116</c:v>
                </c:pt>
                <c:pt idx="29">
                  <c:v>15.478132045088568</c:v>
                </c:pt>
                <c:pt idx="30">
                  <c:v>15.687845410628022</c:v>
                </c:pt>
                <c:pt idx="31">
                  <c:v>15.897558776167472</c:v>
                </c:pt>
                <c:pt idx="32">
                  <c:v>16.107272141706925</c:v>
                </c:pt>
                <c:pt idx="33">
                  <c:v>16.316985507246375</c:v>
                </c:pt>
                <c:pt idx="34">
                  <c:v>16.526698872785829</c:v>
                </c:pt>
                <c:pt idx="35">
                  <c:v>16.736412238325279</c:v>
                </c:pt>
                <c:pt idx="36">
                  <c:v>16.946125603864733</c:v>
                </c:pt>
                <c:pt idx="37">
                  <c:v>17.155838969404186</c:v>
                </c:pt>
                <c:pt idx="38">
                  <c:v>17.365552334943636</c:v>
                </c:pt>
                <c:pt idx="39">
                  <c:v>17.575265700483087</c:v>
                </c:pt>
                <c:pt idx="40">
                  <c:v>17.78497906602254</c:v>
                </c:pt>
                <c:pt idx="41">
                  <c:v>17.994692431561994</c:v>
                </c:pt>
                <c:pt idx="42">
                  <c:v>18.204405797101444</c:v>
                </c:pt>
                <c:pt idx="43">
                  <c:v>18.414119162640894</c:v>
                </c:pt>
                <c:pt idx="44">
                  <c:v>18.623832528180348</c:v>
                </c:pt>
                <c:pt idx="45">
                  <c:v>18.833545893719801</c:v>
                </c:pt>
                <c:pt idx="46">
                  <c:v>19.043259259259251</c:v>
                </c:pt>
                <c:pt idx="47">
                  <c:v>19.252972624798705</c:v>
                </c:pt>
                <c:pt idx="48">
                  <c:v>19.462685990338159</c:v>
                </c:pt>
                <c:pt idx="49">
                  <c:v>19.672399355877609</c:v>
                </c:pt>
                <c:pt idx="50">
                  <c:v>19.882112721417059</c:v>
                </c:pt>
                <c:pt idx="51">
                  <c:v>20.091826086956512</c:v>
                </c:pt>
                <c:pt idx="52">
                  <c:v>20.301539452495966</c:v>
                </c:pt>
                <c:pt idx="53">
                  <c:v>20.511252818035416</c:v>
                </c:pt>
                <c:pt idx="54">
                  <c:v>20.720966183574866</c:v>
                </c:pt>
                <c:pt idx="55">
                  <c:v>20.93067954911432</c:v>
                </c:pt>
                <c:pt idx="56">
                  <c:v>21.140392914653773</c:v>
                </c:pt>
                <c:pt idx="57">
                  <c:v>21.350106280193224</c:v>
                </c:pt>
                <c:pt idx="58">
                  <c:v>21.559819645732677</c:v>
                </c:pt>
                <c:pt idx="59">
                  <c:v>21.769533011272131</c:v>
                </c:pt>
                <c:pt idx="60">
                  <c:v>21.979246376811581</c:v>
                </c:pt>
                <c:pt idx="61">
                  <c:v>22.188959742351031</c:v>
                </c:pt>
                <c:pt idx="62">
                  <c:v>22.398673107890485</c:v>
                </c:pt>
                <c:pt idx="63">
                  <c:v>22.608386473429938</c:v>
                </c:pt>
                <c:pt idx="64">
                  <c:v>22.818099838969388</c:v>
                </c:pt>
                <c:pt idx="65">
                  <c:v>23.027813204508838</c:v>
                </c:pt>
                <c:pt idx="66">
                  <c:v>23.237526570048292</c:v>
                </c:pt>
                <c:pt idx="67">
                  <c:v>23.447239935587746</c:v>
                </c:pt>
                <c:pt idx="68">
                  <c:v>23.656953301127196</c:v>
                </c:pt>
                <c:pt idx="69">
                  <c:v>23.866666666666646</c:v>
                </c:pt>
              </c:numCache>
            </c:numRef>
          </c:xVal>
          <c:yVal>
            <c:numRef>
              <c:f>ANOVA1_HID!$C$1:$C$70</c:f>
              <c:numCache>
                <c:formatCode>General</c:formatCode>
                <c:ptCount val="70"/>
                <c:pt idx="0">
                  <c:v>-4.2680384389670945</c:v>
                </c:pt>
                <c:pt idx="1">
                  <c:v>-4.0567041391160625</c:v>
                </c:pt>
                <c:pt idx="2">
                  <c:v>-3.8454160366792003</c:v>
                </c:pt>
                <c:pt idx="3">
                  <c:v>-3.6341741476338356</c:v>
                </c:pt>
                <c:pt idx="4">
                  <c:v>-3.4229784874954419</c:v>
                </c:pt>
                <c:pt idx="5">
                  <c:v>-3.2118290713168918</c:v>
                </c:pt>
                <c:pt idx="6">
                  <c:v>-3.0007259136876687</c:v>
                </c:pt>
                <c:pt idx="7">
                  <c:v>-2.789669028733142</c:v>
                </c:pt>
                <c:pt idx="8">
                  <c:v>-2.5786584301138458</c:v>
                </c:pt>
                <c:pt idx="9">
                  <c:v>-2.3676941310248001</c:v>
                </c:pt>
                <c:pt idx="10">
                  <c:v>-2.1567761441948203</c:v>
                </c:pt>
                <c:pt idx="11">
                  <c:v>-1.9459044818858882</c:v>
                </c:pt>
                <c:pt idx="12">
                  <c:v>-1.7350791558925245</c:v>
                </c:pt>
                <c:pt idx="13">
                  <c:v>-1.5243001775411962</c:v>
                </c:pt>
                <c:pt idx="14">
                  <c:v>-1.3135675576897317</c:v>
                </c:pt>
                <c:pt idx="15">
                  <c:v>-1.1028813067267738</c:v>
                </c:pt>
                <c:pt idx="16">
                  <c:v>-0.8922414345712486</c:v>
                </c:pt>
                <c:pt idx="17">
                  <c:v>-0.68164795067186823</c:v>
                </c:pt>
                <c:pt idx="18">
                  <c:v>-0.47110086400663853</c:v>
                </c:pt>
                <c:pt idx="19">
                  <c:v>-0.26060018308241339</c:v>
                </c:pt>
                <c:pt idx="20">
                  <c:v>-5.0145915934457719E-2</c:v>
                </c:pt>
                <c:pt idx="21">
                  <c:v>0.16026192987397359</c:v>
                </c:pt>
                <c:pt idx="22">
                  <c:v>0.37062334725199797</c:v>
                </c:pt>
                <c:pt idx="23">
                  <c:v>0.58093832958148894</c:v>
                </c:pt>
                <c:pt idx="24">
                  <c:v>0.79120687071740115</c:v>
                </c:pt>
                <c:pt idx="25">
                  <c:v>1.0014289649880954</c:v>
                </c:pt>
                <c:pt idx="26">
                  <c:v>1.2116046071956035</c:v>
                </c:pt>
                <c:pt idx="27">
                  <c:v>1.4217337926159228</c:v>
                </c:pt>
                <c:pt idx="28">
                  <c:v>1.6318165169992511</c:v>
                </c:pt>
                <c:pt idx="29">
                  <c:v>1.8418527765701853</c:v>
                </c:pt>
                <c:pt idx="30">
                  <c:v>2.0518425680279329</c:v>
                </c:pt>
                <c:pt idx="31">
                  <c:v>2.2617858885464681</c:v>
                </c:pt>
                <c:pt idx="32">
                  <c:v>2.4716827357746958</c:v>
                </c:pt>
                <c:pt idx="33">
                  <c:v>2.6815331078365432</c:v>
                </c:pt>
                <c:pt idx="34">
                  <c:v>2.8913370033310919</c:v>
                </c:pt>
                <c:pt idx="35">
                  <c:v>3.1010944213326006</c:v>
                </c:pt>
                <c:pt idx="36">
                  <c:v>3.3108053613906101</c:v>
                </c:pt>
                <c:pt idx="37">
                  <c:v>3.5204698235299148</c:v>
                </c:pt>
                <c:pt idx="38">
                  <c:v>3.7300878082505875</c:v>
                </c:pt>
                <c:pt idx="39">
                  <c:v>3.9396593165279672</c:v>
                </c:pt>
                <c:pt idx="40">
                  <c:v>4.1491843498125718</c:v>
                </c:pt>
                <c:pt idx="41">
                  <c:v>4.358662910030052</c:v>
                </c:pt>
                <c:pt idx="42">
                  <c:v>4.5680949995810813</c:v>
                </c:pt>
                <c:pt idx="43">
                  <c:v>4.777480621341244</c:v>
                </c:pt>
                <c:pt idx="44">
                  <c:v>4.9868197786608768</c:v>
                </c:pt>
                <c:pt idx="45">
                  <c:v>5.1961124753649042</c:v>
                </c:pt>
                <c:pt idx="46">
                  <c:v>5.4053587157526319</c:v>
                </c:pt>
                <c:pt idx="47">
                  <c:v>5.6145585045975501</c:v>
                </c:pt>
                <c:pt idx="48">
                  <c:v>5.8237118471470666</c:v>
                </c:pt>
                <c:pt idx="49">
                  <c:v>6.032818749122244</c:v>
                </c:pt>
                <c:pt idx="50">
                  <c:v>6.2418792167175265</c:v>
                </c:pt>
                <c:pt idx="51">
                  <c:v>6.4508932566004002</c:v>
                </c:pt>
                <c:pt idx="52">
                  <c:v>6.6598608759110611</c:v>
                </c:pt>
                <c:pt idx="53">
                  <c:v>6.8687820822620456</c:v>
                </c:pt>
                <c:pt idx="54">
                  <c:v>7.0776568837378626</c:v>
                </c:pt>
                <c:pt idx="55">
                  <c:v>7.2864852888945606</c:v>
                </c:pt>
                <c:pt idx="56">
                  <c:v>7.4952673067592936</c:v>
                </c:pt>
                <c:pt idx="57">
                  <c:v>7.7040029468298723</c:v>
                </c:pt>
                <c:pt idx="58">
                  <c:v>7.9126922190742786</c:v>
                </c:pt>
                <c:pt idx="59">
                  <c:v>8.1213351339301454</c:v>
                </c:pt>
                <c:pt idx="60">
                  <c:v>8.3299317023042381</c:v>
                </c:pt>
                <c:pt idx="61">
                  <c:v>8.5384819355718999</c:v>
                </c:pt>
                <c:pt idx="62">
                  <c:v>8.7469858455764751</c:v>
                </c:pt>
                <c:pt idx="63">
                  <c:v>8.9554434446286955</c:v>
                </c:pt>
                <c:pt idx="64">
                  <c:v>9.1638547455060682</c:v>
                </c:pt>
                <c:pt idx="65">
                  <c:v>9.3722197614522287</c:v>
                </c:pt>
                <c:pt idx="66">
                  <c:v>9.5805385061762642</c:v>
                </c:pt>
                <c:pt idx="67">
                  <c:v>9.7888109938520103</c:v>
                </c:pt>
                <c:pt idx="68">
                  <c:v>9.9970372391173541</c:v>
                </c:pt>
                <c:pt idx="69">
                  <c:v>10.205217257073478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F-82A0-834E-BB7A-B83F986C1B96}"/>
            </c:ext>
          </c:extLst>
        </c:ser>
        <c:ser>
          <c:idx val="10"/>
          <c:order val="10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ANOVA1_HID1!$B$1:$B$70</c:f>
              <c:numCache>
                <c:formatCode>General</c:formatCode>
                <c:ptCount val="70"/>
                <c:pt idx="0">
                  <c:v>7.8400000000000096</c:v>
                </c:pt>
                <c:pt idx="1">
                  <c:v>8.0722705314009762</c:v>
                </c:pt>
                <c:pt idx="2">
                  <c:v>8.3045410628019418</c:v>
                </c:pt>
                <c:pt idx="3">
                  <c:v>8.5368115942029075</c:v>
                </c:pt>
                <c:pt idx="4">
                  <c:v>8.7690821256038731</c:v>
                </c:pt>
                <c:pt idx="5">
                  <c:v>9.0013526570048406</c:v>
                </c:pt>
                <c:pt idx="6">
                  <c:v>9.2336231884058062</c:v>
                </c:pt>
                <c:pt idx="7">
                  <c:v>9.4658937198067719</c:v>
                </c:pt>
                <c:pt idx="8">
                  <c:v>9.6981642512077375</c:v>
                </c:pt>
                <c:pt idx="9">
                  <c:v>9.9304347826087032</c:v>
                </c:pt>
                <c:pt idx="10">
                  <c:v>10.162705314009671</c:v>
                </c:pt>
                <c:pt idx="11">
                  <c:v>10.394975845410636</c:v>
                </c:pt>
                <c:pt idx="12">
                  <c:v>10.627246376811602</c:v>
                </c:pt>
                <c:pt idx="13">
                  <c:v>10.859516908212568</c:v>
                </c:pt>
                <c:pt idx="14">
                  <c:v>11.091787439613533</c:v>
                </c:pt>
                <c:pt idx="15">
                  <c:v>11.324057971014501</c:v>
                </c:pt>
                <c:pt idx="16">
                  <c:v>11.556328502415466</c:v>
                </c:pt>
                <c:pt idx="17">
                  <c:v>11.788599033816432</c:v>
                </c:pt>
                <c:pt idx="18">
                  <c:v>12.020869565217398</c:v>
                </c:pt>
                <c:pt idx="19">
                  <c:v>12.253140096618363</c:v>
                </c:pt>
                <c:pt idx="20">
                  <c:v>12.485410628019331</c:v>
                </c:pt>
                <c:pt idx="21">
                  <c:v>12.717681159420296</c:v>
                </c:pt>
                <c:pt idx="22">
                  <c:v>12.949951690821262</c:v>
                </c:pt>
                <c:pt idx="23">
                  <c:v>13.182222222222228</c:v>
                </c:pt>
                <c:pt idx="24">
                  <c:v>13.414492753623193</c:v>
                </c:pt>
                <c:pt idx="25">
                  <c:v>13.646763285024161</c:v>
                </c:pt>
                <c:pt idx="26">
                  <c:v>13.879033816425126</c:v>
                </c:pt>
                <c:pt idx="27">
                  <c:v>14.111304347826092</c:v>
                </c:pt>
                <c:pt idx="28">
                  <c:v>14.343574879227058</c:v>
                </c:pt>
                <c:pt idx="29">
                  <c:v>14.575845410628023</c:v>
                </c:pt>
                <c:pt idx="30">
                  <c:v>14.808115942028991</c:v>
                </c:pt>
                <c:pt idx="31">
                  <c:v>15.040386473429956</c:v>
                </c:pt>
                <c:pt idx="32">
                  <c:v>15.272657004830922</c:v>
                </c:pt>
                <c:pt idx="33">
                  <c:v>15.504927536231888</c:v>
                </c:pt>
                <c:pt idx="34">
                  <c:v>15.737198067632853</c:v>
                </c:pt>
                <c:pt idx="35">
                  <c:v>15.969468599033821</c:v>
                </c:pt>
                <c:pt idx="36">
                  <c:v>16.201739130434785</c:v>
                </c:pt>
                <c:pt idx="37">
                  <c:v>16.434009661835752</c:v>
                </c:pt>
                <c:pt idx="38">
                  <c:v>16.666280193236719</c:v>
                </c:pt>
                <c:pt idx="39">
                  <c:v>16.898550724637683</c:v>
                </c:pt>
                <c:pt idx="40">
                  <c:v>17.130821256038651</c:v>
                </c:pt>
                <c:pt idx="41">
                  <c:v>17.363091787439615</c:v>
                </c:pt>
                <c:pt idx="42">
                  <c:v>17.595362318840582</c:v>
                </c:pt>
                <c:pt idx="43">
                  <c:v>17.82763285024155</c:v>
                </c:pt>
                <c:pt idx="44">
                  <c:v>18.059903381642513</c:v>
                </c:pt>
                <c:pt idx="45">
                  <c:v>18.292173913043481</c:v>
                </c:pt>
                <c:pt idx="46">
                  <c:v>18.524444444444445</c:v>
                </c:pt>
                <c:pt idx="47">
                  <c:v>18.756714975845412</c:v>
                </c:pt>
                <c:pt idx="48">
                  <c:v>18.98898550724638</c:v>
                </c:pt>
                <c:pt idx="49">
                  <c:v>19.221256038647343</c:v>
                </c:pt>
                <c:pt idx="50">
                  <c:v>19.453526570048311</c:v>
                </c:pt>
                <c:pt idx="51">
                  <c:v>19.685797101449275</c:v>
                </c:pt>
                <c:pt idx="52">
                  <c:v>19.918067632850242</c:v>
                </c:pt>
                <c:pt idx="53">
                  <c:v>20.15033816425121</c:v>
                </c:pt>
                <c:pt idx="54">
                  <c:v>20.382608695652173</c:v>
                </c:pt>
                <c:pt idx="55">
                  <c:v>20.614879227053141</c:v>
                </c:pt>
                <c:pt idx="56">
                  <c:v>20.847149758454105</c:v>
                </c:pt>
                <c:pt idx="57">
                  <c:v>21.079420289855072</c:v>
                </c:pt>
                <c:pt idx="58">
                  <c:v>21.31169082125604</c:v>
                </c:pt>
                <c:pt idx="59">
                  <c:v>21.543961352657004</c:v>
                </c:pt>
                <c:pt idx="60">
                  <c:v>21.776231884057971</c:v>
                </c:pt>
                <c:pt idx="61">
                  <c:v>22.008502415458935</c:v>
                </c:pt>
                <c:pt idx="62">
                  <c:v>22.240772946859902</c:v>
                </c:pt>
                <c:pt idx="63">
                  <c:v>22.47304347826087</c:v>
                </c:pt>
                <c:pt idx="64">
                  <c:v>22.705314009661834</c:v>
                </c:pt>
                <c:pt idx="65">
                  <c:v>22.937584541062801</c:v>
                </c:pt>
                <c:pt idx="66">
                  <c:v>23.169855072463765</c:v>
                </c:pt>
                <c:pt idx="67">
                  <c:v>23.402125603864732</c:v>
                </c:pt>
                <c:pt idx="68">
                  <c:v>23.6343961352657</c:v>
                </c:pt>
                <c:pt idx="69">
                  <c:v>23.866666666666667</c:v>
                </c:pt>
              </c:numCache>
            </c:numRef>
          </c:xVal>
          <c:yVal>
            <c:numRef>
              <c:f>ANOVA1_HID1!$C$1:$C$70</c:f>
              <c:numCache>
                <c:formatCode>General</c:formatCode>
                <c:ptCount val="70"/>
                <c:pt idx="0">
                  <c:v>21.517955171761567</c:v>
                </c:pt>
                <c:pt idx="1">
                  <c:v>21.748054018634946</c:v>
                </c:pt>
                <c:pt idx="2">
                  <c:v>21.97820937507651</c:v>
                </c:pt>
                <c:pt idx="3">
                  <c:v>22.208421267314556</c:v>
                </c:pt>
                <c:pt idx="4">
                  <c:v>22.438689720891901</c:v>
                </c:pt>
                <c:pt idx="5">
                  <c:v>22.66901476066435</c:v>
                </c:pt>
                <c:pt idx="6">
                  <c:v>22.899396410799124</c:v>
                </c:pt>
                <c:pt idx="7">
                  <c:v>23.129834694773407</c:v>
                </c:pt>
                <c:pt idx="8">
                  <c:v>23.360329635372864</c:v>
                </c:pt>
                <c:pt idx="9">
                  <c:v>23.59088125469026</c:v>
                </c:pt>
                <c:pt idx="10">
                  <c:v>23.821489574124076</c:v>
                </c:pt>
                <c:pt idx="11">
                  <c:v>24.052154614377173</c:v>
                </c:pt>
                <c:pt idx="12">
                  <c:v>24.282876395455546</c:v>
                </c:pt>
                <c:pt idx="13">
                  <c:v>24.513654936667049</c:v>
                </c:pt>
                <c:pt idx="14">
                  <c:v>24.744490256620203</c:v>
                </c:pt>
                <c:pt idx="15">
                  <c:v>24.975382373223059</c:v>
                </c:pt>
                <c:pt idx="16">
                  <c:v>25.206331303682056</c:v>
                </c:pt>
                <c:pt idx="17">
                  <c:v>25.437337064500966</c:v>
                </c:pt>
                <c:pt idx="18">
                  <c:v>25.668399671479882</c:v>
                </c:pt>
                <c:pt idx="19">
                  <c:v>25.899519139714208</c:v>
                </c:pt>
                <c:pt idx="20">
                  <c:v>26.130695483593719</c:v>
                </c:pt>
                <c:pt idx="21">
                  <c:v>26.361928716801685</c:v>
                </c:pt>
                <c:pt idx="22">
                  <c:v>26.593218852314003</c:v>
                </c:pt>
                <c:pt idx="23">
                  <c:v>26.824565902398383</c:v>
                </c:pt>
                <c:pt idx="24">
                  <c:v>27.055969878613585</c:v>
                </c:pt>
                <c:pt idx="25">
                  <c:v>27.287430791808713</c:v>
                </c:pt>
                <c:pt idx="26">
                  <c:v>27.518948652122511</c:v>
                </c:pt>
                <c:pt idx="27">
                  <c:v>27.750523468982742</c:v>
                </c:pt>
                <c:pt idx="28">
                  <c:v>27.982155251105599</c:v>
                </c:pt>
                <c:pt idx="29">
                  <c:v>28.213844006495158</c:v>
                </c:pt>
                <c:pt idx="30">
                  <c:v>28.445589742442877</c:v>
                </c:pt>
                <c:pt idx="31">
                  <c:v>28.677392465527131</c:v>
                </c:pt>
                <c:pt idx="32">
                  <c:v>28.909252181612818</c:v>
                </c:pt>
                <c:pt idx="33">
                  <c:v>29.141168895850971</c:v>
                </c:pt>
                <c:pt idx="34">
                  <c:v>29.373142612678453</c:v>
                </c:pt>
                <c:pt idx="35">
                  <c:v>29.605173335817671</c:v>
                </c:pt>
                <c:pt idx="36">
                  <c:v>29.83726106827633</c:v>
                </c:pt>
                <c:pt idx="37">
                  <c:v>30.069405812347277</c:v>
                </c:pt>
                <c:pt idx="38">
                  <c:v>30.301607569608318</c:v>
                </c:pt>
                <c:pt idx="39">
                  <c:v>30.533866340922145</c:v>
                </c:pt>
                <c:pt idx="40">
                  <c:v>30.766182126436291</c:v>
                </c:pt>
                <c:pt idx="41">
                  <c:v>30.998554925583072</c:v>
                </c:pt>
                <c:pt idx="42">
                  <c:v>31.230984737079687</c:v>
                </c:pt>
                <c:pt idx="43">
                  <c:v>31.463471558928255</c:v>
                </c:pt>
                <c:pt idx="44">
                  <c:v>31.696015388415933</c:v>
                </c:pt>
                <c:pt idx="45">
                  <c:v>31.928616222115146</c:v>
                </c:pt>
                <c:pt idx="46">
                  <c:v>32.161274055883723</c:v>
                </c:pt>
                <c:pt idx="47">
                  <c:v>32.393988884865223</c:v>
                </c:pt>
                <c:pt idx="48">
                  <c:v>32.626760703489182</c:v>
                </c:pt>
                <c:pt idx="49">
                  <c:v>32.859589505471533</c:v>
                </c:pt>
                <c:pt idx="50">
                  <c:v>33.092475283814906</c:v>
                </c:pt>
                <c:pt idx="51">
                  <c:v>33.325418030809168</c:v>
                </c:pt>
                <c:pt idx="52">
                  <c:v>33.558417738031821</c:v>
                </c:pt>
                <c:pt idx="53">
                  <c:v>33.791474396348576</c:v>
                </c:pt>
                <c:pt idx="54">
                  <c:v>34.024587995913926</c:v>
                </c:pt>
                <c:pt idx="55">
                  <c:v>34.257758526171727</c:v>
                </c:pt>
                <c:pt idx="56">
                  <c:v>34.490985975855892</c:v>
                </c:pt>
                <c:pt idx="57">
                  <c:v>34.724270332991082</c:v>
                </c:pt>
                <c:pt idx="58">
                  <c:v>34.957611584893456</c:v>
                </c:pt>
                <c:pt idx="59">
                  <c:v>35.191009718171458</c:v>
                </c:pt>
                <c:pt idx="60">
                  <c:v>35.424464718726661</c:v>
                </c:pt>
                <c:pt idx="61">
                  <c:v>35.657976571754638</c:v>
                </c:pt>
                <c:pt idx="62">
                  <c:v>35.89154526174589</c:v>
                </c:pt>
                <c:pt idx="63">
                  <c:v>36.125170772486825</c:v>
                </c:pt>
                <c:pt idx="64">
                  <c:v>36.358853087060723</c:v>
                </c:pt>
                <c:pt idx="65">
                  <c:v>36.592592187848865</c:v>
                </c:pt>
                <c:pt idx="66">
                  <c:v>36.826388056531535</c:v>
                </c:pt>
                <c:pt idx="67">
                  <c:v>37.060240674089243</c:v>
                </c:pt>
                <c:pt idx="68">
                  <c:v>37.294150020803855</c:v>
                </c:pt>
                <c:pt idx="69">
                  <c:v>37.528116076259835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0-82A0-834E-BB7A-B83F986C1B96}"/>
            </c:ext>
          </c:extLst>
        </c:ser>
        <c:ser>
          <c:idx val="11"/>
          <c:order val="11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-5</c:v>
              </c:pt>
              <c:pt idx="1">
                <c:v>45</c:v>
              </c:pt>
            </c:numLit>
          </c:xVal>
          <c:yVal>
            <c:numLit>
              <c:formatCode>General</c:formatCode>
              <c:ptCount val="2"/>
              <c:pt idx="0">
                <c:v>-5</c:v>
              </c:pt>
              <c:pt idx="1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21-82A0-834E-BB7A-B83F986C1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44880"/>
        <c:axId val="461946560"/>
      </c:scatterChart>
      <c:valAx>
        <c:axId val="461944880"/>
        <c:scaling>
          <c:orientation val="minMax"/>
          <c:max val="4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Pred(delta)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61946560"/>
        <c:crosses val="autoZero"/>
        <c:crossBetween val="midCat"/>
      </c:valAx>
      <c:valAx>
        <c:axId val="461946560"/>
        <c:scaling>
          <c:orientation val="minMax"/>
          <c:max val="45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6194488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delta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invertIfNegative val="0"/>
          <c:dPt>
            <c:idx val="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690-4145-948A-256A5FC9F115}"/>
              </c:ext>
            </c:extLst>
          </c:dPt>
          <c:dPt>
            <c:idx val="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690-4145-948A-256A5FC9F115}"/>
              </c:ext>
            </c:extLst>
          </c:dPt>
          <c:dPt>
            <c:idx val="2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690-4145-948A-256A5FC9F115}"/>
              </c:ext>
            </c:extLst>
          </c:dPt>
          <c:dPt>
            <c:idx val="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690-4145-948A-256A5FC9F115}"/>
              </c:ext>
            </c:extLst>
          </c:dPt>
          <c:dPt>
            <c:idx val="4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690-4145-948A-256A5FC9F115}"/>
              </c:ext>
            </c:extLst>
          </c:dPt>
          <c:dPt>
            <c:idx val="5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690-4145-948A-256A5FC9F115}"/>
              </c:ext>
            </c:extLst>
          </c:dPt>
          <c:dPt>
            <c:idx val="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690-4145-948A-256A5FC9F115}"/>
              </c:ext>
            </c:extLst>
          </c:dPt>
          <c:dPt>
            <c:idx val="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690-4145-948A-256A5FC9F115}"/>
              </c:ext>
            </c:extLst>
          </c:dPt>
          <c:dPt>
            <c:idx val="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690-4145-948A-256A5FC9F115}"/>
              </c:ext>
            </c:extLst>
          </c:dPt>
          <c:dPt>
            <c:idx val="9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690-4145-948A-256A5FC9F115}"/>
              </c:ext>
            </c:extLst>
          </c:dPt>
          <c:dPt>
            <c:idx val="10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690-4145-948A-256A5FC9F115}"/>
              </c:ext>
            </c:extLst>
          </c:dPt>
          <c:dPt>
            <c:idx val="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690-4145-948A-256A5FC9F115}"/>
              </c:ext>
            </c:extLst>
          </c:dPt>
          <c:dPt>
            <c:idx val="12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690-4145-948A-256A5FC9F115}"/>
              </c:ext>
            </c:extLst>
          </c:dPt>
          <c:dPt>
            <c:idx val="1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690-4145-948A-256A5FC9F115}"/>
              </c:ext>
            </c:extLst>
          </c:dPt>
          <c:dPt>
            <c:idx val="1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690-4145-948A-256A5FC9F115}"/>
              </c:ext>
            </c:extLst>
          </c:dPt>
          <c:dPt>
            <c:idx val="15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690-4145-948A-256A5FC9F115}"/>
              </c:ext>
            </c:extLst>
          </c:dPt>
          <c:dPt>
            <c:idx val="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690-4145-948A-256A5FC9F115}"/>
              </c:ext>
            </c:extLst>
          </c:dPt>
          <c:dPt>
            <c:idx val="1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690-4145-948A-256A5FC9F115}"/>
              </c:ext>
            </c:extLst>
          </c:dPt>
          <c:dPt>
            <c:idx val="1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690-4145-948A-256A5FC9F115}"/>
              </c:ext>
            </c:extLst>
          </c:dPt>
          <c:dPt>
            <c:idx val="1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690-4145-948A-256A5FC9F115}"/>
              </c:ext>
            </c:extLst>
          </c:dPt>
          <c:dPt>
            <c:idx val="2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690-4145-948A-256A5FC9F115}"/>
              </c:ext>
            </c:extLst>
          </c:dPt>
          <c:dPt>
            <c:idx val="2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690-4145-948A-256A5FC9F115}"/>
              </c:ext>
            </c:extLst>
          </c:dPt>
          <c:dPt>
            <c:idx val="22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690-4145-948A-256A5FC9F115}"/>
              </c:ext>
            </c:extLst>
          </c:dPt>
          <c:dPt>
            <c:idx val="2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690-4145-948A-256A5FC9F115}"/>
              </c:ext>
            </c:extLst>
          </c:dPt>
          <c:dPt>
            <c:idx val="24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690-4145-948A-256A5FC9F115}"/>
              </c:ext>
            </c:extLst>
          </c:dPt>
          <c:dPt>
            <c:idx val="2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690-4145-948A-256A5FC9F115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FFFF87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690-4145-948A-256A5FC9F115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FFFF87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690-4145-948A-256A5FC9F115}"/>
              </c:ext>
            </c:extLst>
          </c:dPt>
          <c:dPt>
            <c:idx val="2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6690-4145-948A-256A5FC9F115}"/>
              </c:ext>
            </c:extLst>
          </c:dPt>
          <c:dPt>
            <c:idx val="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690-4145-948A-256A5FC9F115}"/>
              </c:ext>
            </c:extLst>
          </c:dPt>
          <c:dPt>
            <c:idx val="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6690-4145-948A-256A5FC9F115}"/>
              </c:ext>
            </c:extLst>
          </c:dPt>
          <c:dPt>
            <c:idx val="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690-4145-948A-256A5FC9F115}"/>
              </c:ext>
            </c:extLst>
          </c:dPt>
          <c:dPt>
            <c:idx val="3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FFFF87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6690-4145-948A-256A5FC9F115}"/>
              </c:ext>
            </c:extLst>
          </c:dPt>
          <c:dPt>
            <c:idx val="3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690-4145-948A-256A5FC9F115}"/>
              </c:ext>
            </c:extLst>
          </c:dPt>
          <c:dPt>
            <c:idx val="3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6690-4145-948A-256A5FC9F115}"/>
              </c:ext>
            </c:extLst>
          </c:dPt>
          <c:dPt>
            <c:idx val="3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FFFF87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690-4145-948A-256A5FC9F115}"/>
              </c:ext>
            </c:extLst>
          </c:dPt>
          <c:dPt>
            <c:idx val="3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FFFF87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6690-4145-948A-256A5FC9F115}"/>
              </c:ext>
            </c:extLst>
          </c:dPt>
          <c:dPt>
            <c:idx val="37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FFFF87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690-4145-948A-256A5FC9F115}"/>
              </c:ext>
            </c:extLst>
          </c:dPt>
          <c:dPt>
            <c:idx val="3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6690-4145-948A-256A5FC9F115}"/>
              </c:ext>
            </c:extLst>
          </c:dPt>
          <c:dPt>
            <c:idx val="39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6690-4145-948A-256A5FC9F115}"/>
              </c:ext>
            </c:extLst>
          </c:dPt>
          <c:dPt>
            <c:idx val="4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6690-4145-948A-256A5FC9F115}"/>
              </c:ext>
            </c:extLst>
          </c:dPt>
          <c:dPt>
            <c:idx val="4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6690-4145-948A-256A5FC9F115}"/>
              </c:ext>
            </c:extLst>
          </c:dPt>
          <c:dPt>
            <c:idx val="4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6690-4145-948A-256A5FC9F115}"/>
              </c:ext>
            </c:extLst>
          </c:dPt>
          <c:dPt>
            <c:idx val="43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FFFF87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6690-4145-948A-256A5FC9F115}"/>
              </c:ext>
            </c:extLst>
          </c:dPt>
          <c:dPt>
            <c:idx val="44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6690-4145-948A-256A5FC9F115}"/>
              </c:ext>
            </c:extLst>
          </c:dPt>
          <c:dPt>
            <c:idx val="45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FFFF87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6690-4145-948A-256A5FC9F115}"/>
              </c:ext>
            </c:extLst>
          </c:dPt>
          <c:dPt>
            <c:idx val="46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FFFF87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6690-4145-948A-256A5FC9F115}"/>
              </c:ext>
            </c:extLst>
          </c:dPt>
          <c:dPt>
            <c:idx val="4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6690-4145-948A-256A5FC9F115}"/>
              </c:ext>
            </c:extLst>
          </c:dPt>
          <c:dPt>
            <c:idx val="48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FFFF87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6690-4145-948A-256A5FC9F115}"/>
              </c:ext>
            </c:extLst>
          </c:dPt>
          <c:dPt>
            <c:idx val="49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FFFF87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6690-4145-948A-256A5FC9F115}"/>
              </c:ext>
            </c:extLst>
          </c:dPt>
          <c:dPt>
            <c:idx val="50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6690-4145-948A-256A5FC9F115}"/>
              </c:ext>
            </c:extLst>
          </c:dPt>
          <c:dPt>
            <c:idx val="5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6690-4145-948A-256A5FC9F115}"/>
              </c:ext>
            </c:extLst>
          </c:dPt>
          <c:dPt>
            <c:idx val="52"/>
            <c:invertIfNegative val="0"/>
            <c:bubble3D val="0"/>
            <c:spPr>
              <a:solidFill>
                <a:srgbClr val="FFFF87"/>
              </a:solidFill>
              <a:ln>
                <a:solidFill>
                  <a:srgbClr val="FFFF87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6690-4145-948A-256A5FC9F115}"/>
              </c:ext>
            </c:extLst>
          </c:dPt>
          <c:dPt>
            <c:idx val="5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6690-4145-948A-256A5FC9F115}"/>
              </c:ext>
            </c:extLst>
          </c:dPt>
          <c:dPt>
            <c:idx val="54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6690-4145-948A-256A5FC9F115}"/>
              </c:ext>
            </c:extLst>
          </c:dPt>
          <c:dPt>
            <c:idx val="5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6690-4145-948A-256A5FC9F115}"/>
              </c:ext>
            </c:extLst>
          </c:dPt>
          <c:dPt>
            <c:idx val="5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6690-4145-948A-256A5FC9F115}"/>
              </c:ext>
            </c:extLst>
          </c:dPt>
          <c:dPt>
            <c:idx val="57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6690-4145-948A-256A5FC9F115}"/>
              </c:ext>
            </c:extLst>
          </c:dPt>
          <c:dPt>
            <c:idx val="5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6690-4145-948A-256A5FC9F115}"/>
              </c:ext>
            </c:extLst>
          </c:dPt>
          <c:dPt>
            <c:idx val="59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6690-4145-948A-256A5FC9F115}"/>
              </c:ext>
            </c:extLst>
          </c:dPt>
          <c:dPt>
            <c:idx val="60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6690-4145-948A-256A5FC9F115}"/>
              </c:ext>
            </c:extLst>
          </c:dPt>
          <c:dPt>
            <c:idx val="6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6690-4145-948A-256A5FC9F115}"/>
              </c:ext>
            </c:extLst>
          </c:dPt>
          <c:dPt>
            <c:idx val="62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6690-4145-948A-256A5FC9F115}"/>
              </c:ext>
            </c:extLst>
          </c:dPt>
          <c:dPt>
            <c:idx val="6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6690-4145-948A-256A5FC9F115}"/>
              </c:ext>
            </c:extLst>
          </c:dPt>
          <c:dPt>
            <c:idx val="6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6690-4145-948A-256A5FC9F115}"/>
              </c:ext>
            </c:extLst>
          </c:dPt>
          <c:dPt>
            <c:idx val="6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6690-4145-948A-256A5FC9F115}"/>
              </c:ext>
            </c:extLst>
          </c:dPt>
          <c:dPt>
            <c:idx val="6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6690-4145-948A-256A5FC9F115}"/>
              </c:ext>
            </c:extLst>
          </c:dPt>
          <c:dPt>
            <c:idx val="67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6690-4145-948A-256A5FC9F115}"/>
              </c:ext>
            </c:extLst>
          </c:dPt>
          <c:dPt>
            <c:idx val="6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6690-4145-948A-256A5FC9F115}"/>
              </c:ext>
            </c:extLst>
          </c:dPt>
          <c:dPt>
            <c:idx val="6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6690-4145-948A-256A5FC9F115}"/>
              </c:ext>
            </c:extLst>
          </c:dPt>
          <c:dPt>
            <c:idx val="7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6690-4145-948A-256A5FC9F115}"/>
              </c:ext>
            </c:extLst>
          </c:dPt>
          <c:dPt>
            <c:idx val="7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6690-4145-948A-256A5FC9F115}"/>
              </c:ext>
            </c:extLst>
          </c:dPt>
          <c:dPt>
            <c:idx val="7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6690-4145-948A-256A5FC9F115}"/>
              </c:ext>
            </c:extLst>
          </c:dPt>
          <c:dPt>
            <c:idx val="7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6690-4145-948A-256A5FC9F115}"/>
              </c:ext>
            </c:extLst>
          </c:dPt>
          <c:dPt>
            <c:idx val="7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6690-4145-948A-256A5FC9F115}"/>
              </c:ext>
            </c:extLst>
          </c:dPt>
          <c:dPt>
            <c:idx val="75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6690-4145-948A-256A5FC9F115}"/>
              </c:ext>
            </c:extLst>
          </c:dPt>
          <c:dPt>
            <c:idx val="76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6690-4145-948A-256A5FC9F115}"/>
              </c:ext>
            </c:extLst>
          </c:dPt>
          <c:dPt>
            <c:idx val="77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6690-4145-948A-256A5FC9F115}"/>
              </c:ext>
            </c:extLst>
          </c:dPt>
          <c:dPt>
            <c:idx val="7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6690-4145-948A-256A5FC9F115}"/>
              </c:ext>
            </c:extLst>
          </c:dPt>
          <c:dPt>
            <c:idx val="7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6690-4145-948A-256A5FC9F115}"/>
              </c:ext>
            </c:extLst>
          </c:dPt>
          <c:dPt>
            <c:idx val="8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6690-4145-948A-256A5FC9F115}"/>
              </c:ext>
            </c:extLst>
          </c:dPt>
          <c:dPt>
            <c:idx val="8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6690-4145-948A-256A5FC9F115}"/>
              </c:ext>
            </c:extLst>
          </c:dPt>
          <c:dPt>
            <c:idx val="8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6690-4145-948A-256A5FC9F115}"/>
              </c:ext>
            </c:extLst>
          </c:dPt>
          <c:dPt>
            <c:idx val="8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6690-4145-948A-256A5FC9F115}"/>
              </c:ext>
            </c:extLst>
          </c:dPt>
          <c:dPt>
            <c:idx val="8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6690-4145-948A-256A5FC9F115}"/>
              </c:ext>
            </c:extLst>
          </c:dPt>
          <c:dPt>
            <c:idx val="8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6690-4145-948A-256A5FC9F115}"/>
              </c:ext>
            </c:extLst>
          </c:dPt>
          <c:dPt>
            <c:idx val="8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6690-4145-948A-256A5FC9F115}"/>
              </c:ext>
            </c:extLst>
          </c:dPt>
          <c:dPt>
            <c:idx val="87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6690-4145-948A-256A5FC9F115}"/>
              </c:ext>
            </c:extLst>
          </c:dPt>
          <c:dPt>
            <c:idx val="8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6690-4145-948A-256A5FC9F115}"/>
              </c:ext>
            </c:extLst>
          </c:dPt>
          <c:dPt>
            <c:idx val="89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6690-4145-948A-256A5FC9F115}"/>
              </c:ext>
            </c:extLst>
          </c:dPt>
          <c:dPt>
            <c:idx val="90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6690-4145-948A-256A5FC9F115}"/>
              </c:ext>
            </c:extLst>
          </c:dPt>
          <c:dPt>
            <c:idx val="9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6690-4145-948A-256A5FC9F115}"/>
              </c:ext>
            </c:extLst>
          </c:dPt>
          <c:dPt>
            <c:idx val="92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6690-4145-948A-256A5FC9F115}"/>
              </c:ext>
            </c:extLst>
          </c:dPt>
          <c:dPt>
            <c:idx val="9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6690-4145-948A-256A5FC9F115}"/>
              </c:ext>
            </c:extLst>
          </c:dPt>
          <c:dPt>
            <c:idx val="94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6690-4145-948A-256A5FC9F115}"/>
              </c:ext>
            </c:extLst>
          </c:dPt>
          <c:dPt>
            <c:idx val="95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6690-4145-948A-256A5FC9F115}"/>
              </c:ext>
            </c:extLst>
          </c:dPt>
          <c:dPt>
            <c:idx val="9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6690-4145-948A-256A5FC9F115}"/>
              </c:ext>
            </c:extLst>
          </c:dPt>
          <c:dPt>
            <c:idx val="97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6690-4145-948A-256A5FC9F115}"/>
              </c:ext>
            </c:extLst>
          </c:dPt>
          <c:dPt>
            <c:idx val="9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6690-4145-948A-256A5FC9F115}"/>
              </c:ext>
            </c:extLst>
          </c:dPt>
          <c:dPt>
            <c:idx val="9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6690-4145-948A-256A5FC9F115}"/>
              </c:ext>
            </c:extLst>
          </c:dPt>
          <c:dPt>
            <c:idx val="10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6690-4145-948A-256A5FC9F115}"/>
              </c:ext>
            </c:extLst>
          </c:dPt>
          <c:dPt>
            <c:idx val="10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6690-4145-948A-256A5FC9F115}"/>
              </c:ext>
            </c:extLst>
          </c:dPt>
          <c:dPt>
            <c:idx val="10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6690-4145-948A-256A5FC9F115}"/>
              </c:ext>
            </c:extLst>
          </c:dPt>
          <c:dPt>
            <c:idx val="10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6690-4145-948A-256A5FC9F115}"/>
              </c:ext>
            </c:extLst>
          </c:dPt>
          <c:dPt>
            <c:idx val="104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6690-4145-948A-256A5FC9F115}"/>
              </c:ext>
            </c:extLst>
          </c:dPt>
          <c:dPt>
            <c:idx val="10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6690-4145-948A-256A5FC9F115}"/>
              </c:ext>
            </c:extLst>
          </c:dPt>
          <c:dPt>
            <c:idx val="10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6690-4145-948A-256A5FC9F115}"/>
              </c:ext>
            </c:extLst>
          </c:dPt>
          <c:dPt>
            <c:idx val="10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6690-4145-948A-256A5FC9F115}"/>
              </c:ext>
            </c:extLst>
          </c:dPt>
          <c:dPt>
            <c:idx val="10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6690-4145-948A-256A5FC9F115}"/>
              </c:ext>
            </c:extLst>
          </c:dPt>
          <c:dPt>
            <c:idx val="10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6690-4145-948A-256A5FC9F115}"/>
              </c:ext>
            </c:extLst>
          </c:dPt>
          <c:dPt>
            <c:idx val="11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6690-4145-948A-256A5FC9F115}"/>
              </c:ext>
            </c:extLst>
          </c:dPt>
          <c:dPt>
            <c:idx val="11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6690-4145-948A-256A5FC9F115}"/>
              </c:ext>
            </c:extLst>
          </c:dPt>
          <c:dPt>
            <c:idx val="112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6690-4145-948A-256A5FC9F115}"/>
              </c:ext>
            </c:extLst>
          </c:dPt>
          <c:dPt>
            <c:idx val="11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6690-4145-948A-256A5FC9F115}"/>
              </c:ext>
            </c:extLst>
          </c:dPt>
          <c:dPt>
            <c:idx val="114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6690-4145-948A-256A5FC9F115}"/>
              </c:ext>
            </c:extLst>
          </c:dPt>
          <c:dPt>
            <c:idx val="115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6690-4145-948A-256A5FC9F115}"/>
              </c:ext>
            </c:extLst>
          </c:dPt>
          <c:dPt>
            <c:idx val="116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6690-4145-948A-256A5FC9F115}"/>
              </c:ext>
            </c:extLst>
          </c:dPt>
          <c:dPt>
            <c:idx val="117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6690-4145-948A-256A5FC9F115}"/>
              </c:ext>
            </c:extLst>
          </c:dPt>
          <c:dPt>
            <c:idx val="11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6690-4145-948A-256A5FC9F115}"/>
              </c:ext>
            </c:extLst>
          </c:dPt>
          <c:dPt>
            <c:idx val="119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6690-4145-948A-256A5FC9F115}"/>
              </c:ext>
            </c:extLst>
          </c:dPt>
          <c:dPt>
            <c:idx val="120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6690-4145-948A-256A5FC9F115}"/>
              </c:ext>
            </c:extLst>
          </c:dPt>
          <c:dPt>
            <c:idx val="12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6690-4145-948A-256A5FC9F115}"/>
              </c:ext>
            </c:extLst>
          </c:dPt>
          <c:dPt>
            <c:idx val="122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6690-4145-948A-256A5FC9F115}"/>
              </c:ext>
            </c:extLst>
          </c:dPt>
          <c:dPt>
            <c:idx val="12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6690-4145-948A-256A5FC9F115}"/>
              </c:ext>
            </c:extLst>
          </c:dPt>
          <c:dPt>
            <c:idx val="124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6690-4145-948A-256A5FC9F115}"/>
              </c:ext>
            </c:extLst>
          </c:dPt>
          <c:dPt>
            <c:idx val="125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6690-4145-948A-256A5FC9F115}"/>
              </c:ext>
            </c:extLst>
          </c:dPt>
          <c:dPt>
            <c:idx val="126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6690-4145-948A-256A5FC9F115}"/>
              </c:ext>
            </c:extLst>
          </c:dPt>
          <c:dPt>
            <c:idx val="127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6690-4145-948A-256A5FC9F115}"/>
              </c:ext>
            </c:extLst>
          </c:dPt>
          <c:dPt>
            <c:idx val="12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6690-4145-948A-256A5FC9F115}"/>
              </c:ext>
            </c:extLst>
          </c:dPt>
          <c:dPt>
            <c:idx val="129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6690-4145-948A-256A5FC9F115}"/>
              </c:ext>
            </c:extLst>
          </c:dPt>
          <c:dPt>
            <c:idx val="130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6690-4145-948A-256A5FC9F115}"/>
              </c:ext>
            </c:extLst>
          </c:dPt>
          <c:dPt>
            <c:idx val="13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6690-4145-948A-256A5FC9F115}"/>
              </c:ext>
            </c:extLst>
          </c:dPt>
          <c:dPt>
            <c:idx val="132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6690-4145-948A-256A5FC9F115}"/>
              </c:ext>
            </c:extLst>
          </c:dPt>
          <c:dPt>
            <c:idx val="13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6690-4145-948A-256A5FC9F115}"/>
              </c:ext>
            </c:extLst>
          </c:dPt>
          <c:dPt>
            <c:idx val="134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6690-4145-948A-256A5FC9F115}"/>
              </c:ext>
            </c:extLst>
          </c:dPt>
          <c:dPt>
            <c:idx val="135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6690-4145-948A-256A5FC9F115}"/>
              </c:ext>
            </c:extLst>
          </c:dPt>
          <c:dPt>
            <c:idx val="136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6690-4145-948A-256A5FC9F115}"/>
              </c:ext>
            </c:extLst>
          </c:dPt>
          <c:dPt>
            <c:idx val="137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6690-4145-948A-256A5FC9F115}"/>
              </c:ext>
            </c:extLst>
          </c:dPt>
          <c:dPt>
            <c:idx val="13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6690-4145-948A-256A5FC9F115}"/>
              </c:ext>
            </c:extLst>
          </c:dPt>
          <c:dPt>
            <c:idx val="139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6690-4145-948A-256A5FC9F115}"/>
              </c:ext>
            </c:extLst>
          </c:dPt>
          <c:dPt>
            <c:idx val="140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6690-4145-948A-256A5FC9F115}"/>
              </c:ext>
            </c:extLst>
          </c:dPt>
          <c:dPt>
            <c:idx val="14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6690-4145-948A-256A5FC9F115}"/>
              </c:ext>
            </c:extLst>
          </c:dPt>
          <c:dPt>
            <c:idx val="142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6690-4145-948A-256A5FC9F115}"/>
              </c:ext>
            </c:extLst>
          </c:dPt>
          <c:dPt>
            <c:idx val="14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6690-4145-948A-256A5FC9F115}"/>
              </c:ext>
            </c:extLst>
          </c:dPt>
          <c:dPt>
            <c:idx val="144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6690-4145-948A-256A5FC9F115}"/>
              </c:ext>
            </c:extLst>
          </c:dPt>
          <c:dPt>
            <c:idx val="145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6690-4145-948A-256A5FC9F115}"/>
              </c:ext>
            </c:extLst>
          </c:dPt>
          <c:dPt>
            <c:idx val="146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6690-4145-948A-256A5FC9F115}"/>
              </c:ext>
            </c:extLst>
          </c:dPt>
          <c:dPt>
            <c:idx val="147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6690-4145-948A-256A5FC9F115}"/>
              </c:ext>
            </c:extLst>
          </c:dPt>
          <c:dPt>
            <c:idx val="14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6690-4145-948A-256A5FC9F115}"/>
              </c:ext>
            </c:extLst>
          </c:dPt>
          <c:dPt>
            <c:idx val="149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6690-4145-948A-256A5FC9F115}"/>
              </c:ext>
            </c:extLst>
          </c:dPt>
          <c:dPt>
            <c:idx val="150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6690-4145-948A-256A5FC9F115}"/>
              </c:ext>
            </c:extLst>
          </c:dPt>
          <c:dPt>
            <c:idx val="15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6690-4145-948A-256A5FC9F115}"/>
              </c:ext>
            </c:extLst>
          </c:dPt>
          <c:dPt>
            <c:idx val="152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6690-4145-948A-256A5FC9F115}"/>
              </c:ext>
            </c:extLst>
          </c:dPt>
          <c:dPt>
            <c:idx val="15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6690-4145-948A-256A5FC9F115}"/>
              </c:ext>
            </c:extLst>
          </c:dPt>
          <c:dPt>
            <c:idx val="154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6690-4145-948A-256A5FC9F115}"/>
              </c:ext>
            </c:extLst>
          </c:dPt>
          <c:dPt>
            <c:idx val="155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6690-4145-948A-256A5FC9F115}"/>
              </c:ext>
            </c:extLst>
          </c:dPt>
          <c:dPt>
            <c:idx val="156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6690-4145-948A-256A5FC9F115}"/>
              </c:ext>
            </c:extLst>
          </c:dPt>
          <c:dPt>
            <c:idx val="157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6690-4145-948A-256A5FC9F115}"/>
              </c:ext>
            </c:extLst>
          </c:dPt>
          <c:dPt>
            <c:idx val="15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6690-4145-948A-256A5FC9F115}"/>
              </c:ext>
            </c:extLst>
          </c:dPt>
          <c:dPt>
            <c:idx val="159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6690-4145-948A-256A5FC9F115}"/>
              </c:ext>
            </c:extLst>
          </c:dPt>
          <c:dPt>
            <c:idx val="160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6690-4145-948A-256A5FC9F115}"/>
              </c:ext>
            </c:extLst>
          </c:dPt>
          <c:dPt>
            <c:idx val="16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6690-4145-948A-256A5FC9F115}"/>
              </c:ext>
            </c:extLst>
          </c:dPt>
          <c:dPt>
            <c:idx val="162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6690-4145-948A-256A5FC9F115}"/>
              </c:ext>
            </c:extLst>
          </c:dPt>
          <c:dPt>
            <c:idx val="163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6690-4145-948A-256A5FC9F115}"/>
              </c:ext>
            </c:extLst>
          </c:dPt>
          <c:dPt>
            <c:idx val="164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6690-4145-948A-256A5FC9F115}"/>
              </c:ext>
            </c:extLst>
          </c:dPt>
          <c:dPt>
            <c:idx val="165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6690-4145-948A-256A5FC9F115}"/>
              </c:ext>
            </c:extLst>
          </c:dPt>
          <c:dPt>
            <c:idx val="166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6690-4145-948A-256A5FC9F115}"/>
              </c:ext>
            </c:extLst>
          </c:dPt>
          <c:dPt>
            <c:idx val="167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6690-4145-948A-256A5FC9F115}"/>
              </c:ext>
            </c:extLst>
          </c:dPt>
          <c:dPt>
            <c:idx val="168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6690-4145-948A-256A5FC9F115}"/>
              </c:ext>
            </c:extLst>
          </c:dPt>
          <c:dPt>
            <c:idx val="169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6690-4145-948A-256A5FC9F115}"/>
              </c:ext>
            </c:extLst>
          </c:dPt>
          <c:dPt>
            <c:idx val="170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6690-4145-948A-256A5FC9F115}"/>
              </c:ext>
            </c:extLst>
          </c:dPt>
          <c:dPt>
            <c:idx val="17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6690-4145-948A-256A5FC9F115}"/>
              </c:ext>
            </c:extLst>
          </c:dPt>
          <c:dPt>
            <c:idx val="172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6690-4145-948A-256A5FC9F115}"/>
              </c:ext>
            </c:extLst>
          </c:dPt>
          <c:dPt>
            <c:idx val="17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6690-4145-948A-256A5FC9F115}"/>
              </c:ext>
            </c:extLst>
          </c:dPt>
          <c:dPt>
            <c:idx val="174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6690-4145-948A-256A5FC9F115}"/>
              </c:ext>
            </c:extLst>
          </c:dPt>
          <c:dPt>
            <c:idx val="175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6690-4145-948A-256A5FC9F115}"/>
              </c:ext>
            </c:extLst>
          </c:dPt>
          <c:dPt>
            <c:idx val="176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6690-4145-948A-256A5FC9F115}"/>
              </c:ext>
            </c:extLst>
          </c:dPt>
          <c:dPt>
            <c:idx val="177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6690-4145-948A-256A5FC9F115}"/>
              </c:ext>
            </c:extLst>
          </c:dPt>
          <c:dPt>
            <c:idx val="17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6690-4145-948A-256A5FC9F115}"/>
              </c:ext>
            </c:extLst>
          </c:dPt>
          <c:dPt>
            <c:idx val="179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6690-4145-948A-256A5FC9F115}"/>
              </c:ext>
            </c:extLst>
          </c:dPt>
          <c:dPt>
            <c:idx val="180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6690-4145-948A-256A5FC9F115}"/>
              </c:ext>
            </c:extLst>
          </c:dPt>
          <c:dPt>
            <c:idx val="18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6690-4145-948A-256A5FC9F115}"/>
              </c:ext>
            </c:extLst>
          </c:dPt>
          <c:dPt>
            <c:idx val="182"/>
            <c:invertIfNegative val="0"/>
            <c:bubble3D val="0"/>
            <c:spPr>
              <a:solidFill>
                <a:srgbClr val="007800"/>
              </a:solidFill>
              <a:ln>
                <a:solidFill>
                  <a:srgbClr val="0078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6690-4145-948A-256A5FC9F115}"/>
              </c:ext>
            </c:extLst>
          </c:dPt>
          <c:dPt>
            <c:idx val="18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6690-4145-948A-256A5FC9F115}"/>
              </c:ext>
            </c:extLst>
          </c:dPt>
          <c:dPt>
            <c:idx val="184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6690-4145-948A-256A5FC9F115}"/>
              </c:ext>
            </c:extLst>
          </c:dPt>
          <c:dPt>
            <c:idx val="185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6690-4145-948A-256A5FC9F115}"/>
              </c:ext>
            </c:extLst>
          </c:dPt>
          <c:dPt>
            <c:idx val="186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6690-4145-948A-256A5FC9F115}"/>
              </c:ext>
            </c:extLst>
          </c:dPt>
          <c:dPt>
            <c:idx val="187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6690-4145-948A-256A5FC9F115}"/>
              </c:ext>
            </c:extLst>
          </c:dPt>
          <c:dPt>
            <c:idx val="188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6690-4145-948A-256A5FC9F115}"/>
              </c:ext>
            </c:extLst>
          </c:dPt>
          <c:dPt>
            <c:idx val="18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6690-4145-948A-256A5FC9F115}"/>
              </c:ext>
            </c:extLst>
          </c:dPt>
          <c:dPt>
            <c:idx val="19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6690-4145-948A-256A5FC9F115}"/>
              </c:ext>
            </c:extLst>
          </c:dPt>
          <c:dPt>
            <c:idx val="19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6690-4145-948A-256A5FC9F115}"/>
              </c:ext>
            </c:extLst>
          </c:dPt>
          <c:dPt>
            <c:idx val="19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6690-4145-948A-256A5FC9F115}"/>
              </c:ext>
            </c:extLst>
          </c:dPt>
          <c:dPt>
            <c:idx val="19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6690-4145-948A-256A5FC9F115}"/>
              </c:ext>
            </c:extLst>
          </c:dPt>
          <c:dPt>
            <c:idx val="194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6690-4145-948A-256A5FC9F115}"/>
              </c:ext>
            </c:extLst>
          </c:dPt>
          <c:dPt>
            <c:idx val="195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6690-4145-948A-256A5FC9F115}"/>
              </c:ext>
            </c:extLst>
          </c:dPt>
          <c:dPt>
            <c:idx val="19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6690-4145-948A-256A5FC9F115}"/>
              </c:ext>
            </c:extLst>
          </c:dPt>
          <c:dPt>
            <c:idx val="19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6690-4145-948A-256A5FC9F115}"/>
              </c:ext>
            </c:extLst>
          </c:dPt>
          <c:dPt>
            <c:idx val="19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6690-4145-948A-256A5FC9F115}"/>
              </c:ext>
            </c:extLst>
          </c:dPt>
          <c:dPt>
            <c:idx val="19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6690-4145-948A-256A5FC9F115}"/>
              </c:ext>
            </c:extLst>
          </c:dPt>
          <c:dPt>
            <c:idx val="20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6690-4145-948A-256A5FC9F115}"/>
              </c:ext>
            </c:extLst>
          </c:dPt>
          <c:dPt>
            <c:idx val="20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6690-4145-948A-256A5FC9F115}"/>
              </c:ext>
            </c:extLst>
          </c:dPt>
          <c:dPt>
            <c:idx val="202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6690-4145-948A-256A5FC9F115}"/>
              </c:ext>
            </c:extLst>
          </c:dPt>
          <c:dPt>
            <c:idx val="203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6690-4145-948A-256A5FC9F115}"/>
              </c:ext>
            </c:extLst>
          </c:dPt>
          <c:dPt>
            <c:idx val="204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6690-4145-948A-256A5FC9F115}"/>
              </c:ext>
            </c:extLst>
          </c:dPt>
          <c:dPt>
            <c:idx val="20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6690-4145-948A-256A5FC9F115}"/>
              </c:ext>
            </c:extLst>
          </c:dPt>
          <c:dPt>
            <c:idx val="20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6690-4145-948A-256A5FC9F115}"/>
              </c:ext>
            </c:extLst>
          </c:dPt>
          <c:dPt>
            <c:idx val="207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6690-4145-948A-256A5FC9F115}"/>
              </c:ext>
            </c:extLst>
          </c:dPt>
          <c:dPt>
            <c:idx val="208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6690-4145-948A-256A5FC9F115}"/>
              </c:ext>
            </c:extLst>
          </c:dPt>
          <c:dPt>
            <c:idx val="20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6690-4145-948A-256A5FC9F115}"/>
              </c:ext>
            </c:extLst>
          </c:dPt>
          <c:dPt>
            <c:idx val="210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6690-4145-948A-256A5FC9F115}"/>
              </c:ext>
            </c:extLst>
          </c:dPt>
          <c:dPt>
            <c:idx val="21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6690-4145-948A-256A5FC9F115}"/>
              </c:ext>
            </c:extLst>
          </c:dPt>
          <c:dPt>
            <c:idx val="212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6690-4145-948A-256A5FC9F115}"/>
              </c:ext>
            </c:extLst>
          </c:dPt>
          <c:dPt>
            <c:idx val="213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6690-4145-948A-256A5FC9F115}"/>
              </c:ext>
            </c:extLst>
          </c:dPt>
          <c:dPt>
            <c:idx val="214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6690-4145-948A-256A5FC9F115}"/>
              </c:ext>
            </c:extLst>
          </c:dPt>
          <c:dPt>
            <c:idx val="215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6690-4145-948A-256A5FC9F115}"/>
              </c:ext>
            </c:extLst>
          </c:dPt>
          <c:dPt>
            <c:idx val="21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6690-4145-948A-256A5FC9F115}"/>
              </c:ext>
            </c:extLst>
          </c:dPt>
          <c:dPt>
            <c:idx val="217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6690-4145-948A-256A5FC9F115}"/>
              </c:ext>
            </c:extLst>
          </c:dPt>
          <c:dPt>
            <c:idx val="218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6690-4145-948A-256A5FC9F115}"/>
              </c:ext>
            </c:extLst>
          </c:dPt>
          <c:dPt>
            <c:idx val="219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6690-4145-948A-256A5FC9F115}"/>
              </c:ext>
            </c:extLst>
          </c:dPt>
          <c:dPt>
            <c:idx val="220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6690-4145-948A-256A5FC9F115}"/>
              </c:ext>
            </c:extLst>
          </c:dPt>
          <c:dPt>
            <c:idx val="221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6690-4145-948A-256A5FC9F115}"/>
              </c:ext>
            </c:extLst>
          </c:dPt>
          <c:dPt>
            <c:idx val="22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6690-4145-948A-256A5FC9F115}"/>
              </c:ext>
            </c:extLst>
          </c:dPt>
          <c:dPt>
            <c:idx val="223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6690-4145-948A-256A5FC9F115}"/>
              </c:ext>
            </c:extLst>
          </c:dPt>
          <c:dPt>
            <c:idx val="224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6690-4145-948A-256A5FC9F115}"/>
              </c:ext>
            </c:extLst>
          </c:dPt>
          <c:dPt>
            <c:idx val="225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6690-4145-948A-256A5FC9F115}"/>
              </c:ext>
            </c:extLst>
          </c:dPt>
          <c:dPt>
            <c:idx val="226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6690-4145-948A-256A5FC9F115}"/>
              </c:ext>
            </c:extLst>
          </c:dPt>
          <c:dPt>
            <c:idx val="227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6690-4145-948A-256A5FC9F115}"/>
              </c:ext>
            </c:extLst>
          </c:dPt>
          <c:dPt>
            <c:idx val="228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6690-4145-948A-256A5FC9F115}"/>
              </c:ext>
            </c:extLst>
          </c:dPt>
          <c:dPt>
            <c:idx val="229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6690-4145-948A-256A5FC9F115}"/>
              </c:ext>
            </c:extLst>
          </c:dPt>
          <c:dPt>
            <c:idx val="230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6690-4145-948A-256A5FC9F115}"/>
              </c:ext>
            </c:extLst>
          </c:dPt>
          <c:dPt>
            <c:idx val="231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6690-4145-948A-256A5FC9F115}"/>
              </c:ext>
            </c:extLst>
          </c:dPt>
          <c:dPt>
            <c:idx val="232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6690-4145-948A-256A5FC9F115}"/>
              </c:ext>
            </c:extLst>
          </c:dPt>
          <c:dPt>
            <c:idx val="233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6690-4145-948A-256A5FC9F115}"/>
              </c:ext>
            </c:extLst>
          </c:dPt>
          <c:dPt>
            <c:idx val="234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6690-4145-948A-256A5FC9F115}"/>
              </c:ext>
            </c:extLst>
          </c:dPt>
          <c:dPt>
            <c:idx val="235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6690-4145-948A-256A5FC9F115}"/>
              </c:ext>
            </c:extLst>
          </c:dPt>
          <c:dPt>
            <c:idx val="236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6690-4145-948A-256A5FC9F115}"/>
              </c:ext>
            </c:extLst>
          </c:dPt>
          <c:dPt>
            <c:idx val="237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F-6690-4145-948A-256A5FC9F115}"/>
              </c:ext>
            </c:extLst>
          </c:dPt>
          <c:dPt>
            <c:idx val="238"/>
            <c:invertIfNegative val="0"/>
            <c:bubble3D val="0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6690-4145-948A-256A5FC9F115}"/>
              </c:ext>
            </c:extLst>
          </c:dPt>
          <c:dPt>
            <c:idx val="239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6690-4145-948A-256A5FC9F115}"/>
              </c:ext>
            </c:extLst>
          </c:dPt>
          <c:dPt>
            <c:idx val="240"/>
            <c:invertIfNegative val="0"/>
            <c:bubble3D val="0"/>
            <c:spPr>
              <a:solidFill>
                <a:srgbClr val="C8C8C8"/>
              </a:solidFill>
              <a:ln>
                <a:solidFill>
                  <a:srgbClr val="C8C8C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6690-4145-948A-256A5FC9F115}"/>
              </c:ext>
            </c:extLst>
          </c:dPt>
          <c:dPt>
            <c:idx val="241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6690-4145-948A-256A5FC9F115}"/>
              </c:ext>
            </c:extLst>
          </c:dPt>
          <c:dPt>
            <c:idx val="242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6690-4145-948A-256A5FC9F115}"/>
              </c:ext>
            </c:extLst>
          </c:dPt>
          <c:dPt>
            <c:idx val="243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6690-4145-948A-256A5FC9F115}"/>
              </c:ext>
            </c:extLst>
          </c:dPt>
          <c:dPt>
            <c:idx val="244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6690-4145-948A-256A5FC9F115}"/>
              </c:ext>
            </c:extLst>
          </c:dPt>
          <c:dPt>
            <c:idx val="245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6690-4145-948A-256A5FC9F115}"/>
              </c:ext>
            </c:extLst>
          </c:dPt>
          <c:dPt>
            <c:idx val="24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6690-4145-948A-256A5FC9F115}"/>
              </c:ext>
            </c:extLst>
          </c:dPt>
          <c:dPt>
            <c:idx val="247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6690-4145-948A-256A5FC9F115}"/>
              </c:ext>
            </c:extLst>
          </c:dPt>
          <c:dPt>
            <c:idx val="248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6690-4145-948A-256A5FC9F115}"/>
              </c:ext>
            </c:extLst>
          </c:dPt>
          <c:dPt>
            <c:idx val="249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6690-4145-948A-256A5FC9F115}"/>
              </c:ext>
            </c:extLst>
          </c:dPt>
          <c:dPt>
            <c:idx val="250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6690-4145-948A-256A5FC9F115}"/>
              </c:ext>
            </c:extLst>
          </c:dPt>
          <c:dPt>
            <c:idx val="251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6690-4145-948A-256A5FC9F115}"/>
              </c:ext>
            </c:extLst>
          </c:dPt>
          <c:dPt>
            <c:idx val="252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6690-4145-948A-256A5FC9F115}"/>
              </c:ext>
            </c:extLst>
          </c:dPt>
          <c:dPt>
            <c:idx val="253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6690-4145-948A-256A5FC9F115}"/>
              </c:ext>
            </c:extLst>
          </c:dPt>
          <c:dPt>
            <c:idx val="254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6690-4145-948A-256A5FC9F115}"/>
              </c:ext>
            </c:extLst>
          </c:dPt>
          <c:dPt>
            <c:idx val="255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6690-4145-948A-256A5FC9F115}"/>
              </c:ext>
            </c:extLst>
          </c:dPt>
          <c:dPt>
            <c:idx val="256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6690-4145-948A-256A5FC9F115}"/>
              </c:ext>
            </c:extLst>
          </c:dPt>
          <c:dPt>
            <c:idx val="257"/>
            <c:invertIfNegative val="0"/>
            <c:bubble3D val="0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6690-4145-948A-256A5FC9F115}"/>
              </c:ext>
            </c:extLst>
          </c:dPt>
          <c:dPt>
            <c:idx val="258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6690-4145-948A-256A5FC9F115}"/>
              </c:ext>
            </c:extLst>
          </c:dPt>
          <c:dPt>
            <c:idx val="259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6690-4145-948A-256A5FC9F115}"/>
              </c:ext>
            </c:extLst>
          </c:dPt>
          <c:dPt>
            <c:idx val="260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6690-4145-948A-256A5FC9F115}"/>
              </c:ext>
            </c:extLst>
          </c:dPt>
          <c:dPt>
            <c:idx val="261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6690-4145-948A-256A5FC9F115}"/>
              </c:ext>
            </c:extLst>
          </c:dPt>
          <c:dPt>
            <c:idx val="262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6690-4145-948A-256A5FC9F115}"/>
              </c:ext>
            </c:extLst>
          </c:dPt>
          <c:dPt>
            <c:idx val="263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6690-4145-948A-256A5FC9F115}"/>
              </c:ext>
            </c:extLst>
          </c:dPt>
          <c:dPt>
            <c:idx val="264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6690-4145-948A-256A5FC9F115}"/>
              </c:ext>
            </c:extLst>
          </c:dPt>
          <c:dPt>
            <c:idx val="265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6690-4145-948A-256A5FC9F115}"/>
              </c:ext>
            </c:extLst>
          </c:dPt>
          <c:dPt>
            <c:idx val="266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6690-4145-948A-256A5FC9F115}"/>
              </c:ext>
            </c:extLst>
          </c:dPt>
          <c:dPt>
            <c:idx val="267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D-6690-4145-948A-256A5FC9F115}"/>
              </c:ext>
            </c:extLst>
          </c:dPt>
          <c:dPt>
            <c:idx val="268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6690-4145-948A-256A5FC9F115}"/>
              </c:ext>
            </c:extLst>
          </c:dPt>
          <c:dPt>
            <c:idx val="269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6690-4145-948A-256A5FC9F115}"/>
              </c:ext>
            </c:extLst>
          </c:dPt>
          <c:dPt>
            <c:idx val="270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6690-4145-948A-256A5FC9F115}"/>
              </c:ext>
            </c:extLst>
          </c:dPt>
          <c:dPt>
            <c:idx val="271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6690-4145-948A-256A5FC9F115}"/>
              </c:ext>
            </c:extLst>
          </c:dPt>
          <c:dPt>
            <c:idx val="272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6690-4145-948A-256A5FC9F115}"/>
              </c:ext>
            </c:extLst>
          </c:dPt>
          <c:dPt>
            <c:idx val="273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6690-4145-948A-256A5FC9F115}"/>
              </c:ext>
            </c:extLst>
          </c:dPt>
          <c:dPt>
            <c:idx val="274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6690-4145-948A-256A5FC9F115}"/>
              </c:ext>
            </c:extLst>
          </c:dPt>
          <c:dPt>
            <c:idx val="275"/>
            <c:invertIfNegative val="0"/>
            <c:bubble3D val="0"/>
            <c:spPr>
              <a:solidFill>
                <a:srgbClr val="C82896"/>
              </a:solidFill>
              <a:ln>
                <a:solidFill>
                  <a:srgbClr val="C8289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6690-4145-948A-256A5FC9F115}"/>
              </c:ext>
            </c:extLst>
          </c:dPt>
          <c:dPt>
            <c:idx val="276"/>
            <c:invertIfNegative val="0"/>
            <c:bubble3D val="0"/>
            <c:spPr>
              <a:solidFill>
                <a:srgbClr val="006699"/>
              </a:solidFill>
              <a:ln>
                <a:solidFill>
                  <a:srgbClr val="0066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6690-4145-948A-256A5FC9F115}"/>
              </c:ext>
            </c:extLst>
          </c:dPt>
          <c:cat>
            <c:strRef>
              <c:f>ANOVA1!$B$122:$B$398</c:f>
              <c:strCache>
                <c:ptCount val="277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  <c:pt idx="220">
                  <c:v>Obs221</c:v>
                </c:pt>
                <c:pt idx="221">
                  <c:v>Obs222</c:v>
                </c:pt>
                <c:pt idx="222">
                  <c:v>Obs223</c:v>
                </c:pt>
                <c:pt idx="223">
                  <c:v>Obs224</c:v>
                </c:pt>
                <c:pt idx="224">
                  <c:v>Obs225</c:v>
                </c:pt>
                <c:pt idx="225">
                  <c:v>Obs226</c:v>
                </c:pt>
                <c:pt idx="226">
                  <c:v>Obs227</c:v>
                </c:pt>
                <c:pt idx="227">
                  <c:v>Obs228</c:v>
                </c:pt>
                <c:pt idx="228">
                  <c:v>Obs229</c:v>
                </c:pt>
                <c:pt idx="229">
                  <c:v>Obs230</c:v>
                </c:pt>
                <c:pt idx="230">
                  <c:v>Obs231</c:v>
                </c:pt>
                <c:pt idx="231">
                  <c:v>Obs232</c:v>
                </c:pt>
                <c:pt idx="232">
                  <c:v>Obs233</c:v>
                </c:pt>
                <c:pt idx="233">
                  <c:v>Obs234</c:v>
                </c:pt>
                <c:pt idx="234">
                  <c:v>Obs235</c:v>
                </c:pt>
                <c:pt idx="235">
                  <c:v>Obs236</c:v>
                </c:pt>
                <c:pt idx="236">
                  <c:v>Obs237</c:v>
                </c:pt>
                <c:pt idx="237">
                  <c:v>Obs238</c:v>
                </c:pt>
                <c:pt idx="238">
                  <c:v>Obs239</c:v>
                </c:pt>
                <c:pt idx="239">
                  <c:v>Obs240</c:v>
                </c:pt>
                <c:pt idx="240">
                  <c:v>Obs241</c:v>
                </c:pt>
                <c:pt idx="241">
                  <c:v>Obs242</c:v>
                </c:pt>
                <c:pt idx="242">
                  <c:v>Obs243</c:v>
                </c:pt>
                <c:pt idx="243">
                  <c:v>Obs244</c:v>
                </c:pt>
                <c:pt idx="244">
                  <c:v>Obs245</c:v>
                </c:pt>
                <c:pt idx="245">
                  <c:v>Obs246</c:v>
                </c:pt>
                <c:pt idx="246">
                  <c:v>Obs247</c:v>
                </c:pt>
                <c:pt idx="247">
                  <c:v>Obs248</c:v>
                </c:pt>
                <c:pt idx="248">
                  <c:v>Obs249</c:v>
                </c:pt>
                <c:pt idx="249">
                  <c:v>Obs250</c:v>
                </c:pt>
                <c:pt idx="250">
                  <c:v>Obs251</c:v>
                </c:pt>
                <c:pt idx="251">
                  <c:v>Obs252</c:v>
                </c:pt>
                <c:pt idx="252">
                  <c:v>Obs253</c:v>
                </c:pt>
                <c:pt idx="253">
                  <c:v>Obs254</c:v>
                </c:pt>
                <c:pt idx="254">
                  <c:v>Obs255</c:v>
                </c:pt>
                <c:pt idx="255">
                  <c:v>Obs256</c:v>
                </c:pt>
                <c:pt idx="256">
                  <c:v>Obs257</c:v>
                </c:pt>
                <c:pt idx="257">
                  <c:v>Obs258</c:v>
                </c:pt>
                <c:pt idx="258">
                  <c:v>Obs259</c:v>
                </c:pt>
                <c:pt idx="259">
                  <c:v>Obs260</c:v>
                </c:pt>
                <c:pt idx="260">
                  <c:v>Obs261</c:v>
                </c:pt>
                <c:pt idx="261">
                  <c:v>Obs262</c:v>
                </c:pt>
                <c:pt idx="262">
                  <c:v>Obs263</c:v>
                </c:pt>
                <c:pt idx="263">
                  <c:v>Obs264</c:v>
                </c:pt>
                <c:pt idx="264">
                  <c:v>Obs265</c:v>
                </c:pt>
                <c:pt idx="265">
                  <c:v>Obs266</c:v>
                </c:pt>
                <c:pt idx="266">
                  <c:v>Obs267</c:v>
                </c:pt>
                <c:pt idx="267">
                  <c:v>Obs268</c:v>
                </c:pt>
                <c:pt idx="268">
                  <c:v>Obs269</c:v>
                </c:pt>
                <c:pt idx="269">
                  <c:v>Obs270</c:v>
                </c:pt>
                <c:pt idx="270">
                  <c:v>Obs271</c:v>
                </c:pt>
                <c:pt idx="271">
                  <c:v>Obs272</c:v>
                </c:pt>
                <c:pt idx="272">
                  <c:v>Obs273</c:v>
                </c:pt>
                <c:pt idx="273">
                  <c:v>Obs274</c:v>
                </c:pt>
                <c:pt idx="274">
                  <c:v>Obs275</c:v>
                </c:pt>
                <c:pt idx="275">
                  <c:v>Obs276</c:v>
                </c:pt>
                <c:pt idx="276">
                  <c:v>Obs277</c:v>
                </c:pt>
              </c:strCache>
            </c:strRef>
          </c:cat>
          <c:val>
            <c:numRef>
              <c:f>ANOVA1!$G$122:$G$398</c:f>
              <c:numCache>
                <c:formatCode>0</c:formatCode>
                <c:ptCount val="277"/>
                <c:pt idx="0">
                  <c:v>-1.7230043615532278</c:v>
                </c:pt>
                <c:pt idx="1">
                  <c:v>-1.578352560742702</c:v>
                </c:pt>
                <c:pt idx="2">
                  <c:v>0.63222812940462514</c:v>
                </c:pt>
                <c:pt idx="3">
                  <c:v>-1.103593480321686</c:v>
                </c:pt>
                <c:pt idx="4">
                  <c:v>-2.1161560859953679</c:v>
                </c:pt>
                <c:pt idx="5">
                  <c:v>-0.38033447626905642</c:v>
                </c:pt>
                <c:pt idx="6">
                  <c:v>-0.56578995506902041</c:v>
                </c:pt>
                <c:pt idx="7">
                  <c:v>-0.56578995506902041</c:v>
                </c:pt>
                <c:pt idx="8">
                  <c:v>0.44677265060466115</c:v>
                </c:pt>
                <c:pt idx="9">
                  <c:v>0.19827272697304732</c:v>
                </c:pt>
                <c:pt idx="10">
                  <c:v>-1.103593480321686</c:v>
                </c:pt>
                <c:pt idx="11">
                  <c:v>-0.71044175587954628</c:v>
                </c:pt>
                <c:pt idx="12">
                  <c:v>0.48757632859409916</c:v>
                </c:pt>
                <c:pt idx="13">
                  <c:v>0.30212084979413523</c:v>
                </c:pt>
                <c:pt idx="14">
                  <c:v>0.15746904898360931</c:v>
                </c:pt>
                <c:pt idx="15">
                  <c:v>1.5001389342677807</c:v>
                </c:pt>
                <c:pt idx="16">
                  <c:v>0.44677265060466115</c:v>
                </c:pt>
                <c:pt idx="17">
                  <c:v>-0.85509355669007225</c:v>
                </c:pt>
                <c:pt idx="18">
                  <c:v>-0.27648635344796851</c:v>
                </c:pt>
                <c:pt idx="19">
                  <c:v>-0.27648635344796851</c:v>
                </c:pt>
                <c:pt idx="20">
                  <c:v>-0.13183455263744256</c:v>
                </c:pt>
                <c:pt idx="21">
                  <c:v>0.776879930215151</c:v>
                </c:pt>
                <c:pt idx="22">
                  <c:v>0.63222812940462514</c:v>
                </c:pt>
                <c:pt idx="23">
                  <c:v>-9.1030874648004564E-2</c:v>
                </c:pt>
                <c:pt idx="24">
                  <c:v>5.3620926162521378E-2</c:v>
                </c:pt>
                <c:pt idx="25">
                  <c:v>0.44677265060466115</c:v>
                </c:pt>
                <c:pt idx="26">
                  <c:v>-0.5786072032421079</c:v>
                </c:pt>
                <c:pt idx="27">
                  <c:v>-0.28930360162105601</c:v>
                </c:pt>
                <c:pt idx="28">
                  <c:v>-0.13183455263744256</c:v>
                </c:pt>
                <c:pt idx="29">
                  <c:v>-0.71044175587954628</c:v>
                </c:pt>
                <c:pt idx="30">
                  <c:v>0.15746904898360931</c:v>
                </c:pt>
                <c:pt idx="31">
                  <c:v>-0.85509355669007225</c:v>
                </c:pt>
                <c:pt idx="32">
                  <c:v>-0.86791080486315975</c:v>
                </c:pt>
                <c:pt idx="33">
                  <c:v>0.88072805303623902</c:v>
                </c:pt>
                <c:pt idx="34">
                  <c:v>-0.13183455263744256</c:v>
                </c:pt>
                <c:pt idx="35">
                  <c:v>0.72325900405262555</c:v>
                </c:pt>
                <c:pt idx="36">
                  <c:v>-4.1112514512214474E-15</c:v>
                </c:pt>
                <c:pt idx="37">
                  <c:v>0.57860720324209958</c:v>
                </c:pt>
                <c:pt idx="38">
                  <c:v>-1.392897081942738</c:v>
                </c:pt>
                <c:pt idx="39">
                  <c:v>-0.2356826754585305</c:v>
                </c:pt>
                <c:pt idx="40">
                  <c:v>0.73607625222571305</c:v>
                </c:pt>
                <c:pt idx="41">
                  <c:v>-1.2890489591216501</c:v>
                </c:pt>
                <c:pt idx="42">
                  <c:v>0.44677265060466115</c:v>
                </c:pt>
                <c:pt idx="43">
                  <c:v>1.7358216097263071</c:v>
                </c:pt>
                <c:pt idx="44">
                  <c:v>-0.95894167951116016</c:v>
                </c:pt>
                <c:pt idx="45">
                  <c:v>-0.5786072032421079</c:v>
                </c:pt>
                <c:pt idx="46">
                  <c:v>0.14465180081052181</c:v>
                </c:pt>
                <c:pt idx="47">
                  <c:v>-0.27648635344796851</c:v>
                </c:pt>
                <c:pt idx="48">
                  <c:v>-1.0125626056736856</c:v>
                </c:pt>
                <c:pt idx="49">
                  <c:v>0.86791080486315153</c:v>
                </c:pt>
                <c:pt idx="50">
                  <c:v>-2.2608078868058934</c:v>
                </c:pt>
                <c:pt idx="51">
                  <c:v>-0.56578995506902041</c:v>
                </c:pt>
                <c:pt idx="52">
                  <c:v>-0.72325900405263377</c:v>
                </c:pt>
                <c:pt idx="53">
                  <c:v>0.48757632859409916</c:v>
                </c:pt>
                <c:pt idx="54">
                  <c:v>-0.95894167951116016</c:v>
                </c:pt>
                <c:pt idx="55">
                  <c:v>2.0379424595204463</c:v>
                </c:pt>
                <c:pt idx="56">
                  <c:v>1.1700316546572909</c:v>
                </c:pt>
                <c:pt idx="57">
                  <c:v>-1.103593480321686</c:v>
                </c:pt>
                <c:pt idx="58">
                  <c:v>-0.81428987870063418</c:v>
                </c:pt>
                <c:pt idx="59">
                  <c:v>-1.103593480321686</c:v>
                </c:pt>
                <c:pt idx="60">
                  <c:v>-9.1030874648004564E-2</c:v>
                </c:pt>
                <c:pt idx="61">
                  <c:v>-0.66963807789010832</c:v>
                </c:pt>
                <c:pt idx="62">
                  <c:v>-0.52498627707958234</c:v>
                </c:pt>
                <c:pt idx="63">
                  <c:v>1.281724817308336E-2</c:v>
                </c:pt>
                <c:pt idx="64">
                  <c:v>-1.433700759932176</c:v>
                </c:pt>
                <c:pt idx="65">
                  <c:v>0.30212084979413523</c:v>
                </c:pt>
                <c:pt idx="66">
                  <c:v>0.44677265060466115</c:v>
                </c:pt>
                <c:pt idx="67">
                  <c:v>0.63222812940462514</c:v>
                </c:pt>
                <c:pt idx="68">
                  <c:v>-0.52498627707958234</c:v>
                </c:pt>
                <c:pt idx="69">
                  <c:v>-0.56578995506902041</c:v>
                </c:pt>
                <c:pt idx="70">
                  <c:v>1.7486388578993945</c:v>
                </c:pt>
                <c:pt idx="71">
                  <c:v>-0.66963807789010832</c:v>
                </c:pt>
                <c:pt idx="72">
                  <c:v>-0.27648635344796851</c:v>
                </c:pt>
                <c:pt idx="73">
                  <c:v>-0.13183455263744256</c:v>
                </c:pt>
                <c:pt idx="74">
                  <c:v>0.30212084979413523</c:v>
                </c:pt>
                <c:pt idx="75">
                  <c:v>5.3620926162521378E-2</c:v>
                </c:pt>
                <c:pt idx="76">
                  <c:v>-1.103593480321686</c:v>
                </c:pt>
                <c:pt idx="77">
                  <c:v>-9.1030874648004564E-2</c:v>
                </c:pt>
                <c:pt idx="78">
                  <c:v>-9.1030874648004564E-2</c:v>
                </c:pt>
                <c:pt idx="79">
                  <c:v>-0.71044175587954628</c:v>
                </c:pt>
                <c:pt idx="80">
                  <c:v>1.281724817308336E-2</c:v>
                </c:pt>
                <c:pt idx="81">
                  <c:v>-1.1443971583111241</c:v>
                </c:pt>
                <c:pt idx="82">
                  <c:v>1.6039870570888686</c:v>
                </c:pt>
                <c:pt idx="83">
                  <c:v>0.30212084979413523</c:v>
                </c:pt>
                <c:pt idx="84">
                  <c:v>0.30212084979413523</c:v>
                </c:pt>
                <c:pt idx="85">
                  <c:v>-0.13183455263744256</c:v>
                </c:pt>
                <c:pt idx="86">
                  <c:v>0.88072805303623902</c:v>
                </c:pt>
                <c:pt idx="87">
                  <c:v>0.92153173102567698</c:v>
                </c:pt>
                <c:pt idx="88">
                  <c:v>-0.52498627707958234</c:v>
                </c:pt>
                <c:pt idx="89">
                  <c:v>-0.81428987870063418</c:v>
                </c:pt>
                <c:pt idx="90">
                  <c:v>-9.1030874648004564E-2</c:v>
                </c:pt>
                <c:pt idx="91">
                  <c:v>0.73607625222571305</c:v>
                </c:pt>
                <c:pt idx="92">
                  <c:v>1.7894425358888326</c:v>
                </c:pt>
                <c:pt idx="93">
                  <c:v>0.48757632859409916</c:v>
                </c:pt>
                <c:pt idx="94">
                  <c:v>-0.2356826754585305</c:v>
                </c:pt>
                <c:pt idx="95">
                  <c:v>-0.66963807789010832</c:v>
                </c:pt>
                <c:pt idx="96">
                  <c:v>1.281724817308336E-2</c:v>
                </c:pt>
                <c:pt idx="97">
                  <c:v>0.34292452778357324</c:v>
                </c:pt>
                <c:pt idx="98">
                  <c:v>-0.52498627707958234</c:v>
                </c:pt>
                <c:pt idx="99">
                  <c:v>0.30212084979413523</c:v>
                </c:pt>
                <c:pt idx="100">
                  <c:v>0.88072805303623902</c:v>
                </c:pt>
                <c:pt idx="101">
                  <c:v>-0.66963807789010832</c:v>
                </c:pt>
                <c:pt idx="102">
                  <c:v>-0.56578995506902041</c:v>
                </c:pt>
                <c:pt idx="103">
                  <c:v>-0.81428987870063418</c:v>
                </c:pt>
                <c:pt idx="104">
                  <c:v>1.281724817308336E-2</c:v>
                </c:pt>
                <c:pt idx="105">
                  <c:v>-0.85509355669007225</c:v>
                </c:pt>
                <c:pt idx="106">
                  <c:v>0.15746904898360931</c:v>
                </c:pt>
                <c:pt idx="107">
                  <c:v>-0.56578995506902041</c:v>
                </c:pt>
                <c:pt idx="108">
                  <c:v>-0.71044175587954628</c:v>
                </c:pt>
                <c:pt idx="109">
                  <c:v>-0.71044175587954628</c:v>
                </c:pt>
                <c:pt idx="110">
                  <c:v>2.1825942603309723</c:v>
                </c:pt>
                <c:pt idx="111">
                  <c:v>1.066183531836203</c:v>
                </c:pt>
                <c:pt idx="112">
                  <c:v>-1.248245281132212</c:v>
                </c:pt>
                <c:pt idx="113">
                  <c:v>-1.6822006835637899</c:v>
                </c:pt>
                <c:pt idx="114">
                  <c:v>-0.81428987870063418</c:v>
                </c:pt>
                <c:pt idx="115">
                  <c:v>-0.66963807789010832</c:v>
                </c:pt>
                <c:pt idx="116">
                  <c:v>5.3620926162521378E-2</c:v>
                </c:pt>
                <c:pt idx="117">
                  <c:v>5.3620926162521378E-2</c:v>
                </c:pt>
                <c:pt idx="118">
                  <c:v>-1.392897081942738</c:v>
                </c:pt>
                <c:pt idx="119">
                  <c:v>0.63222812940462514</c:v>
                </c:pt>
                <c:pt idx="120">
                  <c:v>-9.1030874648004564E-2</c:v>
                </c:pt>
                <c:pt idx="121">
                  <c:v>1.5001389342677807</c:v>
                </c:pt>
                <c:pt idx="122">
                  <c:v>-0.38033447626905642</c:v>
                </c:pt>
                <c:pt idx="123">
                  <c:v>-0.81428987870063418</c:v>
                </c:pt>
                <c:pt idx="124">
                  <c:v>0.92153173102567698</c:v>
                </c:pt>
                <c:pt idx="125">
                  <c:v>-0.66963807789010832</c:v>
                </c:pt>
                <c:pt idx="126">
                  <c:v>0.19827272697304732</c:v>
                </c:pt>
                <c:pt idx="127">
                  <c:v>-1.103593480321686</c:v>
                </c:pt>
                <c:pt idx="128">
                  <c:v>0.19827272697304732</c:v>
                </c:pt>
                <c:pt idx="129">
                  <c:v>5.3620926162521378E-2</c:v>
                </c:pt>
                <c:pt idx="130">
                  <c:v>-0.52498627707958234</c:v>
                </c:pt>
                <c:pt idx="131">
                  <c:v>1.6447907350783066</c:v>
                </c:pt>
                <c:pt idx="132">
                  <c:v>0.48757632859409916</c:v>
                </c:pt>
                <c:pt idx="133">
                  <c:v>-0.2356826754585305</c:v>
                </c:pt>
                <c:pt idx="134">
                  <c:v>1.6447907350783066</c:v>
                </c:pt>
                <c:pt idx="135">
                  <c:v>5.3620926162521378E-2</c:v>
                </c:pt>
                <c:pt idx="136">
                  <c:v>0.776879930215151</c:v>
                </c:pt>
                <c:pt idx="137">
                  <c:v>0.776879930215151</c:v>
                </c:pt>
                <c:pt idx="138">
                  <c:v>2.3680497391309365</c:v>
                </c:pt>
                <c:pt idx="139">
                  <c:v>0.48757632859409916</c:v>
                </c:pt>
                <c:pt idx="140">
                  <c:v>0.19827272697304732</c:v>
                </c:pt>
                <c:pt idx="141">
                  <c:v>1.7894425358888326</c:v>
                </c:pt>
                <c:pt idx="142">
                  <c:v>-0.66963807789010832</c:v>
                </c:pt>
                <c:pt idx="143">
                  <c:v>-0.52498627707958234</c:v>
                </c:pt>
                <c:pt idx="144">
                  <c:v>-9.1030874648004564E-2</c:v>
                </c:pt>
                <c:pt idx="145">
                  <c:v>-0.66963807789010832</c:v>
                </c:pt>
                <c:pt idx="146">
                  <c:v>0.776879930215151</c:v>
                </c:pt>
                <c:pt idx="147">
                  <c:v>-9.1030874648004564E-2</c:v>
                </c:pt>
                <c:pt idx="148">
                  <c:v>2.3680497391309365</c:v>
                </c:pt>
                <c:pt idx="149">
                  <c:v>5.3620926162521378E-2</c:v>
                </c:pt>
                <c:pt idx="150">
                  <c:v>-0.52498627707958234</c:v>
                </c:pt>
                <c:pt idx="151">
                  <c:v>0.63222812940462514</c:v>
                </c:pt>
                <c:pt idx="152">
                  <c:v>1.7894425358888326</c:v>
                </c:pt>
                <c:pt idx="153">
                  <c:v>-0.52498627707958234</c:v>
                </c:pt>
                <c:pt idx="154">
                  <c:v>1.7894425358888326</c:v>
                </c:pt>
                <c:pt idx="155">
                  <c:v>-0.81428987870063418</c:v>
                </c:pt>
                <c:pt idx="156">
                  <c:v>3.3806123448046179</c:v>
                </c:pt>
                <c:pt idx="157">
                  <c:v>-0.2356826754585305</c:v>
                </c:pt>
                <c:pt idx="158">
                  <c:v>1.9340943366993586</c:v>
                </c:pt>
                <c:pt idx="159">
                  <c:v>-0.81428987870063418</c:v>
                </c:pt>
                <c:pt idx="160">
                  <c:v>1.3554871334572547</c:v>
                </c:pt>
                <c:pt idx="161">
                  <c:v>2.657353340751988</c:v>
                </c:pt>
                <c:pt idx="162">
                  <c:v>-0.2356826754585305</c:v>
                </c:pt>
                <c:pt idx="163">
                  <c:v>-0.7071865817403491</c:v>
                </c:pt>
                <c:pt idx="164">
                  <c:v>1.0286350279859622</c:v>
                </c:pt>
                <c:pt idx="165">
                  <c:v>-0.38033447626905642</c:v>
                </c:pt>
                <c:pt idx="166">
                  <c:v>-0.66963807789010832</c:v>
                </c:pt>
                <c:pt idx="167">
                  <c:v>-1.1411419841719268</c:v>
                </c:pt>
                <c:pt idx="168">
                  <c:v>-0.85183838255087496</c:v>
                </c:pt>
                <c:pt idx="169">
                  <c:v>-1.2857937849824528</c:v>
                </c:pt>
                <c:pt idx="170">
                  <c:v>0.34292452778357324</c:v>
                </c:pt>
                <c:pt idx="171">
                  <c:v>-0.2356826754585305</c:v>
                </c:pt>
                <c:pt idx="172">
                  <c:v>1.9340943366993586</c:v>
                </c:pt>
                <c:pt idx="173">
                  <c:v>-0.2356826754585305</c:v>
                </c:pt>
                <c:pt idx="174">
                  <c:v>1.0286350279859622</c:v>
                </c:pt>
                <c:pt idx="175">
                  <c:v>3.0537602393333252</c:v>
                </c:pt>
                <c:pt idx="176">
                  <c:v>-0.99649018336140094</c:v>
                </c:pt>
                <c:pt idx="177">
                  <c:v>-0.52498627707958234</c:v>
                </c:pt>
                <c:pt idx="178">
                  <c:v>-1.248245281132212</c:v>
                </c:pt>
                <c:pt idx="179">
                  <c:v>1.2108353326467289</c:v>
                </c:pt>
                <c:pt idx="180">
                  <c:v>0.48757632859409916</c:v>
                </c:pt>
                <c:pt idx="181">
                  <c:v>0.19827272697304732</c:v>
                </c:pt>
                <c:pt idx="182">
                  <c:v>-0.12857937849824533</c:v>
                </c:pt>
                <c:pt idx="183">
                  <c:v>-1.537548882753264</c:v>
                </c:pt>
                <c:pt idx="184">
                  <c:v>-4.8217266936843348E-2</c:v>
                </c:pt>
                <c:pt idx="185">
                  <c:v>-0.19286906774736928</c:v>
                </c:pt>
                <c:pt idx="186">
                  <c:v>0.53038993630526043</c:v>
                </c:pt>
                <c:pt idx="187">
                  <c:v>9.6434533873682587E-2</c:v>
                </c:pt>
                <c:pt idx="188">
                  <c:v>0.6750417371157863</c:v>
                </c:pt>
                <c:pt idx="189">
                  <c:v>0.30212084979413523</c:v>
                </c:pt>
                <c:pt idx="190">
                  <c:v>2.9058532643836021</c:v>
                </c:pt>
                <c:pt idx="191">
                  <c:v>-0.13183455263744256</c:v>
                </c:pt>
                <c:pt idx="192">
                  <c:v>2.1825942603309723</c:v>
                </c:pt>
                <c:pt idx="193">
                  <c:v>0.73607625222571305</c:v>
                </c:pt>
                <c:pt idx="194">
                  <c:v>2.8930360162103284E-2</c:v>
                </c:pt>
                <c:pt idx="195">
                  <c:v>-0.54967684308000042</c:v>
                </c:pt>
                <c:pt idx="196">
                  <c:v>0.31823396178315516</c:v>
                </c:pt>
                <c:pt idx="197">
                  <c:v>-0.83898044470105237</c:v>
                </c:pt>
                <c:pt idx="198">
                  <c:v>1.0414929658357848</c:v>
                </c:pt>
                <c:pt idx="199">
                  <c:v>-0.71044175587954628</c:v>
                </c:pt>
                <c:pt idx="200">
                  <c:v>-1.433700759932176</c:v>
                </c:pt>
                <c:pt idx="201">
                  <c:v>-0.56578995506902041</c:v>
                </c:pt>
                <c:pt idx="202">
                  <c:v>-1.0607798726105249</c:v>
                </c:pt>
                <c:pt idx="203">
                  <c:v>-0.42113815425849443</c:v>
                </c:pt>
                <c:pt idx="204">
                  <c:v>-1.0607798726105249</c:v>
                </c:pt>
                <c:pt idx="205">
                  <c:v>-0.99974535750059823</c:v>
                </c:pt>
                <c:pt idx="206">
                  <c:v>-0.27648635344796851</c:v>
                </c:pt>
                <c:pt idx="207">
                  <c:v>-0.48217266936842118</c:v>
                </c:pt>
                <c:pt idx="208">
                  <c:v>-0.48217266936842118</c:v>
                </c:pt>
                <c:pt idx="209">
                  <c:v>-1.2890489591216501</c:v>
                </c:pt>
                <c:pt idx="210">
                  <c:v>-1.0607798726105249</c:v>
                </c:pt>
                <c:pt idx="211">
                  <c:v>-1.1443971583111241</c:v>
                </c:pt>
                <c:pt idx="212">
                  <c:v>-0.3375208685578952</c:v>
                </c:pt>
                <c:pt idx="213">
                  <c:v>-1.6393870758526286</c:v>
                </c:pt>
                <c:pt idx="214">
                  <c:v>0.81969353792631228</c:v>
                </c:pt>
                <c:pt idx="215">
                  <c:v>1.7486388578993945</c:v>
                </c:pt>
                <c:pt idx="216">
                  <c:v>-1.1443971583111241</c:v>
                </c:pt>
                <c:pt idx="217">
                  <c:v>0.38573813549473446</c:v>
                </c:pt>
                <c:pt idx="218">
                  <c:v>0.34292452778357324</c:v>
                </c:pt>
                <c:pt idx="219">
                  <c:v>0.19827272697304732</c:v>
                </c:pt>
                <c:pt idx="220">
                  <c:v>-0.62682447017894705</c:v>
                </c:pt>
                <c:pt idx="221">
                  <c:v>-0.38033447626905642</c:v>
                </c:pt>
                <c:pt idx="222">
                  <c:v>0.59142445141518707</c:v>
                </c:pt>
                <c:pt idx="223">
                  <c:v>-4.8217266936843348E-2</c:v>
                </c:pt>
                <c:pt idx="224">
                  <c:v>1.3983007411684161</c:v>
                </c:pt>
                <c:pt idx="225">
                  <c:v>-1.103593480321686</c:v>
                </c:pt>
                <c:pt idx="226">
                  <c:v>-0.27648635344796851</c:v>
                </c:pt>
                <c:pt idx="227">
                  <c:v>0.44677265060466115</c:v>
                </c:pt>
                <c:pt idx="228">
                  <c:v>0.6750417371157863</c:v>
                </c:pt>
                <c:pt idx="229">
                  <c:v>-0.13183455263744256</c:v>
                </c:pt>
                <c:pt idx="230">
                  <c:v>1.281724817308336E-2</c:v>
                </c:pt>
                <c:pt idx="231">
                  <c:v>0.44677265060466115</c:v>
                </c:pt>
                <c:pt idx="232">
                  <c:v>-0.71044175587954628</c:v>
                </c:pt>
                <c:pt idx="233">
                  <c:v>-1.248245281132212</c:v>
                </c:pt>
                <c:pt idx="234">
                  <c:v>-0.66963807789010832</c:v>
                </c:pt>
                <c:pt idx="235">
                  <c:v>-0.81428987870063418</c:v>
                </c:pt>
                <c:pt idx="236">
                  <c:v>0.6750417371157863</c:v>
                </c:pt>
                <c:pt idx="237">
                  <c:v>0.776879930215151</c:v>
                </c:pt>
                <c:pt idx="238">
                  <c:v>0.88072805303623902</c:v>
                </c:pt>
                <c:pt idx="239">
                  <c:v>-4.8217266936843348E-2</c:v>
                </c:pt>
                <c:pt idx="240">
                  <c:v>-0.52498627707958234</c:v>
                </c:pt>
                <c:pt idx="241">
                  <c:v>-0.77147627098947302</c:v>
                </c:pt>
                <c:pt idx="242">
                  <c:v>3.1341223508947271</c:v>
                </c:pt>
                <c:pt idx="243">
                  <c:v>-4.8217266936843348E-2</c:v>
                </c:pt>
                <c:pt idx="244">
                  <c:v>-0.43395540243157882</c:v>
                </c:pt>
                <c:pt idx="245">
                  <c:v>2.4108633468420977</c:v>
                </c:pt>
                <c:pt idx="246">
                  <c:v>-0.40984676896315869</c:v>
                </c:pt>
                <c:pt idx="247">
                  <c:v>-0.43395540243157882</c:v>
                </c:pt>
                <c:pt idx="248">
                  <c:v>0.86791080486315464</c:v>
                </c:pt>
                <c:pt idx="249">
                  <c:v>0.81969353792631228</c:v>
                </c:pt>
                <c:pt idx="250">
                  <c:v>-1.4947352750421028</c:v>
                </c:pt>
                <c:pt idx="251">
                  <c:v>0.43395540243157676</c:v>
                </c:pt>
                <c:pt idx="252">
                  <c:v>-0.40984676896315869</c:v>
                </c:pt>
                <c:pt idx="253">
                  <c:v>-0.26519496815263277</c:v>
                </c:pt>
                <c:pt idx="254">
                  <c:v>0.86791080486315464</c:v>
                </c:pt>
                <c:pt idx="255">
                  <c:v>0.60271583671052287</c:v>
                </c:pt>
                <c:pt idx="256">
                  <c:v>0.60271583671052287</c:v>
                </c:pt>
                <c:pt idx="257">
                  <c:v>-0.12054316734210684</c:v>
                </c:pt>
                <c:pt idx="258">
                  <c:v>0.96434533873683825</c:v>
                </c:pt>
                <c:pt idx="259">
                  <c:v>-1.0125626056736825</c:v>
                </c:pt>
                <c:pt idx="260">
                  <c:v>3.1341223508947271</c:v>
                </c:pt>
                <c:pt idx="261">
                  <c:v>-1.3500834742315768</c:v>
                </c:pt>
                <c:pt idx="262">
                  <c:v>-0.916128071799999</c:v>
                </c:pt>
                <c:pt idx="263">
                  <c:v>-1.0125626056736825</c:v>
                </c:pt>
                <c:pt idx="264">
                  <c:v>-0.48217266936842118</c:v>
                </c:pt>
                <c:pt idx="265">
                  <c:v>-1.0278128628053619E-15</c:v>
                </c:pt>
                <c:pt idx="266">
                  <c:v>-1.2054316734210508</c:v>
                </c:pt>
                <c:pt idx="267">
                  <c:v>-0.86791080486315664</c:v>
                </c:pt>
                <c:pt idx="268">
                  <c:v>0.43395540243157676</c:v>
                </c:pt>
                <c:pt idx="269">
                  <c:v>0.86791080486315464</c:v>
                </c:pt>
                <c:pt idx="270">
                  <c:v>-0.86791080486315664</c:v>
                </c:pt>
                <c:pt idx="271">
                  <c:v>-0.916128071799999</c:v>
                </c:pt>
                <c:pt idx="272">
                  <c:v>-0.3375208685578952</c:v>
                </c:pt>
                <c:pt idx="273">
                  <c:v>-0.3375208685578952</c:v>
                </c:pt>
                <c:pt idx="274">
                  <c:v>0.14465180081052489</c:v>
                </c:pt>
                <c:pt idx="275">
                  <c:v>-0.77147627098947302</c:v>
                </c:pt>
                <c:pt idx="276">
                  <c:v>1.0125626056736805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0-4145-948A-256A5FC9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21267856"/>
        <c:axId val="421269488"/>
      </c:barChart>
      <c:catAx>
        <c:axId val="42126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21269488"/>
        <c:crosses val="autoZero"/>
        <c:auto val="1"/>
        <c:lblAlgn val="ctr"/>
        <c:lblOffset val="100"/>
        <c:noMultiLvlLbl val="0"/>
      </c:catAx>
      <c:valAx>
        <c:axId val="421269488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12678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Means(delta) - Trainer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ANOVA1!$B$453:$B$460</c:f>
              <c:strCache>
                <c:ptCount val="8"/>
                <c:pt idx="0">
                  <c:v>Anna</c:v>
                </c:pt>
                <c:pt idx="1">
                  <c:v>Bob</c:v>
                </c:pt>
                <c:pt idx="2">
                  <c:v>Brett &amp; Cara</c:v>
                </c:pt>
                <c:pt idx="3">
                  <c:v>Dolvett</c:v>
                </c:pt>
                <c:pt idx="4">
                  <c:v>Jennifer</c:v>
                </c:pt>
                <c:pt idx="5">
                  <c:v>Jessie</c:v>
                </c:pt>
                <c:pt idx="6">
                  <c:v>Jillian</c:v>
                </c:pt>
                <c:pt idx="7">
                  <c:v>Kim</c:v>
                </c:pt>
              </c:strCache>
            </c:strRef>
          </c:cat>
          <c:val>
            <c:numRef>
              <c:f>ANOVA1!$C$453:$C$460</c:f>
              <c:numCache>
                <c:formatCode>0</c:formatCode>
                <c:ptCount val="8"/>
                <c:pt idx="0">
                  <c:v>9.8000000000000131</c:v>
                </c:pt>
                <c:pt idx="1">
                  <c:v>16.9113924050633</c:v>
                </c:pt>
                <c:pt idx="2">
                  <c:v>19.888888888888889</c:v>
                </c:pt>
                <c:pt idx="3">
                  <c:v>16.333333333333343</c:v>
                </c:pt>
                <c:pt idx="4">
                  <c:v>17.000000000000007</c:v>
                </c:pt>
                <c:pt idx="5">
                  <c:v>9.8333333333333464</c:v>
                </c:pt>
                <c:pt idx="6">
                  <c:v>17.629310344827594</c:v>
                </c:pt>
                <c:pt idx="7">
                  <c:v>14.000000000000028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8-8A47-AB0F-75B36DE5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79488"/>
        <c:axId val="461955760"/>
      </c:lineChart>
      <c:catAx>
        <c:axId val="4618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Trainer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461955760"/>
        <c:crosses val="autoZero"/>
        <c:auto val="1"/>
        <c:lblAlgn val="ctr"/>
        <c:lblOffset val="100"/>
        <c:noMultiLvlLbl val="0"/>
      </c:catAx>
      <c:valAx>
        <c:axId val="46195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618794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plots (delta)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4892307692307689E-2"/>
          <c:y val="0.14252956615717152"/>
          <c:w val="0.89126153846153844"/>
          <c:h val="0.79864690443106379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12.931034482758621</c:v>
              </c:pt>
              <c:pt idx="1">
                <c:v>21.113636363636363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7EE-8C40-A8F8-72E1DB3B2979}"/>
            </c:ext>
          </c:extLst>
        </c:ser>
        <c:ser>
          <c:idx val="1"/>
          <c:order val="1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2</c:v>
              </c:pt>
              <c:pt idx="1">
                <c:v>23</c:v>
              </c:pt>
              <c:pt idx="2">
                <c:v>7</c:v>
              </c:pt>
              <c:pt idx="3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7EE-8C40-A8F8-72E1DB3B2979}"/>
            </c:ext>
          </c:extLst>
        </c:ser>
        <c:ser>
          <c:idx val="2"/>
          <c:order val="2"/>
          <c:tx>
            <c:v>Outliers(1)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6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</c:numLit>
          </c:xVal>
          <c:yVal>
            <c:numLit>
              <c:formatCode>General</c:formatCode>
              <c:ptCount val="6"/>
              <c:pt idx="0">
                <c:v>36</c:v>
              </c:pt>
              <c:pt idx="1">
                <c:v>37</c:v>
              </c:pt>
              <c:pt idx="2">
                <c:v>38</c:v>
              </c:pt>
              <c:pt idx="3">
                <c:v>38</c:v>
              </c:pt>
              <c:pt idx="4">
                <c:v>41</c:v>
              </c:pt>
              <c:pt idx="5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57EE-8C40-A8F8-72E1DB3B297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23</c:v>
              </c:pt>
              <c:pt idx="1">
                <c:v>23</c:v>
              </c:pt>
              <c:pt idx="2">
                <c:v>23</c:v>
              </c:pt>
              <c:pt idx="3">
                <c:v>16</c:v>
              </c:pt>
              <c:pt idx="4">
                <c:v>16</c:v>
              </c:pt>
              <c:pt idx="5">
                <c:v>16</c:v>
              </c:pt>
              <c:pt idx="6">
                <c:v>16</c:v>
              </c:pt>
              <c:pt idx="7">
                <c:v>13</c:v>
              </c:pt>
              <c:pt idx="8">
                <c:v>10</c:v>
              </c:pt>
              <c:pt idx="9">
                <c:v>10</c:v>
              </c:pt>
              <c:pt idx="10">
                <c:v>10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13</c:v>
              </c:pt>
              <c:pt idx="19">
                <c:v>13</c:v>
              </c:pt>
              <c:pt idx="20">
                <c:v>13</c:v>
              </c:pt>
              <c:pt idx="21">
                <c:v>16</c:v>
              </c:pt>
              <c:pt idx="22">
                <c:v>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7EE-8C40-A8F8-72E1DB3B2979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1.9</c:v>
              </c:pt>
              <c:pt idx="1">
                <c:v>2.1</c:v>
              </c:pt>
              <c:pt idx="2">
                <c:v>2</c:v>
              </c:pt>
              <c:pt idx="3">
                <c:v>2</c:v>
              </c:pt>
              <c:pt idx="4">
                <c:v>1.75</c:v>
              </c:pt>
              <c:pt idx="5">
                <c:v>2.25</c:v>
              </c:pt>
              <c:pt idx="6">
                <c:v>2.25</c:v>
              </c:pt>
              <c:pt idx="7">
                <c:v>2.25</c:v>
              </c:pt>
              <c:pt idx="8">
                <c:v>2.25</c:v>
              </c:pt>
              <c:pt idx="9">
                <c:v>2.25</c:v>
              </c:pt>
              <c:pt idx="10">
                <c:v>2</c:v>
              </c:pt>
              <c:pt idx="11">
                <c:v>2</c:v>
              </c:pt>
              <c:pt idx="12">
                <c:v>2.1</c:v>
              </c:pt>
              <c:pt idx="13">
                <c:v>1.9</c:v>
              </c:pt>
              <c:pt idx="14">
                <c:v>2</c:v>
              </c:pt>
              <c:pt idx="15">
                <c:v>2</c:v>
              </c:pt>
              <c:pt idx="16">
                <c:v>1.75</c:v>
              </c:pt>
              <c:pt idx="17">
                <c:v>1.75</c:v>
              </c:pt>
              <c:pt idx="18">
                <c:v>1.75</c:v>
              </c:pt>
              <c:pt idx="19">
                <c:v>2.25</c:v>
              </c:pt>
              <c:pt idx="20">
                <c:v>1.75</c:v>
              </c:pt>
              <c:pt idx="21">
                <c:v>1.75</c:v>
              </c:pt>
              <c:pt idx="22">
                <c:v>1.75</c:v>
              </c:pt>
            </c:numLit>
          </c:xVal>
          <c:yVal>
            <c:numLit>
              <c:formatCode>General</c:formatCode>
              <c:ptCount val="23"/>
              <c:pt idx="0">
                <c:v>34</c:v>
              </c:pt>
              <c:pt idx="1">
                <c:v>34</c:v>
              </c:pt>
              <c:pt idx="2">
                <c:v>34</c:v>
              </c:pt>
              <c:pt idx="3">
                <c:v>24.25</c:v>
              </c:pt>
              <c:pt idx="4">
                <c:v>24.25</c:v>
              </c:pt>
              <c:pt idx="5">
                <c:v>24.25</c:v>
              </c:pt>
              <c:pt idx="6">
                <c:v>24.25</c:v>
              </c:pt>
              <c:pt idx="7">
                <c:v>20</c:v>
              </c:pt>
              <c:pt idx="8">
                <c:v>17</c:v>
              </c:pt>
              <c:pt idx="9">
                <c:v>17</c:v>
              </c:pt>
              <c:pt idx="10">
                <c:v>17</c:v>
              </c:pt>
              <c:pt idx="11">
                <c:v>7</c:v>
              </c:pt>
              <c:pt idx="12">
                <c:v>7</c:v>
              </c:pt>
              <c:pt idx="13">
                <c:v>7</c:v>
              </c:pt>
              <c:pt idx="14">
                <c:v>7</c:v>
              </c:pt>
              <c:pt idx="15">
                <c:v>17</c:v>
              </c:pt>
              <c:pt idx="16">
                <c:v>17</c:v>
              </c:pt>
              <c:pt idx="17">
                <c:v>17</c:v>
              </c:pt>
              <c:pt idx="18">
                <c:v>20</c:v>
              </c:pt>
              <c:pt idx="19">
                <c:v>20</c:v>
              </c:pt>
              <c:pt idx="20">
                <c:v>20</c:v>
              </c:pt>
              <c:pt idx="21">
                <c:v>24.25</c:v>
              </c:pt>
              <c:pt idx="22">
                <c:v>24.25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57EE-8C40-A8F8-72E1DB3B2979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7EE-8C40-A8F8-72E1DB3B297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7EE-8C40-A8F8-72E1DB3B2979}"/>
                </c:ext>
              </c:extLst>
            </c:dLbl>
            <c:dLbl>
              <c:idx val="2"/>
              <c:layout>
                <c:manualLayout>
                  <c:x val="-6.9638522107813447E-2"/>
                  <c:y val="-2.4588235294117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p&lt; 0.0001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7EE-8C40-A8F8-72E1DB3B29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7EE-8C40-A8F8-72E1DB3B29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7EE-8C40-A8F8-72E1DB3B29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5"/>
              <c:pt idx="0">
                <c:v>1.0249999999999999</c:v>
              </c:pt>
              <c:pt idx="1">
                <c:v>1.0249999999999999</c:v>
              </c:pt>
              <c:pt idx="2">
                <c:v>1.5</c:v>
              </c:pt>
              <c:pt idx="3">
                <c:v>1.9750000000000001</c:v>
              </c:pt>
              <c:pt idx="4">
                <c:v>1.9750000000000001</c:v>
              </c:pt>
            </c:numLit>
          </c:xVal>
          <c:yVal>
            <c:numLit>
              <c:formatCode>General</c:formatCode>
              <c:ptCount val="5"/>
              <c:pt idx="0">
                <c:v>46.285714285714285</c:v>
              </c:pt>
              <c:pt idx="1">
                <c:v>47.571428571428569</c:v>
              </c:pt>
              <c:pt idx="2">
                <c:v>47.571428571428569</c:v>
              </c:pt>
              <c:pt idx="3">
                <c:v>47.571428571428569</c:v>
              </c:pt>
              <c:pt idx="4">
                <c:v>46.285714285714285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57EE-8C40-A8F8-72E1DB3B2979}"/>
            </c:ext>
          </c:extLst>
        </c:ser>
        <c:ser>
          <c:idx val="6"/>
          <c:order val="6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Female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7EE-8C40-A8F8-72E1DB3B297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Male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7EE-8C40-A8F8-72E1DB3B29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1.3499999999999999</c:v>
              </c:pt>
              <c:pt idx="1">
                <c:v>1.3499999999999999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57EE-8C40-A8F8-72E1DB3B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71391"/>
        <c:axId val="586417647"/>
      </c:scatterChart>
      <c:valAx>
        <c:axId val="586671391"/>
        <c:scaling>
          <c:orientation val="minMax"/>
          <c:max val="2.5"/>
          <c:min val="0.5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86417647"/>
        <c:crosses val="autoZero"/>
        <c:crossBetween val="midCat"/>
      </c:valAx>
      <c:valAx>
        <c:axId val="586417647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86671391"/>
        <c:crossesAt val="0.5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3.3846153846153845E-2"/>
          <c:y val="0.14252956615717152"/>
          <c:w val="0.93230769230769228"/>
          <c:h val="0.72021553188204412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311.28880866425993</c:v>
              </c:pt>
              <c:pt idx="1">
                <c:v>294.45848375451266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5DB-644E-A0CE-9BAB915395AD}"/>
            </c:ext>
          </c:extLst>
        </c:ser>
        <c:ser>
          <c:idx val="1"/>
          <c:order val="1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167</c:v>
              </c:pt>
              <c:pt idx="1">
                <c:v>526</c:v>
              </c:pt>
              <c:pt idx="2">
                <c:v>164</c:v>
              </c:pt>
              <c:pt idx="3">
                <c:v>492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5DB-644E-A0CE-9BAB915395AD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526</c:v>
              </c:pt>
              <c:pt idx="1">
                <c:v>526</c:v>
              </c:pt>
              <c:pt idx="2">
                <c:v>526</c:v>
              </c:pt>
              <c:pt idx="3">
                <c:v>365</c:v>
              </c:pt>
              <c:pt idx="4">
                <c:v>365</c:v>
              </c:pt>
              <c:pt idx="5">
                <c:v>365</c:v>
              </c:pt>
              <c:pt idx="6">
                <c:v>365</c:v>
              </c:pt>
              <c:pt idx="7">
                <c:v>297</c:v>
              </c:pt>
              <c:pt idx="8">
                <c:v>252</c:v>
              </c:pt>
              <c:pt idx="9">
                <c:v>252</c:v>
              </c:pt>
              <c:pt idx="10">
                <c:v>252</c:v>
              </c:pt>
              <c:pt idx="11">
                <c:v>167</c:v>
              </c:pt>
              <c:pt idx="12">
                <c:v>167</c:v>
              </c:pt>
              <c:pt idx="13">
                <c:v>167</c:v>
              </c:pt>
              <c:pt idx="14">
                <c:v>167</c:v>
              </c:pt>
              <c:pt idx="15">
                <c:v>252</c:v>
              </c:pt>
              <c:pt idx="16">
                <c:v>252</c:v>
              </c:pt>
              <c:pt idx="17">
                <c:v>252</c:v>
              </c:pt>
              <c:pt idx="18">
                <c:v>297</c:v>
              </c:pt>
              <c:pt idx="19">
                <c:v>297</c:v>
              </c:pt>
              <c:pt idx="20">
                <c:v>297</c:v>
              </c:pt>
              <c:pt idx="21">
                <c:v>365</c:v>
              </c:pt>
              <c:pt idx="22">
                <c:v>365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5DB-644E-A0CE-9BAB915395A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1.9</c:v>
              </c:pt>
              <c:pt idx="1">
                <c:v>2.1</c:v>
              </c:pt>
              <c:pt idx="2">
                <c:v>2</c:v>
              </c:pt>
              <c:pt idx="3">
                <c:v>2</c:v>
              </c:pt>
              <c:pt idx="4">
                <c:v>1.75</c:v>
              </c:pt>
              <c:pt idx="5">
                <c:v>2.25</c:v>
              </c:pt>
              <c:pt idx="6">
                <c:v>2.25</c:v>
              </c:pt>
              <c:pt idx="7">
                <c:v>2.25</c:v>
              </c:pt>
              <c:pt idx="8">
                <c:v>2.25</c:v>
              </c:pt>
              <c:pt idx="9">
                <c:v>2.25</c:v>
              </c:pt>
              <c:pt idx="10">
                <c:v>2</c:v>
              </c:pt>
              <c:pt idx="11">
                <c:v>2</c:v>
              </c:pt>
              <c:pt idx="12">
                <c:v>2.1</c:v>
              </c:pt>
              <c:pt idx="13">
                <c:v>1.9</c:v>
              </c:pt>
              <c:pt idx="14">
                <c:v>2</c:v>
              </c:pt>
              <c:pt idx="15">
                <c:v>2</c:v>
              </c:pt>
              <c:pt idx="16">
                <c:v>1.75</c:v>
              </c:pt>
              <c:pt idx="17">
                <c:v>1.75</c:v>
              </c:pt>
              <c:pt idx="18">
                <c:v>1.75</c:v>
              </c:pt>
              <c:pt idx="19">
                <c:v>2.25</c:v>
              </c:pt>
              <c:pt idx="20">
                <c:v>1.75</c:v>
              </c:pt>
              <c:pt idx="21">
                <c:v>1.75</c:v>
              </c:pt>
              <c:pt idx="22">
                <c:v>1.75</c:v>
              </c:pt>
            </c:numLit>
          </c:xVal>
          <c:yVal>
            <c:numLit>
              <c:formatCode>General</c:formatCode>
              <c:ptCount val="23"/>
              <c:pt idx="0">
                <c:v>492</c:v>
              </c:pt>
              <c:pt idx="1">
                <c:v>492</c:v>
              </c:pt>
              <c:pt idx="2">
                <c:v>492</c:v>
              </c:pt>
              <c:pt idx="3">
                <c:v>344</c:v>
              </c:pt>
              <c:pt idx="4">
                <c:v>344</c:v>
              </c:pt>
              <c:pt idx="5">
                <c:v>344</c:v>
              </c:pt>
              <c:pt idx="6">
                <c:v>344</c:v>
              </c:pt>
              <c:pt idx="7">
                <c:v>285</c:v>
              </c:pt>
              <c:pt idx="8">
                <c:v>239</c:v>
              </c:pt>
              <c:pt idx="9">
                <c:v>239</c:v>
              </c:pt>
              <c:pt idx="10">
                <c:v>239</c:v>
              </c:pt>
              <c:pt idx="11">
                <c:v>164</c:v>
              </c:pt>
              <c:pt idx="12">
                <c:v>164</c:v>
              </c:pt>
              <c:pt idx="13">
                <c:v>164</c:v>
              </c:pt>
              <c:pt idx="14">
                <c:v>164</c:v>
              </c:pt>
              <c:pt idx="15">
                <c:v>239</c:v>
              </c:pt>
              <c:pt idx="16">
                <c:v>239</c:v>
              </c:pt>
              <c:pt idx="17">
                <c:v>239</c:v>
              </c:pt>
              <c:pt idx="18">
                <c:v>285</c:v>
              </c:pt>
              <c:pt idx="19">
                <c:v>285</c:v>
              </c:pt>
              <c:pt idx="20">
                <c:v>285</c:v>
              </c:pt>
              <c:pt idx="21">
                <c:v>344</c:v>
              </c:pt>
              <c:pt idx="22">
                <c:v>344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5DB-644E-A0CE-9BAB915395A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5DB-644E-A0CE-9BAB915395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5DB-644E-A0CE-9BAB915395AD}"/>
                </c:ext>
              </c:extLst>
            </c:dLbl>
            <c:dLbl>
              <c:idx val="2"/>
              <c:layout>
                <c:manualLayout>
                  <c:x val="-7.5000121138703815E-2"/>
                  <c:y val="-2.4598116411919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p&lt; 0.0001*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5DB-644E-A0CE-9BAB915395A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5DB-644E-A0CE-9BAB915395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5DB-644E-A0CE-9BAB915395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5"/>
              <c:pt idx="0">
                <c:v>1.0249999999999999</c:v>
              </c:pt>
              <c:pt idx="1">
                <c:v>1.0249999999999999</c:v>
              </c:pt>
              <c:pt idx="2">
                <c:v>1.5</c:v>
              </c:pt>
              <c:pt idx="3">
                <c:v>1.9750000000000001</c:v>
              </c:pt>
              <c:pt idx="4">
                <c:v>1.9750000000000001</c:v>
              </c:pt>
            </c:numLit>
          </c:xVal>
          <c:yVal>
            <c:numLit>
              <c:formatCode>General</c:formatCode>
              <c:ptCount val="5"/>
              <c:pt idx="0">
                <c:v>614.28571428571433</c:v>
              </c:pt>
              <c:pt idx="1">
                <c:v>628.57142857142867</c:v>
              </c:pt>
              <c:pt idx="2">
                <c:v>628.57142857142867</c:v>
              </c:pt>
              <c:pt idx="3">
                <c:v>628.57142857142867</c:v>
              </c:pt>
              <c:pt idx="4">
                <c:v>614.28571428571433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5DB-644E-A0CE-9BAB915395AD}"/>
            </c:ext>
          </c:extLst>
        </c:ser>
        <c:ser>
          <c:idx val="5"/>
          <c:order val="5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Weight1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5DB-644E-A0CE-9BAB915395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Weight2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5DB-644E-A0CE-9BAB915395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115</c:v>
              </c:pt>
              <c:pt idx="1">
                <c:v>115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E5DB-644E-A0CE-9BAB91539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08480"/>
        <c:axId val="373669792"/>
      </c:scatterChart>
      <c:valAx>
        <c:axId val="373908480"/>
        <c:scaling>
          <c:orientation val="minMax"/>
          <c:max val="2.5"/>
          <c:min val="0.5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373669792"/>
        <c:crosses val="autoZero"/>
        <c:crossBetween val="midCat"/>
      </c:valAx>
      <c:valAx>
        <c:axId val="373669792"/>
        <c:scaling>
          <c:orientation val="minMax"/>
          <c:max val="700"/>
          <c:min val="100"/>
        </c:scaling>
        <c:delete val="0"/>
        <c:axPos val="l"/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373908480"/>
        <c:crossesAt val="0.5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delta / Standardized coefficients(95%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7"/>
                <c:pt idx="0">
                  <c:v>0.14492950070927471</c:v>
                </c:pt>
                <c:pt idx="1">
                  <c:v>0.14721626861449355</c:v>
                </c:pt>
                <c:pt idx="2">
                  <c:v>0.14721626861449358</c:v>
                </c:pt>
                <c:pt idx="3">
                  <c:v>0.1578862042475658</c:v>
                </c:pt>
                <c:pt idx="4">
                  <c:v>0.15988168569770814</c:v>
                </c:pt>
                <c:pt idx="5">
                  <c:v>0.15376237775373253</c:v>
                </c:pt>
                <c:pt idx="6">
                  <c:v>0.16562150697283362</c:v>
                </c:pt>
                <c:pt idx="7">
                  <c:v>0.15376237775373253</c:v>
                </c:pt>
                <c:pt idx="8">
                  <c:v>0.1578862042475658</c:v>
                </c:pt>
                <c:pt idx="9">
                  <c:v>0.15376237775373253</c:v>
                </c:pt>
                <c:pt idx="10">
                  <c:v>0.16374788078526364</c:v>
                </c:pt>
                <c:pt idx="11">
                  <c:v>0.15163041931979104</c:v>
                </c:pt>
                <c:pt idx="12">
                  <c:v>0.15163041931979102</c:v>
                </c:pt>
                <c:pt idx="13">
                  <c:v>0.14944911410641881</c:v>
                </c:pt>
                <c:pt idx="14">
                  <c:v>0.15163041931979102</c:v>
                </c:pt>
                <c:pt idx="15">
                  <c:v>0.15788620424756583</c:v>
                </c:pt>
                <c:pt idx="16">
                  <c:v>0</c:v>
                </c:pt>
              </c:numLit>
            </c:plus>
            <c:minus>
              <c:numLit>
                <c:formatCode>General</c:formatCode>
                <c:ptCount val="17"/>
                <c:pt idx="0">
                  <c:v>0.14492950070927474</c:v>
                </c:pt>
                <c:pt idx="1">
                  <c:v>0.14721626861449355</c:v>
                </c:pt>
                <c:pt idx="2">
                  <c:v>0.14721626861449358</c:v>
                </c:pt>
                <c:pt idx="3">
                  <c:v>0.1578862042475658</c:v>
                </c:pt>
                <c:pt idx="4">
                  <c:v>0.15988168569770814</c:v>
                </c:pt>
                <c:pt idx="5">
                  <c:v>0.1537623777537325</c:v>
                </c:pt>
                <c:pt idx="6">
                  <c:v>0.16562150697283359</c:v>
                </c:pt>
                <c:pt idx="7">
                  <c:v>0.15376237775373253</c:v>
                </c:pt>
                <c:pt idx="8">
                  <c:v>0.1578862042475658</c:v>
                </c:pt>
                <c:pt idx="9">
                  <c:v>0.15376237775373253</c:v>
                </c:pt>
                <c:pt idx="10">
                  <c:v>0.16374788078526362</c:v>
                </c:pt>
                <c:pt idx="11">
                  <c:v>0.15163041931979104</c:v>
                </c:pt>
                <c:pt idx="12">
                  <c:v>0.15163041931979102</c:v>
                </c:pt>
                <c:pt idx="13">
                  <c:v>0.14944911410641884</c:v>
                </c:pt>
                <c:pt idx="14">
                  <c:v>0.15163041931979099</c:v>
                </c:pt>
                <c:pt idx="15">
                  <c:v>0.15788620424756583</c:v>
                </c:pt>
                <c:pt idx="16">
                  <c:v>0</c:v>
                </c:pt>
              </c:numLit>
            </c:minus>
          </c:errBars>
          <c:cat>
            <c:strRef>
              <c:f>ANOVA!$B$117:$B$133</c:f>
              <c:strCache>
                <c:ptCount val="17"/>
                <c:pt idx="0">
                  <c:v>Season-1</c:v>
                </c:pt>
                <c:pt idx="1">
                  <c:v>Season-2</c:v>
                </c:pt>
                <c:pt idx="2">
                  <c:v>Season-3</c:v>
                </c:pt>
                <c:pt idx="3">
                  <c:v>Season-4</c:v>
                </c:pt>
                <c:pt idx="4">
                  <c:v>Season-5</c:v>
                </c:pt>
                <c:pt idx="5">
                  <c:v>Season-6</c:v>
                </c:pt>
                <c:pt idx="6">
                  <c:v>Season-7</c:v>
                </c:pt>
                <c:pt idx="7">
                  <c:v>Season-8</c:v>
                </c:pt>
                <c:pt idx="8">
                  <c:v>Season-9</c:v>
                </c:pt>
                <c:pt idx="9">
                  <c:v>Season-10</c:v>
                </c:pt>
                <c:pt idx="10">
                  <c:v>Season-11</c:v>
                </c:pt>
                <c:pt idx="11">
                  <c:v>Season-12</c:v>
                </c:pt>
                <c:pt idx="12">
                  <c:v>Season-13</c:v>
                </c:pt>
                <c:pt idx="13">
                  <c:v>Season-14</c:v>
                </c:pt>
                <c:pt idx="14">
                  <c:v>Season-15</c:v>
                </c:pt>
                <c:pt idx="15">
                  <c:v>Season-16</c:v>
                </c:pt>
                <c:pt idx="16">
                  <c:v>Season-17</c:v>
                </c:pt>
              </c:strCache>
            </c:strRef>
          </c:cat>
          <c:val>
            <c:numRef>
              <c:f>ANOVA!$C$117:$C$133</c:f>
              <c:numCache>
                <c:formatCode>0</c:formatCode>
                <c:ptCount val="17"/>
                <c:pt idx="0">
                  <c:v>-4.2879443411783971E-2</c:v>
                </c:pt>
                <c:pt idx="1">
                  <c:v>0.14695853535893588</c:v>
                </c:pt>
                <c:pt idx="2">
                  <c:v>4.0395498881914398E-2</c:v>
                </c:pt>
                <c:pt idx="3">
                  <c:v>3.1931065177611961E-2</c:v>
                </c:pt>
                <c:pt idx="4">
                  <c:v>8.0626656392618484E-2</c:v>
                </c:pt>
                <c:pt idx="5">
                  <c:v>0.10588852690515888</c:v>
                </c:pt>
                <c:pt idx="6">
                  <c:v>0.13673108128668876</c:v>
                </c:pt>
                <c:pt idx="7">
                  <c:v>6.8516105644514783E-2</c:v>
                </c:pt>
                <c:pt idx="8">
                  <c:v>0.24642982362263985</c:v>
                </c:pt>
                <c:pt idx="9">
                  <c:v>0.30936059821311013</c:v>
                </c:pt>
                <c:pt idx="10">
                  <c:v>0.17219367722277285</c:v>
                </c:pt>
                <c:pt idx="11">
                  <c:v>0.12205831908339344</c:v>
                </c:pt>
                <c:pt idx="12">
                  <c:v>-0.10137957195595274</c:v>
                </c:pt>
                <c:pt idx="13">
                  <c:v>0.13284974237833813</c:v>
                </c:pt>
                <c:pt idx="14">
                  <c:v>0.12635520160338079</c:v>
                </c:pt>
                <c:pt idx="15">
                  <c:v>0.10213065885053045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4-2041-93B4-8CF1A97E7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86298543"/>
        <c:axId val="1353561215"/>
      </c:barChart>
      <c:catAx>
        <c:axId val="58629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353561215"/>
        <c:crosses val="autoZero"/>
        <c:auto val="1"/>
        <c:lblAlgn val="ctr"/>
        <c:lblOffset val="100"/>
        <c:noMultiLvlLbl val="0"/>
      </c:catAx>
      <c:valAx>
        <c:axId val="1353561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8629854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delta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ANOVA!$D$158:$D$434</c:f>
              <c:numCache>
                <c:formatCode>0</c:formatCode>
                <c:ptCount val="277"/>
                <c:pt idx="0">
                  <c:v>5</c:v>
                </c:pt>
                <c:pt idx="1">
                  <c:v>6</c:v>
                </c:pt>
                <c:pt idx="2">
                  <c:v>22</c:v>
                </c:pt>
                <c:pt idx="3">
                  <c:v>10</c:v>
                </c:pt>
                <c:pt idx="4">
                  <c:v>3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20</c:v>
                </c:pt>
                <c:pt idx="9">
                  <c:v>19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19</c:v>
                </c:pt>
                <c:pt idx="14">
                  <c:v>18</c:v>
                </c:pt>
                <c:pt idx="15">
                  <c:v>28</c:v>
                </c:pt>
                <c:pt idx="16">
                  <c:v>20</c:v>
                </c:pt>
                <c:pt idx="17">
                  <c:v>11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23</c:v>
                </c:pt>
                <c:pt idx="22">
                  <c:v>22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10</c:v>
                </c:pt>
                <c:pt idx="27">
                  <c:v>12</c:v>
                </c:pt>
                <c:pt idx="28">
                  <c:v>16</c:v>
                </c:pt>
                <c:pt idx="29">
                  <c:v>12</c:v>
                </c:pt>
                <c:pt idx="30">
                  <c:v>18</c:v>
                </c:pt>
                <c:pt idx="31">
                  <c:v>11</c:v>
                </c:pt>
                <c:pt idx="32">
                  <c:v>8</c:v>
                </c:pt>
                <c:pt idx="33">
                  <c:v>23</c:v>
                </c:pt>
                <c:pt idx="34">
                  <c:v>16</c:v>
                </c:pt>
                <c:pt idx="35">
                  <c:v>19</c:v>
                </c:pt>
                <c:pt idx="36">
                  <c:v>14</c:v>
                </c:pt>
                <c:pt idx="37">
                  <c:v>18</c:v>
                </c:pt>
                <c:pt idx="38">
                  <c:v>8</c:v>
                </c:pt>
                <c:pt idx="39">
                  <c:v>16</c:v>
                </c:pt>
                <c:pt idx="40">
                  <c:v>22</c:v>
                </c:pt>
                <c:pt idx="41">
                  <c:v>8</c:v>
                </c:pt>
                <c:pt idx="42">
                  <c:v>20</c:v>
                </c:pt>
                <c:pt idx="43">
                  <c:v>26</c:v>
                </c:pt>
                <c:pt idx="44">
                  <c:v>11</c:v>
                </c:pt>
                <c:pt idx="45">
                  <c:v>10</c:v>
                </c:pt>
                <c:pt idx="46">
                  <c:v>15</c:v>
                </c:pt>
                <c:pt idx="47">
                  <c:v>15</c:v>
                </c:pt>
                <c:pt idx="48">
                  <c:v>7</c:v>
                </c:pt>
                <c:pt idx="49">
                  <c:v>20</c:v>
                </c:pt>
                <c:pt idx="50">
                  <c:v>2</c:v>
                </c:pt>
                <c:pt idx="51">
                  <c:v>13</c:v>
                </c:pt>
                <c:pt idx="52">
                  <c:v>9</c:v>
                </c:pt>
                <c:pt idx="53">
                  <c:v>21</c:v>
                </c:pt>
                <c:pt idx="54">
                  <c:v>11</c:v>
                </c:pt>
                <c:pt idx="55">
                  <c:v>31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17</c:v>
                </c:pt>
                <c:pt idx="61">
                  <c:v>13</c:v>
                </c:pt>
                <c:pt idx="62">
                  <c:v>14</c:v>
                </c:pt>
                <c:pt idx="63">
                  <c:v>17</c:v>
                </c:pt>
                <c:pt idx="64">
                  <c:v>7</c:v>
                </c:pt>
                <c:pt idx="65">
                  <c:v>19</c:v>
                </c:pt>
                <c:pt idx="66">
                  <c:v>20</c:v>
                </c:pt>
                <c:pt idx="67">
                  <c:v>22</c:v>
                </c:pt>
                <c:pt idx="68">
                  <c:v>14</c:v>
                </c:pt>
                <c:pt idx="69">
                  <c:v>13</c:v>
                </c:pt>
                <c:pt idx="70">
                  <c:v>29</c:v>
                </c:pt>
                <c:pt idx="71">
                  <c:v>13</c:v>
                </c:pt>
                <c:pt idx="72">
                  <c:v>15</c:v>
                </c:pt>
                <c:pt idx="73">
                  <c:v>16</c:v>
                </c:pt>
                <c:pt idx="74">
                  <c:v>19</c:v>
                </c:pt>
                <c:pt idx="75">
                  <c:v>18</c:v>
                </c:pt>
                <c:pt idx="76">
                  <c:v>10</c:v>
                </c:pt>
                <c:pt idx="77">
                  <c:v>17</c:v>
                </c:pt>
                <c:pt idx="78">
                  <c:v>17</c:v>
                </c:pt>
                <c:pt idx="79">
                  <c:v>12</c:v>
                </c:pt>
                <c:pt idx="80">
                  <c:v>17</c:v>
                </c:pt>
                <c:pt idx="81">
                  <c:v>9</c:v>
                </c:pt>
                <c:pt idx="82">
                  <c:v>28</c:v>
                </c:pt>
                <c:pt idx="83">
                  <c:v>19</c:v>
                </c:pt>
                <c:pt idx="84">
                  <c:v>19</c:v>
                </c:pt>
                <c:pt idx="85">
                  <c:v>16</c:v>
                </c:pt>
                <c:pt idx="86">
                  <c:v>23</c:v>
                </c:pt>
                <c:pt idx="87">
                  <c:v>24</c:v>
                </c:pt>
                <c:pt idx="88">
                  <c:v>14</c:v>
                </c:pt>
                <c:pt idx="89">
                  <c:v>12</c:v>
                </c:pt>
                <c:pt idx="90">
                  <c:v>17</c:v>
                </c:pt>
                <c:pt idx="91">
                  <c:v>22</c:v>
                </c:pt>
                <c:pt idx="92">
                  <c:v>30</c:v>
                </c:pt>
                <c:pt idx="93">
                  <c:v>21</c:v>
                </c:pt>
                <c:pt idx="94">
                  <c:v>16</c:v>
                </c:pt>
                <c:pt idx="95">
                  <c:v>13</c:v>
                </c:pt>
                <c:pt idx="96">
                  <c:v>17</c:v>
                </c:pt>
                <c:pt idx="97">
                  <c:v>20</c:v>
                </c:pt>
                <c:pt idx="98">
                  <c:v>14</c:v>
                </c:pt>
                <c:pt idx="99">
                  <c:v>19</c:v>
                </c:pt>
                <c:pt idx="100">
                  <c:v>23</c:v>
                </c:pt>
                <c:pt idx="101">
                  <c:v>13</c:v>
                </c:pt>
                <c:pt idx="102">
                  <c:v>13</c:v>
                </c:pt>
                <c:pt idx="103">
                  <c:v>12</c:v>
                </c:pt>
                <c:pt idx="104">
                  <c:v>17</c:v>
                </c:pt>
                <c:pt idx="105">
                  <c:v>11</c:v>
                </c:pt>
                <c:pt idx="106">
                  <c:v>18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32</c:v>
                </c:pt>
                <c:pt idx="111">
                  <c:v>25</c:v>
                </c:pt>
                <c:pt idx="112">
                  <c:v>9</c:v>
                </c:pt>
                <c:pt idx="113">
                  <c:v>6</c:v>
                </c:pt>
                <c:pt idx="114">
                  <c:v>12</c:v>
                </c:pt>
                <c:pt idx="115">
                  <c:v>13</c:v>
                </c:pt>
                <c:pt idx="116">
                  <c:v>18</c:v>
                </c:pt>
                <c:pt idx="117">
                  <c:v>18</c:v>
                </c:pt>
                <c:pt idx="118">
                  <c:v>8</c:v>
                </c:pt>
                <c:pt idx="119">
                  <c:v>22</c:v>
                </c:pt>
                <c:pt idx="120">
                  <c:v>17</c:v>
                </c:pt>
                <c:pt idx="121">
                  <c:v>28</c:v>
                </c:pt>
                <c:pt idx="122">
                  <c:v>15</c:v>
                </c:pt>
                <c:pt idx="123">
                  <c:v>12</c:v>
                </c:pt>
                <c:pt idx="124">
                  <c:v>24</c:v>
                </c:pt>
                <c:pt idx="125">
                  <c:v>13</c:v>
                </c:pt>
                <c:pt idx="126">
                  <c:v>19</c:v>
                </c:pt>
                <c:pt idx="127">
                  <c:v>10</c:v>
                </c:pt>
                <c:pt idx="128">
                  <c:v>19</c:v>
                </c:pt>
                <c:pt idx="129">
                  <c:v>18</c:v>
                </c:pt>
                <c:pt idx="130">
                  <c:v>14</c:v>
                </c:pt>
                <c:pt idx="131">
                  <c:v>29</c:v>
                </c:pt>
                <c:pt idx="132">
                  <c:v>21</c:v>
                </c:pt>
                <c:pt idx="133">
                  <c:v>16</c:v>
                </c:pt>
                <c:pt idx="134">
                  <c:v>29</c:v>
                </c:pt>
                <c:pt idx="135">
                  <c:v>18</c:v>
                </c:pt>
                <c:pt idx="136">
                  <c:v>23</c:v>
                </c:pt>
                <c:pt idx="137">
                  <c:v>23</c:v>
                </c:pt>
                <c:pt idx="138">
                  <c:v>34</c:v>
                </c:pt>
                <c:pt idx="139">
                  <c:v>21</c:v>
                </c:pt>
                <c:pt idx="140">
                  <c:v>19</c:v>
                </c:pt>
                <c:pt idx="141">
                  <c:v>30</c:v>
                </c:pt>
                <c:pt idx="142">
                  <c:v>13</c:v>
                </c:pt>
                <c:pt idx="143">
                  <c:v>14</c:v>
                </c:pt>
                <c:pt idx="144">
                  <c:v>17</c:v>
                </c:pt>
                <c:pt idx="145">
                  <c:v>13</c:v>
                </c:pt>
                <c:pt idx="146">
                  <c:v>23</c:v>
                </c:pt>
                <c:pt idx="147">
                  <c:v>17</c:v>
                </c:pt>
                <c:pt idx="148">
                  <c:v>34</c:v>
                </c:pt>
                <c:pt idx="149">
                  <c:v>18</c:v>
                </c:pt>
                <c:pt idx="150">
                  <c:v>14</c:v>
                </c:pt>
                <c:pt idx="151">
                  <c:v>22</c:v>
                </c:pt>
                <c:pt idx="152">
                  <c:v>30</c:v>
                </c:pt>
                <c:pt idx="153">
                  <c:v>14</c:v>
                </c:pt>
                <c:pt idx="154">
                  <c:v>30</c:v>
                </c:pt>
                <c:pt idx="155">
                  <c:v>12</c:v>
                </c:pt>
                <c:pt idx="156">
                  <c:v>41</c:v>
                </c:pt>
                <c:pt idx="157">
                  <c:v>16</c:v>
                </c:pt>
                <c:pt idx="158">
                  <c:v>31</c:v>
                </c:pt>
                <c:pt idx="159">
                  <c:v>12</c:v>
                </c:pt>
                <c:pt idx="160">
                  <c:v>27</c:v>
                </c:pt>
                <c:pt idx="161">
                  <c:v>36</c:v>
                </c:pt>
                <c:pt idx="162">
                  <c:v>16</c:v>
                </c:pt>
                <c:pt idx="163">
                  <c:v>15</c:v>
                </c:pt>
                <c:pt idx="164">
                  <c:v>27</c:v>
                </c:pt>
                <c:pt idx="165">
                  <c:v>15</c:v>
                </c:pt>
                <c:pt idx="166">
                  <c:v>13</c:v>
                </c:pt>
                <c:pt idx="167">
                  <c:v>12</c:v>
                </c:pt>
                <c:pt idx="168">
                  <c:v>14</c:v>
                </c:pt>
                <c:pt idx="169">
                  <c:v>11</c:v>
                </c:pt>
                <c:pt idx="170">
                  <c:v>20</c:v>
                </c:pt>
                <c:pt idx="171">
                  <c:v>16</c:v>
                </c:pt>
                <c:pt idx="172">
                  <c:v>31</c:v>
                </c:pt>
                <c:pt idx="173">
                  <c:v>16</c:v>
                </c:pt>
                <c:pt idx="174">
                  <c:v>27</c:v>
                </c:pt>
                <c:pt idx="175">
                  <c:v>41</c:v>
                </c:pt>
                <c:pt idx="176">
                  <c:v>13</c:v>
                </c:pt>
                <c:pt idx="177">
                  <c:v>14</c:v>
                </c:pt>
                <c:pt idx="178">
                  <c:v>9</c:v>
                </c:pt>
                <c:pt idx="179">
                  <c:v>26</c:v>
                </c:pt>
                <c:pt idx="180">
                  <c:v>21</c:v>
                </c:pt>
                <c:pt idx="181">
                  <c:v>19</c:v>
                </c:pt>
                <c:pt idx="182">
                  <c:v>19</c:v>
                </c:pt>
                <c:pt idx="183">
                  <c:v>7</c:v>
                </c:pt>
                <c:pt idx="184">
                  <c:v>16</c:v>
                </c:pt>
                <c:pt idx="185">
                  <c:v>15</c:v>
                </c:pt>
                <c:pt idx="186">
                  <c:v>20</c:v>
                </c:pt>
                <c:pt idx="187">
                  <c:v>17</c:v>
                </c:pt>
                <c:pt idx="188">
                  <c:v>21</c:v>
                </c:pt>
                <c:pt idx="189">
                  <c:v>19</c:v>
                </c:pt>
                <c:pt idx="190">
                  <c:v>37</c:v>
                </c:pt>
                <c:pt idx="191">
                  <c:v>16</c:v>
                </c:pt>
                <c:pt idx="192">
                  <c:v>32</c:v>
                </c:pt>
                <c:pt idx="193">
                  <c:v>22</c:v>
                </c:pt>
                <c:pt idx="194">
                  <c:v>10</c:v>
                </c:pt>
                <c:pt idx="195">
                  <c:v>6</c:v>
                </c:pt>
                <c:pt idx="196">
                  <c:v>12</c:v>
                </c:pt>
                <c:pt idx="197">
                  <c:v>4</c:v>
                </c:pt>
                <c:pt idx="198">
                  <c:v>17</c:v>
                </c:pt>
                <c:pt idx="199">
                  <c:v>12</c:v>
                </c:pt>
                <c:pt idx="200">
                  <c:v>7</c:v>
                </c:pt>
                <c:pt idx="201">
                  <c:v>13</c:v>
                </c:pt>
                <c:pt idx="202">
                  <c:v>9</c:v>
                </c:pt>
                <c:pt idx="203">
                  <c:v>14</c:v>
                </c:pt>
                <c:pt idx="204">
                  <c:v>9</c:v>
                </c:pt>
                <c:pt idx="205">
                  <c:v>10</c:v>
                </c:pt>
                <c:pt idx="206">
                  <c:v>15</c:v>
                </c:pt>
                <c:pt idx="207">
                  <c:v>13</c:v>
                </c:pt>
                <c:pt idx="208">
                  <c:v>13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14</c:v>
                </c:pt>
                <c:pt idx="213">
                  <c:v>5</c:v>
                </c:pt>
                <c:pt idx="214">
                  <c:v>22</c:v>
                </c:pt>
                <c:pt idx="215">
                  <c:v>29</c:v>
                </c:pt>
                <c:pt idx="216">
                  <c:v>9</c:v>
                </c:pt>
                <c:pt idx="217">
                  <c:v>19</c:v>
                </c:pt>
                <c:pt idx="218">
                  <c:v>20</c:v>
                </c:pt>
                <c:pt idx="219">
                  <c:v>19</c:v>
                </c:pt>
                <c:pt idx="220">
                  <c:v>12</c:v>
                </c:pt>
                <c:pt idx="221">
                  <c:v>15</c:v>
                </c:pt>
                <c:pt idx="222">
                  <c:v>21</c:v>
                </c:pt>
                <c:pt idx="223">
                  <c:v>16</c:v>
                </c:pt>
                <c:pt idx="224">
                  <c:v>26</c:v>
                </c:pt>
                <c:pt idx="225">
                  <c:v>10</c:v>
                </c:pt>
                <c:pt idx="226">
                  <c:v>15</c:v>
                </c:pt>
                <c:pt idx="227">
                  <c:v>20</c:v>
                </c:pt>
                <c:pt idx="228">
                  <c:v>21</c:v>
                </c:pt>
                <c:pt idx="229">
                  <c:v>16</c:v>
                </c:pt>
                <c:pt idx="230">
                  <c:v>17</c:v>
                </c:pt>
                <c:pt idx="231">
                  <c:v>20</c:v>
                </c:pt>
                <c:pt idx="232">
                  <c:v>12</c:v>
                </c:pt>
                <c:pt idx="233">
                  <c:v>9</c:v>
                </c:pt>
                <c:pt idx="234">
                  <c:v>13</c:v>
                </c:pt>
                <c:pt idx="235">
                  <c:v>12</c:v>
                </c:pt>
                <c:pt idx="236">
                  <c:v>21</c:v>
                </c:pt>
                <c:pt idx="237">
                  <c:v>23</c:v>
                </c:pt>
                <c:pt idx="238">
                  <c:v>23</c:v>
                </c:pt>
                <c:pt idx="239">
                  <c:v>16</c:v>
                </c:pt>
                <c:pt idx="240">
                  <c:v>14</c:v>
                </c:pt>
                <c:pt idx="241">
                  <c:v>11</c:v>
                </c:pt>
                <c:pt idx="242">
                  <c:v>38</c:v>
                </c:pt>
                <c:pt idx="243">
                  <c:v>16</c:v>
                </c:pt>
                <c:pt idx="244">
                  <c:v>14</c:v>
                </c:pt>
                <c:pt idx="245">
                  <c:v>33</c:v>
                </c:pt>
                <c:pt idx="246">
                  <c:v>7</c:v>
                </c:pt>
                <c:pt idx="247">
                  <c:v>14</c:v>
                </c:pt>
                <c:pt idx="248">
                  <c:v>23</c:v>
                </c:pt>
                <c:pt idx="249">
                  <c:v>22</c:v>
                </c:pt>
                <c:pt idx="250">
                  <c:v>6</c:v>
                </c:pt>
                <c:pt idx="251">
                  <c:v>20</c:v>
                </c:pt>
                <c:pt idx="252">
                  <c:v>7</c:v>
                </c:pt>
                <c:pt idx="253">
                  <c:v>8</c:v>
                </c:pt>
                <c:pt idx="254">
                  <c:v>23</c:v>
                </c:pt>
                <c:pt idx="255">
                  <c:v>14</c:v>
                </c:pt>
                <c:pt idx="256">
                  <c:v>14</c:v>
                </c:pt>
                <c:pt idx="257">
                  <c:v>9</c:v>
                </c:pt>
                <c:pt idx="258">
                  <c:v>23</c:v>
                </c:pt>
                <c:pt idx="259">
                  <c:v>10</c:v>
                </c:pt>
                <c:pt idx="260">
                  <c:v>38</c:v>
                </c:pt>
                <c:pt idx="261">
                  <c:v>7</c:v>
                </c:pt>
                <c:pt idx="262">
                  <c:v>10</c:v>
                </c:pt>
                <c:pt idx="263">
                  <c:v>10</c:v>
                </c:pt>
                <c:pt idx="264">
                  <c:v>13</c:v>
                </c:pt>
                <c:pt idx="265">
                  <c:v>17</c:v>
                </c:pt>
                <c:pt idx="266">
                  <c:v>8</c:v>
                </c:pt>
                <c:pt idx="267">
                  <c:v>11</c:v>
                </c:pt>
                <c:pt idx="268">
                  <c:v>20</c:v>
                </c:pt>
                <c:pt idx="269">
                  <c:v>23</c:v>
                </c:pt>
                <c:pt idx="270">
                  <c:v>11</c:v>
                </c:pt>
                <c:pt idx="271">
                  <c:v>10</c:v>
                </c:pt>
                <c:pt idx="272">
                  <c:v>14</c:v>
                </c:pt>
                <c:pt idx="273">
                  <c:v>14</c:v>
                </c:pt>
                <c:pt idx="274">
                  <c:v>18</c:v>
                </c:pt>
                <c:pt idx="275">
                  <c:v>11</c:v>
                </c:pt>
                <c:pt idx="276">
                  <c:v>24</c:v>
                </c:pt>
              </c:numCache>
            </c:numRef>
          </c:xVal>
          <c:yVal>
            <c:numRef>
              <c:f>ANOVA!$G$158:$G$434</c:f>
              <c:numCache>
                <c:formatCode>0</c:formatCode>
                <c:ptCount val="277"/>
                <c:pt idx="0">
                  <c:v>-1.1030099979316368</c:v>
                </c:pt>
                <c:pt idx="1">
                  <c:v>-0.95259954366823174</c:v>
                </c:pt>
                <c:pt idx="2">
                  <c:v>1.453967724546247</c:v>
                </c:pt>
                <c:pt idx="3">
                  <c:v>-0.35095772661461211</c:v>
                </c:pt>
                <c:pt idx="4">
                  <c:v>-1.4038309064584467</c:v>
                </c:pt>
                <c:pt idx="5">
                  <c:v>0.40109454470241251</c:v>
                </c:pt>
                <c:pt idx="6">
                  <c:v>0.10027363617560266</c:v>
                </c:pt>
                <c:pt idx="7">
                  <c:v>0.10027363617560266</c:v>
                </c:pt>
                <c:pt idx="8">
                  <c:v>1.1531468160194371</c:v>
                </c:pt>
                <c:pt idx="9">
                  <c:v>1.0027363617560321</c:v>
                </c:pt>
                <c:pt idx="10">
                  <c:v>-0.35095772661461211</c:v>
                </c:pt>
                <c:pt idx="11">
                  <c:v>-5.0136818087802265E-2</c:v>
                </c:pt>
                <c:pt idx="12">
                  <c:v>0.34710104830016181</c:v>
                </c:pt>
                <c:pt idx="13">
                  <c:v>4.6280139773351991E-2</c:v>
                </c:pt>
                <c:pt idx="14">
                  <c:v>-0.10413031449005293</c:v>
                </c:pt>
                <c:pt idx="15">
                  <c:v>1.3999742281439962</c:v>
                </c:pt>
                <c:pt idx="16">
                  <c:v>0.1966905940367569</c:v>
                </c:pt>
                <c:pt idx="17">
                  <c:v>-1.1570034943338874</c:v>
                </c:pt>
                <c:pt idx="18">
                  <c:v>-0.55536167728026764</c:v>
                </c:pt>
                <c:pt idx="19">
                  <c:v>-0.55536167728026764</c:v>
                </c:pt>
                <c:pt idx="20">
                  <c:v>-0.40495122301686276</c:v>
                </c:pt>
                <c:pt idx="21">
                  <c:v>0.64792195682697162</c:v>
                </c:pt>
                <c:pt idx="22">
                  <c:v>0.49751150256356674</c:v>
                </c:pt>
                <c:pt idx="23">
                  <c:v>-0.25454076875345782</c:v>
                </c:pt>
                <c:pt idx="24">
                  <c:v>-0.10413031449005293</c:v>
                </c:pt>
                <c:pt idx="25">
                  <c:v>0.72891220143034696</c:v>
                </c:pt>
                <c:pt idx="26">
                  <c:v>-0.77519234120370217</c:v>
                </c:pt>
                <c:pt idx="27">
                  <c:v>-0.47437143267689236</c:v>
                </c:pt>
                <c:pt idx="28">
                  <c:v>0.12727038437672733</c:v>
                </c:pt>
                <c:pt idx="29">
                  <c:v>-0.47437143267689236</c:v>
                </c:pt>
                <c:pt idx="30">
                  <c:v>0.42809129290353715</c:v>
                </c:pt>
                <c:pt idx="31">
                  <c:v>-0.62478188694029724</c:v>
                </c:pt>
                <c:pt idx="32">
                  <c:v>-1.0760132497305119</c:v>
                </c:pt>
                <c:pt idx="33">
                  <c:v>1.1801435642205618</c:v>
                </c:pt>
                <c:pt idx="34">
                  <c:v>0.12727038437672733</c:v>
                </c:pt>
                <c:pt idx="35">
                  <c:v>0.57850174716694214</c:v>
                </c:pt>
                <c:pt idx="36">
                  <c:v>-0.17355052415008251</c:v>
                </c:pt>
                <c:pt idx="37">
                  <c:v>0.42809129290353715</c:v>
                </c:pt>
                <c:pt idx="38">
                  <c:v>-1.0110924981039984</c:v>
                </c:pt>
                <c:pt idx="39">
                  <c:v>0.19219113600324109</c:v>
                </c:pt>
                <c:pt idx="40">
                  <c:v>1.0946538615836705</c:v>
                </c:pt>
                <c:pt idx="41">
                  <c:v>-1.0110924981039984</c:v>
                </c:pt>
                <c:pt idx="42">
                  <c:v>0.79383295305686075</c:v>
                </c:pt>
                <c:pt idx="43">
                  <c:v>1.6962956786372902</c:v>
                </c:pt>
                <c:pt idx="44">
                  <c:v>-0.55986113531378356</c:v>
                </c:pt>
                <c:pt idx="45">
                  <c:v>-0.7102715895771885</c:v>
                </c:pt>
                <c:pt idx="46">
                  <c:v>4.1780681739836158E-2</c:v>
                </c:pt>
                <c:pt idx="47">
                  <c:v>4.1780681739836158E-2</c:v>
                </c:pt>
                <c:pt idx="48">
                  <c:v>-1.1615029523674032</c:v>
                </c:pt>
                <c:pt idx="49">
                  <c:v>0.79383295305686075</c:v>
                </c:pt>
                <c:pt idx="50">
                  <c:v>-1.9135552236844278</c:v>
                </c:pt>
                <c:pt idx="51">
                  <c:v>-0.25904022678697369</c:v>
                </c:pt>
                <c:pt idx="52">
                  <c:v>-0.86068204384059332</c:v>
                </c:pt>
                <c:pt idx="53">
                  <c:v>0.94424340732026568</c:v>
                </c:pt>
                <c:pt idx="54">
                  <c:v>-0.55986113531378356</c:v>
                </c:pt>
                <c:pt idx="55">
                  <c:v>2.4483479499543148</c:v>
                </c:pt>
                <c:pt idx="56">
                  <c:v>1.3457777486725686</c:v>
                </c:pt>
                <c:pt idx="57">
                  <c:v>-0.91037906527850532</c:v>
                </c:pt>
                <c:pt idx="58">
                  <c:v>-0.60955815675169545</c:v>
                </c:pt>
                <c:pt idx="59">
                  <c:v>-0.91037906527850532</c:v>
                </c:pt>
                <c:pt idx="60">
                  <c:v>0.14249411456532915</c:v>
                </c:pt>
                <c:pt idx="61">
                  <c:v>-0.45914770248829051</c:v>
                </c:pt>
                <c:pt idx="62">
                  <c:v>-0.30873724822488563</c:v>
                </c:pt>
                <c:pt idx="63">
                  <c:v>0.14249411456532915</c:v>
                </c:pt>
                <c:pt idx="64">
                  <c:v>-1.36161042806872</c:v>
                </c:pt>
                <c:pt idx="65">
                  <c:v>0.44331502309213899</c:v>
                </c:pt>
                <c:pt idx="66">
                  <c:v>0.59372547735554393</c:v>
                </c:pt>
                <c:pt idx="67">
                  <c:v>0.8945463858823538</c:v>
                </c:pt>
                <c:pt idx="68">
                  <c:v>-0.30873724822488563</c:v>
                </c:pt>
                <c:pt idx="69">
                  <c:v>-0.45914770248829051</c:v>
                </c:pt>
                <c:pt idx="70">
                  <c:v>1.9474195657261881</c:v>
                </c:pt>
                <c:pt idx="71">
                  <c:v>-0.45914770248829051</c:v>
                </c:pt>
                <c:pt idx="72">
                  <c:v>-0.15832679396148069</c:v>
                </c:pt>
                <c:pt idx="73">
                  <c:v>-7.9163396980757705E-3</c:v>
                </c:pt>
                <c:pt idx="74">
                  <c:v>0.44331502309213899</c:v>
                </c:pt>
                <c:pt idx="75">
                  <c:v>0.15041045426340333</c:v>
                </c:pt>
                <c:pt idx="76">
                  <c:v>-1.052873179843836</c:v>
                </c:pt>
                <c:pt idx="77">
                  <c:v>-1.6030958348885873E-15</c:v>
                </c:pt>
                <c:pt idx="78">
                  <c:v>-1.6030958348885873E-15</c:v>
                </c:pt>
                <c:pt idx="79">
                  <c:v>-0.75205227131702623</c:v>
                </c:pt>
                <c:pt idx="80">
                  <c:v>-1.6030958348885873E-15</c:v>
                </c:pt>
                <c:pt idx="81">
                  <c:v>-1.203283634107241</c:v>
                </c:pt>
                <c:pt idx="82">
                  <c:v>1.6545149968974526</c:v>
                </c:pt>
                <c:pt idx="83">
                  <c:v>0.30082090852680826</c:v>
                </c:pt>
                <c:pt idx="84">
                  <c:v>0.30082090852680826</c:v>
                </c:pt>
                <c:pt idx="85">
                  <c:v>-0.15041045426340652</c:v>
                </c:pt>
                <c:pt idx="86">
                  <c:v>0.90246272558042795</c:v>
                </c:pt>
                <c:pt idx="87">
                  <c:v>1.0528731798438329</c:v>
                </c:pt>
                <c:pt idx="88">
                  <c:v>-0.45123136279021636</c:v>
                </c:pt>
                <c:pt idx="89">
                  <c:v>-0.75205227131702623</c:v>
                </c:pt>
                <c:pt idx="90">
                  <c:v>-1.6030958348885873E-15</c:v>
                </c:pt>
                <c:pt idx="91">
                  <c:v>0.69735756067578492</c:v>
                </c:pt>
                <c:pt idx="92">
                  <c:v>1.9006411947830242</c:v>
                </c:pt>
                <c:pt idx="93">
                  <c:v>0.54694710641237998</c:v>
                </c:pt>
                <c:pt idx="94">
                  <c:v>-0.20510516490464462</c:v>
                </c:pt>
                <c:pt idx="95">
                  <c:v>-0.6563365276948594</c:v>
                </c:pt>
                <c:pt idx="96">
                  <c:v>-5.4694710641239708E-2</c:v>
                </c:pt>
                <c:pt idx="97">
                  <c:v>0.39653665214897504</c:v>
                </c:pt>
                <c:pt idx="98">
                  <c:v>-0.50592607343145446</c:v>
                </c:pt>
                <c:pt idx="99">
                  <c:v>0.24612619788557014</c:v>
                </c:pt>
                <c:pt idx="100">
                  <c:v>0.84776801493918985</c:v>
                </c:pt>
                <c:pt idx="101">
                  <c:v>-0.6563365276948594</c:v>
                </c:pt>
                <c:pt idx="102">
                  <c:v>-0.6563365276948594</c:v>
                </c:pt>
                <c:pt idx="103">
                  <c:v>-0.80674698195826433</c:v>
                </c:pt>
                <c:pt idx="104">
                  <c:v>-5.4694710641239708E-2</c:v>
                </c:pt>
                <c:pt idx="105">
                  <c:v>-0.95715743622166927</c:v>
                </c:pt>
                <c:pt idx="106">
                  <c:v>9.5715743622165214E-2</c:v>
                </c:pt>
                <c:pt idx="107">
                  <c:v>-0.6563365276948594</c:v>
                </c:pt>
                <c:pt idx="108">
                  <c:v>-0.80674698195826433</c:v>
                </c:pt>
                <c:pt idx="109">
                  <c:v>-0.80674698195826433</c:v>
                </c:pt>
                <c:pt idx="110">
                  <c:v>2.2014621033098343</c:v>
                </c:pt>
                <c:pt idx="111">
                  <c:v>1.1485889234659996</c:v>
                </c:pt>
                <c:pt idx="112">
                  <c:v>-1.2579783447484791</c:v>
                </c:pt>
                <c:pt idx="113">
                  <c:v>-1.4853032358511251</c:v>
                </c:pt>
                <c:pt idx="114">
                  <c:v>-0.58284051027069572</c:v>
                </c:pt>
                <c:pt idx="115">
                  <c:v>-0.43243005600729073</c:v>
                </c:pt>
                <c:pt idx="116">
                  <c:v>0.31962221530973384</c:v>
                </c:pt>
                <c:pt idx="117">
                  <c:v>0.31962221530973384</c:v>
                </c:pt>
                <c:pt idx="118">
                  <c:v>-1.1844823273243155</c:v>
                </c:pt>
                <c:pt idx="119">
                  <c:v>0.92126403236335352</c:v>
                </c:pt>
                <c:pt idx="120">
                  <c:v>0.16921176104632893</c:v>
                </c:pt>
                <c:pt idx="121">
                  <c:v>1.823726757943783</c:v>
                </c:pt>
                <c:pt idx="122">
                  <c:v>-0.13160914748048091</c:v>
                </c:pt>
                <c:pt idx="123">
                  <c:v>-0.58284051027069572</c:v>
                </c:pt>
                <c:pt idx="124">
                  <c:v>1.2220849408901633</c:v>
                </c:pt>
                <c:pt idx="125">
                  <c:v>-0.43243005600729073</c:v>
                </c:pt>
                <c:pt idx="126">
                  <c:v>0.47003266957313877</c:v>
                </c:pt>
                <c:pt idx="127">
                  <c:v>-0.88366141879750548</c:v>
                </c:pt>
                <c:pt idx="128">
                  <c:v>0.47003266957313877</c:v>
                </c:pt>
                <c:pt idx="129">
                  <c:v>-0.42616295374631802</c:v>
                </c:pt>
                <c:pt idx="130">
                  <c:v>-1.0278047707999378</c:v>
                </c:pt>
                <c:pt idx="131">
                  <c:v>1.2283520431511361</c:v>
                </c:pt>
                <c:pt idx="132">
                  <c:v>2.5068409043896723E-2</c:v>
                </c:pt>
                <c:pt idx="133">
                  <c:v>-0.72698386227312783</c:v>
                </c:pt>
                <c:pt idx="134">
                  <c:v>1.2283520431511361</c:v>
                </c:pt>
                <c:pt idx="135">
                  <c:v>-0.42616295374631802</c:v>
                </c:pt>
                <c:pt idx="136">
                  <c:v>0.32588931757070655</c:v>
                </c:pt>
                <c:pt idx="137">
                  <c:v>0.32588931757070655</c:v>
                </c:pt>
                <c:pt idx="138">
                  <c:v>1.9804043144681607</c:v>
                </c:pt>
                <c:pt idx="139">
                  <c:v>2.5068409043896723E-2</c:v>
                </c:pt>
                <c:pt idx="140">
                  <c:v>-0.27575249948291314</c:v>
                </c:pt>
                <c:pt idx="141">
                  <c:v>1.3787624974145409</c:v>
                </c:pt>
                <c:pt idx="142">
                  <c:v>-1.1782152250633426</c:v>
                </c:pt>
                <c:pt idx="143">
                  <c:v>-1.0278047707999378</c:v>
                </c:pt>
                <c:pt idx="144">
                  <c:v>-0.57657340800972301</c:v>
                </c:pt>
                <c:pt idx="145">
                  <c:v>-1.1782152250633426</c:v>
                </c:pt>
                <c:pt idx="146">
                  <c:v>0.32588931757070655</c:v>
                </c:pt>
                <c:pt idx="147">
                  <c:v>-0.9212640323633583</c:v>
                </c:pt>
                <c:pt idx="148">
                  <c:v>1.6357136901145253</c:v>
                </c:pt>
                <c:pt idx="149">
                  <c:v>-0.77085357809995347</c:v>
                </c:pt>
                <c:pt idx="150">
                  <c:v>-1.3724953951535732</c:v>
                </c:pt>
                <c:pt idx="151">
                  <c:v>-0.16921176104633373</c:v>
                </c:pt>
                <c:pt idx="152">
                  <c:v>1.0340718730609055</c:v>
                </c:pt>
                <c:pt idx="153">
                  <c:v>-1.3724953951535732</c:v>
                </c:pt>
                <c:pt idx="154">
                  <c:v>1.0340718730609055</c:v>
                </c:pt>
                <c:pt idx="155">
                  <c:v>-1.6733163036803829</c:v>
                </c:pt>
                <c:pt idx="156">
                  <c:v>2.6885868699583599</c:v>
                </c:pt>
                <c:pt idx="157">
                  <c:v>-1.0716744866267633</c:v>
                </c:pt>
                <c:pt idx="158">
                  <c:v>1.1844823273243106</c:v>
                </c:pt>
                <c:pt idx="159">
                  <c:v>-1.6733163036803829</c:v>
                </c:pt>
                <c:pt idx="160">
                  <c:v>0.58284051027069084</c:v>
                </c:pt>
                <c:pt idx="161">
                  <c:v>1.9365345986413351</c:v>
                </c:pt>
                <c:pt idx="162">
                  <c:v>-1.0716744866267633</c:v>
                </c:pt>
                <c:pt idx="163">
                  <c:v>-0.50853058346198898</c:v>
                </c:pt>
                <c:pt idx="164">
                  <c:v>1.2963948676988701</c:v>
                </c:pt>
                <c:pt idx="165">
                  <c:v>-0.50853058346198898</c:v>
                </c:pt>
                <c:pt idx="166">
                  <c:v>-0.80935149198879874</c:v>
                </c:pt>
                <c:pt idx="167">
                  <c:v>-0.95976194625220368</c:v>
                </c:pt>
                <c:pt idx="168">
                  <c:v>-0.65894103772539381</c:v>
                </c:pt>
                <c:pt idx="169">
                  <c:v>-1.1101724005156086</c:v>
                </c:pt>
                <c:pt idx="170">
                  <c:v>0.24352168785503567</c:v>
                </c:pt>
                <c:pt idx="171">
                  <c:v>-0.35812012919858399</c:v>
                </c:pt>
                <c:pt idx="172">
                  <c:v>1.8980366847524899</c:v>
                </c:pt>
                <c:pt idx="173">
                  <c:v>-0.35812012919858399</c:v>
                </c:pt>
                <c:pt idx="174">
                  <c:v>1.2963948676988701</c:v>
                </c:pt>
                <c:pt idx="175">
                  <c:v>3.4021412273865388</c:v>
                </c:pt>
                <c:pt idx="176">
                  <c:v>-0.80935149198879874</c:v>
                </c:pt>
                <c:pt idx="177">
                  <c:v>-0.65894103772539381</c:v>
                </c:pt>
                <c:pt idx="178">
                  <c:v>-1.4109933090424185</c:v>
                </c:pt>
                <c:pt idx="179">
                  <c:v>1.1459844134354651</c:v>
                </c:pt>
                <c:pt idx="180">
                  <c:v>0.39393214211844058</c:v>
                </c:pt>
                <c:pt idx="181">
                  <c:v>9.3111233591630746E-2</c:v>
                </c:pt>
                <c:pt idx="182">
                  <c:v>9.3111233591630746E-2</c:v>
                </c:pt>
                <c:pt idx="183">
                  <c:v>-1.7118142175692284</c:v>
                </c:pt>
                <c:pt idx="184">
                  <c:v>-0.24065672682144915</c:v>
                </c:pt>
                <c:pt idx="185">
                  <c:v>-0.39106718108485405</c:v>
                </c:pt>
                <c:pt idx="186">
                  <c:v>0.36098509023217051</c:v>
                </c:pt>
                <c:pt idx="187">
                  <c:v>-9.0246272558044238E-2</c:v>
                </c:pt>
                <c:pt idx="188">
                  <c:v>0.51139554449557545</c:v>
                </c:pt>
                <c:pt idx="189">
                  <c:v>0.21057463596876561</c:v>
                </c:pt>
                <c:pt idx="190">
                  <c:v>2.9179628127100541</c:v>
                </c:pt>
                <c:pt idx="191">
                  <c:v>-0.24065672682144915</c:v>
                </c:pt>
                <c:pt idx="192">
                  <c:v>2.1659105413930297</c:v>
                </c:pt>
                <c:pt idx="193">
                  <c:v>0.66180599875898038</c:v>
                </c:pt>
                <c:pt idx="194">
                  <c:v>-1.1431194524018786</c:v>
                </c:pt>
                <c:pt idx="195">
                  <c:v>-1.7447612694554984</c:v>
                </c:pt>
                <c:pt idx="196">
                  <c:v>-0.84229854387506886</c:v>
                </c:pt>
                <c:pt idx="197">
                  <c:v>-2.045582177982308</c:v>
                </c:pt>
                <c:pt idx="198">
                  <c:v>-9.0246272558044238E-2</c:v>
                </c:pt>
                <c:pt idx="199">
                  <c:v>0.20054727235120559</c:v>
                </c:pt>
                <c:pt idx="200">
                  <c:v>-0.55150499896581906</c:v>
                </c:pt>
                <c:pt idx="201">
                  <c:v>0.3509577266146105</c:v>
                </c:pt>
                <c:pt idx="202">
                  <c:v>-0.25068409043900919</c:v>
                </c:pt>
                <c:pt idx="203">
                  <c:v>0.50136818087801538</c:v>
                </c:pt>
                <c:pt idx="204">
                  <c:v>-0.25068409043900919</c:v>
                </c:pt>
                <c:pt idx="205">
                  <c:v>-0.10027363617560427</c:v>
                </c:pt>
                <c:pt idx="206">
                  <c:v>0.65177863514142031</c:v>
                </c:pt>
                <c:pt idx="207">
                  <c:v>0.3509577266146105</c:v>
                </c:pt>
                <c:pt idx="208">
                  <c:v>0.3509577266146105</c:v>
                </c:pt>
                <c:pt idx="209">
                  <c:v>-0.40109454470241412</c:v>
                </c:pt>
                <c:pt idx="210">
                  <c:v>-0.25068409043900919</c:v>
                </c:pt>
                <c:pt idx="211">
                  <c:v>-0.25068409043900919</c:v>
                </c:pt>
                <c:pt idx="212">
                  <c:v>0.50136818087801538</c:v>
                </c:pt>
                <c:pt idx="213">
                  <c:v>-0.85232590749262882</c:v>
                </c:pt>
                <c:pt idx="214">
                  <c:v>0.59089821317766034</c:v>
                </c:pt>
                <c:pt idx="215">
                  <c:v>1.6437713930214948</c:v>
                </c:pt>
                <c:pt idx="216">
                  <c:v>-1.3644376922466037</c:v>
                </c:pt>
                <c:pt idx="217">
                  <c:v>0.13966685038744558</c:v>
                </c:pt>
                <c:pt idx="218">
                  <c:v>0.29007730465085052</c:v>
                </c:pt>
                <c:pt idx="219">
                  <c:v>0.13966685038744558</c:v>
                </c:pt>
                <c:pt idx="220">
                  <c:v>-0.9132063294563888</c:v>
                </c:pt>
                <c:pt idx="221">
                  <c:v>-0.4619749666661741</c:v>
                </c:pt>
                <c:pt idx="222">
                  <c:v>0.44048775891425546</c:v>
                </c:pt>
                <c:pt idx="223">
                  <c:v>-0.31156451240276917</c:v>
                </c:pt>
                <c:pt idx="224">
                  <c:v>1.1925400302312801</c:v>
                </c:pt>
                <c:pt idx="225">
                  <c:v>-1.2140272379831987</c:v>
                </c:pt>
                <c:pt idx="226">
                  <c:v>-0.4619749666661741</c:v>
                </c:pt>
                <c:pt idx="227">
                  <c:v>0.29007730465085052</c:v>
                </c:pt>
                <c:pt idx="228">
                  <c:v>0.49134081726045487</c:v>
                </c:pt>
                <c:pt idx="229">
                  <c:v>-0.26071145405656976</c:v>
                </c:pt>
                <c:pt idx="230">
                  <c:v>-0.11030099979316482</c:v>
                </c:pt>
                <c:pt idx="231">
                  <c:v>0.34093036299704993</c:v>
                </c:pt>
                <c:pt idx="232">
                  <c:v>-0.86235327111018945</c:v>
                </c:pt>
                <c:pt idx="233">
                  <c:v>-1.3135846339004043</c:v>
                </c:pt>
                <c:pt idx="234">
                  <c:v>-0.71194281684678451</c:v>
                </c:pt>
                <c:pt idx="235">
                  <c:v>-0.86235327111018945</c:v>
                </c:pt>
                <c:pt idx="236">
                  <c:v>0.49134081726045487</c:v>
                </c:pt>
                <c:pt idx="237">
                  <c:v>0.79216172578726474</c:v>
                </c:pt>
                <c:pt idx="238">
                  <c:v>0.79216172578726474</c:v>
                </c:pt>
                <c:pt idx="239">
                  <c:v>-0.26071145405656976</c:v>
                </c:pt>
                <c:pt idx="240">
                  <c:v>-0.56153236258337957</c:v>
                </c:pt>
                <c:pt idx="241">
                  <c:v>-1.0127637253735944</c:v>
                </c:pt>
                <c:pt idx="242">
                  <c:v>3.0483185397383386</c:v>
                </c:pt>
                <c:pt idx="243">
                  <c:v>-0.1086297725235717</c:v>
                </c:pt>
                <c:pt idx="244">
                  <c:v>-0.40945068105038157</c:v>
                </c:pt>
                <c:pt idx="245">
                  <c:v>2.4483479499543122</c:v>
                </c:pt>
                <c:pt idx="246">
                  <c:v>-1.462323860894216</c:v>
                </c:pt>
                <c:pt idx="247">
                  <c:v>-0.40945068105038157</c:v>
                </c:pt>
                <c:pt idx="248">
                  <c:v>0.9442434073202628</c:v>
                </c:pt>
                <c:pt idx="249">
                  <c:v>0.79383295305685786</c:v>
                </c:pt>
                <c:pt idx="250">
                  <c:v>-1.612734315157621</c:v>
                </c:pt>
                <c:pt idx="251">
                  <c:v>0.49301204453004799</c:v>
                </c:pt>
                <c:pt idx="252">
                  <c:v>-1.462323860894216</c:v>
                </c:pt>
                <c:pt idx="253">
                  <c:v>-1.3119134066308111</c:v>
                </c:pt>
                <c:pt idx="254">
                  <c:v>0.9442434073202628</c:v>
                </c:pt>
                <c:pt idx="255">
                  <c:v>-0.40945068105038157</c:v>
                </c:pt>
                <c:pt idx="256">
                  <c:v>-0.40945068105038157</c:v>
                </c:pt>
                <c:pt idx="257">
                  <c:v>-1.1615029523674061</c:v>
                </c:pt>
                <c:pt idx="258">
                  <c:v>0.9442434073202628</c:v>
                </c:pt>
                <c:pt idx="259">
                  <c:v>-1.0110924981040013</c:v>
                </c:pt>
                <c:pt idx="260">
                  <c:v>3.2004002212713365</c:v>
                </c:pt>
                <c:pt idx="261">
                  <c:v>-1.0246712196694445</c:v>
                </c:pt>
                <c:pt idx="262">
                  <c:v>-0.5734398568792296</c:v>
                </c:pt>
                <c:pt idx="263">
                  <c:v>-0.5734398568792296</c:v>
                </c:pt>
                <c:pt idx="264">
                  <c:v>-0.12220849408901489</c:v>
                </c:pt>
                <c:pt idx="265">
                  <c:v>0.47943332296460478</c:v>
                </c:pt>
                <c:pt idx="266">
                  <c:v>-0.87426076540603948</c:v>
                </c:pt>
                <c:pt idx="267">
                  <c:v>-0.42302940261582472</c:v>
                </c:pt>
                <c:pt idx="268">
                  <c:v>0.93066468575481953</c:v>
                </c:pt>
                <c:pt idx="269">
                  <c:v>1.3818960485450342</c:v>
                </c:pt>
                <c:pt idx="270">
                  <c:v>-0.42302940261582472</c:v>
                </c:pt>
                <c:pt idx="271">
                  <c:v>-0.5734398568792296</c:v>
                </c:pt>
                <c:pt idx="272">
                  <c:v>2.8201960174390025E-2</c:v>
                </c:pt>
                <c:pt idx="273">
                  <c:v>2.8201960174390025E-2</c:v>
                </c:pt>
                <c:pt idx="274">
                  <c:v>0.62984377722800966</c:v>
                </c:pt>
                <c:pt idx="275">
                  <c:v>-0.42302940261582472</c:v>
                </c:pt>
                <c:pt idx="276">
                  <c:v>1.5323065028084393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42-4249-B267-1686F8EFD0DB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-0.95259954366823174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42-4249-B267-1686F8EF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34623"/>
        <c:axId val="1441964895"/>
      </c:scatterChart>
      <c:valAx>
        <c:axId val="1383334623"/>
        <c:scaling>
          <c:orientation val="minMax"/>
          <c:max val="4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441964895"/>
        <c:crosses val="autoZero"/>
        <c:crossBetween val="midCat"/>
      </c:valAx>
      <c:valAx>
        <c:axId val="1441964895"/>
        <c:scaling>
          <c:orientation val="minMax"/>
          <c:max val="4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833346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Pred(delta)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ANOVA!$E$158:$E$434</c:f>
              <c:numCache>
                <c:formatCode>0</c:formatCode>
                <c:ptCount val="277"/>
                <c:pt idx="0">
                  <c:v>12.333333333333337</c:v>
                </c:pt>
                <c:pt idx="1">
                  <c:v>12.333333333333337</c:v>
                </c:pt>
                <c:pt idx="2">
                  <c:v>12.333333333333337</c:v>
                </c:pt>
                <c:pt idx="3">
                  <c:v>12.333333333333337</c:v>
                </c:pt>
                <c:pt idx="4">
                  <c:v>12.333333333333337</c:v>
                </c:pt>
                <c:pt idx="5">
                  <c:v>12.333333333333337</c:v>
                </c:pt>
                <c:pt idx="6">
                  <c:v>12.333333333333337</c:v>
                </c:pt>
                <c:pt idx="7">
                  <c:v>12.333333333333337</c:v>
                </c:pt>
                <c:pt idx="8">
                  <c:v>12.333333333333337</c:v>
                </c:pt>
                <c:pt idx="9">
                  <c:v>12.333333333333337</c:v>
                </c:pt>
                <c:pt idx="10">
                  <c:v>12.333333333333337</c:v>
                </c:pt>
                <c:pt idx="11">
                  <c:v>12.333333333333337</c:v>
                </c:pt>
                <c:pt idx="12">
                  <c:v>18.692307692307715</c:v>
                </c:pt>
                <c:pt idx="13">
                  <c:v>18.692307692307715</c:v>
                </c:pt>
                <c:pt idx="14">
                  <c:v>18.692307692307715</c:v>
                </c:pt>
                <c:pt idx="15">
                  <c:v>18.692307692307715</c:v>
                </c:pt>
                <c:pt idx="16">
                  <c:v>18.692307692307715</c:v>
                </c:pt>
                <c:pt idx="17">
                  <c:v>18.692307692307715</c:v>
                </c:pt>
                <c:pt idx="18">
                  <c:v>18.692307692307715</c:v>
                </c:pt>
                <c:pt idx="19">
                  <c:v>18.692307692307715</c:v>
                </c:pt>
                <c:pt idx="20">
                  <c:v>18.692307692307715</c:v>
                </c:pt>
                <c:pt idx="21">
                  <c:v>18.692307692307715</c:v>
                </c:pt>
                <c:pt idx="22">
                  <c:v>18.692307692307715</c:v>
                </c:pt>
                <c:pt idx="23">
                  <c:v>18.692307692307715</c:v>
                </c:pt>
                <c:pt idx="24">
                  <c:v>18.692307692307715</c:v>
                </c:pt>
                <c:pt idx="25">
                  <c:v>15.153846153846153</c:v>
                </c:pt>
                <c:pt idx="26">
                  <c:v>15.153846153846153</c:v>
                </c:pt>
                <c:pt idx="27">
                  <c:v>15.153846153846153</c:v>
                </c:pt>
                <c:pt idx="28">
                  <c:v>15.153846153846153</c:v>
                </c:pt>
                <c:pt idx="29">
                  <c:v>15.153846153846153</c:v>
                </c:pt>
                <c:pt idx="30">
                  <c:v>15.153846153846153</c:v>
                </c:pt>
                <c:pt idx="31">
                  <c:v>15.153846153846153</c:v>
                </c:pt>
                <c:pt idx="32">
                  <c:v>15.153846153846153</c:v>
                </c:pt>
                <c:pt idx="33">
                  <c:v>15.153846153846153</c:v>
                </c:pt>
                <c:pt idx="34">
                  <c:v>15.153846153846153</c:v>
                </c:pt>
                <c:pt idx="35">
                  <c:v>15.153846153846153</c:v>
                </c:pt>
                <c:pt idx="36">
                  <c:v>15.153846153846153</c:v>
                </c:pt>
                <c:pt idx="37">
                  <c:v>15.153846153846153</c:v>
                </c:pt>
                <c:pt idx="38">
                  <c:v>14.722222222222213</c:v>
                </c:pt>
                <c:pt idx="39">
                  <c:v>14.722222222222213</c:v>
                </c:pt>
                <c:pt idx="40">
                  <c:v>14.722222222222213</c:v>
                </c:pt>
                <c:pt idx="41">
                  <c:v>14.722222222222213</c:v>
                </c:pt>
                <c:pt idx="42">
                  <c:v>14.722222222222213</c:v>
                </c:pt>
                <c:pt idx="43">
                  <c:v>14.722222222222213</c:v>
                </c:pt>
                <c:pt idx="44">
                  <c:v>14.722222222222213</c:v>
                </c:pt>
                <c:pt idx="45">
                  <c:v>14.722222222222213</c:v>
                </c:pt>
                <c:pt idx="46">
                  <c:v>14.722222222222213</c:v>
                </c:pt>
                <c:pt idx="47">
                  <c:v>14.722222222222213</c:v>
                </c:pt>
                <c:pt idx="48">
                  <c:v>14.722222222222213</c:v>
                </c:pt>
                <c:pt idx="49">
                  <c:v>14.722222222222213</c:v>
                </c:pt>
                <c:pt idx="50">
                  <c:v>14.722222222222213</c:v>
                </c:pt>
                <c:pt idx="51">
                  <c:v>14.722222222222213</c:v>
                </c:pt>
                <c:pt idx="52">
                  <c:v>14.722222222222213</c:v>
                </c:pt>
                <c:pt idx="53">
                  <c:v>14.722222222222213</c:v>
                </c:pt>
                <c:pt idx="54">
                  <c:v>14.722222222222213</c:v>
                </c:pt>
                <c:pt idx="55">
                  <c:v>14.722222222222213</c:v>
                </c:pt>
                <c:pt idx="56">
                  <c:v>16.052631578947381</c:v>
                </c:pt>
                <c:pt idx="57">
                  <c:v>16.052631578947381</c:v>
                </c:pt>
                <c:pt idx="58">
                  <c:v>16.052631578947381</c:v>
                </c:pt>
                <c:pt idx="59">
                  <c:v>16.052631578947381</c:v>
                </c:pt>
                <c:pt idx="60">
                  <c:v>16.052631578947381</c:v>
                </c:pt>
                <c:pt idx="61">
                  <c:v>16.052631578947381</c:v>
                </c:pt>
                <c:pt idx="62">
                  <c:v>16.052631578947381</c:v>
                </c:pt>
                <c:pt idx="63">
                  <c:v>16.052631578947381</c:v>
                </c:pt>
                <c:pt idx="64">
                  <c:v>16.052631578947381</c:v>
                </c:pt>
                <c:pt idx="65">
                  <c:v>16.052631578947381</c:v>
                </c:pt>
                <c:pt idx="66">
                  <c:v>16.052631578947381</c:v>
                </c:pt>
                <c:pt idx="67">
                  <c:v>16.052631578947381</c:v>
                </c:pt>
                <c:pt idx="68">
                  <c:v>16.052631578947381</c:v>
                </c:pt>
                <c:pt idx="69">
                  <c:v>16.052631578947381</c:v>
                </c:pt>
                <c:pt idx="70">
                  <c:v>16.052631578947381</c:v>
                </c:pt>
                <c:pt idx="71">
                  <c:v>16.052631578947381</c:v>
                </c:pt>
                <c:pt idx="72">
                  <c:v>16.052631578947381</c:v>
                </c:pt>
                <c:pt idx="73">
                  <c:v>16.052631578947381</c:v>
                </c:pt>
                <c:pt idx="74">
                  <c:v>16.052631578947381</c:v>
                </c:pt>
                <c:pt idx="75">
                  <c:v>17.000000000000011</c:v>
                </c:pt>
                <c:pt idx="76">
                  <c:v>17.000000000000011</c:v>
                </c:pt>
                <c:pt idx="77">
                  <c:v>17.000000000000011</c:v>
                </c:pt>
                <c:pt idx="78">
                  <c:v>17.000000000000011</c:v>
                </c:pt>
                <c:pt idx="79">
                  <c:v>17.000000000000011</c:v>
                </c:pt>
                <c:pt idx="80">
                  <c:v>17.000000000000011</c:v>
                </c:pt>
                <c:pt idx="81">
                  <c:v>17.000000000000011</c:v>
                </c:pt>
                <c:pt idx="82">
                  <c:v>17.000000000000011</c:v>
                </c:pt>
                <c:pt idx="83">
                  <c:v>17.000000000000011</c:v>
                </c:pt>
                <c:pt idx="84">
                  <c:v>17.000000000000011</c:v>
                </c:pt>
                <c:pt idx="85">
                  <c:v>17.000000000000011</c:v>
                </c:pt>
                <c:pt idx="86">
                  <c:v>17.000000000000011</c:v>
                </c:pt>
                <c:pt idx="87">
                  <c:v>17.000000000000011</c:v>
                </c:pt>
                <c:pt idx="88">
                  <c:v>17.000000000000011</c:v>
                </c:pt>
                <c:pt idx="89">
                  <c:v>17.000000000000011</c:v>
                </c:pt>
                <c:pt idx="90">
                  <c:v>17.000000000000011</c:v>
                </c:pt>
                <c:pt idx="91">
                  <c:v>17.363636363636374</c:v>
                </c:pt>
                <c:pt idx="92">
                  <c:v>17.363636363636374</c:v>
                </c:pt>
                <c:pt idx="93">
                  <c:v>17.363636363636374</c:v>
                </c:pt>
                <c:pt idx="94">
                  <c:v>17.363636363636374</c:v>
                </c:pt>
                <c:pt idx="95">
                  <c:v>17.363636363636374</c:v>
                </c:pt>
                <c:pt idx="96">
                  <c:v>17.363636363636374</c:v>
                </c:pt>
                <c:pt idx="97">
                  <c:v>17.363636363636374</c:v>
                </c:pt>
                <c:pt idx="98">
                  <c:v>17.363636363636374</c:v>
                </c:pt>
                <c:pt idx="99">
                  <c:v>17.363636363636374</c:v>
                </c:pt>
                <c:pt idx="100">
                  <c:v>17.363636363636374</c:v>
                </c:pt>
                <c:pt idx="101">
                  <c:v>17.363636363636374</c:v>
                </c:pt>
                <c:pt idx="102">
                  <c:v>17.363636363636374</c:v>
                </c:pt>
                <c:pt idx="103">
                  <c:v>17.363636363636374</c:v>
                </c:pt>
                <c:pt idx="104">
                  <c:v>17.363636363636374</c:v>
                </c:pt>
                <c:pt idx="105">
                  <c:v>17.363636363636374</c:v>
                </c:pt>
                <c:pt idx="106">
                  <c:v>17.363636363636374</c:v>
                </c:pt>
                <c:pt idx="107">
                  <c:v>17.363636363636374</c:v>
                </c:pt>
                <c:pt idx="108">
                  <c:v>17.363636363636374</c:v>
                </c:pt>
                <c:pt idx="109">
                  <c:v>17.363636363636374</c:v>
                </c:pt>
                <c:pt idx="110">
                  <c:v>17.363636363636374</c:v>
                </c:pt>
                <c:pt idx="111">
                  <c:v>17.363636363636374</c:v>
                </c:pt>
                <c:pt idx="112">
                  <c:v>17.363636363636374</c:v>
                </c:pt>
                <c:pt idx="113">
                  <c:v>15.875000000000011</c:v>
                </c:pt>
                <c:pt idx="114">
                  <c:v>15.875000000000011</c:v>
                </c:pt>
                <c:pt idx="115">
                  <c:v>15.875000000000011</c:v>
                </c:pt>
                <c:pt idx="116">
                  <c:v>15.875000000000011</c:v>
                </c:pt>
                <c:pt idx="117">
                  <c:v>15.875000000000011</c:v>
                </c:pt>
                <c:pt idx="118">
                  <c:v>15.875000000000011</c:v>
                </c:pt>
                <c:pt idx="119">
                  <c:v>15.875000000000011</c:v>
                </c:pt>
                <c:pt idx="120">
                  <c:v>15.875000000000011</c:v>
                </c:pt>
                <c:pt idx="121">
                  <c:v>15.875000000000011</c:v>
                </c:pt>
                <c:pt idx="122">
                  <c:v>15.875000000000011</c:v>
                </c:pt>
                <c:pt idx="123">
                  <c:v>15.875000000000011</c:v>
                </c:pt>
                <c:pt idx="124">
                  <c:v>15.875000000000011</c:v>
                </c:pt>
                <c:pt idx="125">
                  <c:v>15.875000000000011</c:v>
                </c:pt>
                <c:pt idx="126">
                  <c:v>15.875000000000011</c:v>
                </c:pt>
                <c:pt idx="127">
                  <c:v>15.875000000000011</c:v>
                </c:pt>
                <c:pt idx="128">
                  <c:v>15.875000000000011</c:v>
                </c:pt>
                <c:pt idx="129">
                  <c:v>20.833333333333361</c:v>
                </c:pt>
                <c:pt idx="130">
                  <c:v>20.833333333333361</c:v>
                </c:pt>
                <c:pt idx="131">
                  <c:v>20.833333333333361</c:v>
                </c:pt>
                <c:pt idx="132">
                  <c:v>20.833333333333361</c:v>
                </c:pt>
                <c:pt idx="133">
                  <c:v>20.833333333333361</c:v>
                </c:pt>
                <c:pt idx="134">
                  <c:v>20.833333333333361</c:v>
                </c:pt>
                <c:pt idx="135">
                  <c:v>20.833333333333361</c:v>
                </c:pt>
                <c:pt idx="136">
                  <c:v>20.833333333333361</c:v>
                </c:pt>
                <c:pt idx="137">
                  <c:v>20.833333333333361</c:v>
                </c:pt>
                <c:pt idx="138">
                  <c:v>20.833333333333361</c:v>
                </c:pt>
                <c:pt idx="139">
                  <c:v>20.833333333333361</c:v>
                </c:pt>
                <c:pt idx="140">
                  <c:v>20.833333333333361</c:v>
                </c:pt>
                <c:pt idx="141">
                  <c:v>20.833333333333361</c:v>
                </c:pt>
                <c:pt idx="142">
                  <c:v>20.833333333333361</c:v>
                </c:pt>
                <c:pt idx="143">
                  <c:v>20.833333333333361</c:v>
                </c:pt>
                <c:pt idx="144">
                  <c:v>20.833333333333361</c:v>
                </c:pt>
                <c:pt idx="145">
                  <c:v>20.833333333333361</c:v>
                </c:pt>
                <c:pt idx="146">
                  <c:v>20.833333333333361</c:v>
                </c:pt>
                <c:pt idx="147">
                  <c:v>23.125000000000021</c:v>
                </c:pt>
                <c:pt idx="148">
                  <c:v>23.125000000000021</c:v>
                </c:pt>
                <c:pt idx="149">
                  <c:v>23.125000000000021</c:v>
                </c:pt>
                <c:pt idx="150">
                  <c:v>23.125000000000021</c:v>
                </c:pt>
                <c:pt idx="151">
                  <c:v>23.125000000000021</c:v>
                </c:pt>
                <c:pt idx="152">
                  <c:v>23.125000000000021</c:v>
                </c:pt>
                <c:pt idx="153">
                  <c:v>23.125000000000021</c:v>
                </c:pt>
                <c:pt idx="154">
                  <c:v>23.125000000000021</c:v>
                </c:pt>
                <c:pt idx="155">
                  <c:v>23.125000000000021</c:v>
                </c:pt>
                <c:pt idx="156">
                  <c:v>23.125000000000021</c:v>
                </c:pt>
                <c:pt idx="157">
                  <c:v>23.125000000000021</c:v>
                </c:pt>
                <c:pt idx="158">
                  <c:v>23.125000000000021</c:v>
                </c:pt>
                <c:pt idx="159">
                  <c:v>23.125000000000021</c:v>
                </c:pt>
                <c:pt idx="160">
                  <c:v>23.125000000000021</c:v>
                </c:pt>
                <c:pt idx="161">
                  <c:v>23.125000000000021</c:v>
                </c:pt>
                <c:pt idx="162">
                  <c:v>23.125000000000021</c:v>
                </c:pt>
                <c:pt idx="163">
                  <c:v>18.380952380952387</c:v>
                </c:pt>
                <c:pt idx="164">
                  <c:v>18.380952380952387</c:v>
                </c:pt>
                <c:pt idx="165">
                  <c:v>18.380952380952387</c:v>
                </c:pt>
                <c:pt idx="166">
                  <c:v>18.380952380952387</c:v>
                </c:pt>
                <c:pt idx="167">
                  <c:v>18.380952380952387</c:v>
                </c:pt>
                <c:pt idx="168">
                  <c:v>18.380952380952387</c:v>
                </c:pt>
                <c:pt idx="169">
                  <c:v>18.380952380952387</c:v>
                </c:pt>
                <c:pt idx="170">
                  <c:v>18.380952380952387</c:v>
                </c:pt>
                <c:pt idx="171">
                  <c:v>18.380952380952387</c:v>
                </c:pt>
                <c:pt idx="172">
                  <c:v>18.380952380952387</c:v>
                </c:pt>
                <c:pt idx="173">
                  <c:v>18.380952380952387</c:v>
                </c:pt>
                <c:pt idx="174">
                  <c:v>18.380952380952387</c:v>
                </c:pt>
                <c:pt idx="175">
                  <c:v>18.380952380952387</c:v>
                </c:pt>
                <c:pt idx="176">
                  <c:v>18.380952380952387</c:v>
                </c:pt>
                <c:pt idx="177">
                  <c:v>18.380952380952387</c:v>
                </c:pt>
                <c:pt idx="178">
                  <c:v>18.380952380952387</c:v>
                </c:pt>
                <c:pt idx="179">
                  <c:v>18.380952380952387</c:v>
                </c:pt>
                <c:pt idx="180">
                  <c:v>18.380952380952387</c:v>
                </c:pt>
                <c:pt idx="181">
                  <c:v>18.380952380952387</c:v>
                </c:pt>
                <c:pt idx="182">
                  <c:v>18.380952380952387</c:v>
                </c:pt>
                <c:pt idx="183">
                  <c:v>18.380952380952387</c:v>
                </c:pt>
                <c:pt idx="184">
                  <c:v>17.600000000000009</c:v>
                </c:pt>
                <c:pt idx="185">
                  <c:v>17.600000000000009</c:v>
                </c:pt>
                <c:pt idx="186">
                  <c:v>17.600000000000009</c:v>
                </c:pt>
                <c:pt idx="187">
                  <c:v>17.600000000000009</c:v>
                </c:pt>
                <c:pt idx="188">
                  <c:v>17.600000000000009</c:v>
                </c:pt>
                <c:pt idx="189">
                  <c:v>17.600000000000009</c:v>
                </c:pt>
                <c:pt idx="190">
                  <c:v>17.600000000000009</c:v>
                </c:pt>
                <c:pt idx="191">
                  <c:v>17.600000000000009</c:v>
                </c:pt>
                <c:pt idx="192">
                  <c:v>17.600000000000009</c:v>
                </c:pt>
                <c:pt idx="193">
                  <c:v>17.600000000000009</c:v>
                </c:pt>
                <c:pt idx="194">
                  <c:v>17.600000000000009</c:v>
                </c:pt>
                <c:pt idx="195">
                  <c:v>17.600000000000009</c:v>
                </c:pt>
                <c:pt idx="196">
                  <c:v>17.600000000000009</c:v>
                </c:pt>
                <c:pt idx="197">
                  <c:v>17.600000000000009</c:v>
                </c:pt>
                <c:pt idx="198">
                  <c:v>17.600000000000009</c:v>
                </c:pt>
                <c:pt idx="199">
                  <c:v>10.666666666666673</c:v>
                </c:pt>
                <c:pt idx="200">
                  <c:v>10.666666666666673</c:v>
                </c:pt>
                <c:pt idx="201">
                  <c:v>10.666666666666673</c:v>
                </c:pt>
                <c:pt idx="202">
                  <c:v>10.666666666666673</c:v>
                </c:pt>
                <c:pt idx="203">
                  <c:v>10.666666666666673</c:v>
                </c:pt>
                <c:pt idx="204">
                  <c:v>10.666666666666673</c:v>
                </c:pt>
                <c:pt idx="205">
                  <c:v>10.666666666666673</c:v>
                </c:pt>
                <c:pt idx="206">
                  <c:v>10.666666666666673</c:v>
                </c:pt>
                <c:pt idx="207">
                  <c:v>10.666666666666673</c:v>
                </c:pt>
                <c:pt idx="208">
                  <c:v>10.666666666666673</c:v>
                </c:pt>
                <c:pt idx="209">
                  <c:v>10.666666666666673</c:v>
                </c:pt>
                <c:pt idx="210">
                  <c:v>10.666666666666673</c:v>
                </c:pt>
                <c:pt idx="211">
                  <c:v>10.666666666666673</c:v>
                </c:pt>
                <c:pt idx="212">
                  <c:v>10.666666666666673</c:v>
                </c:pt>
                <c:pt idx="213">
                  <c:v>10.666666666666673</c:v>
                </c:pt>
                <c:pt idx="214">
                  <c:v>18.071428571428584</c:v>
                </c:pt>
                <c:pt idx="215">
                  <c:v>18.071428571428584</c:v>
                </c:pt>
                <c:pt idx="216">
                  <c:v>18.071428571428584</c:v>
                </c:pt>
                <c:pt idx="217">
                  <c:v>18.071428571428584</c:v>
                </c:pt>
                <c:pt idx="218">
                  <c:v>18.071428571428584</c:v>
                </c:pt>
                <c:pt idx="219">
                  <c:v>18.071428571428584</c:v>
                </c:pt>
                <c:pt idx="220">
                  <c:v>18.071428571428584</c:v>
                </c:pt>
                <c:pt idx="221">
                  <c:v>18.071428571428584</c:v>
                </c:pt>
                <c:pt idx="222">
                  <c:v>18.071428571428584</c:v>
                </c:pt>
                <c:pt idx="223">
                  <c:v>18.071428571428584</c:v>
                </c:pt>
                <c:pt idx="224">
                  <c:v>18.071428571428584</c:v>
                </c:pt>
                <c:pt idx="225">
                  <c:v>18.071428571428584</c:v>
                </c:pt>
                <c:pt idx="226">
                  <c:v>18.071428571428584</c:v>
                </c:pt>
                <c:pt idx="227">
                  <c:v>18.071428571428584</c:v>
                </c:pt>
                <c:pt idx="228">
                  <c:v>17.733333333333341</c:v>
                </c:pt>
                <c:pt idx="229">
                  <c:v>17.733333333333341</c:v>
                </c:pt>
                <c:pt idx="230">
                  <c:v>17.733333333333341</c:v>
                </c:pt>
                <c:pt idx="231">
                  <c:v>17.733333333333341</c:v>
                </c:pt>
                <c:pt idx="232">
                  <c:v>17.733333333333341</c:v>
                </c:pt>
                <c:pt idx="233">
                  <c:v>17.733333333333341</c:v>
                </c:pt>
                <c:pt idx="234">
                  <c:v>17.733333333333341</c:v>
                </c:pt>
                <c:pt idx="235">
                  <c:v>17.733333333333341</c:v>
                </c:pt>
                <c:pt idx="236">
                  <c:v>17.733333333333341</c:v>
                </c:pt>
                <c:pt idx="237">
                  <c:v>17.733333333333341</c:v>
                </c:pt>
                <c:pt idx="238">
                  <c:v>17.733333333333341</c:v>
                </c:pt>
                <c:pt idx="239">
                  <c:v>17.733333333333341</c:v>
                </c:pt>
                <c:pt idx="240">
                  <c:v>17.733333333333341</c:v>
                </c:pt>
                <c:pt idx="241">
                  <c:v>17.733333333333341</c:v>
                </c:pt>
                <c:pt idx="242">
                  <c:v>17.733333333333341</c:v>
                </c:pt>
                <c:pt idx="243">
                  <c:v>16.722222222222232</c:v>
                </c:pt>
                <c:pt idx="244">
                  <c:v>16.722222222222232</c:v>
                </c:pt>
                <c:pt idx="245">
                  <c:v>16.722222222222232</c:v>
                </c:pt>
                <c:pt idx="246">
                  <c:v>16.722222222222232</c:v>
                </c:pt>
                <c:pt idx="247">
                  <c:v>16.722222222222232</c:v>
                </c:pt>
                <c:pt idx="248">
                  <c:v>16.722222222222232</c:v>
                </c:pt>
                <c:pt idx="249">
                  <c:v>16.722222222222232</c:v>
                </c:pt>
                <c:pt idx="250">
                  <c:v>16.722222222222232</c:v>
                </c:pt>
                <c:pt idx="251">
                  <c:v>16.722222222222232</c:v>
                </c:pt>
                <c:pt idx="252">
                  <c:v>16.722222222222232</c:v>
                </c:pt>
                <c:pt idx="253">
                  <c:v>16.722222222222232</c:v>
                </c:pt>
                <c:pt idx="254">
                  <c:v>16.722222222222232</c:v>
                </c:pt>
                <c:pt idx="255">
                  <c:v>16.722222222222232</c:v>
                </c:pt>
                <c:pt idx="256">
                  <c:v>16.722222222222232</c:v>
                </c:pt>
                <c:pt idx="257">
                  <c:v>16.722222222222232</c:v>
                </c:pt>
                <c:pt idx="258">
                  <c:v>16.722222222222232</c:v>
                </c:pt>
                <c:pt idx="259">
                  <c:v>16.722222222222232</c:v>
                </c:pt>
                <c:pt idx="260">
                  <c:v>16.722222222222232</c:v>
                </c:pt>
                <c:pt idx="261">
                  <c:v>13.812499999999989</c:v>
                </c:pt>
                <c:pt idx="262">
                  <c:v>13.812499999999989</c:v>
                </c:pt>
                <c:pt idx="263">
                  <c:v>13.812499999999989</c:v>
                </c:pt>
                <c:pt idx="264">
                  <c:v>13.812499999999989</c:v>
                </c:pt>
                <c:pt idx="265">
                  <c:v>13.812499999999989</c:v>
                </c:pt>
                <c:pt idx="266">
                  <c:v>13.812499999999989</c:v>
                </c:pt>
                <c:pt idx="267">
                  <c:v>13.812499999999989</c:v>
                </c:pt>
                <c:pt idx="268">
                  <c:v>13.812499999999989</c:v>
                </c:pt>
                <c:pt idx="269">
                  <c:v>13.812499999999989</c:v>
                </c:pt>
                <c:pt idx="270">
                  <c:v>13.812499999999989</c:v>
                </c:pt>
                <c:pt idx="271">
                  <c:v>13.812499999999989</c:v>
                </c:pt>
                <c:pt idx="272">
                  <c:v>13.812499999999989</c:v>
                </c:pt>
                <c:pt idx="273">
                  <c:v>13.812499999999989</c:v>
                </c:pt>
                <c:pt idx="274">
                  <c:v>13.812499999999989</c:v>
                </c:pt>
                <c:pt idx="275">
                  <c:v>13.812499999999989</c:v>
                </c:pt>
                <c:pt idx="276">
                  <c:v>13.812499999999989</c:v>
                </c:pt>
              </c:numCache>
            </c:numRef>
          </c:xVal>
          <c:yVal>
            <c:numRef>
              <c:f>ANOVA!$G$158:$G$434</c:f>
              <c:numCache>
                <c:formatCode>0</c:formatCode>
                <c:ptCount val="277"/>
                <c:pt idx="0">
                  <c:v>-1.1030099979316368</c:v>
                </c:pt>
                <c:pt idx="1">
                  <c:v>-0.95259954366823174</c:v>
                </c:pt>
                <c:pt idx="2">
                  <c:v>1.453967724546247</c:v>
                </c:pt>
                <c:pt idx="3">
                  <c:v>-0.35095772661461211</c:v>
                </c:pt>
                <c:pt idx="4">
                  <c:v>-1.4038309064584467</c:v>
                </c:pt>
                <c:pt idx="5">
                  <c:v>0.40109454470241251</c:v>
                </c:pt>
                <c:pt idx="6">
                  <c:v>0.10027363617560266</c:v>
                </c:pt>
                <c:pt idx="7">
                  <c:v>0.10027363617560266</c:v>
                </c:pt>
                <c:pt idx="8">
                  <c:v>1.1531468160194371</c:v>
                </c:pt>
                <c:pt idx="9">
                  <c:v>1.0027363617560321</c:v>
                </c:pt>
                <c:pt idx="10">
                  <c:v>-0.35095772661461211</c:v>
                </c:pt>
                <c:pt idx="11">
                  <c:v>-5.0136818087802265E-2</c:v>
                </c:pt>
                <c:pt idx="12">
                  <c:v>0.34710104830016181</c:v>
                </c:pt>
                <c:pt idx="13">
                  <c:v>4.6280139773351991E-2</c:v>
                </c:pt>
                <c:pt idx="14">
                  <c:v>-0.10413031449005293</c:v>
                </c:pt>
                <c:pt idx="15">
                  <c:v>1.3999742281439962</c:v>
                </c:pt>
                <c:pt idx="16">
                  <c:v>0.1966905940367569</c:v>
                </c:pt>
                <c:pt idx="17">
                  <c:v>-1.1570034943338874</c:v>
                </c:pt>
                <c:pt idx="18">
                  <c:v>-0.55536167728026764</c:v>
                </c:pt>
                <c:pt idx="19">
                  <c:v>-0.55536167728026764</c:v>
                </c:pt>
                <c:pt idx="20">
                  <c:v>-0.40495122301686276</c:v>
                </c:pt>
                <c:pt idx="21">
                  <c:v>0.64792195682697162</c:v>
                </c:pt>
                <c:pt idx="22">
                  <c:v>0.49751150256356674</c:v>
                </c:pt>
                <c:pt idx="23">
                  <c:v>-0.25454076875345782</c:v>
                </c:pt>
                <c:pt idx="24">
                  <c:v>-0.10413031449005293</c:v>
                </c:pt>
                <c:pt idx="25">
                  <c:v>0.72891220143034696</c:v>
                </c:pt>
                <c:pt idx="26">
                  <c:v>-0.77519234120370217</c:v>
                </c:pt>
                <c:pt idx="27">
                  <c:v>-0.47437143267689236</c:v>
                </c:pt>
                <c:pt idx="28">
                  <c:v>0.12727038437672733</c:v>
                </c:pt>
                <c:pt idx="29">
                  <c:v>-0.47437143267689236</c:v>
                </c:pt>
                <c:pt idx="30">
                  <c:v>0.42809129290353715</c:v>
                </c:pt>
                <c:pt idx="31">
                  <c:v>-0.62478188694029724</c:v>
                </c:pt>
                <c:pt idx="32">
                  <c:v>-1.0760132497305119</c:v>
                </c:pt>
                <c:pt idx="33">
                  <c:v>1.1801435642205618</c:v>
                </c:pt>
                <c:pt idx="34">
                  <c:v>0.12727038437672733</c:v>
                </c:pt>
                <c:pt idx="35">
                  <c:v>0.57850174716694214</c:v>
                </c:pt>
                <c:pt idx="36">
                  <c:v>-0.17355052415008251</c:v>
                </c:pt>
                <c:pt idx="37">
                  <c:v>0.42809129290353715</c:v>
                </c:pt>
                <c:pt idx="38">
                  <c:v>-1.0110924981039984</c:v>
                </c:pt>
                <c:pt idx="39">
                  <c:v>0.19219113600324109</c:v>
                </c:pt>
                <c:pt idx="40">
                  <c:v>1.0946538615836705</c:v>
                </c:pt>
                <c:pt idx="41">
                  <c:v>-1.0110924981039984</c:v>
                </c:pt>
                <c:pt idx="42">
                  <c:v>0.79383295305686075</c:v>
                </c:pt>
                <c:pt idx="43">
                  <c:v>1.6962956786372902</c:v>
                </c:pt>
                <c:pt idx="44">
                  <c:v>-0.55986113531378356</c:v>
                </c:pt>
                <c:pt idx="45">
                  <c:v>-0.7102715895771885</c:v>
                </c:pt>
                <c:pt idx="46">
                  <c:v>4.1780681739836158E-2</c:v>
                </c:pt>
                <c:pt idx="47">
                  <c:v>4.1780681739836158E-2</c:v>
                </c:pt>
                <c:pt idx="48">
                  <c:v>-1.1615029523674032</c:v>
                </c:pt>
                <c:pt idx="49">
                  <c:v>0.79383295305686075</c:v>
                </c:pt>
                <c:pt idx="50">
                  <c:v>-1.9135552236844278</c:v>
                </c:pt>
                <c:pt idx="51">
                  <c:v>-0.25904022678697369</c:v>
                </c:pt>
                <c:pt idx="52">
                  <c:v>-0.86068204384059332</c:v>
                </c:pt>
                <c:pt idx="53">
                  <c:v>0.94424340732026568</c:v>
                </c:pt>
                <c:pt idx="54">
                  <c:v>-0.55986113531378356</c:v>
                </c:pt>
                <c:pt idx="55">
                  <c:v>2.4483479499543148</c:v>
                </c:pt>
                <c:pt idx="56">
                  <c:v>1.3457777486725686</c:v>
                </c:pt>
                <c:pt idx="57">
                  <c:v>-0.91037906527850532</c:v>
                </c:pt>
                <c:pt idx="58">
                  <c:v>-0.60955815675169545</c:v>
                </c:pt>
                <c:pt idx="59">
                  <c:v>-0.91037906527850532</c:v>
                </c:pt>
                <c:pt idx="60">
                  <c:v>0.14249411456532915</c:v>
                </c:pt>
                <c:pt idx="61">
                  <c:v>-0.45914770248829051</c:v>
                </c:pt>
                <c:pt idx="62">
                  <c:v>-0.30873724822488563</c:v>
                </c:pt>
                <c:pt idx="63">
                  <c:v>0.14249411456532915</c:v>
                </c:pt>
                <c:pt idx="64">
                  <c:v>-1.36161042806872</c:v>
                </c:pt>
                <c:pt idx="65">
                  <c:v>0.44331502309213899</c:v>
                </c:pt>
                <c:pt idx="66">
                  <c:v>0.59372547735554393</c:v>
                </c:pt>
                <c:pt idx="67">
                  <c:v>0.8945463858823538</c:v>
                </c:pt>
                <c:pt idx="68">
                  <c:v>-0.30873724822488563</c:v>
                </c:pt>
                <c:pt idx="69">
                  <c:v>-0.45914770248829051</c:v>
                </c:pt>
                <c:pt idx="70">
                  <c:v>1.9474195657261881</c:v>
                </c:pt>
                <c:pt idx="71">
                  <c:v>-0.45914770248829051</c:v>
                </c:pt>
                <c:pt idx="72">
                  <c:v>-0.15832679396148069</c:v>
                </c:pt>
                <c:pt idx="73">
                  <c:v>-7.9163396980757705E-3</c:v>
                </c:pt>
                <c:pt idx="74">
                  <c:v>0.44331502309213899</c:v>
                </c:pt>
                <c:pt idx="75">
                  <c:v>0.15041045426340333</c:v>
                </c:pt>
                <c:pt idx="76">
                  <c:v>-1.052873179843836</c:v>
                </c:pt>
                <c:pt idx="77">
                  <c:v>-1.6030958348885873E-15</c:v>
                </c:pt>
                <c:pt idx="78">
                  <c:v>-1.6030958348885873E-15</c:v>
                </c:pt>
                <c:pt idx="79">
                  <c:v>-0.75205227131702623</c:v>
                </c:pt>
                <c:pt idx="80">
                  <c:v>-1.6030958348885873E-15</c:v>
                </c:pt>
                <c:pt idx="81">
                  <c:v>-1.203283634107241</c:v>
                </c:pt>
                <c:pt idx="82">
                  <c:v>1.6545149968974526</c:v>
                </c:pt>
                <c:pt idx="83">
                  <c:v>0.30082090852680826</c:v>
                </c:pt>
                <c:pt idx="84">
                  <c:v>0.30082090852680826</c:v>
                </c:pt>
                <c:pt idx="85">
                  <c:v>-0.15041045426340652</c:v>
                </c:pt>
                <c:pt idx="86">
                  <c:v>0.90246272558042795</c:v>
                </c:pt>
                <c:pt idx="87">
                  <c:v>1.0528731798438329</c:v>
                </c:pt>
                <c:pt idx="88">
                  <c:v>-0.45123136279021636</c:v>
                </c:pt>
                <c:pt idx="89">
                  <c:v>-0.75205227131702623</c:v>
                </c:pt>
                <c:pt idx="90">
                  <c:v>-1.6030958348885873E-15</c:v>
                </c:pt>
                <c:pt idx="91">
                  <c:v>0.69735756067578492</c:v>
                </c:pt>
                <c:pt idx="92">
                  <c:v>1.9006411947830242</c:v>
                </c:pt>
                <c:pt idx="93">
                  <c:v>0.54694710641237998</c:v>
                </c:pt>
                <c:pt idx="94">
                  <c:v>-0.20510516490464462</c:v>
                </c:pt>
                <c:pt idx="95">
                  <c:v>-0.6563365276948594</c:v>
                </c:pt>
                <c:pt idx="96">
                  <c:v>-5.4694710641239708E-2</c:v>
                </c:pt>
                <c:pt idx="97">
                  <c:v>0.39653665214897504</c:v>
                </c:pt>
                <c:pt idx="98">
                  <c:v>-0.50592607343145446</c:v>
                </c:pt>
                <c:pt idx="99">
                  <c:v>0.24612619788557014</c:v>
                </c:pt>
                <c:pt idx="100">
                  <c:v>0.84776801493918985</c:v>
                </c:pt>
                <c:pt idx="101">
                  <c:v>-0.6563365276948594</c:v>
                </c:pt>
                <c:pt idx="102">
                  <c:v>-0.6563365276948594</c:v>
                </c:pt>
                <c:pt idx="103">
                  <c:v>-0.80674698195826433</c:v>
                </c:pt>
                <c:pt idx="104">
                  <c:v>-5.4694710641239708E-2</c:v>
                </c:pt>
                <c:pt idx="105">
                  <c:v>-0.95715743622166927</c:v>
                </c:pt>
                <c:pt idx="106">
                  <c:v>9.5715743622165214E-2</c:v>
                </c:pt>
                <c:pt idx="107">
                  <c:v>-0.6563365276948594</c:v>
                </c:pt>
                <c:pt idx="108">
                  <c:v>-0.80674698195826433</c:v>
                </c:pt>
                <c:pt idx="109">
                  <c:v>-0.80674698195826433</c:v>
                </c:pt>
                <c:pt idx="110">
                  <c:v>2.2014621033098343</c:v>
                </c:pt>
                <c:pt idx="111">
                  <c:v>1.1485889234659996</c:v>
                </c:pt>
                <c:pt idx="112">
                  <c:v>-1.2579783447484791</c:v>
                </c:pt>
                <c:pt idx="113">
                  <c:v>-1.4853032358511251</c:v>
                </c:pt>
                <c:pt idx="114">
                  <c:v>-0.58284051027069572</c:v>
                </c:pt>
                <c:pt idx="115">
                  <c:v>-0.43243005600729073</c:v>
                </c:pt>
                <c:pt idx="116">
                  <c:v>0.31962221530973384</c:v>
                </c:pt>
                <c:pt idx="117">
                  <c:v>0.31962221530973384</c:v>
                </c:pt>
                <c:pt idx="118">
                  <c:v>-1.1844823273243155</c:v>
                </c:pt>
                <c:pt idx="119">
                  <c:v>0.92126403236335352</c:v>
                </c:pt>
                <c:pt idx="120">
                  <c:v>0.16921176104632893</c:v>
                </c:pt>
                <c:pt idx="121">
                  <c:v>1.823726757943783</c:v>
                </c:pt>
                <c:pt idx="122">
                  <c:v>-0.13160914748048091</c:v>
                </c:pt>
                <c:pt idx="123">
                  <c:v>-0.58284051027069572</c:v>
                </c:pt>
                <c:pt idx="124">
                  <c:v>1.2220849408901633</c:v>
                </c:pt>
                <c:pt idx="125">
                  <c:v>-0.43243005600729073</c:v>
                </c:pt>
                <c:pt idx="126">
                  <c:v>0.47003266957313877</c:v>
                </c:pt>
                <c:pt idx="127">
                  <c:v>-0.88366141879750548</c:v>
                </c:pt>
                <c:pt idx="128">
                  <c:v>0.47003266957313877</c:v>
                </c:pt>
                <c:pt idx="129">
                  <c:v>-0.42616295374631802</c:v>
                </c:pt>
                <c:pt idx="130">
                  <c:v>-1.0278047707999378</c:v>
                </c:pt>
                <c:pt idx="131">
                  <c:v>1.2283520431511361</c:v>
                </c:pt>
                <c:pt idx="132">
                  <c:v>2.5068409043896723E-2</c:v>
                </c:pt>
                <c:pt idx="133">
                  <c:v>-0.72698386227312783</c:v>
                </c:pt>
                <c:pt idx="134">
                  <c:v>1.2283520431511361</c:v>
                </c:pt>
                <c:pt idx="135">
                  <c:v>-0.42616295374631802</c:v>
                </c:pt>
                <c:pt idx="136">
                  <c:v>0.32588931757070655</c:v>
                </c:pt>
                <c:pt idx="137">
                  <c:v>0.32588931757070655</c:v>
                </c:pt>
                <c:pt idx="138">
                  <c:v>1.9804043144681607</c:v>
                </c:pt>
                <c:pt idx="139">
                  <c:v>2.5068409043896723E-2</c:v>
                </c:pt>
                <c:pt idx="140">
                  <c:v>-0.27575249948291314</c:v>
                </c:pt>
                <c:pt idx="141">
                  <c:v>1.3787624974145409</c:v>
                </c:pt>
                <c:pt idx="142">
                  <c:v>-1.1782152250633426</c:v>
                </c:pt>
                <c:pt idx="143">
                  <c:v>-1.0278047707999378</c:v>
                </c:pt>
                <c:pt idx="144">
                  <c:v>-0.57657340800972301</c:v>
                </c:pt>
                <c:pt idx="145">
                  <c:v>-1.1782152250633426</c:v>
                </c:pt>
                <c:pt idx="146">
                  <c:v>0.32588931757070655</c:v>
                </c:pt>
                <c:pt idx="147">
                  <c:v>-0.9212640323633583</c:v>
                </c:pt>
                <c:pt idx="148">
                  <c:v>1.6357136901145253</c:v>
                </c:pt>
                <c:pt idx="149">
                  <c:v>-0.77085357809995347</c:v>
                </c:pt>
                <c:pt idx="150">
                  <c:v>-1.3724953951535732</c:v>
                </c:pt>
                <c:pt idx="151">
                  <c:v>-0.16921176104633373</c:v>
                </c:pt>
                <c:pt idx="152">
                  <c:v>1.0340718730609055</c:v>
                </c:pt>
                <c:pt idx="153">
                  <c:v>-1.3724953951535732</c:v>
                </c:pt>
                <c:pt idx="154">
                  <c:v>1.0340718730609055</c:v>
                </c:pt>
                <c:pt idx="155">
                  <c:v>-1.6733163036803829</c:v>
                </c:pt>
                <c:pt idx="156">
                  <c:v>2.6885868699583599</c:v>
                </c:pt>
                <c:pt idx="157">
                  <c:v>-1.0716744866267633</c:v>
                </c:pt>
                <c:pt idx="158">
                  <c:v>1.1844823273243106</c:v>
                </c:pt>
                <c:pt idx="159">
                  <c:v>-1.6733163036803829</c:v>
                </c:pt>
                <c:pt idx="160">
                  <c:v>0.58284051027069084</c:v>
                </c:pt>
                <c:pt idx="161">
                  <c:v>1.9365345986413351</c:v>
                </c:pt>
                <c:pt idx="162">
                  <c:v>-1.0716744866267633</c:v>
                </c:pt>
                <c:pt idx="163">
                  <c:v>-0.50853058346198898</c:v>
                </c:pt>
                <c:pt idx="164">
                  <c:v>1.2963948676988701</c:v>
                </c:pt>
                <c:pt idx="165">
                  <c:v>-0.50853058346198898</c:v>
                </c:pt>
                <c:pt idx="166">
                  <c:v>-0.80935149198879874</c:v>
                </c:pt>
                <c:pt idx="167">
                  <c:v>-0.95976194625220368</c:v>
                </c:pt>
                <c:pt idx="168">
                  <c:v>-0.65894103772539381</c:v>
                </c:pt>
                <c:pt idx="169">
                  <c:v>-1.1101724005156086</c:v>
                </c:pt>
                <c:pt idx="170">
                  <c:v>0.24352168785503567</c:v>
                </c:pt>
                <c:pt idx="171">
                  <c:v>-0.35812012919858399</c:v>
                </c:pt>
                <c:pt idx="172">
                  <c:v>1.8980366847524899</c:v>
                </c:pt>
                <c:pt idx="173">
                  <c:v>-0.35812012919858399</c:v>
                </c:pt>
                <c:pt idx="174">
                  <c:v>1.2963948676988701</c:v>
                </c:pt>
                <c:pt idx="175">
                  <c:v>3.4021412273865388</c:v>
                </c:pt>
                <c:pt idx="176">
                  <c:v>-0.80935149198879874</c:v>
                </c:pt>
                <c:pt idx="177">
                  <c:v>-0.65894103772539381</c:v>
                </c:pt>
                <c:pt idx="178">
                  <c:v>-1.4109933090424185</c:v>
                </c:pt>
                <c:pt idx="179">
                  <c:v>1.1459844134354651</c:v>
                </c:pt>
                <c:pt idx="180">
                  <c:v>0.39393214211844058</c:v>
                </c:pt>
                <c:pt idx="181">
                  <c:v>9.3111233591630746E-2</c:v>
                </c:pt>
                <c:pt idx="182">
                  <c:v>9.3111233591630746E-2</c:v>
                </c:pt>
                <c:pt idx="183">
                  <c:v>-1.7118142175692284</c:v>
                </c:pt>
                <c:pt idx="184">
                  <c:v>-0.24065672682144915</c:v>
                </c:pt>
                <c:pt idx="185">
                  <c:v>-0.39106718108485405</c:v>
                </c:pt>
                <c:pt idx="186">
                  <c:v>0.36098509023217051</c:v>
                </c:pt>
                <c:pt idx="187">
                  <c:v>-9.0246272558044238E-2</c:v>
                </c:pt>
                <c:pt idx="188">
                  <c:v>0.51139554449557545</c:v>
                </c:pt>
                <c:pt idx="189">
                  <c:v>0.21057463596876561</c:v>
                </c:pt>
                <c:pt idx="190">
                  <c:v>2.9179628127100541</c:v>
                </c:pt>
                <c:pt idx="191">
                  <c:v>-0.24065672682144915</c:v>
                </c:pt>
                <c:pt idx="192">
                  <c:v>2.1659105413930297</c:v>
                </c:pt>
                <c:pt idx="193">
                  <c:v>0.66180599875898038</c:v>
                </c:pt>
                <c:pt idx="194">
                  <c:v>-1.1431194524018786</c:v>
                </c:pt>
                <c:pt idx="195">
                  <c:v>-1.7447612694554984</c:v>
                </c:pt>
                <c:pt idx="196">
                  <c:v>-0.84229854387506886</c:v>
                </c:pt>
                <c:pt idx="197">
                  <c:v>-2.045582177982308</c:v>
                </c:pt>
                <c:pt idx="198">
                  <c:v>-9.0246272558044238E-2</c:v>
                </c:pt>
                <c:pt idx="199">
                  <c:v>0.20054727235120559</c:v>
                </c:pt>
                <c:pt idx="200">
                  <c:v>-0.55150499896581906</c:v>
                </c:pt>
                <c:pt idx="201">
                  <c:v>0.3509577266146105</c:v>
                </c:pt>
                <c:pt idx="202">
                  <c:v>-0.25068409043900919</c:v>
                </c:pt>
                <c:pt idx="203">
                  <c:v>0.50136818087801538</c:v>
                </c:pt>
                <c:pt idx="204">
                  <c:v>-0.25068409043900919</c:v>
                </c:pt>
                <c:pt idx="205">
                  <c:v>-0.10027363617560427</c:v>
                </c:pt>
                <c:pt idx="206">
                  <c:v>0.65177863514142031</c:v>
                </c:pt>
                <c:pt idx="207">
                  <c:v>0.3509577266146105</c:v>
                </c:pt>
                <c:pt idx="208">
                  <c:v>0.3509577266146105</c:v>
                </c:pt>
                <c:pt idx="209">
                  <c:v>-0.40109454470241412</c:v>
                </c:pt>
                <c:pt idx="210">
                  <c:v>-0.25068409043900919</c:v>
                </c:pt>
                <c:pt idx="211">
                  <c:v>-0.25068409043900919</c:v>
                </c:pt>
                <c:pt idx="212">
                  <c:v>0.50136818087801538</c:v>
                </c:pt>
                <c:pt idx="213">
                  <c:v>-0.85232590749262882</c:v>
                </c:pt>
                <c:pt idx="214">
                  <c:v>0.59089821317766034</c:v>
                </c:pt>
                <c:pt idx="215">
                  <c:v>1.6437713930214948</c:v>
                </c:pt>
                <c:pt idx="216">
                  <c:v>-1.3644376922466037</c:v>
                </c:pt>
                <c:pt idx="217">
                  <c:v>0.13966685038744558</c:v>
                </c:pt>
                <c:pt idx="218">
                  <c:v>0.29007730465085052</c:v>
                </c:pt>
                <c:pt idx="219">
                  <c:v>0.13966685038744558</c:v>
                </c:pt>
                <c:pt idx="220">
                  <c:v>-0.9132063294563888</c:v>
                </c:pt>
                <c:pt idx="221">
                  <c:v>-0.4619749666661741</c:v>
                </c:pt>
                <c:pt idx="222">
                  <c:v>0.44048775891425546</c:v>
                </c:pt>
                <c:pt idx="223">
                  <c:v>-0.31156451240276917</c:v>
                </c:pt>
                <c:pt idx="224">
                  <c:v>1.1925400302312801</c:v>
                </c:pt>
                <c:pt idx="225">
                  <c:v>-1.2140272379831987</c:v>
                </c:pt>
                <c:pt idx="226">
                  <c:v>-0.4619749666661741</c:v>
                </c:pt>
                <c:pt idx="227">
                  <c:v>0.29007730465085052</c:v>
                </c:pt>
                <c:pt idx="228">
                  <c:v>0.49134081726045487</c:v>
                </c:pt>
                <c:pt idx="229">
                  <c:v>-0.26071145405656976</c:v>
                </c:pt>
                <c:pt idx="230">
                  <c:v>-0.11030099979316482</c:v>
                </c:pt>
                <c:pt idx="231">
                  <c:v>0.34093036299704993</c:v>
                </c:pt>
                <c:pt idx="232">
                  <c:v>-0.86235327111018945</c:v>
                </c:pt>
                <c:pt idx="233">
                  <c:v>-1.3135846339004043</c:v>
                </c:pt>
                <c:pt idx="234">
                  <c:v>-0.71194281684678451</c:v>
                </c:pt>
                <c:pt idx="235">
                  <c:v>-0.86235327111018945</c:v>
                </c:pt>
                <c:pt idx="236">
                  <c:v>0.49134081726045487</c:v>
                </c:pt>
                <c:pt idx="237">
                  <c:v>0.79216172578726474</c:v>
                </c:pt>
                <c:pt idx="238">
                  <c:v>0.79216172578726474</c:v>
                </c:pt>
                <c:pt idx="239">
                  <c:v>-0.26071145405656976</c:v>
                </c:pt>
                <c:pt idx="240">
                  <c:v>-0.56153236258337957</c:v>
                </c:pt>
                <c:pt idx="241">
                  <c:v>-1.0127637253735944</c:v>
                </c:pt>
                <c:pt idx="242">
                  <c:v>3.0483185397383386</c:v>
                </c:pt>
                <c:pt idx="243">
                  <c:v>-0.1086297725235717</c:v>
                </c:pt>
                <c:pt idx="244">
                  <c:v>-0.40945068105038157</c:v>
                </c:pt>
                <c:pt idx="245">
                  <c:v>2.4483479499543122</c:v>
                </c:pt>
                <c:pt idx="246">
                  <c:v>-1.462323860894216</c:v>
                </c:pt>
                <c:pt idx="247">
                  <c:v>-0.40945068105038157</c:v>
                </c:pt>
                <c:pt idx="248">
                  <c:v>0.9442434073202628</c:v>
                </c:pt>
                <c:pt idx="249">
                  <c:v>0.79383295305685786</c:v>
                </c:pt>
                <c:pt idx="250">
                  <c:v>-1.612734315157621</c:v>
                </c:pt>
                <c:pt idx="251">
                  <c:v>0.49301204453004799</c:v>
                </c:pt>
                <c:pt idx="252">
                  <c:v>-1.462323860894216</c:v>
                </c:pt>
                <c:pt idx="253">
                  <c:v>-1.3119134066308111</c:v>
                </c:pt>
                <c:pt idx="254">
                  <c:v>0.9442434073202628</c:v>
                </c:pt>
                <c:pt idx="255">
                  <c:v>-0.40945068105038157</c:v>
                </c:pt>
                <c:pt idx="256">
                  <c:v>-0.40945068105038157</c:v>
                </c:pt>
                <c:pt idx="257">
                  <c:v>-1.1615029523674061</c:v>
                </c:pt>
                <c:pt idx="258">
                  <c:v>0.9442434073202628</c:v>
                </c:pt>
                <c:pt idx="259">
                  <c:v>-1.0110924981040013</c:v>
                </c:pt>
                <c:pt idx="260">
                  <c:v>3.2004002212713365</c:v>
                </c:pt>
                <c:pt idx="261">
                  <c:v>-1.0246712196694445</c:v>
                </c:pt>
                <c:pt idx="262">
                  <c:v>-0.5734398568792296</c:v>
                </c:pt>
                <c:pt idx="263">
                  <c:v>-0.5734398568792296</c:v>
                </c:pt>
                <c:pt idx="264">
                  <c:v>-0.12220849408901489</c:v>
                </c:pt>
                <c:pt idx="265">
                  <c:v>0.47943332296460478</c:v>
                </c:pt>
                <c:pt idx="266">
                  <c:v>-0.87426076540603948</c:v>
                </c:pt>
                <c:pt idx="267">
                  <c:v>-0.42302940261582472</c:v>
                </c:pt>
                <c:pt idx="268">
                  <c:v>0.93066468575481953</c:v>
                </c:pt>
                <c:pt idx="269">
                  <c:v>1.3818960485450342</c:v>
                </c:pt>
                <c:pt idx="270">
                  <c:v>-0.42302940261582472</c:v>
                </c:pt>
                <c:pt idx="271">
                  <c:v>-0.5734398568792296</c:v>
                </c:pt>
                <c:pt idx="272">
                  <c:v>2.8201960174390025E-2</c:v>
                </c:pt>
                <c:pt idx="273">
                  <c:v>2.8201960174390025E-2</c:v>
                </c:pt>
                <c:pt idx="274">
                  <c:v>0.62984377722800966</c:v>
                </c:pt>
                <c:pt idx="275">
                  <c:v>-0.42302940261582472</c:v>
                </c:pt>
                <c:pt idx="276">
                  <c:v>1.5323065028084393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4-F64B-9CC1-ED8FA6CB3DE6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12.333333333333337</c:v>
              </c:pt>
            </c:numLit>
          </c:xVal>
          <c:yVal>
            <c:numLit>
              <c:formatCode>General</c:formatCode>
              <c:ptCount val="1"/>
              <c:pt idx="0">
                <c:v>-0.95259954366823174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474-F64B-9CC1-ED8FA6CB3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37391"/>
        <c:axId val="1442092255"/>
      </c:scatterChart>
      <c:valAx>
        <c:axId val="579337391"/>
        <c:scaling>
          <c:orientation val="minMax"/>
          <c:max val="24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Pred(delta)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442092255"/>
        <c:crosses val="autoZero"/>
        <c:crossBetween val="midCat"/>
      </c:valAx>
      <c:valAx>
        <c:axId val="1442092255"/>
        <c:scaling>
          <c:orientation val="minMax"/>
          <c:max val="4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7933739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Pred(delta) / delta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ANOVA!$E$158:$E$434</c:f>
              <c:numCache>
                <c:formatCode>0</c:formatCode>
                <c:ptCount val="277"/>
                <c:pt idx="0">
                  <c:v>12.333333333333337</c:v>
                </c:pt>
                <c:pt idx="1">
                  <c:v>12.333333333333337</c:v>
                </c:pt>
                <c:pt idx="2">
                  <c:v>12.333333333333337</c:v>
                </c:pt>
                <c:pt idx="3">
                  <c:v>12.333333333333337</c:v>
                </c:pt>
                <c:pt idx="4">
                  <c:v>12.333333333333337</c:v>
                </c:pt>
                <c:pt idx="5">
                  <c:v>12.333333333333337</c:v>
                </c:pt>
                <c:pt idx="6">
                  <c:v>12.333333333333337</c:v>
                </c:pt>
                <c:pt idx="7">
                  <c:v>12.333333333333337</c:v>
                </c:pt>
                <c:pt idx="8">
                  <c:v>12.333333333333337</c:v>
                </c:pt>
                <c:pt idx="9">
                  <c:v>12.333333333333337</c:v>
                </c:pt>
                <c:pt idx="10">
                  <c:v>12.333333333333337</c:v>
                </c:pt>
                <c:pt idx="11">
                  <c:v>12.333333333333337</c:v>
                </c:pt>
                <c:pt idx="12">
                  <c:v>18.692307692307715</c:v>
                </c:pt>
                <c:pt idx="13">
                  <c:v>18.692307692307715</c:v>
                </c:pt>
                <c:pt idx="14">
                  <c:v>18.692307692307715</c:v>
                </c:pt>
                <c:pt idx="15">
                  <c:v>18.692307692307715</c:v>
                </c:pt>
                <c:pt idx="16">
                  <c:v>18.692307692307715</c:v>
                </c:pt>
                <c:pt idx="17">
                  <c:v>18.692307692307715</c:v>
                </c:pt>
                <c:pt idx="18">
                  <c:v>18.692307692307715</c:v>
                </c:pt>
                <c:pt idx="19">
                  <c:v>18.692307692307715</c:v>
                </c:pt>
                <c:pt idx="20">
                  <c:v>18.692307692307715</c:v>
                </c:pt>
                <c:pt idx="21">
                  <c:v>18.692307692307715</c:v>
                </c:pt>
                <c:pt idx="22">
                  <c:v>18.692307692307715</c:v>
                </c:pt>
                <c:pt idx="23">
                  <c:v>18.692307692307715</c:v>
                </c:pt>
                <c:pt idx="24">
                  <c:v>18.692307692307715</c:v>
                </c:pt>
                <c:pt idx="25">
                  <c:v>15.153846153846153</c:v>
                </c:pt>
                <c:pt idx="26">
                  <c:v>15.153846153846153</c:v>
                </c:pt>
                <c:pt idx="27">
                  <c:v>15.153846153846153</c:v>
                </c:pt>
                <c:pt idx="28">
                  <c:v>15.153846153846153</c:v>
                </c:pt>
                <c:pt idx="29">
                  <c:v>15.153846153846153</c:v>
                </c:pt>
                <c:pt idx="30">
                  <c:v>15.153846153846153</c:v>
                </c:pt>
                <c:pt idx="31">
                  <c:v>15.153846153846153</c:v>
                </c:pt>
                <c:pt idx="32">
                  <c:v>15.153846153846153</c:v>
                </c:pt>
                <c:pt idx="33">
                  <c:v>15.153846153846153</c:v>
                </c:pt>
                <c:pt idx="34">
                  <c:v>15.153846153846153</c:v>
                </c:pt>
                <c:pt idx="35">
                  <c:v>15.153846153846153</c:v>
                </c:pt>
                <c:pt idx="36">
                  <c:v>15.153846153846153</c:v>
                </c:pt>
                <c:pt idx="37">
                  <c:v>15.153846153846153</c:v>
                </c:pt>
                <c:pt idx="38">
                  <c:v>14.722222222222213</c:v>
                </c:pt>
                <c:pt idx="39">
                  <c:v>14.722222222222213</c:v>
                </c:pt>
                <c:pt idx="40">
                  <c:v>14.722222222222213</c:v>
                </c:pt>
                <c:pt idx="41">
                  <c:v>14.722222222222213</c:v>
                </c:pt>
                <c:pt idx="42">
                  <c:v>14.722222222222213</c:v>
                </c:pt>
                <c:pt idx="43">
                  <c:v>14.722222222222213</c:v>
                </c:pt>
                <c:pt idx="44">
                  <c:v>14.722222222222213</c:v>
                </c:pt>
                <c:pt idx="45">
                  <c:v>14.722222222222213</c:v>
                </c:pt>
                <c:pt idx="46">
                  <c:v>14.722222222222213</c:v>
                </c:pt>
                <c:pt idx="47">
                  <c:v>14.722222222222213</c:v>
                </c:pt>
                <c:pt idx="48">
                  <c:v>14.722222222222213</c:v>
                </c:pt>
                <c:pt idx="49">
                  <c:v>14.722222222222213</c:v>
                </c:pt>
                <c:pt idx="50">
                  <c:v>14.722222222222213</c:v>
                </c:pt>
                <c:pt idx="51">
                  <c:v>14.722222222222213</c:v>
                </c:pt>
                <c:pt idx="52">
                  <c:v>14.722222222222213</c:v>
                </c:pt>
                <c:pt idx="53">
                  <c:v>14.722222222222213</c:v>
                </c:pt>
                <c:pt idx="54">
                  <c:v>14.722222222222213</c:v>
                </c:pt>
                <c:pt idx="55">
                  <c:v>14.722222222222213</c:v>
                </c:pt>
                <c:pt idx="56">
                  <c:v>16.052631578947381</c:v>
                </c:pt>
                <c:pt idx="57">
                  <c:v>16.052631578947381</c:v>
                </c:pt>
                <c:pt idx="58">
                  <c:v>16.052631578947381</c:v>
                </c:pt>
                <c:pt idx="59">
                  <c:v>16.052631578947381</c:v>
                </c:pt>
                <c:pt idx="60">
                  <c:v>16.052631578947381</c:v>
                </c:pt>
                <c:pt idx="61">
                  <c:v>16.052631578947381</c:v>
                </c:pt>
                <c:pt idx="62">
                  <c:v>16.052631578947381</c:v>
                </c:pt>
                <c:pt idx="63">
                  <c:v>16.052631578947381</c:v>
                </c:pt>
                <c:pt idx="64">
                  <c:v>16.052631578947381</c:v>
                </c:pt>
                <c:pt idx="65">
                  <c:v>16.052631578947381</c:v>
                </c:pt>
                <c:pt idx="66">
                  <c:v>16.052631578947381</c:v>
                </c:pt>
                <c:pt idx="67">
                  <c:v>16.052631578947381</c:v>
                </c:pt>
                <c:pt idx="68">
                  <c:v>16.052631578947381</c:v>
                </c:pt>
                <c:pt idx="69">
                  <c:v>16.052631578947381</c:v>
                </c:pt>
                <c:pt idx="70">
                  <c:v>16.052631578947381</c:v>
                </c:pt>
                <c:pt idx="71">
                  <c:v>16.052631578947381</c:v>
                </c:pt>
                <c:pt idx="72">
                  <c:v>16.052631578947381</c:v>
                </c:pt>
                <c:pt idx="73">
                  <c:v>16.052631578947381</c:v>
                </c:pt>
                <c:pt idx="74">
                  <c:v>16.052631578947381</c:v>
                </c:pt>
                <c:pt idx="75">
                  <c:v>17.000000000000011</c:v>
                </c:pt>
                <c:pt idx="76">
                  <c:v>17.000000000000011</c:v>
                </c:pt>
                <c:pt idx="77">
                  <c:v>17.000000000000011</c:v>
                </c:pt>
                <c:pt idx="78">
                  <c:v>17.000000000000011</c:v>
                </c:pt>
                <c:pt idx="79">
                  <c:v>17.000000000000011</c:v>
                </c:pt>
                <c:pt idx="80">
                  <c:v>17.000000000000011</c:v>
                </c:pt>
                <c:pt idx="81">
                  <c:v>17.000000000000011</c:v>
                </c:pt>
                <c:pt idx="82">
                  <c:v>17.000000000000011</c:v>
                </c:pt>
                <c:pt idx="83">
                  <c:v>17.000000000000011</c:v>
                </c:pt>
                <c:pt idx="84">
                  <c:v>17.000000000000011</c:v>
                </c:pt>
                <c:pt idx="85">
                  <c:v>17.000000000000011</c:v>
                </c:pt>
                <c:pt idx="86">
                  <c:v>17.000000000000011</c:v>
                </c:pt>
                <c:pt idx="87">
                  <c:v>17.000000000000011</c:v>
                </c:pt>
                <c:pt idx="88">
                  <c:v>17.000000000000011</c:v>
                </c:pt>
                <c:pt idx="89">
                  <c:v>17.000000000000011</c:v>
                </c:pt>
                <c:pt idx="90">
                  <c:v>17.000000000000011</c:v>
                </c:pt>
                <c:pt idx="91">
                  <c:v>17.363636363636374</c:v>
                </c:pt>
                <c:pt idx="92">
                  <c:v>17.363636363636374</c:v>
                </c:pt>
                <c:pt idx="93">
                  <c:v>17.363636363636374</c:v>
                </c:pt>
                <c:pt idx="94">
                  <c:v>17.363636363636374</c:v>
                </c:pt>
                <c:pt idx="95">
                  <c:v>17.363636363636374</c:v>
                </c:pt>
                <c:pt idx="96">
                  <c:v>17.363636363636374</c:v>
                </c:pt>
                <c:pt idx="97">
                  <c:v>17.363636363636374</c:v>
                </c:pt>
                <c:pt idx="98">
                  <c:v>17.363636363636374</c:v>
                </c:pt>
                <c:pt idx="99">
                  <c:v>17.363636363636374</c:v>
                </c:pt>
                <c:pt idx="100">
                  <c:v>17.363636363636374</c:v>
                </c:pt>
                <c:pt idx="101">
                  <c:v>17.363636363636374</c:v>
                </c:pt>
                <c:pt idx="102">
                  <c:v>17.363636363636374</c:v>
                </c:pt>
                <c:pt idx="103">
                  <c:v>17.363636363636374</c:v>
                </c:pt>
                <c:pt idx="104">
                  <c:v>17.363636363636374</c:v>
                </c:pt>
                <c:pt idx="105">
                  <c:v>17.363636363636374</c:v>
                </c:pt>
                <c:pt idx="106">
                  <c:v>17.363636363636374</c:v>
                </c:pt>
                <c:pt idx="107">
                  <c:v>17.363636363636374</c:v>
                </c:pt>
                <c:pt idx="108">
                  <c:v>17.363636363636374</c:v>
                </c:pt>
                <c:pt idx="109">
                  <c:v>17.363636363636374</c:v>
                </c:pt>
                <c:pt idx="110">
                  <c:v>17.363636363636374</c:v>
                </c:pt>
                <c:pt idx="111">
                  <c:v>17.363636363636374</c:v>
                </c:pt>
                <c:pt idx="112">
                  <c:v>17.363636363636374</c:v>
                </c:pt>
                <c:pt idx="113">
                  <c:v>15.875000000000011</c:v>
                </c:pt>
                <c:pt idx="114">
                  <c:v>15.875000000000011</c:v>
                </c:pt>
                <c:pt idx="115">
                  <c:v>15.875000000000011</c:v>
                </c:pt>
                <c:pt idx="116">
                  <c:v>15.875000000000011</c:v>
                </c:pt>
                <c:pt idx="117">
                  <c:v>15.875000000000011</c:v>
                </c:pt>
                <c:pt idx="118">
                  <c:v>15.875000000000011</c:v>
                </c:pt>
                <c:pt idx="119">
                  <c:v>15.875000000000011</c:v>
                </c:pt>
                <c:pt idx="120">
                  <c:v>15.875000000000011</c:v>
                </c:pt>
                <c:pt idx="121">
                  <c:v>15.875000000000011</c:v>
                </c:pt>
                <c:pt idx="122">
                  <c:v>15.875000000000011</c:v>
                </c:pt>
                <c:pt idx="123">
                  <c:v>15.875000000000011</c:v>
                </c:pt>
                <c:pt idx="124">
                  <c:v>15.875000000000011</c:v>
                </c:pt>
                <c:pt idx="125">
                  <c:v>15.875000000000011</c:v>
                </c:pt>
                <c:pt idx="126">
                  <c:v>15.875000000000011</c:v>
                </c:pt>
                <c:pt idx="127">
                  <c:v>15.875000000000011</c:v>
                </c:pt>
                <c:pt idx="128">
                  <c:v>15.875000000000011</c:v>
                </c:pt>
                <c:pt idx="129">
                  <c:v>20.833333333333361</c:v>
                </c:pt>
                <c:pt idx="130">
                  <c:v>20.833333333333361</c:v>
                </c:pt>
                <c:pt idx="131">
                  <c:v>20.833333333333361</c:v>
                </c:pt>
                <c:pt idx="132">
                  <c:v>20.833333333333361</c:v>
                </c:pt>
                <c:pt idx="133">
                  <c:v>20.833333333333361</c:v>
                </c:pt>
                <c:pt idx="134">
                  <c:v>20.833333333333361</c:v>
                </c:pt>
                <c:pt idx="135">
                  <c:v>20.833333333333361</c:v>
                </c:pt>
                <c:pt idx="136">
                  <c:v>20.833333333333361</c:v>
                </c:pt>
                <c:pt idx="137">
                  <c:v>20.833333333333361</c:v>
                </c:pt>
                <c:pt idx="138">
                  <c:v>20.833333333333361</c:v>
                </c:pt>
                <c:pt idx="139">
                  <c:v>20.833333333333361</c:v>
                </c:pt>
                <c:pt idx="140">
                  <c:v>20.833333333333361</c:v>
                </c:pt>
                <c:pt idx="141">
                  <c:v>20.833333333333361</c:v>
                </c:pt>
                <c:pt idx="142">
                  <c:v>20.833333333333361</c:v>
                </c:pt>
                <c:pt idx="143">
                  <c:v>20.833333333333361</c:v>
                </c:pt>
                <c:pt idx="144">
                  <c:v>20.833333333333361</c:v>
                </c:pt>
                <c:pt idx="145">
                  <c:v>20.833333333333361</c:v>
                </c:pt>
                <c:pt idx="146">
                  <c:v>20.833333333333361</c:v>
                </c:pt>
                <c:pt idx="147">
                  <c:v>23.125000000000021</c:v>
                </c:pt>
                <c:pt idx="148">
                  <c:v>23.125000000000021</c:v>
                </c:pt>
                <c:pt idx="149">
                  <c:v>23.125000000000021</c:v>
                </c:pt>
                <c:pt idx="150">
                  <c:v>23.125000000000021</c:v>
                </c:pt>
                <c:pt idx="151">
                  <c:v>23.125000000000021</c:v>
                </c:pt>
                <c:pt idx="152">
                  <c:v>23.125000000000021</c:v>
                </c:pt>
                <c:pt idx="153">
                  <c:v>23.125000000000021</c:v>
                </c:pt>
                <c:pt idx="154">
                  <c:v>23.125000000000021</c:v>
                </c:pt>
                <c:pt idx="155">
                  <c:v>23.125000000000021</c:v>
                </c:pt>
                <c:pt idx="156">
                  <c:v>23.125000000000021</c:v>
                </c:pt>
                <c:pt idx="157">
                  <c:v>23.125000000000021</c:v>
                </c:pt>
                <c:pt idx="158">
                  <c:v>23.125000000000021</c:v>
                </c:pt>
                <c:pt idx="159">
                  <c:v>23.125000000000021</c:v>
                </c:pt>
                <c:pt idx="160">
                  <c:v>23.125000000000021</c:v>
                </c:pt>
                <c:pt idx="161">
                  <c:v>23.125000000000021</c:v>
                </c:pt>
                <c:pt idx="162">
                  <c:v>23.125000000000021</c:v>
                </c:pt>
                <c:pt idx="163">
                  <c:v>18.380952380952387</c:v>
                </c:pt>
                <c:pt idx="164">
                  <c:v>18.380952380952387</c:v>
                </c:pt>
                <c:pt idx="165">
                  <c:v>18.380952380952387</c:v>
                </c:pt>
                <c:pt idx="166">
                  <c:v>18.380952380952387</c:v>
                </c:pt>
                <c:pt idx="167">
                  <c:v>18.380952380952387</c:v>
                </c:pt>
                <c:pt idx="168">
                  <c:v>18.380952380952387</c:v>
                </c:pt>
                <c:pt idx="169">
                  <c:v>18.380952380952387</c:v>
                </c:pt>
                <c:pt idx="170">
                  <c:v>18.380952380952387</c:v>
                </c:pt>
                <c:pt idx="171">
                  <c:v>18.380952380952387</c:v>
                </c:pt>
                <c:pt idx="172">
                  <c:v>18.380952380952387</c:v>
                </c:pt>
                <c:pt idx="173">
                  <c:v>18.380952380952387</c:v>
                </c:pt>
                <c:pt idx="174">
                  <c:v>18.380952380952387</c:v>
                </c:pt>
                <c:pt idx="175">
                  <c:v>18.380952380952387</c:v>
                </c:pt>
                <c:pt idx="176">
                  <c:v>18.380952380952387</c:v>
                </c:pt>
                <c:pt idx="177">
                  <c:v>18.380952380952387</c:v>
                </c:pt>
                <c:pt idx="178">
                  <c:v>18.380952380952387</c:v>
                </c:pt>
                <c:pt idx="179">
                  <c:v>18.380952380952387</c:v>
                </c:pt>
                <c:pt idx="180">
                  <c:v>18.380952380952387</c:v>
                </c:pt>
                <c:pt idx="181">
                  <c:v>18.380952380952387</c:v>
                </c:pt>
                <c:pt idx="182">
                  <c:v>18.380952380952387</c:v>
                </c:pt>
                <c:pt idx="183">
                  <c:v>18.380952380952387</c:v>
                </c:pt>
                <c:pt idx="184">
                  <c:v>17.600000000000009</c:v>
                </c:pt>
                <c:pt idx="185">
                  <c:v>17.600000000000009</c:v>
                </c:pt>
                <c:pt idx="186">
                  <c:v>17.600000000000009</c:v>
                </c:pt>
                <c:pt idx="187">
                  <c:v>17.600000000000009</c:v>
                </c:pt>
                <c:pt idx="188">
                  <c:v>17.600000000000009</c:v>
                </c:pt>
                <c:pt idx="189">
                  <c:v>17.600000000000009</c:v>
                </c:pt>
                <c:pt idx="190">
                  <c:v>17.600000000000009</c:v>
                </c:pt>
                <c:pt idx="191">
                  <c:v>17.600000000000009</c:v>
                </c:pt>
                <c:pt idx="192">
                  <c:v>17.600000000000009</c:v>
                </c:pt>
                <c:pt idx="193">
                  <c:v>17.600000000000009</c:v>
                </c:pt>
                <c:pt idx="194">
                  <c:v>17.600000000000009</c:v>
                </c:pt>
                <c:pt idx="195">
                  <c:v>17.600000000000009</c:v>
                </c:pt>
                <c:pt idx="196">
                  <c:v>17.600000000000009</c:v>
                </c:pt>
                <c:pt idx="197">
                  <c:v>17.600000000000009</c:v>
                </c:pt>
                <c:pt idx="198">
                  <c:v>17.600000000000009</c:v>
                </c:pt>
                <c:pt idx="199">
                  <c:v>10.666666666666673</c:v>
                </c:pt>
                <c:pt idx="200">
                  <c:v>10.666666666666673</c:v>
                </c:pt>
                <c:pt idx="201">
                  <c:v>10.666666666666673</c:v>
                </c:pt>
                <c:pt idx="202">
                  <c:v>10.666666666666673</c:v>
                </c:pt>
                <c:pt idx="203">
                  <c:v>10.666666666666673</c:v>
                </c:pt>
                <c:pt idx="204">
                  <c:v>10.666666666666673</c:v>
                </c:pt>
                <c:pt idx="205">
                  <c:v>10.666666666666673</c:v>
                </c:pt>
                <c:pt idx="206">
                  <c:v>10.666666666666673</c:v>
                </c:pt>
                <c:pt idx="207">
                  <c:v>10.666666666666673</c:v>
                </c:pt>
                <c:pt idx="208">
                  <c:v>10.666666666666673</c:v>
                </c:pt>
                <c:pt idx="209">
                  <c:v>10.666666666666673</c:v>
                </c:pt>
                <c:pt idx="210">
                  <c:v>10.666666666666673</c:v>
                </c:pt>
                <c:pt idx="211">
                  <c:v>10.666666666666673</c:v>
                </c:pt>
                <c:pt idx="212">
                  <c:v>10.666666666666673</c:v>
                </c:pt>
                <c:pt idx="213">
                  <c:v>10.666666666666673</c:v>
                </c:pt>
                <c:pt idx="214">
                  <c:v>18.071428571428584</c:v>
                </c:pt>
                <c:pt idx="215">
                  <c:v>18.071428571428584</c:v>
                </c:pt>
                <c:pt idx="216">
                  <c:v>18.071428571428584</c:v>
                </c:pt>
                <c:pt idx="217">
                  <c:v>18.071428571428584</c:v>
                </c:pt>
                <c:pt idx="218">
                  <c:v>18.071428571428584</c:v>
                </c:pt>
                <c:pt idx="219">
                  <c:v>18.071428571428584</c:v>
                </c:pt>
                <c:pt idx="220">
                  <c:v>18.071428571428584</c:v>
                </c:pt>
                <c:pt idx="221">
                  <c:v>18.071428571428584</c:v>
                </c:pt>
                <c:pt idx="222">
                  <c:v>18.071428571428584</c:v>
                </c:pt>
                <c:pt idx="223">
                  <c:v>18.071428571428584</c:v>
                </c:pt>
                <c:pt idx="224">
                  <c:v>18.071428571428584</c:v>
                </c:pt>
                <c:pt idx="225">
                  <c:v>18.071428571428584</c:v>
                </c:pt>
                <c:pt idx="226">
                  <c:v>18.071428571428584</c:v>
                </c:pt>
                <c:pt idx="227">
                  <c:v>18.071428571428584</c:v>
                </c:pt>
                <c:pt idx="228">
                  <c:v>17.733333333333341</c:v>
                </c:pt>
                <c:pt idx="229">
                  <c:v>17.733333333333341</c:v>
                </c:pt>
                <c:pt idx="230">
                  <c:v>17.733333333333341</c:v>
                </c:pt>
                <c:pt idx="231">
                  <c:v>17.733333333333341</c:v>
                </c:pt>
                <c:pt idx="232">
                  <c:v>17.733333333333341</c:v>
                </c:pt>
                <c:pt idx="233">
                  <c:v>17.733333333333341</c:v>
                </c:pt>
                <c:pt idx="234">
                  <c:v>17.733333333333341</c:v>
                </c:pt>
                <c:pt idx="235">
                  <c:v>17.733333333333341</c:v>
                </c:pt>
                <c:pt idx="236">
                  <c:v>17.733333333333341</c:v>
                </c:pt>
                <c:pt idx="237">
                  <c:v>17.733333333333341</c:v>
                </c:pt>
                <c:pt idx="238">
                  <c:v>17.733333333333341</c:v>
                </c:pt>
                <c:pt idx="239">
                  <c:v>17.733333333333341</c:v>
                </c:pt>
                <c:pt idx="240">
                  <c:v>17.733333333333341</c:v>
                </c:pt>
                <c:pt idx="241">
                  <c:v>17.733333333333341</c:v>
                </c:pt>
                <c:pt idx="242">
                  <c:v>17.733333333333341</c:v>
                </c:pt>
                <c:pt idx="243">
                  <c:v>16.722222222222232</c:v>
                </c:pt>
                <c:pt idx="244">
                  <c:v>16.722222222222232</c:v>
                </c:pt>
                <c:pt idx="245">
                  <c:v>16.722222222222232</c:v>
                </c:pt>
                <c:pt idx="246">
                  <c:v>16.722222222222232</c:v>
                </c:pt>
                <c:pt idx="247">
                  <c:v>16.722222222222232</c:v>
                </c:pt>
                <c:pt idx="248">
                  <c:v>16.722222222222232</c:v>
                </c:pt>
                <c:pt idx="249">
                  <c:v>16.722222222222232</c:v>
                </c:pt>
                <c:pt idx="250">
                  <c:v>16.722222222222232</c:v>
                </c:pt>
                <c:pt idx="251">
                  <c:v>16.722222222222232</c:v>
                </c:pt>
                <c:pt idx="252">
                  <c:v>16.722222222222232</c:v>
                </c:pt>
                <c:pt idx="253">
                  <c:v>16.722222222222232</c:v>
                </c:pt>
                <c:pt idx="254">
                  <c:v>16.722222222222232</c:v>
                </c:pt>
                <c:pt idx="255">
                  <c:v>16.722222222222232</c:v>
                </c:pt>
                <c:pt idx="256">
                  <c:v>16.722222222222232</c:v>
                </c:pt>
                <c:pt idx="257">
                  <c:v>16.722222222222232</c:v>
                </c:pt>
                <c:pt idx="258">
                  <c:v>16.722222222222232</c:v>
                </c:pt>
                <c:pt idx="259">
                  <c:v>16.722222222222232</c:v>
                </c:pt>
                <c:pt idx="260">
                  <c:v>16.722222222222232</c:v>
                </c:pt>
                <c:pt idx="261">
                  <c:v>13.812499999999989</c:v>
                </c:pt>
                <c:pt idx="262">
                  <c:v>13.812499999999989</c:v>
                </c:pt>
                <c:pt idx="263">
                  <c:v>13.812499999999989</c:v>
                </c:pt>
                <c:pt idx="264">
                  <c:v>13.812499999999989</c:v>
                </c:pt>
                <c:pt idx="265">
                  <c:v>13.812499999999989</c:v>
                </c:pt>
                <c:pt idx="266">
                  <c:v>13.812499999999989</c:v>
                </c:pt>
                <c:pt idx="267">
                  <c:v>13.812499999999989</c:v>
                </c:pt>
                <c:pt idx="268">
                  <c:v>13.812499999999989</c:v>
                </c:pt>
                <c:pt idx="269">
                  <c:v>13.812499999999989</c:v>
                </c:pt>
                <c:pt idx="270">
                  <c:v>13.812499999999989</c:v>
                </c:pt>
                <c:pt idx="271">
                  <c:v>13.812499999999989</c:v>
                </c:pt>
                <c:pt idx="272">
                  <c:v>13.812499999999989</c:v>
                </c:pt>
                <c:pt idx="273">
                  <c:v>13.812499999999989</c:v>
                </c:pt>
                <c:pt idx="274">
                  <c:v>13.812499999999989</c:v>
                </c:pt>
                <c:pt idx="275">
                  <c:v>13.812499999999989</c:v>
                </c:pt>
                <c:pt idx="276">
                  <c:v>13.812499999999989</c:v>
                </c:pt>
              </c:numCache>
            </c:numRef>
          </c:xVal>
          <c:yVal>
            <c:numRef>
              <c:f>ANOVA!$D$158:$D$434</c:f>
              <c:numCache>
                <c:formatCode>0</c:formatCode>
                <c:ptCount val="277"/>
                <c:pt idx="0">
                  <c:v>5</c:v>
                </c:pt>
                <c:pt idx="1">
                  <c:v>6</c:v>
                </c:pt>
                <c:pt idx="2">
                  <c:v>22</c:v>
                </c:pt>
                <c:pt idx="3">
                  <c:v>10</c:v>
                </c:pt>
                <c:pt idx="4">
                  <c:v>3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20</c:v>
                </c:pt>
                <c:pt idx="9">
                  <c:v>19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19</c:v>
                </c:pt>
                <c:pt idx="14">
                  <c:v>18</c:v>
                </c:pt>
                <c:pt idx="15">
                  <c:v>28</c:v>
                </c:pt>
                <c:pt idx="16">
                  <c:v>20</c:v>
                </c:pt>
                <c:pt idx="17">
                  <c:v>11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23</c:v>
                </c:pt>
                <c:pt idx="22">
                  <c:v>22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10</c:v>
                </c:pt>
                <c:pt idx="27">
                  <c:v>12</c:v>
                </c:pt>
                <c:pt idx="28">
                  <c:v>16</c:v>
                </c:pt>
                <c:pt idx="29">
                  <c:v>12</c:v>
                </c:pt>
                <c:pt idx="30">
                  <c:v>18</c:v>
                </c:pt>
                <c:pt idx="31">
                  <c:v>11</c:v>
                </c:pt>
                <c:pt idx="32">
                  <c:v>8</c:v>
                </c:pt>
                <c:pt idx="33">
                  <c:v>23</c:v>
                </c:pt>
                <c:pt idx="34">
                  <c:v>16</c:v>
                </c:pt>
                <c:pt idx="35">
                  <c:v>19</c:v>
                </c:pt>
                <c:pt idx="36">
                  <c:v>14</c:v>
                </c:pt>
                <c:pt idx="37">
                  <c:v>18</c:v>
                </c:pt>
                <c:pt idx="38">
                  <c:v>8</c:v>
                </c:pt>
                <c:pt idx="39">
                  <c:v>16</c:v>
                </c:pt>
                <c:pt idx="40">
                  <c:v>22</c:v>
                </c:pt>
                <c:pt idx="41">
                  <c:v>8</c:v>
                </c:pt>
                <c:pt idx="42">
                  <c:v>20</c:v>
                </c:pt>
                <c:pt idx="43">
                  <c:v>26</c:v>
                </c:pt>
                <c:pt idx="44">
                  <c:v>11</c:v>
                </c:pt>
                <c:pt idx="45">
                  <c:v>10</c:v>
                </c:pt>
                <c:pt idx="46">
                  <c:v>15</c:v>
                </c:pt>
                <c:pt idx="47">
                  <c:v>15</c:v>
                </c:pt>
                <c:pt idx="48">
                  <c:v>7</c:v>
                </c:pt>
                <c:pt idx="49">
                  <c:v>20</c:v>
                </c:pt>
                <c:pt idx="50">
                  <c:v>2</c:v>
                </c:pt>
                <c:pt idx="51">
                  <c:v>13</c:v>
                </c:pt>
                <c:pt idx="52">
                  <c:v>9</c:v>
                </c:pt>
                <c:pt idx="53">
                  <c:v>21</c:v>
                </c:pt>
                <c:pt idx="54">
                  <c:v>11</c:v>
                </c:pt>
                <c:pt idx="55">
                  <c:v>31</c:v>
                </c:pt>
                <c:pt idx="56">
                  <c:v>25</c:v>
                </c:pt>
                <c:pt idx="57">
                  <c:v>10</c:v>
                </c:pt>
                <c:pt idx="58">
                  <c:v>12</c:v>
                </c:pt>
                <c:pt idx="59">
                  <c:v>10</c:v>
                </c:pt>
                <c:pt idx="60">
                  <c:v>17</c:v>
                </c:pt>
                <c:pt idx="61">
                  <c:v>13</c:v>
                </c:pt>
                <c:pt idx="62">
                  <c:v>14</c:v>
                </c:pt>
                <c:pt idx="63">
                  <c:v>17</c:v>
                </c:pt>
                <c:pt idx="64">
                  <c:v>7</c:v>
                </c:pt>
                <c:pt idx="65">
                  <c:v>19</c:v>
                </c:pt>
                <c:pt idx="66">
                  <c:v>20</c:v>
                </c:pt>
                <c:pt idx="67">
                  <c:v>22</c:v>
                </c:pt>
                <c:pt idx="68">
                  <c:v>14</c:v>
                </c:pt>
                <c:pt idx="69">
                  <c:v>13</c:v>
                </c:pt>
                <c:pt idx="70">
                  <c:v>29</c:v>
                </c:pt>
                <c:pt idx="71">
                  <c:v>13</c:v>
                </c:pt>
                <c:pt idx="72">
                  <c:v>15</c:v>
                </c:pt>
                <c:pt idx="73">
                  <c:v>16</c:v>
                </c:pt>
                <c:pt idx="74">
                  <c:v>19</c:v>
                </c:pt>
                <c:pt idx="75">
                  <c:v>18</c:v>
                </c:pt>
                <c:pt idx="76">
                  <c:v>10</c:v>
                </c:pt>
                <c:pt idx="77">
                  <c:v>17</c:v>
                </c:pt>
                <c:pt idx="78">
                  <c:v>17</c:v>
                </c:pt>
                <c:pt idx="79">
                  <c:v>12</c:v>
                </c:pt>
                <c:pt idx="80">
                  <c:v>17</c:v>
                </c:pt>
                <c:pt idx="81">
                  <c:v>9</c:v>
                </c:pt>
                <c:pt idx="82">
                  <c:v>28</c:v>
                </c:pt>
                <c:pt idx="83">
                  <c:v>19</c:v>
                </c:pt>
                <c:pt idx="84">
                  <c:v>19</c:v>
                </c:pt>
                <c:pt idx="85">
                  <c:v>16</c:v>
                </c:pt>
                <c:pt idx="86">
                  <c:v>23</c:v>
                </c:pt>
                <c:pt idx="87">
                  <c:v>24</c:v>
                </c:pt>
                <c:pt idx="88">
                  <c:v>14</c:v>
                </c:pt>
                <c:pt idx="89">
                  <c:v>12</c:v>
                </c:pt>
                <c:pt idx="90">
                  <c:v>17</c:v>
                </c:pt>
                <c:pt idx="91">
                  <c:v>22</c:v>
                </c:pt>
                <c:pt idx="92">
                  <c:v>30</c:v>
                </c:pt>
                <c:pt idx="93">
                  <c:v>21</c:v>
                </c:pt>
                <c:pt idx="94">
                  <c:v>16</c:v>
                </c:pt>
                <c:pt idx="95">
                  <c:v>13</c:v>
                </c:pt>
                <c:pt idx="96">
                  <c:v>17</c:v>
                </c:pt>
                <c:pt idx="97">
                  <c:v>20</c:v>
                </c:pt>
                <c:pt idx="98">
                  <c:v>14</c:v>
                </c:pt>
                <c:pt idx="99">
                  <c:v>19</c:v>
                </c:pt>
                <c:pt idx="100">
                  <c:v>23</c:v>
                </c:pt>
                <c:pt idx="101">
                  <c:v>13</c:v>
                </c:pt>
                <c:pt idx="102">
                  <c:v>13</c:v>
                </c:pt>
                <c:pt idx="103">
                  <c:v>12</c:v>
                </c:pt>
                <c:pt idx="104">
                  <c:v>17</c:v>
                </c:pt>
                <c:pt idx="105">
                  <c:v>11</c:v>
                </c:pt>
                <c:pt idx="106">
                  <c:v>18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32</c:v>
                </c:pt>
                <c:pt idx="111">
                  <c:v>25</c:v>
                </c:pt>
                <c:pt idx="112">
                  <c:v>9</c:v>
                </c:pt>
                <c:pt idx="113">
                  <c:v>6</c:v>
                </c:pt>
                <c:pt idx="114">
                  <c:v>12</c:v>
                </c:pt>
                <c:pt idx="115">
                  <c:v>13</c:v>
                </c:pt>
                <c:pt idx="116">
                  <c:v>18</c:v>
                </c:pt>
                <c:pt idx="117">
                  <c:v>18</c:v>
                </c:pt>
                <c:pt idx="118">
                  <c:v>8</c:v>
                </c:pt>
                <c:pt idx="119">
                  <c:v>22</c:v>
                </c:pt>
                <c:pt idx="120">
                  <c:v>17</c:v>
                </c:pt>
                <c:pt idx="121">
                  <c:v>28</c:v>
                </c:pt>
                <c:pt idx="122">
                  <c:v>15</c:v>
                </c:pt>
                <c:pt idx="123">
                  <c:v>12</c:v>
                </c:pt>
                <c:pt idx="124">
                  <c:v>24</c:v>
                </c:pt>
                <c:pt idx="125">
                  <c:v>13</c:v>
                </c:pt>
                <c:pt idx="126">
                  <c:v>19</c:v>
                </c:pt>
                <c:pt idx="127">
                  <c:v>10</c:v>
                </c:pt>
                <c:pt idx="128">
                  <c:v>19</c:v>
                </c:pt>
                <c:pt idx="129">
                  <c:v>18</c:v>
                </c:pt>
                <c:pt idx="130">
                  <c:v>14</c:v>
                </c:pt>
                <c:pt idx="131">
                  <c:v>29</c:v>
                </c:pt>
                <c:pt idx="132">
                  <c:v>21</c:v>
                </c:pt>
                <c:pt idx="133">
                  <c:v>16</c:v>
                </c:pt>
                <c:pt idx="134">
                  <c:v>29</c:v>
                </c:pt>
                <c:pt idx="135">
                  <c:v>18</c:v>
                </c:pt>
                <c:pt idx="136">
                  <c:v>23</c:v>
                </c:pt>
                <c:pt idx="137">
                  <c:v>23</c:v>
                </c:pt>
                <c:pt idx="138">
                  <c:v>34</c:v>
                </c:pt>
                <c:pt idx="139">
                  <c:v>21</c:v>
                </c:pt>
                <c:pt idx="140">
                  <c:v>19</c:v>
                </c:pt>
                <c:pt idx="141">
                  <c:v>30</c:v>
                </c:pt>
                <c:pt idx="142">
                  <c:v>13</c:v>
                </c:pt>
                <c:pt idx="143">
                  <c:v>14</c:v>
                </c:pt>
                <c:pt idx="144">
                  <c:v>17</c:v>
                </c:pt>
                <c:pt idx="145">
                  <c:v>13</c:v>
                </c:pt>
                <c:pt idx="146">
                  <c:v>23</c:v>
                </c:pt>
                <c:pt idx="147">
                  <c:v>17</c:v>
                </c:pt>
                <c:pt idx="148">
                  <c:v>34</c:v>
                </c:pt>
                <c:pt idx="149">
                  <c:v>18</c:v>
                </c:pt>
                <c:pt idx="150">
                  <c:v>14</c:v>
                </c:pt>
                <c:pt idx="151">
                  <c:v>22</c:v>
                </c:pt>
                <c:pt idx="152">
                  <c:v>30</c:v>
                </c:pt>
                <c:pt idx="153">
                  <c:v>14</c:v>
                </c:pt>
                <c:pt idx="154">
                  <c:v>30</c:v>
                </c:pt>
                <c:pt idx="155">
                  <c:v>12</c:v>
                </c:pt>
                <c:pt idx="156">
                  <c:v>41</c:v>
                </c:pt>
                <c:pt idx="157">
                  <c:v>16</c:v>
                </c:pt>
                <c:pt idx="158">
                  <c:v>31</c:v>
                </c:pt>
                <c:pt idx="159">
                  <c:v>12</c:v>
                </c:pt>
                <c:pt idx="160">
                  <c:v>27</c:v>
                </c:pt>
                <c:pt idx="161">
                  <c:v>36</c:v>
                </c:pt>
                <c:pt idx="162">
                  <c:v>16</c:v>
                </c:pt>
                <c:pt idx="163">
                  <c:v>15</c:v>
                </c:pt>
                <c:pt idx="164">
                  <c:v>27</c:v>
                </c:pt>
                <c:pt idx="165">
                  <c:v>15</c:v>
                </c:pt>
                <c:pt idx="166">
                  <c:v>13</c:v>
                </c:pt>
                <c:pt idx="167">
                  <c:v>12</c:v>
                </c:pt>
                <c:pt idx="168">
                  <c:v>14</c:v>
                </c:pt>
                <c:pt idx="169">
                  <c:v>11</c:v>
                </c:pt>
                <c:pt idx="170">
                  <c:v>20</c:v>
                </c:pt>
                <c:pt idx="171">
                  <c:v>16</c:v>
                </c:pt>
                <c:pt idx="172">
                  <c:v>31</c:v>
                </c:pt>
                <c:pt idx="173">
                  <c:v>16</c:v>
                </c:pt>
                <c:pt idx="174">
                  <c:v>27</c:v>
                </c:pt>
                <c:pt idx="175">
                  <c:v>41</c:v>
                </c:pt>
                <c:pt idx="176">
                  <c:v>13</c:v>
                </c:pt>
                <c:pt idx="177">
                  <c:v>14</c:v>
                </c:pt>
                <c:pt idx="178">
                  <c:v>9</c:v>
                </c:pt>
                <c:pt idx="179">
                  <c:v>26</c:v>
                </c:pt>
                <c:pt idx="180">
                  <c:v>21</c:v>
                </c:pt>
                <c:pt idx="181">
                  <c:v>19</c:v>
                </c:pt>
                <c:pt idx="182">
                  <c:v>19</c:v>
                </c:pt>
                <c:pt idx="183">
                  <c:v>7</c:v>
                </c:pt>
                <c:pt idx="184">
                  <c:v>16</c:v>
                </c:pt>
                <c:pt idx="185">
                  <c:v>15</c:v>
                </c:pt>
                <c:pt idx="186">
                  <c:v>20</c:v>
                </c:pt>
                <c:pt idx="187">
                  <c:v>17</c:v>
                </c:pt>
                <c:pt idx="188">
                  <c:v>21</c:v>
                </c:pt>
                <c:pt idx="189">
                  <c:v>19</c:v>
                </c:pt>
                <c:pt idx="190">
                  <c:v>37</c:v>
                </c:pt>
                <c:pt idx="191">
                  <c:v>16</c:v>
                </c:pt>
                <c:pt idx="192">
                  <c:v>32</c:v>
                </c:pt>
                <c:pt idx="193">
                  <c:v>22</c:v>
                </c:pt>
                <c:pt idx="194">
                  <c:v>10</c:v>
                </c:pt>
                <c:pt idx="195">
                  <c:v>6</c:v>
                </c:pt>
                <c:pt idx="196">
                  <c:v>12</c:v>
                </c:pt>
                <c:pt idx="197">
                  <c:v>4</c:v>
                </c:pt>
                <c:pt idx="198">
                  <c:v>17</c:v>
                </c:pt>
                <c:pt idx="199">
                  <c:v>12</c:v>
                </c:pt>
                <c:pt idx="200">
                  <c:v>7</c:v>
                </c:pt>
                <c:pt idx="201">
                  <c:v>13</c:v>
                </c:pt>
                <c:pt idx="202">
                  <c:v>9</c:v>
                </c:pt>
                <c:pt idx="203">
                  <c:v>14</c:v>
                </c:pt>
                <c:pt idx="204">
                  <c:v>9</c:v>
                </c:pt>
                <c:pt idx="205">
                  <c:v>10</c:v>
                </c:pt>
                <c:pt idx="206">
                  <c:v>15</c:v>
                </c:pt>
                <c:pt idx="207">
                  <c:v>13</c:v>
                </c:pt>
                <c:pt idx="208">
                  <c:v>13</c:v>
                </c:pt>
                <c:pt idx="209">
                  <c:v>8</c:v>
                </c:pt>
                <c:pt idx="210">
                  <c:v>9</c:v>
                </c:pt>
                <c:pt idx="211">
                  <c:v>9</c:v>
                </c:pt>
                <c:pt idx="212">
                  <c:v>14</c:v>
                </c:pt>
                <c:pt idx="213">
                  <c:v>5</c:v>
                </c:pt>
                <c:pt idx="214">
                  <c:v>22</c:v>
                </c:pt>
                <c:pt idx="215">
                  <c:v>29</c:v>
                </c:pt>
                <c:pt idx="216">
                  <c:v>9</c:v>
                </c:pt>
                <c:pt idx="217">
                  <c:v>19</c:v>
                </c:pt>
                <c:pt idx="218">
                  <c:v>20</c:v>
                </c:pt>
                <c:pt idx="219">
                  <c:v>19</c:v>
                </c:pt>
                <c:pt idx="220">
                  <c:v>12</c:v>
                </c:pt>
                <c:pt idx="221">
                  <c:v>15</c:v>
                </c:pt>
                <c:pt idx="222">
                  <c:v>21</c:v>
                </c:pt>
                <c:pt idx="223">
                  <c:v>16</c:v>
                </c:pt>
                <c:pt idx="224">
                  <c:v>26</c:v>
                </c:pt>
                <c:pt idx="225">
                  <c:v>10</c:v>
                </c:pt>
                <c:pt idx="226">
                  <c:v>15</c:v>
                </c:pt>
                <c:pt idx="227">
                  <c:v>20</c:v>
                </c:pt>
                <c:pt idx="228">
                  <c:v>21</c:v>
                </c:pt>
                <c:pt idx="229">
                  <c:v>16</c:v>
                </c:pt>
                <c:pt idx="230">
                  <c:v>17</c:v>
                </c:pt>
                <c:pt idx="231">
                  <c:v>20</c:v>
                </c:pt>
                <c:pt idx="232">
                  <c:v>12</c:v>
                </c:pt>
                <c:pt idx="233">
                  <c:v>9</c:v>
                </c:pt>
                <c:pt idx="234">
                  <c:v>13</c:v>
                </c:pt>
                <c:pt idx="235">
                  <c:v>12</c:v>
                </c:pt>
                <c:pt idx="236">
                  <c:v>21</c:v>
                </c:pt>
                <c:pt idx="237">
                  <c:v>23</c:v>
                </c:pt>
                <c:pt idx="238">
                  <c:v>23</c:v>
                </c:pt>
                <c:pt idx="239">
                  <c:v>16</c:v>
                </c:pt>
                <c:pt idx="240">
                  <c:v>14</c:v>
                </c:pt>
                <c:pt idx="241">
                  <c:v>11</c:v>
                </c:pt>
                <c:pt idx="242">
                  <c:v>38</c:v>
                </c:pt>
                <c:pt idx="243">
                  <c:v>16</c:v>
                </c:pt>
                <c:pt idx="244">
                  <c:v>14</c:v>
                </c:pt>
                <c:pt idx="245">
                  <c:v>33</c:v>
                </c:pt>
                <c:pt idx="246">
                  <c:v>7</c:v>
                </c:pt>
                <c:pt idx="247">
                  <c:v>14</c:v>
                </c:pt>
                <c:pt idx="248">
                  <c:v>23</c:v>
                </c:pt>
                <c:pt idx="249">
                  <c:v>22</c:v>
                </c:pt>
                <c:pt idx="250">
                  <c:v>6</c:v>
                </c:pt>
                <c:pt idx="251">
                  <c:v>20</c:v>
                </c:pt>
                <c:pt idx="252">
                  <c:v>7</c:v>
                </c:pt>
                <c:pt idx="253">
                  <c:v>8</c:v>
                </c:pt>
                <c:pt idx="254">
                  <c:v>23</c:v>
                </c:pt>
                <c:pt idx="255">
                  <c:v>14</c:v>
                </c:pt>
                <c:pt idx="256">
                  <c:v>14</c:v>
                </c:pt>
                <c:pt idx="257">
                  <c:v>9</c:v>
                </c:pt>
                <c:pt idx="258">
                  <c:v>23</c:v>
                </c:pt>
                <c:pt idx="259">
                  <c:v>10</c:v>
                </c:pt>
                <c:pt idx="260">
                  <c:v>38</c:v>
                </c:pt>
                <c:pt idx="261">
                  <c:v>7</c:v>
                </c:pt>
                <c:pt idx="262">
                  <c:v>10</c:v>
                </c:pt>
                <c:pt idx="263">
                  <c:v>10</c:v>
                </c:pt>
                <c:pt idx="264">
                  <c:v>13</c:v>
                </c:pt>
                <c:pt idx="265">
                  <c:v>17</c:v>
                </c:pt>
                <c:pt idx="266">
                  <c:v>8</c:v>
                </c:pt>
                <c:pt idx="267">
                  <c:v>11</c:v>
                </c:pt>
                <c:pt idx="268">
                  <c:v>20</c:v>
                </c:pt>
                <c:pt idx="269">
                  <c:v>23</c:v>
                </c:pt>
                <c:pt idx="270">
                  <c:v>11</c:v>
                </c:pt>
                <c:pt idx="271">
                  <c:v>10</c:v>
                </c:pt>
                <c:pt idx="272">
                  <c:v>14</c:v>
                </c:pt>
                <c:pt idx="273">
                  <c:v>14</c:v>
                </c:pt>
                <c:pt idx="274">
                  <c:v>18</c:v>
                </c:pt>
                <c:pt idx="275">
                  <c:v>11</c:v>
                </c:pt>
                <c:pt idx="27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0-D34F-AC24-D7C3A3E55567}"/>
            </c:ext>
          </c:extLst>
        </c:ser>
        <c:ser>
          <c:idx val="1"/>
          <c:order val="1"/>
          <c:tx>
            <c:v/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0">
                <a:solidFill>
                  <a:srgbClr val="003CE6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12.333333333333337</c:v>
              </c:pt>
            </c:numLit>
          </c:xVal>
          <c:yVal>
            <c:numLit>
              <c:formatCode>General</c:formatCode>
              <c:ptCount val="1"/>
              <c:pt idx="0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490-D34F-AC24-D7C3A3E5556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ANOVA_HID!$B$1:$B$70</c:f>
              <c:numCache>
                <c:formatCode>General</c:formatCode>
                <c:ptCount val="70"/>
                <c:pt idx="0">
                  <c:v>10.168333333333299</c:v>
                </c:pt>
                <c:pt idx="1">
                  <c:v>10.423140096618324</c:v>
                </c:pt>
                <c:pt idx="2">
                  <c:v>10.677946859903347</c:v>
                </c:pt>
                <c:pt idx="3">
                  <c:v>10.932753623188372</c:v>
                </c:pt>
                <c:pt idx="4">
                  <c:v>11.187560386473395</c:v>
                </c:pt>
                <c:pt idx="5">
                  <c:v>11.44236714975842</c:v>
                </c:pt>
                <c:pt idx="6">
                  <c:v>11.697173913043443</c:v>
                </c:pt>
                <c:pt idx="7">
                  <c:v>11.951980676328468</c:v>
                </c:pt>
                <c:pt idx="8">
                  <c:v>12.206787439613491</c:v>
                </c:pt>
                <c:pt idx="9">
                  <c:v>12.461594202898516</c:v>
                </c:pt>
                <c:pt idx="10">
                  <c:v>12.716400966183539</c:v>
                </c:pt>
                <c:pt idx="11">
                  <c:v>12.971207729468563</c:v>
                </c:pt>
                <c:pt idx="12">
                  <c:v>13.226014492753588</c:v>
                </c:pt>
                <c:pt idx="13">
                  <c:v>13.480821256038611</c:v>
                </c:pt>
                <c:pt idx="14">
                  <c:v>13.735628019323634</c:v>
                </c:pt>
                <c:pt idx="15">
                  <c:v>13.990434782608659</c:v>
                </c:pt>
                <c:pt idx="16">
                  <c:v>14.245241545893684</c:v>
                </c:pt>
                <c:pt idx="17">
                  <c:v>14.500048309178707</c:v>
                </c:pt>
                <c:pt idx="18">
                  <c:v>14.75485507246373</c:v>
                </c:pt>
                <c:pt idx="19">
                  <c:v>15.009661835748755</c:v>
                </c:pt>
                <c:pt idx="20">
                  <c:v>15.26446859903378</c:v>
                </c:pt>
                <c:pt idx="21">
                  <c:v>15.519275362318803</c:v>
                </c:pt>
                <c:pt idx="22">
                  <c:v>15.774082125603826</c:v>
                </c:pt>
                <c:pt idx="23">
                  <c:v>16.028888888888851</c:v>
                </c:pt>
                <c:pt idx="24">
                  <c:v>16.283695652173876</c:v>
                </c:pt>
                <c:pt idx="25">
                  <c:v>16.5385024154589</c:v>
                </c:pt>
                <c:pt idx="26">
                  <c:v>16.793309178743925</c:v>
                </c:pt>
                <c:pt idx="27">
                  <c:v>17.048115942028947</c:v>
                </c:pt>
                <c:pt idx="28">
                  <c:v>17.302922705313971</c:v>
                </c:pt>
                <c:pt idx="29">
                  <c:v>17.557729468598996</c:v>
                </c:pt>
                <c:pt idx="30">
                  <c:v>17.812536231884017</c:v>
                </c:pt>
                <c:pt idx="31">
                  <c:v>18.067342995169042</c:v>
                </c:pt>
                <c:pt idx="32">
                  <c:v>18.322149758454067</c:v>
                </c:pt>
                <c:pt idx="33">
                  <c:v>18.576956521739092</c:v>
                </c:pt>
                <c:pt idx="34">
                  <c:v>18.831763285024117</c:v>
                </c:pt>
                <c:pt idx="35">
                  <c:v>19.086570048309142</c:v>
                </c:pt>
                <c:pt idx="36">
                  <c:v>19.341376811594163</c:v>
                </c:pt>
                <c:pt idx="37">
                  <c:v>19.596183574879188</c:v>
                </c:pt>
                <c:pt idx="38">
                  <c:v>19.850990338164209</c:v>
                </c:pt>
                <c:pt idx="39">
                  <c:v>20.105797101449234</c:v>
                </c:pt>
                <c:pt idx="40">
                  <c:v>20.360603864734259</c:v>
                </c:pt>
                <c:pt idx="41">
                  <c:v>20.615410628019283</c:v>
                </c:pt>
                <c:pt idx="42">
                  <c:v>20.870217391304308</c:v>
                </c:pt>
                <c:pt idx="43">
                  <c:v>21.125024154589333</c:v>
                </c:pt>
                <c:pt idx="44">
                  <c:v>21.379830917874354</c:v>
                </c:pt>
                <c:pt idx="45">
                  <c:v>21.634637681159379</c:v>
                </c:pt>
                <c:pt idx="46">
                  <c:v>21.889444444444401</c:v>
                </c:pt>
                <c:pt idx="47">
                  <c:v>22.144251207729425</c:v>
                </c:pt>
                <c:pt idx="48">
                  <c:v>22.39905797101445</c:v>
                </c:pt>
                <c:pt idx="49">
                  <c:v>22.653864734299475</c:v>
                </c:pt>
                <c:pt idx="50">
                  <c:v>22.9086714975845</c:v>
                </c:pt>
                <c:pt idx="51">
                  <c:v>23.163478260869525</c:v>
                </c:pt>
                <c:pt idx="52">
                  <c:v>23.418285024154549</c:v>
                </c:pt>
                <c:pt idx="53">
                  <c:v>23.673091787439571</c:v>
                </c:pt>
                <c:pt idx="54">
                  <c:v>23.927898550724596</c:v>
                </c:pt>
                <c:pt idx="55">
                  <c:v>24.182705314009617</c:v>
                </c:pt>
                <c:pt idx="56">
                  <c:v>24.437512077294642</c:v>
                </c:pt>
                <c:pt idx="57">
                  <c:v>24.692318840579667</c:v>
                </c:pt>
                <c:pt idx="58">
                  <c:v>24.947125603864691</c:v>
                </c:pt>
                <c:pt idx="59">
                  <c:v>25.201932367149716</c:v>
                </c:pt>
                <c:pt idx="60">
                  <c:v>25.456739130434741</c:v>
                </c:pt>
                <c:pt idx="61">
                  <c:v>25.711545893719762</c:v>
                </c:pt>
                <c:pt idx="62">
                  <c:v>25.966352657004787</c:v>
                </c:pt>
                <c:pt idx="63">
                  <c:v>26.221159420289808</c:v>
                </c:pt>
                <c:pt idx="64">
                  <c:v>26.475966183574833</c:v>
                </c:pt>
                <c:pt idx="65">
                  <c:v>26.730772946859858</c:v>
                </c:pt>
                <c:pt idx="66">
                  <c:v>26.985579710144883</c:v>
                </c:pt>
                <c:pt idx="67">
                  <c:v>27.240386473429908</c:v>
                </c:pt>
                <c:pt idx="68">
                  <c:v>27.495193236714933</c:v>
                </c:pt>
                <c:pt idx="69">
                  <c:v>27.749999999999957</c:v>
                </c:pt>
              </c:numCache>
            </c:numRef>
          </c:xVal>
          <c:yVal>
            <c:numRef>
              <c:f>ANOVA_HID!$C$1:$C$70</c:f>
              <c:numCache>
                <c:formatCode>General</c:formatCode>
                <c:ptCount val="70"/>
                <c:pt idx="0">
                  <c:v>-2.9721954353138411</c:v>
                </c:pt>
                <c:pt idx="1">
                  <c:v>-2.7154988409130123</c:v>
                </c:pt>
                <c:pt idx="2">
                  <c:v>-2.4588756815565258</c:v>
                </c:pt>
                <c:pt idx="3">
                  <c:v>-2.2023259877094716</c:v>
                </c:pt>
                <c:pt idx="4">
                  <c:v>-1.9458497886206008</c:v>
                </c:pt>
                <c:pt idx="5">
                  <c:v>-1.6894471123198809</c:v>
                </c:pt>
                <c:pt idx="6">
                  <c:v>-1.4331179856161587</c:v>
                </c:pt>
                <c:pt idx="7">
                  <c:v>-1.1768624340948968</c:v>
                </c:pt>
                <c:pt idx="8">
                  <c:v>-0.92068048211606701</c:v>
                </c:pt>
                <c:pt idx="9">
                  <c:v>-0.66457215281206139</c:v>
                </c:pt>
                <c:pt idx="10">
                  <c:v>-0.40853746808579494</c:v>
                </c:pt>
                <c:pt idx="11">
                  <c:v>-0.15257644860883524</c:v>
                </c:pt>
                <c:pt idx="12">
                  <c:v>0.10331088618031004</c:v>
                </c:pt>
                <c:pt idx="13">
                  <c:v>0.35912451807784151</c:v>
                </c:pt>
                <c:pt idx="14">
                  <c:v>0.61486443011620118</c:v>
                </c:pt>
                <c:pt idx="15">
                  <c:v>0.87053060656548809</c:v>
                </c:pt>
                <c:pt idx="16">
                  <c:v>1.1261230329347853</c:v>
                </c:pt>
                <c:pt idx="17">
                  <c:v>1.3816416959733893</c:v>
                </c:pt>
                <c:pt idx="18">
                  <c:v>1.6370865836719179</c:v>
                </c:pt>
                <c:pt idx="19">
                  <c:v>1.8924576852633272</c:v>
                </c:pt>
                <c:pt idx="20">
                  <c:v>2.1477549912238132</c:v>
                </c:pt>
                <c:pt idx="21">
                  <c:v>2.402978493273622</c:v>
                </c:pt>
                <c:pt idx="22">
                  <c:v>2.6581281843777429</c:v>
                </c:pt>
                <c:pt idx="23">
                  <c:v>2.9132040587465102</c:v>
                </c:pt>
                <c:pt idx="24">
                  <c:v>3.1682061118360796</c:v>
                </c:pt>
                <c:pt idx="25">
                  <c:v>3.4231343403488239</c:v>
                </c:pt>
                <c:pt idx="26">
                  <c:v>3.6779887422336</c:v>
                </c:pt>
                <c:pt idx="27">
                  <c:v>3.9327693166859294</c:v>
                </c:pt>
                <c:pt idx="28">
                  <c:v>4.1874760641480719</c:v>
                </c:pt>
                <c:pt idx="29">
                  <c:v>4.4421089863089751</c:v>
                </c:pt>
                <c:pt idx="30">
                  <c:v>4.6966680861041326</c:v>
                </c:pt>
                <c:pt idx="31">
                  <c:v>4.951153367715353</c:v>
                </c:pt>
                <c:pt idx="32">
                  <c:v>5.2055648365703888</c:v>
                </c:pt>
                <c:pt idx="33">
                  <c:v>5.4599024993424781</c:v>
                </c:pt>
                <c:pt idx="34">
                  <c:v>5.7141663639498042</c:v>
                </c:pt>
                <c:pt idx="35">
                  <c:v>5.9683564395547961</c:v>
                </c:pt>
                <c:pt idx="36">
                  <c:v>6.2224727365633736</c:v>
                </c:pt>
                <c:pt idx="37">
                  <c:v>6.4765152666240766</c:v>
                </c:pt>
                <c:pt idx="38">
                  <c:v>6.7304840426270651</c:v>
                </c:pt>
                <c:pt idx="39">
                  <c:v>6.9843790787030464</c:v>
                </c:pt>
                <c:pt idx="40">
                  <c:v>7.238200390222076</c:v>
                </c:pt>
                <c:pt idx="41">
                  <c:v>7.4919479937922713</c:v>
                </c:pt>
                <c:pt idx="42">
                  <c:v>7.7456219072584052</c:v>
                </c:pt>
                <c:pt idx="43">
                  <c:v>7.9992221497004152</c:v>
                </c:pt>
                <c:pt idx="44">
                  <c:v>8.252748741431791</c:v>
                </c:pt>
                <c:pt idx="45">
                  <c:v>8.5062017039978777</c:v>
                </c:pt>
                <c:pt idx="46">
                  <c:v>8.7595810601740567</c:v>
                </c:pt>
                <c:pt idx="47">
                  <c:v>9.0128868339638366</c:v>
                </c:pt>
                <c:pt idx="48">
                  <c:v>9.2661190505968509</c:v>
                </c:pt>
                <c:pt idx="49">
                  <c:v>9.5192777365267247</c:v>
                </c:pt>
                <c:pt idx="50">
                  <c:v>9.7723629194288808</c:v>
                </c:pt>
                <c:pt idx="51">
                  <c:v>10.025374628198215</c:v>
                </c:pt>
                <c:pt idx="52">
                  <c:v>10.27831289294668</c:v>
                </c:pt>
                <c:pt idx="53">
                  <c:v>10.531177745000763</c:v>
                </c:pt>
                <c:pt idx="54">
                  <c:v>10.783969216898909</c:v>
                </c:pt>
                <c:pt idx="55">
                  <c:v>11.036687342388754</c:v>
                </c:pt>
                <c:pt idx="56">
                  <c:v>11.289332156424361</c:v>
                </c:pt>
                <c:pt idx="57">
                  <c:v>11.541903695163294</c:v>
                </c:pt>
                <c:pt idx="58">
                  <c:v>11.794401995963607</c:v>
                </c:pt>
                <c:pt idx="59">
                  <c:v>12.046827097380755</c:v>
                </c:pt>
                <c:pt idx="60">
                  <c:v>12.299179039164402</c:v>
                </c:pt>
                <c:pt idx="61">
                  <c:v>12.551457862255115</c:v>
                </c:pt>
                <c:pt idx="62">
                  <c:v>12.803663608780996</c:v>
                </c:pt>
                <c:pt idx="63">
                  <c:v>13.055796322054187</c:v>
                </c:pt>
                <c:pt idx="64">
                  <c:v>13.307856046567311</c:v>
                </c:pt>
                <c:pt idx="65">
                  <c:v>13.559842827989796</c:v>
                </c:pt>
                <c:pt idx="66">
                  <c:v>13.811756713164121</c:v>
                </c:pt>
                <c:pt idx="67">
                  <c:v>14.063597750101978</c:v>
                </c:pt>
                <c:pt idx="68">
                  <c:v>14.315365987980323</c:v>
                </c:pt>
                <c:pt idx="69">
                  <c:v>14.567061477137354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90-D34F-AC24-D7C3A3E5556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ANOVA_HID1!$B$1:$B$70</c:f>
              <c:numCache>
                <c:formatCode>General</c:formatCode>
                <c:ptCount val="70"/>
                <c:pt idx="0">
                  <c:v>8.5333333333333403</c:v>
                </c:pt>
                <c:pt idx="1">
                  <c:v>8.8118357487922783</c:v>
                </c:pt>
                <c:pt idx="2">
                  <c:v>9.0903381642512162</c:v>
                </c:pt>
                <c:pt idx="3">
                  <c:v>9.3688405797101542</c:v>
                </c:pt>
                <c:pt idx="4">
                  <c:v>9.6473429951690921</c:v>
                </c:pt>
                <c:pt idx="5">
                  <c:v>9.9258454106280301</c:v>
                </c:pt>
                <c:pt idx="6">
                  <c:v>10.204347826086968</c:v>
                </c:pt>
                <c:pt idx="7">
                  <c:v>10.482850241545906</c:v>
                </c:pt>
                <c:pt idx="8">
                  <c:v>10.761352657004844</c:v>
                </c:pt>
                <c:pt idx="9">
                  <c:v>11.039855072463782</c:v>
                </c:pt>
                <c:pt idx="10">
                  <c:v>11.31835748792272</c:v>
                </c:pt>
                <c:pt idx="11">
                  <c:v>11.596859903381658</c:v>
                </c:pt>
                <c:pt idx="12">
                  <c:v>11.875362318840597</c:v>
                </c:pt>
                <c:pt idx="13">
                  <c:v>12.153864734299535</c:v>
                </c:pt>
                <c:pt idx="14">
                  <c:v>12.432367149758473</c:v>
                </c:pt>
                <c:pt idx="15">
                  <c:v>12.710869565217411</c:v>
                </c:pt>
                <c:pt idx="16">
                  <c:v>12.989371980676349</c:v>
                </c:pt>
                <c:pt idx="17">
                  <c:v>13.267874396135287</c:v>
                </c:pt>
                <c:pt idx="18">
                  <c:v>13.546376811594225</c:v>
                </c:pt>
                <c:pt idx="19">
                  <c:v>13.824879227053163</c:v>
                </c:pt>
                <c:pt idx="20">
                  <c:v>14.103381642512101</c:v>
                </c:pt>
                <c:pt idx="21">
                  <c:v>14.381884057971039</c:v>
                </c:pt>
                <c:pt idx="22">
                  <c:v>14.660386473429977</c:v>
                </c:pt>
                <c:pt idx="23">
                  <c:v>14.938888888888915</c:v>
                </c:pt>
                <c:pt idx="24">
                  <c:v>15.217391304347853</c:v>
                </c:pt>
                <c:pt idx="25">
                  <c:v>15.495893719806791</c:v>
                </c:pt>
                <c:pt idx="26">
                  <c:v>15.774396135265729</c:v>
                </c:pt>
                <c:pt idx="27">
                  <c:v>16.052898550724667</c:v>
                </c:pt>
                <c:pt idx="28">
                  <c:v>16.331400966183605</c:v>
                </c:pt>
                <c:pt idx="29">
                  <c:v>16.609903381642543</c:v>
                </c:pt>
                <c:pt idx="30">
                  <c:v>16.88840579710148</c:v>
                </c:pt>
                <c:pt idx="31">
                  <c:v>17.166908212560418</c:v>
                </c:pt>
                <c:pt idx="32">
                  <c:v>17.445410628019356</c:v>
                </c:pt>
                <c:pt idx="33">
                  <c:v>17.723913043478294</c:v>
                </c:pt>
                <c:pt idx="34">
                  <c:v>18.002415458937232</c:v>
                </c:pt>
                <c:pt idx="35">
                  <c:v>18.28091787439617</c:v>
                </c:pt>
                <c:pt idx="36">
                  <c:v>18.559420289855108</c:v>
                </c:pt>
                <c:pt idx="37">
                  <c:v>18.837922705314046</c:v>
                </c:pt>
                <c:pt idx="38">
                  <c:v>19.116425120772984</c:v>
                </c:pt>
                <c:pt idx="39">
                  <c:v>19.394927536231922</c:v>
                </c:pt>
                <c:pt idx="40">
                  <c:v>19.67342995169086</c:v>
                </c:pt>
                <c:pt idx="41">
                  <c:v>19.951932367149798</c:v>
                </c:pt>
                <c:pt idx="42">
                  <c:v>20.230434782608736</c:v>
                </c:pt>
                <c:pt idx="43">
                  <c:v>20.508937198067674</c:v>
                </c:pt>
                <c:pt idx="44">
                  <c:v>20.787439613526612</c:v>
                </c:pt>
                <c:pt idx="45">
                  <c:v>21.06594202898555</c:v>
                </c:pt>
                <c:pt idx="46">
                  <c:v>21.344444444444488</c:v>
                </c:pt>
                <c:pt idx="47">
                  <c:v>21.622946859903426</c:v>
                </c:pt>
                <c:pt idx="48">
                  <c:v>21.901449275362367</c:v>
                </c:pt>
                <c:pt idx="49">
                  <c:v>22.179951690821305</c:v>
                </c:pt>
                <c:pt idx="50">
                  <c:v>22.458454106280243</c:v>
                </c:pt>
                <c:pt idx="51">
                  <c:v>22.736956521739181</c:v>
                </c:pt>
                <c:pt idx="52">
                  <c:v>23.015458937198119</c:v>
                </c:pt>
                <c:pt idx="53">
                  <c:v>23.293961352657057</c:v>
                </c:pt>
                <c:pt idx="54">
                  <c:v>23.572463768115995</c:v>
                </c:pt>
                <c:pt idx="55">
                  <c:v>23.850966183574933</c:v>
                </c:pt>
                <c:pt idx="56">
                  <c:v>24.129468599033871</c:v>
                </c:pt>
                <c:pt idx="57">
                  <c:v>24.407971014492809</c:v>
                </c:pt>
                <c:pt idx="58">
                  <c:v>24.686473429951747</c:v>
                </c:pt>
                <c:pt idx="59">
                  <c:v>24.964975845410684</c:v>
                </c:pt>
                <c:pt idx="60">
                  <c:v>25.243478260869622</c:v>
                </c:pt>
                <c:pt idx="61">
                  <c:v>25.52198067632856</c:v>
                </c:pt>
                <c:pt idx="62">
                  <c:v>25.800483091787498</c:v>
                </c:pt>
                <c:pt idx="63">
                  <c:v>26.078985507246436</c:v>
                </c:pt>
                <c:pt idx="64">
                  <c:v>26.357487922705374</c:v>
                </c:pt>
                <c:pt idx="65">
                  <c:v>26.635990338164312</c:v>
                </c:pt>
                <c:pt idx="66">
                  <c:v>26.91449275362325</c:v>
                </c:pt>
                <c:pt idx="67">
                  <c:v>27.192995169082188</c:v>
                </c:pt>
                <c:pt idx="68">
                  <c:v>27.471497584541126</c:v>
                </c:pt>
                <c:pt idx="69">
                  <c:v>27.750000000000064</c:v>
                </c:pt>
              </c:numCache>
            </c:numRef>
          </c:xVal>
          <c:yVal>
            <c:numRef>
              <c:f>ANOVA_HID1!$C$1:$C$70</c:f>
              <c:numCache>
                <c:formatCode>General</c:formatCode>
                <c:ptCount val="70"/>
                <c:pt idx="0">
                  <c:v>21.687733596610805</c:v>
                </c:pt>
                <c:pt idx="1">
                  <c:v>21.963660012717263</c:v>
                </c:pt>
                <c:pt idx="2">
                  <c:v>22.239673893446234</c:v>
                </c:pt>
                <c:pt idx="3">
                  <c:v>22.515775288465278</c:v>
                </c:pt>
                <c:pt idx="4">
                  <c:v>22.791964245730959</c:v>
                </c:pt>
                <c:pt idx="5">
                  <c:v>23.068240811484067</c:v>
                </c:pt>
                <c:pt idx="6">
                  <c:v>23.344605030245038</c:v>
                </c:pt>
                <c:pt idx="7">
                  <c:v>23.621056944809524</c:v>
                </c:pt>
                <c:pt idx="8">
                  <c:v>23.897596596244135</c:v>
                </c:pt>
                <c:pt idx="9">
                  <c:v>24.174224023882338</c:v>
                </c:pt>
                <c:pt idx="10">
                  <c:v>24.450939265320546</c:v>
                </c:pt>
                <c:pt idx="11">
                  <c:v>24.727742356414353</c:v>
                </c:pt>
                <c:pt idx="12">
                  <c:v>25.004633331274967</c:v>
                </c:pt>
                <c:pt idx="13">
                  <c:v>25.281612222265764</c:v>
                </c:pt>
                <c:pt idx="14">
                  <c:v>25.558679059999093</c:v>
                </c:pt>
                <c:pt idx="15">
                  <c:v>25.835833873333179</c:v>
                </c:pt>
                <c:pt idx="16">
                  <c:v>26.11307668936923</c:v>
                </c:pt>
                <c:pt idx="17">
                  <c:v>26.39040753344873</c:v>
                </c:pt>
                <c:pt idx="18">
                  <c:v>26.6678264291509</c:v>
                </c:pt>
                <c:pt idx="19">
                  <c:v>26.945333398290288</c:v>
                </c:pt>
                <c:pt idx="20">
                  <c:v>27.222928460914634</c:v>
                </c:pt>
                <c:pt idx="21">
                  <c:v>27.500611635302818</c:v>
                </c:pt>
                <c:pt idx="22">
                  <c:v>27.778382937963023</c:v>
                </c:pt>
                <c:pt idx="23">
                  <c:v>28.05624238363108</c:v>
                </c:pt>
                <c:pt idx="24">
                  <c:v>28.334189985268985</c:v>
                </c:pt>
                <c:pt idx="25">
                  <c:v>28.612225754063594</c:v>
                </c:pt>
                <c:pt idx="26">
                  <c:v>28.890349699425478</c:v>
                </c:pt>
                <c:pt idx="27">
                  <c:v>29.168561828988004</c:v>
                </c:pt>
                <c:pt idx="28">
                  <c:v>29.446862148606535</c:v>
                </c:pt>
                <c:pt idx="29">
                  <c:v>29.725250662357872</c:v>
                </c:pt>
                <c:pt idx="30">
                  <c:v>30.003727372539807</c:v>
                </c:pt>
                <c:pt idx="31">
                  <c:v>30.282292279670926</c:v>
                </c:pt>
                <c:pt idx="32">
                  <c:v>30.560945382490523</c:v>
                </c:pt>
                <c:pt idx="33">
                  <c:v>30.839686677958756</c:v>
                </c:pt>
                <c:pt idx="34">
                  <c:v>31.118516161256935</c:v>
                </c:pt>
                <c:pt idx="35">
                  <c:v>31.397433825788028</c:v>
                </c:pt>
                <c:pt idx="36">
                  <c:v>31.676439663177284</c:v>
                </c:pt>
                <c:pt idx="37">
                  <c:v>31.955533663273144</c:v>
                </c:pt>
                <c:pt idx="38">
                  <c:v>32.234715814148203</c:v>
                </c:pt>
                <c:pt idx="39">
                  <c:v>32.513986102100425</c:v>
                </c:pt>
                <c:pt idx="40">
                  <c:v>32.793344511654567</c:v>
                </c:pt>
                <c:pt idx="41">
                  <c:v>33.072791025563674</c:v>
                </c:pt>
                <c:pt idx="42">
                  <c:v>33.352325624810867</c:v>
                </c:pt>
                <c:pt idx="43">
                  <c:v>33.631948288611213</c:v>
                </c:pt>
                <c:pt idx="44">
                  <c:v>33.911658994413841</c:v>
                </c:pt>
                <c:pt idx="45">
                  <c:v>34.191457717904221</c:v>
                </c:pt>
                <c:pt idx="46">
                  <c:v>34.471344433006578</c:v>
                </c:pt>
                <c:pt idx="47">
                  <c:v>34.751319111886509</c:v>
                </c:pt>
                <c:pt idx="48">
                  <c:v>35.031381724953803</c:v>
                </c:pt>
                <c:pt idx="49">
                  <c:v>35.31153224086539</c:v>
                </c:pt>
                <c:pt idx="50">
                  <c:v>35.591770626528458</c:v>
                </c:pt>
                <c:pt idx="51">
                  <c:v>35.872096847103819</c:v>
                </c:pt>
                <c:pt idx="52">
                  <c:v>36.152510866009337</c:v>
                </c:pt>
                <c:pt idx="53">
                  <c:v>36.433012644923622</c:v>
                </c:pt>
                <c:pt idx="54">
                  <c:v>36.713602143789842</c:v>
                </c:pt>
                <c:pt idx="55">
                  <c:v>36.9942793208197</c:v>
                </c:pt>
                <c:pt idx="56">
                  <c:v>37.275044132497626</c:v>
                </c:pt>
                <c:pt idx="57">
                  <c:v>37.55589653358507</c:v>
                </c:pt>
                <c:pt idx="58">
                  <c:v>37.836836477125054</c:v>
                </c:pt>
                <c:pt idx="59">
                  <c:v>38.117863914446765</c:v>
                </c:pt>
                <c:pt idx="60">
                  <c:v>38.398978795170436</c:v>
                </c:pt>
                <c:pt idx="61">
                  <c:v>38.680181067212317</c:v>
                </c:pt>
                <c:pt idx="62">
                  <c:v>38.961470676789787</c:v>
                </c:pt>
                <c:pt idx="63">
                  <c:v>39.242847568426754</c:v>
                </c:pt>
                <c:pt idx="64">
                  <c:v>39.524311684959024</c:v>
                </c:pt>
                <c:pt idx="65">
                  <c:v>39.805862967540008</c:v>
                </c:pt>
                <c:pt idx="66">
                  <c:v>40.087501355646467</c:v>
                </c:pt>
                <c:pt idx="67">
                  <c:v>40.369226787084479</c:v>
                </c:pt>
                <c:pt idx="68">
                  <c:v>40.651039197995502</c:v>
                </c:pt>
                <c:pt idx="69">
                  <c:v>40.932938522862671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90-D34F-AC24-D7C3A3E55567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-5</c:v>
              </c:pt>
              <c:pt idx="1">
                <c:v>45</c:v>
              </c:pt>
            </c:numLit>
          </c:xVal>
          <c:yVal>
            <c:numLit>
              <c:formatCode>General</c:formatCode>
              <c:ptCount val="2"/>
              <c:pt idx="0">
                <c:v>-5</c:v>
              </c:pt>
              <c:pt idx="1">
                <c:v>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490-D34F-AC24-D7C3A3E5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37567"/>
        <c:axId val="583922495"/>
      </c:scatterChart>
      <c:valAx>
        <c:axId val="583837567"/>
        <c:scaling>
          <c:orientation val="minMax"/>
          <c:max val="4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Pred(delta)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583922495"/>
        <c:crosses val="autoZero"/>
        <c:crossBetween val="midCat"/>
      </c:valAx>
      <c:valAx>
        <c:axId val="583922495"/>
        <c:scaling>
          <c:orientation val="minMax"/>
          <c:max val="45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8383756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delta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strRef>
              <c:f>ANOVA!$B$158:$B$434</c:f>
              <c:strCache>
                <c:ptCount val="277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  <c:pt idx="220">
                  <c:v>Obs221</c:v>
                </c:pt>
                <c:pt idx="221">
                  <c:v>Obs222</c:v>
                </c:pt>
                <c:pt idx="222">
                  <c:v>Obs223</c:v>
                </c:pt>
                <c:pt idx="223">
                  <c:v>Obs224</c:v>
                </c:pt>
                <c:pt idx="224">
                  <c:v>Obs225</c:v>
                </c:pt>
                <c:pt idx="225">
                  <c:v>Obs226</c:v>
                </c:pt>
                <c:pt idx="226">
                  <c:v>Obs227</c:v>
                </c:pt>
                <c:pt idx="227">
                  <c:v>Obs228</c:v>
                </c:pt>
                <c:pt idx="228">
                  <c:v>Obs229</c:v>
                </c:pt>
                <c:pt idx="229">
                  <c:v>Obs230</c:v>
                </c:pt>
                <c:pt idx="230">
                  <c:v>Obs231</c:v>
                </c:pt>
                <c:pt idx="231">
                  <c:v>Obs232</c:v>
                </c:pt>
                <c:pt idx="232">
                  <c:v>Obs233</c:v>
                </c:pt>
                <c:pt idx="233">
                  <c:v>Obs234</c:v>
                </c:pt>
                <c:pt idx="234">
                  <c:v>Obs235</c:v>
                </c:pt>
                <c:pt idx="235">
                  <c:v>Obs236</c:v>
                </c:pt>
                <c:pt idx="236">
                  <c:v>Obs237</c:v>
                </c:pt>
                <c:pt idx="237">
                  <c:v>Obs238</c:v>
                </c:pt>
                <c:pt idx="238">
                  <c:v>Obs239</c:v>
                </c:pt>
                <c:pt idx="239">
                  <c:v>Obs240</c:v>
                </c:pt>
                <c:pt idx="240">
                  <c:v>Obs241</c:v>
                </c:pt>
                <c:pt idx="241">
                  <c:v>Obs242</c:v>
                </c:pt>
                <c:pt idx="242">
                  <c:v>Obs243</c:v>
                </c:pt>
                <c:pt idx="243">
                  <c:v>Obs244</c:v>
                </c:pt>
                <c:pt idx="244">
                  <c:v>Obs245</c:v>
                </c:pt>
                <c:pt idx="245">
                  <c:v>Obs246</c:v>
                </c:pt>
                <c:pt idx="246">
                  <c:v>Obs247</c:v>
                </c:pt>
                <c:pt idx="247">
                  <c:v>Obs248</c:v>
                </c:pt>
                <c:pt idx="248">
                  <c:v>Obs249</c:v>
                </c:pt>
                <c:pt idx="249">
                  <c:v>Obs250</c:v>
                </c:pt>
                <c:pt idx="250">
                  <c:v>Obs251</c:v>
                </c:pt>
                <c:pt idx="251">
                  <c:v>Obs252</c:v>
                </c:pt>
                <c:pt idx="252">
                  <c:v>Obs253</c:v>
                </c:pt>
                <c:pt idx="253">
                  <c:v>Obs254</c:v>
                </c:pt>
                <c:pt idx="254">
                  <c:v>Obs255</c:v>
                </c:pt>
                <c:pt idx="255">
                  <c:v>Obs256</c:v>
                </c:pt>
                <c:pt idx="256">
                  <c:v>Obs257</c:v>
                </c:pt>
                <c:pt idx="257">
                  <c:v>Obs258</c:v>
                </c:pt>
                <c:pt idx="258">
                  <c:v>Obs259</c:v>
                </c:pt>
                <c:pt idx="259">
                  <c:v>Obs260</c:v>
                </c:pt>
                <c:pt idx="260">
                  <c:v>Obs261</c:v>
                </c:pt>
                <c:pt idx="261">
                  <c:v>Obs262</c:v>
                </c:pt>
                <c:pt idx="262">
                  <c:v>Obs263</c:v>
                </c:pt>
                <c:pt idx="263">
                  <c:v>Obs264</c:v>
                </c:pt>
                <c:pt idx="264">
                  <c:v>Obs265</c:v>
                </c:pt>
                <c:pt idx="265">
                  <c:v>Obs266</c:v>
                </c:pt>
                <c:pt idx="266">
                  <c:v>Obs267</c:v>
                </c:pt>
                <c:pt idx="267">
                  <c:v>Obs268</c:v>
                </c:pt>
                <c:pt idx="268">
                  <c:v>Obs269</c:v>
                </c:pt>
                <c:pt idx="269">
                  <c:v>Obs270</c:v>
                </c:pt>
                <c:pt idx="270">
                  <c:v>Obs271</c:v>
                </c:pt>
                <c:pt idx="271">
                  <c:v>Obs272</c:v>
                </c:pt>
                <c:pt idx="272">
                  <c:v>Obs273</c:v>
                </c:pt>
                <c:pt idx="273">
                  <c:v>Obs274</c:v>
                </c:pt>
                <c:pt idx="274">
                  <c:v>Obs275</c:v>
                </c:pt>
                <c:pt idx="275">
                  <c:v>Obs276</c:v>
                </c:pt>
                <c:pt idx="276">
                  <c:v>Obs277</c:v>
                </c:pt>
              </c:strCache>
            </c:strRef>
          </c:cat>
          <c:val>
            <c:numRef>
              <c:f>ANOVA!$G$158:$G$434</c:f>
              <c:numCache>
                <c:formatCode>0</c:formatCode>
                <c:ptCount val="277"/>
                <c:pt idx="0">
                  <c:v>-1.1030099979316368</c:v>
                </c:pt>
                <c:pt idx="1">
                  <c:v>-0.95259954366823174</c:v>
                </c:pt>
                <c:pt idx="2">
                  <c:v>1.453967724546247</c:v>
                </c:pt>
                <c:pt idx="3">
                  <c:v>-0.35095772661461211</c:v>
                </c:pt>
                <c:pt idx="4">
                  <c:v>-1.4038309064584467</c:v>
                </c:pt>
                <c:pt idx="5">
                  <c:v>0.40109454470241251</c:v>
                </c:pt>
                <c:pt idx="6">
                  <c:v>0.10027363617560266</c:v>
                </c:pt>
                <c:pt idx="7">
                  <c:v>0.10027363617560266</c:v>
                </c:pt>
                <c:pt idx="8">
                  <c:v>1.1531468160194371</c:v>
                </c:pt>
                <c:pt idx="9">
                  <c:v>1.0027363617560321</c:v>
                </c:pt>
                <c:pt idx="10">
                  <c:v>-0.35095772661461211</c:v>
                </c:pt>
                <c:pt idx="11">
                  <c:v>-5.0136818087802265E-2</c:v>
                </c:pt>
                <c:pt idx="12">
                  <c:v>0.34710104830016181</c:v>
                </c:pt>
                <c:pt idx="13">
                  <c:v>4.6280139773351991E-2</c:v>
                </c:pt>
                <c:pt idx="14">
                  <c:v>-0.10413031449005293</c:v>
                </c:pt>
                <c:pt idx="15">
                  <c:v>1.3999742281439962</c:v>
                </c:pt>
                <c:pt idx="16">
                  <c:v>0.1966905940367569</c:v>
                </c:pt>
                <c:pt idx="17">
                  <c:v>-1.1570034943338874</c:v>
                </c:pt>
                <c:pt idx="18">
                  <c:v>-0.55536167728026764</c:v>
                </c:pt>
                <c:pt idx="19">
                  <c:v>-0.55536167728026764</c:v>
                </c:pt>
                <c:pt idx="20">
                  <c:v>-0.40495122301686276</c:v>
                </c:pt>
                <c:pt idx="21">
                  <c:v>0.64792195682697162</c:v>
                </c:pt>
                <c:pt idx="22">
                  <c:v>0.49751150256356674</c:v>
                </c:pt>
                <c:pt idx="23">
                  <c:v>-0.25454076875345782</c:v>
                </c:pt>
                <c:pt idx="24">
                  <c:v>-0.10413031449005293</c:v>
                </c:pt>
                <c:pt idx="25">
                  <c:v>0.72891220143034696</c:v>
                </c:pt>
                <c:pt idx="26">
                  <c:v>-0.77519234120370217</c:v>
                </c:pt>
                <c:pt idx="27">
                  <c:v>-0.47437143267689236</c:v>
                </c:pt>
                <c:pt idx="28">
                  <c:v>0.12727038437672733</c:v>
                </c:pt>
                <c:pt idx="29">
                  <c:v>-0.47437143267689236</c:v>
                </c:pt>
                <c:pt idx="30">
                  <c:v>0.42809129290353715</c:v>
                </c:pt>
                <c:pt idx="31">
                  <c:v>-0.62478188694029724</c:v>
                </c:pt>
                <c:pt idx="32">
                  <c:v>-1.0760132497305119</c:v>
                </c:pt>
                <c:pt idx="33">
                  <c:v>1.1801435642205618</c:v>
                </c:pt>
                <c:pt idx="34">
                  <c:v>0.12727038437672733</c:v>
                </c:pt>
                <c:pt idx="35">
                  <c:v>0.57850174716694214</c:v>
                </c:pt>
                <c:pt idx="36">
                  <c:v>-0.17355052415008251</c:v>
                </c:pt>
                <c:pt idx="37">
                  <c:v>0.42809129290353715</c:v>
                </c:pt>
                <c:pt idx="38">
                  <c:v>-1.0110924981039984</c:v>
                </c:pt>
                <c:pt idx="39">
                  <c:v>0.19219113600324109</c:v>
                </c:pt>
                <c:pt idx="40">
                  <c:v>1.0946538615836705</c:v>
                </c:pt>
                <c:pt idx="41">
                  <c:v>-1.0110924981039984</c:v>
                </c:pt>
                <c:pt idx="42">
                  <c:v>0.79383295305686075</c:v>
                </c:pt>
                <c:pt idx="43">
                  <c:v>1.6962956786372902</c:v>
                </c:pt>
                <c:pt idx="44">
                  <c:v>-0.55986113531378356</c:v>
                </c:pt>
                <c:pt idx="45">
                  <c:v>-0.7102715895771885</c:v>
                </c:pt>
                <c:pt idx="46">
                  <c:v>4.1780681739836158E-2</c:v>
                </c:pt>
                <c:pt idx="47">
                  <c:v>4.1780681739836158E-2</c:v>
                </c:pt>
                <c:pt idx="48">
                  <c:v>-1.1615029523674032</c:v>
                </c:pt>
                <c:pt idx="49">
                  <c:v>0.79383295305686075</c:v>
                </c:pt>
                <c:pt idx="50">
                  <c:v>-1.9135552236844278</c:v>
                </c:pt>
                <c:pt idx="51">
                  <c:v>-0.25904022678697369</c:v>
                </c:pt>
                <c:pt idx="52">
                  <c:v>-0.86068204384059332</c:v>
                </c:pt>
                <c:pt idx="53">
                  <c:v>0.94424340732026568</c:v>
                </c:pt>
                <c:pt idx="54">
                  <c:v>-0.55986113531378356</c:v>
                </c:pt>
                <c:pt idx="55">
                  <c:v>2.4483479499543148</c:v>
                </c:pt>
                <c:pt idx="56">
                  <c:v>1.3457777486725686</c:v>
                </c:pt>
                <c:pt idx="57">
                  <c:v>-0.91037906527850532</c:v>
                </c:pt>
                <c:pt idx="58">
                  <c:v>-0.60955815675169545</c:v>
                </c:pt>
                <c:pt idx="59">
                  <c:v>-0.91037906527850532</c:v>
                </c:pt>
                <c:pt idx="60">
                  <c:v>0.14249411456532915</c:v>
                </c:pt>
                <c:pt idx="61">
                  <c:v>-0.45914770248829051</c:v>
                </c:pt>
                <c:pt idx="62">
                  <c:v>-0.30873724822488563</c:v>
                </c:pt>
                <c:pt idx="63">
                  <c:v>0.14249411456532915</c:v>
                </c:pt>
                <c:pt idx="64">
                  <c:v>-1.36161042806872</c:v>
                </c:pt>
                <c:pt idx="65">
                  <c:v>0.44331502309213899</c:v>
                </c:pt>
                <c:pt idx="66">
                  <c:v>0.59372547735554393</c:v>
                </c:pt>
                <c:pt idx="67">
                  <c:v>0.8945463858823538</c:v>
                </c:pt>
                <c:pt idx="68">
                  <c:v>-0.30873724822488563</c:v>
                </c:pt>
                <c:pt idx="69">
                  <c:v>-0.45914770248829051</c:v>
                </c:pt>
                <c:pt idx="70">
                  <c:v>1.9474195657261881</c:v>
                </c:pt>
                <c:pt idx="71">
                  <c:v>-0.45914770248829051</c:v>
                </c:pt>
                <c:pt idx="72">
                  <c:v>-0.15832679396148069</c:v>
                </c:pt>
                <c:pt idx="73">
                  <c:v>-7.9163396980757705E-3</c:v>
                </c:pt>
                <c:pt idx="74">
                  <c:v>0.44331502309213899</c:v>
                </c:pt>
                <c:pt idx="75">
                  <c:v>0.15041045426340333</c:v>
                </c:pt>
                <c:pt idx="76">
                  <c:v>-1.052873179843836</c:v>
                </c:pt>
                <c:pt idx="77">
                  <c:v>-1.6030958348885873E-15</c:v>
                </c:pt>
                <c:pt idx="78">
                  <c:v>-1.6030958348885873E-15</c:v>
                </c:pt>
                <c:pt idx="79">
                  <c:v>-0.75205227131702623</c:v>
                </c:pt>
                <c:pt idx="80">
                  <c:v>-1.6030958348885873E-15</c:v>
                </c:pt>
                <c:pt idx="81">
                  <c:v>-1.203283634107241</c:v>
                </c:pt>
                <c:pt idx="82">
                  <c:v>1.6545149968974526</c:v>
                </c:pt>
                <c:pt idx="83">
                  <c:v>0.30082090852680826</c:v>
                </c:pt>
                <c:pt idx="84">
                  <c:v>0.30082090852680826</c:v>
                </c:pt>
                <c:pt idx="85">
                  <c:v>-0.15041045426340652</c:v>
                </c:pt>
                <c:pt idx="86">
                  <c:v>0.90246272558042795</c:v>
                </c:pt>
                <c:pt idx="87">
                  <c:v>1.0528731798438329</c:v>
                </c:pt>
                <c:pt idx="88">
                  <c:v>-0.45123136279021636</c:v>
                </c:pt>
                <c:pt idx="89">
                  <c:v>-0.75205227131702623</c:v>
                </c:pt>
                <c:pt idx="90">
                  <c:v>-1.6030958348885873E-15</c:v>
                </c:pt>
                <c:pt idx="91">
                  <c:v>0.69735756067578492</c:v>
                </c:pt>
                <c:pt idx="92">
                  <c:v>1.9006411947830242</c:v>
                </c:pt>
                <c:pt idx="93">
                  <c:v>0.54694710641237998</c:v>
                </c:pt>
                <c:pt idx="94">
                  <c:v>-0.20510516490464462</c:v>
                </c:pt>
                <c:pt idx="95">
                  <c:v>-0.6563365276948594</c:v>
                </c:pt>
                <c:pt idx="96">
                  <c:v>-5.4694710641239708E-2</c:v>
                </c:pt>
                <c:pt idx="97">
                  <c:v>0.39653665214897504</c:v>
                </c:pt>
                <c:pt idx="98">
                  <c:v>-0.50592607343145446</c:v>
                </c:pt>
                <c:pt idx="99">
                  <c:v>0.24612619788557014</c:v>
                </c:pt>
                <c:pt idx="100">
                  <c:v>0.84776801493918985</c:v>
                </c:pt>
                <c:pt idx="101">
                  <c:v>-0.6563365276948594</c:v>
                </c:pt>
                <c:pt idx="102">
                  <c:v>-0.6563365276948594</c:v>
                </c:pt>
                <c:pt idx="103">
                  <c:v>-0.80674698195826433</c:v>
                </c:pt>
                <c:pt idx="104">
                  <c:v>-5.4694710641239708E-2</c:v>
                </c:pt>
                <c:pt idx="105">
                  <c:v>-0.95715743622166927</c:v>
                </c:pt>
                <c:pt idx="106">
                  <c:v>9.5715743622165214E-2</c:v>
                </c:pt>
                <c:pt idx="107">
                  <c:v>-0.6563365276948594</c:v>
                </c:pt>
                <c:pt idx="108">
                  <c:v>-0.80674698195826433</c:v>
                </c:pt>
                <c:pt idx="109">
                  <c:v>-0.80674698195826433</c:v>
                </c:pt>
                <c:pt idx="110">
                  <c:v>2.2014621033098343</c:v>
                </c:pt>
                <c:pt idx="111">
                  <c:v>1.1485889234659996</c:v>
                </c:pt>
                <c:pt idx="112">
                  <c:v>-1.2579783447484791</c:v>
                </c:pt>
                <c:pt idx="113">
                  <c:v>-1.4853032358511251</c:v>
                </c:pt>
                <c:pt idx="114">
                  <c:v>-0.58284051027069572</c:v>
                </c:pt>
                <c:pt idx="115">
                  <c:v>-0.43243005600729073</c:v>
                </c:pt>
                <c:pt idx="116">
                  <c:v>0.31962221530973384</c:v>
                </c:pt>
                <c:pt idx="117">
                  <c:v>0.31962221530973384</c:v>
                </c:pt>
                <c:pt idx="118">
                  <c:v>-1.1844823273243155</c:v>
                </c:pt>
                <c:pt idx="119">
                  <c:v>0.92126403236335352</c:v>
                </c:pt>
                <c:pt idx="120">
                  <c:v>0.16921176104632893</c:v>
                </c:pt>
                <c:pt idx="121">
                  <c:v>1.823726757943783</c:v>
                </c:pt>
                <c:pt idx="122">
                  <c:v>-0.13160914748048091</c:v>
                </c:pt>
                <c:pt idx="123">
                  <c:v>-0.58284051027069572</c:v>
                </c:pt>
                <c:pt idx="124">
                  <c:v>1.2220849408901633</c:v>
                </c:pt>
                <c:pt idx="125">
                  <c:v>-0.43243005600729073</c:v>
                </c:pt>
                <c:pt idx="126">
                  <c:v>0.47003266957313877</c:v>
                </c:pt>
                <c:pt idx="127">
                  <c:v>-0.88366141879750548</c:v>
                </c:pt>
                <c:pt idx="128">
                  <c:v>0.47003266957313877</c:v>
                </c:pt>
                <c:pt idx="129">
                  <c:v>-0.42616295374631802</c:v>
                </c:pt>
                <c:pt idx="130">
                  <c:v>-1.0278047707999378</c:v>
                </c:pt>
                <c:pt idx="131">
                  <c:v>1.2283520431511361</c:v>
                </c:pt>
                <c:pt idx="132">
                  <c:v>2.5068409043896723E-2</c:v>
                </c:pt>
                <c:pt idx="133">
                  <c:v>-0.72698386227312783</c:v>
                </c:pt>
                <c:pt idx="134">
                  <c:v>1.2283520431511361</c:v>
                </c:pt>
                <c:pt idx="135">
                  <c:v>-0.42616295374631802</c:v>
                </c:pt>
                <c:pt idx="136">
                  <c:v>0.32588931757070655</c:v>
                </c:pt>
                <c:pt idx="137">
                  <c:v>0.32588931757070655</c:v>
                </c:pt>
                <c:pt idx="138">
                  <c:v>1.9804043144681607</c:v>
                </c:pt>
                <c:pt idx="139">
                  <c:v>2.5068409043896723E-2</c:v>
                </c:pt>
                <c:pt idx="140">
                  <c:v>-0.27575249948291314</c:v>
                </c:pt>
                <c:pt idx="141">
                  <c:v>1.3787624974145409</c:v>
                </c:pt>
                <c:pt idx="142">
                  <c:v>-1.1782152250633426</c:v>
                </c:pt>
                <c:pt idx="143">
                  <c:v>-1.0278047707999378</c:v>
                </c:pt>
                <c:pt idx="144">
                  <c:v>-0.57657340800972301</c:v>
                </c:pt>
                <c:pt idx="145">
                  <c:v>-1.1782152250633426</c:v>
                </c:pt>
                <c:pt idx="146">
                  <c:v>0.32588931757070655</c:v>
                </c:pt>
                <c:pt idx="147">
                  <c:v>-0.9212640323633583</c:v>
                </c:pt>
                <c:pt idx="148">
                  <c:v>1.6357136901145253</c:v>
                </c:pt>
                <c:pt idx="149">
                  <c:v>-0.77085357809995347</c:v>
                </c:pt>
                <c:pt idx="150">
                  <c:v>-1.3724953951535732</c:v>
                </c:pt>
                <c:pt idx="151">
                  <c:v>-0.16921176104633373</c:v>
                </c:pt>
                <c:pt idx="152">
                  <c:v>1.0340718730609055</c:v>
                </c:pt>
                <c:pt idx="153">
                  <c:v>-1.3724953951535732</c:v>
                </c:pt>
                <c:pt idx="154">
                  <c:v>1.0340718730609055</c:v>
                </c:pt>
                <c:pt idx="155">
                  <c:v>-1.6733163036803829</c:v>
                </c:pt>
                <c:pt idx="156">
                  <c:v>2.6885868699583599</c:v>
                </c:pt>
                <c:pt idx="157">
                  <c:v>-1.0716744866267633</c:v>
                </c:pt>
                <c:pt idx="158">
                  <c:v>1.1844823273243106</c:v>
                </c:pt>
                <c:pt idx="159">
                  <c:v>-1.6733163036803829</c:v>
                </c:pt>
                <c:pt idx="160">
                  <c:v>0.58284051027069084</c:v>
                </c:pt>
                <c:pt idx="161">
                  <c:v>1.9365345986413351</c:v>
                </c:pt>
                <c:pt idx="162">
                  <c:v>-1.0716744866267633</c:v>
                </c:pt>
                <c:pt idx="163">
                  <c:v>-0.50853058346198898</c:v>
                </c:pt>
                <c:pt idx="164">
                  <c:v>1.2963948676988701</c:v>
                </c:pt>
                <c:pt idx="165">
                  <c:v>-0.50853058346198898</c:v>
                </c:pt>
                <c:pt idx="166">
                  <c:v>-0.80935149198879874</c:v>
                </c:pt>
                <c:pt idx="167">
                  <c:v>-0.95976194625220368</c:v>
                </c:pt>
                <c:pt idx="168">
                  <c:v>-0.65894103772539381</c:v>
                </c:pt>
                <c:pt idx="169">
                  <c:v>-1.1101724005156086</c:v>
                </c:pt>
                <c:pt idx="170">
                  <c:v>0.24352168785503567</c:v>
                </c:pt>
                <c:pt idx="171">
                  <c:v>-0.35812012919858399</c:v>
                </c:pt>
                <c:pt idx="172">
                  <c:v>1.8980366847524899</c:v>
                </c:pt>
                <c:pt idx="173">
                  <c:v>-0.35812012919858399</c:v>
                </c:pt>
                <c:pt idx="174">
                  <c:v>1.2963948676988701</c:v>
                </c:pt>
                <c:pt idx="175">
                  <c:v>3.4021412273865388</c:v>
                </c:pt>
                <c:pt idx="176">
                  <c:v>-0.80935149198879874</c:v>
                </c:pt>
                <c:pt idx="177">
                  <c:v>-0.65894103772539381</c:v>
                </c:pt>
                <c:pt idx="178">
                  <c:v>-1.4109933090424185</c:v>
                </c:pt>
                <c:pt idx="179">
                  <c:v>1.1459844134354651</c:v>
                </c:pt>
                <c:pt idx="180">
                  <c:v>0.39393214211844058</c:v>
                </c:pt>
                <c:pt idx="181">
                  <c:v>9.3111233591630746E-2</c:v>
                </c:pt>
                <c:pt idx="182">
                  <c:v>9.3111233591630746E-2</c:v>
                </c:pt>
                <c:pt idx="183">
                  <c:v>-1.7118142175692284</c:v>
                </c:pt>
                <c:pt idx="184">
                  <c:v>-0.24065672682144915</c:v>
                </c:pt>
                <c:pt idx="185">
                  <c:v>-0.39106718108485405</c:v>
                </c:pt>
                <c:pt idx="186">
                  <c:v>0.36098509023217051</c:v>
                </c:pt>
                <c:pt idx="187">
                  <c:v>-9.0246272558044238E-2</c:v>
                </c:pt>
                <c:pt idx="188">
                  <c:v>0.51139554449557545</c:v>
                </c:pt>
                <c:pt idx="189">
                  <c:v>0.21057463596876561</c:v>
                </c:pt>
                <c:pt idx="190">
                  <c:v>2.9179628127100541</c:v>
                </c:pt>
                <c:pt idx="191">
                  <c:v>-0.24065672682144915</c:v>
                </c:pt>
                <c:pt idx="192">
                  <c:v>2.1659105413930297</c:v>
                </c:pt>
                <c:pt idx="193">
                  <c:v>0.66180599875898038</c:v>
                </c:pt>
                <c:pt idx="194">
                  <c:v>-1.1431194524018786</c:v>
                </c:pt>
                <c:pt idx="195">
                  <c:v>-1.7447612694554984</c:v>
                </c:pt>
                <c:pt idx="196">
                  <c:v>-0.84229854387506886</c:v>
                </c:pt>
                <c:pt idx="197">
                  <c:v>-2.045582177982308</c:v>
                </c:pt>
                <c:pt idx="198">
                  <c:v>-9.0246272558044238E-2</c:v>
                </c:pt>
                <c:pt idx="199">
                  <c:v>0.20054727235120559</c:v>
                </c:pt>
                <c:pt idx="200">
                  <c:v>-0.55150499896581906</c:v>
                </c:pt>
                <c:pt idx="201">
                  <c:v>0.3509577266146105</c:v>
                </c:pt>
                <c:pt idx="202">
                  <c:v>-0.25068409043900919</c:v>
                </c:pt>
                <c:pt idx="203">
                  <c:v>0.50136818087801538</c:v>
                </c:pt>
                <c:pt idx="204">
                  <c:v>-0.25068409043900919</c:v>
                </c:pt>
                <c:pt idx="205">
                  <c:v>-0.10027363617560427</c:v>
                </c:pt>
                <c:pt idx="206">
                  <c:v>0.65177863514142031</c:v>
                </c:pt>
                <c:pt idx="207">
                  <c:v>0.3509577266146105</c:v>
                </c:pt>
                <c:pt idx="208">
                  <c:v>0.3509577266146105</c:v>
                </c:pt>
                <c:pt idx="209">
                  <c:v>-0.40109454470241412</c:v>
                </c:pt>
                <c:pt idx="210">
                  <c:v>-0.25068409043900919</c:v>
                </c:pt>
                <c:pt idx="211">
                  <c:v>-0.25068409043900919</c:v>
                </c:pt>
                <c:pt idx="212">
                  <c:v>0.50136818087801538</c:v>
                </c:pt>
                <c:pt idx="213">
                  <c:v>-0.85232590749262882</c:v>
                </c:pt>
                <c:pt idx="214">
                  <c:v>0.59089821317766034</c:v>
                </c:pt>
                <c:pt idx="215">
                  <c:v>1.6437713930214948</c:v>
                </c:pt>
                <c:pt idx="216">
                  <c:v>-1.3644376922466037</c:v>
                </c:pt>
                <c:pt idx="217">
                  <c:v>0.13966685038744558</c:v>
                </c:pt>
                <c:pt idx="218">
                  <c:v>0.29007730465085052</c:v>
                </c:pt>
                <c:pt idx="219">
                  <c:v>0.13966685038744558</c:v>
                </c:pt>
                <c:pt idx="220">
                  <c:v>-0.9132063294563888</c:v>
                </c:pt>
                <c:pt idx="221">
                  <c:v>-0.4619749666661741</c:v>
                </c:pt>
                <c:pt idx="222">
                  <c:v>0.44048775891425546</c:v>
                </c:pt>
                <c:pt idx="223">
                  <c:v>-0.31156451240276917</c:v>
                </c:pt>
                <c:pt idx="224">
                  <c:v>1.1925400302312801</c:v>
                </c:pt>
                <c:pt idx="225">
                  <c:v>-1.2140272379831987</c:v>
                </c:pt>
                <c:pt idx="226">
                  <c:v>-0.4619749666661741</c:v>
                </c:pt>
                <c:pt idx="227">
                  <c:v>0.29007730465085052</c:v>
                </c:pt>
                <c:pt idx="228">
                  <c:v>0.49134081726045487</c:v>
                </c:pt>
                <c:pt idx="229">
                  <c:v>-0.26071145405656976</c:v>
                </c:pt>
                <c:pt idx="230">
                  <c:v>-0.11030099979316482</c:v>
                </c:pt>
                <c:pt idx="231">
                  <c:v>0.34093036299704993</c:v>
                </c:pt>
                <c:pt idx="232">
                  <c:v>-0.86235327111018945</c:v>
                </c:pt>
                <c:pt idx="233">
                  <c:v>-1.3135846339004043</c:v>
                </c:pt>
                <c:pt idx="234">
                  <c:v>-0.71194281684678451</c:v>
                </c:pt>
                <c:pt idx="235">
                  <c:v>-0.86235327111018945</c:v>
                </c:pt>
                <c:pt idx="236">
                  <c:v>0.49134081726045487</c:v>
                </c:pt>
                <c:pt idx="237">
                  <c:v>0.79216172578726474</c:v>
                </c:pt>
                <c:pt idx="238">
                  <c:v>0.79216172578726474</c:v>
                </c:pt>
                <c:pt idx="239">
                  <c:v>-0.26071145405656976</c:v>
                </c:pt>
                <c:pt idx="240">
                  <c:v>-0.56153236258337957</c:v>
                </c:pt>
                <c:pt idx="241">
                  <c:v>-1.0127637253735944</c:v>
                </c:pt>
                <c:pt idx="242">
                  <c:v>3.0483185397383386</c:v>
                </c:pt>
                <c:pt idx="243">
                  <c:v>-0.1086297725235717</c:v>
                </c:pt>
                <c:pt idx="244">
                  <c:v>-0.40945068105038157</c:v>
                </c:pt>
                <c:pt idx="245">
                  <c:v>2.4483479499543122</c:v>
                </c:pt>
                <c:pt idx="246">
                  <c:v>-1.462323860894216</c:v>
                </c:pt>
                <c:pt idx="247">
                  <c:v>-0.40945068105038157</c:v>
                </c:pt>
                <c:pt idx="248">
                  <c:v>0.9442434073202628</c:v>
                </c:pt>
                <c:pt idx="249">
                  <c:v>0.79383295305685786</c:v>
                </c:pt>
                <c:pt idx="250">
                  <c:v>-1.612734315157621</c:v>
                </c:pt>
                <c:pt idx="251">
                  <c:v>0.49301204453004799</c:v>
                </c:pt>
                <c:pt idx="252">
                  <c:v>-1.462323860894216</c:v>
                </c:pt>
                <c:pt idx="253">
                  <c:v>-1.3119134066308111</c:v>
                </c:pt>
                <c:pt idx="254">
                  <c:v>0.9442434073202628</c:v>
                </c:pt>
                <c:pt idx="255">
                  <c:v>-0.40945068105038157</c:v>
                </c:pt>
                <c:pt idx="256">
                  <c:v>-0.40945068105038157</c:v>
                </c:pt>
                <c:pt idx="257">
                  <c:v>-1.1615029523674061</c:v>
                </c:pt>
                <c:pt idx="258">
                  <c:v>0.9442434073202628</c:v>
                </c:pt>
                <c:pt idx="259">
                  <c:v>-1.0110924981040013</c:v>
                </c:pt>
                <c:pt idx="260">
                  <c:v>3.2004002212713365</c:v>
                </c:pt>
                <c:pt idx="261">
                  <c:v>-1.0246712196694445</c:v>
                </c:pt>
                <c:pt idx="262">
                  <c:v>-0.5734398568792296</c:v>
                </c:pt>
                <c:pt idx="263">
                  <c:v>-0.5734398568792296</c:v>
                </c:pt>
                <c:pt idx="264">
                  <c:v>-0.12220849408901489</c:v>
                </c:pt>
                <c:pt idx="265">
                  <c:v>0.47943332296460478</c:v>
                </c:pt>
                <c:pt idx="266">
                  <c:v>-0.87426076540603948</c:v>
                </c:pt>
                <c:pt idx="267">
                  <c:v>-0.42302940261582472</c:v>
                </c:pt>
                <c:pt idx="268">
                  <c:v>0.93066468575481953</c:v>
                </c:pt>
                <c:pt idx="269">
                  <c:v>1.3818960485450342</c:v>
                </c:pt>
                <c:pt idx="270">
                  <c:v>-0.42302940261582472</c:v>
                </c:pt>
                <c:pt idx="271">
                  <c:v>-0.5734398568792296</c:v>
                </c:pt>
                <c:pt idx="272">
                  <c:v>2.8201960174390025E-2</c:v>
                </c:pt>
                <c:pt idx="273">
                  <c:v>2.8201960174390025E-2</c:v>
                </c:pt>
                <c:pt idx="274">
                  <c:v>0.62984377722800966</c:v>
                </c:pt>
                <c:pt idx="275">
                  <c:v>-0.42302940261582472</c:v>
                </c:pt>
                <c:pt idx="276">
                  <c:v>1.5323065028084393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3-D746-9346-C519074BF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58112623"/>
        <c:axId val="1430765903"/>
      </c:barChart>
      <c:catAx>
        <c:axId val="1358112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430765903"/>
        <c:crosses val="autoZero"/>
        <c:auto val="1"/>
        <c:lblAlgn val="ctr"/>
        <c:lblOffset val="100"/>
        <c:noMultiLvlLbl val="0"/>
      </c:catAx>
      <c:valAx>
        <c:axId val="1430765903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35811262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Means(delta) - Season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diamond"/>
            <c:size val="5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marker>
          <c:cat>
            <c:strRef>
              <c:f>ANOVA!$B$489:$B$505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ANOVA!$C$489:$C$505</c:f>
              <c:numCache>
                <c:formatCode>0</c:formatCode>
                <c:ptCount val="17"/>
                <c:pt idx="0">
                  <c:v>12.333333333333337</c:v>
                </c:pt>
                <c:pt idx="1">
                  <c:v>18.692307692307715</c:v>
                </c:pt>
                <c:pt idx="2">
                  <c:v>15.153846153846153</c:v>
                </c:pt>
                <c:pt idx="3">
                  <c:v>14.722222222222213</c:v>
                </c:pt>
                <c:pt idx="4">
                  <c:v>16.052631578947381</c:v>
                </c:pt>
                <c:pt idx="5">
                  <c:v>17.000000000000011</c:v>
                </c:pt>
                <c:pt idx="6">
                  <c:v>17.363636363636374</c:v>
                </c:pt>
                <c:pt idx="7">
                  <c:v>15.875000000000011</c:v>
                </c:pt>
                <c:pt idx="8">
                  <c:v>20.833333333333361</c:v>
                </c:pt>
                <c:pt idx="9">
                  <c:v>23.125000000000021</c:v>
                </c:pt>
                <c:pt idx="10">
                  <c:v>18.380952380952387</c:v>
                </c:pt>
                <c:pt idx="11">
                  <c:v>17.600000000000009</c:v>
                </c:pt>
                <c:pt idx="12">
                  <c:v>10.666666666666673</c:v>
                </c:pt>
                <c:pt idx="13">
                  <c:v>18.071428571428584</c:v>
                </c:pt>
                <c:pt idx="14">
                  <c:v>17.733333333333341</c:v>
                </c:pt>
                <c:pt idx="15">
                  <c:v>16.722222222222232</c:v>
                </c:pt>
                <c:pt idx="16">
                  <c:v>13.812499999999989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E-EB40-A369-91B84CFA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967215"/>
        <c:axId val="583968991"/>
      </c:lineChart>
      <c:catAx>
        <c:axId val="58396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spPr>
          <a:ln>
            <a:solidFill>
              <a:srgbClr val="000000"/>
            </a:solidFill>
            <a:prstDash val="solid"/>
          </a:ln>
        </c:spPr>
        <c:txPr>
          <a:bodyPr rot="-60000000" vert="horz"/>
          <a:lstStyle/>
          <a:p>
            <a:pPr>
              <a:defRPr sz="800"/>
            </a:pPr>
            <a:endParaRPr lang="en-US"/>
          </a:p>
        </c:txPr>
        <c:crossAx val="583968991"/>
        <c:crosses val="autoZero"/>
        <c:auto val="1"/>
        <c:lblAlgn val="ctr"/>
        <c:lblOffset val="100"/>
        <c:noMultiLvlLbl val="0"/>
      </c:catAx>
      <c:valAx>
        <c:axId val="583968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8396721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plots (delta)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4892307692307689E-2"/>
          <c:y val="0.14252956615717152"/>
          <c:w val="0.89126153846153844"/>
          <c:h val="0.79864690443106379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25400">
              <a:noFill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16.69191919191919</c:v>
              </c:pt>
              <c:pt idx="1">
                <c:v>17.177215189873419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3AB-374E-8318-3522D2A5DB3F}"/>
            </c:ext>
          </c:extLst>
        </c:ser>
        <c:ser>
          <c:idx val="1"/>
          <c:order val="1"/>
          <c:tx>
            <c:v>Minimum/Maximum</c:v>
          </c:tx>
          <c:spPr>
            <a:ln w="2540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2</c:v>
              </c:pt>
              <c:pt idx="1">
                <c:v>41</c:v>
              </c:pt>
              <c:pt idx="2">
                <c:v>4</c:v>
              </c:pt>
              <c:pt idx="3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3AB-374E-8318-3522D2A5DB3F}"/>
            </c:ext>
          </c:extLst>
        </c:ser>
        <c:ser>
          <c:idx val="2"/>
          <c:order val="2"/>
          <c:tx>
            <c:v>Outliers(1)</c:v>
          </c:tx>
          <c:spPr>
            <a:ln w="25400">
              <a:noFill/>
            </a:ln>
            <a:effectLst/>
          </c:spPr>
          <c:marker>
            <c:symbol val="circle"/>
            <c:size val="3"/>
            <c:spPr>
              <a:noFill/>
              <a:ln w="0"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33</c:v>
              </c:pt>
              <c:pt idx="1">
                <c:v>34</c:v>
              </c:pt>
              <c:pt idx="2">
                <c:v>34</c:v>
              </c:pt>
              <c:pt idx="3">
                <c:v>41</c:v>
              </c:pt>
              <c:pt idx="4">
                <c:v>36</c:v>
              </c:pt>
              <c:pt idx="5">
                <c:v>37</c:v>
              </c:pt>
              <c:pt idx="6">
                <c:v>38</c:v>
              </c:pt>
              <c:pt idx="7">
                <c:v>38</c:v>
              </c:pt>
              <c:pt idx="8">
                <c:v>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3AB-374E-8318-3522D2A5DB3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31</c:v>
              </c:pt>
              <c:pt idx="1">
                <c:v>31</c:v>
              </c:pt>
              <c:pt idx="2">
                <c:v>31</c:v>
              </c:pt>
              <c:pt idx="3">
                <c:v>20</c:v>
              </c:pt>
              <c:pt idx="4">
                <c:v>20</c:v>
              </c:pt>
              <c:pt idx="5">
                <c:v>20</c:v>
              </c:pt>
              <c:pt idx="6">
                <c:v>20</c:v>
              </c:pt>
              <c:pt idx="7">
                <c:v>16</c:v>
              </c:pt>
              <c:pt idx="8">
                <c:v>12</c:v>
              </c:pt>
              <c:pt idx="9">
                <c:v>12</c:v>
              </c:pt>
              <c:pt idx="10">
                <c:v>12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12</c:v>
              </c:pt>
              <c:pt idx="16">
                <c:v>12</c:v>
              </c:pt>
              <c:pt idx="17">
                <c:v>12</c:v>
              </c:pt>
              <c:pt idx="18">
                <c:v>16</c:v>
              </c:pt>
              <c:pt idx="19">
                <c:v>16</c:v>
              </c:pt>
              <c:pt idx="20">
                <c:v>16</c:v>
              </c:pt>
              <c:pt idx="21">
                <c:v>20</c:v>
              </c:pt>
              <c:pt idx="22">
                <c:v>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3AB-374E-8318-3522D2A5DB3F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1.9</c:v>
              </c:pt>
              <c:pt idx="1">
                <c:v>2.1</c:v>
              </c:pt>
              <c:pt idx="2">
                <c:v>2</c:v>
              </c:pt>
              <c:pt idx="3">
                <c:v>2</c:v>
              </c:pt>
              <c:pt idx="4">
                <c:v>1.75</c:v>
              </c:pt>
              <c:pt idx="5">
                <c:v>2.25</c:v>
              </c:pt>
              <c:pt idx="6">
                <c:v>2.25</c:v>
              </c:pt>
              <c:pt idx="7">
                <c:v>2.25</c:v>
              </c:pt>
              <c:pt idx="8">
                <c:v>2.25</c:v>
              </c:pt>
              <c:pt idx="9">
                <c:v>2.25</c:v>
              </c:pt>
              <c:pt idx="10">
                <c:v>2</c:v>
              </c:pt>
              <c:pt idx="11">
                <c:v>2</c:v>
              </c:pt>
              <c:pt idx="12">
                <c:v>2.1</c:v>
              </c:pt>
              <c:pt idx="13">
                <c:v>1.9</c:v>
              </c:pt>
              <c:pt idx="14">
                <c:v>2</c:v>
              </c:pt>
              <c:pt idx="15">
                <c:v>2</c:v>
              </c:pt>
              <c:pt idx="16">
                <c:v>1.75</c:v>
              </c:pt>
              <c:pt idx="17">
                <c:v>1.75</c:v>
              </c:pt>
              <c:pt idx="18">
                <c:v>1.75</c:v>
              </c:pt>
              <c:pt idx="19">
                <c:v>2.25</c:v>
              </c:pt>
              <c:pt idx="20">
                <c:v>1.75</c:v>
              </c:pt>
              <c:pt idx="21">
                <c:v>1.75</c:v>
              </c:pt>
              <c:pt idx="22">
                <c:v>1.75</c:v>
              </c:pt>
            </c:numLit>
          </c:xVal>
          <c:yVal>
            <c:numLit>
              <c:formatCode>General</c:formatCode>
              <c:ptCount val="23"/>
              <c:pt idx="0">
                <c:v>32</c:v>
              </c:pt>
              <c:pt idx="1">
                <c:v>32</c:v>
              </c:pt>
              <c:pt idx="2">
                <c:v>32</c:v>
              </c:pt>
              <c:pt idx="3">
                <c:v>20.5</c:v>
              </c:pt>
              <c:pt idx="4">
                <c:v>20.5</c:v>
              </c:pt>
              <c:pt idx="5">
                <c:v>20.5</c:v>
              </c:pt>
              <c:pt idx="6">
                <c:v>20.5</c:v>
              </c:pt>
              <c:pt idx="7">
                <c:v>14</c:v>
              </c:pt>
              <c:pt idx="8">
                <c:v>12</c:v>
              </c:pt>
              <c:pt idx="9">
                <c:v>12</c:v>
              </c:pt>
              <c:pt idx="10">
                <c:v>12</c:v>
              </c:pt>
              <c:pt idx="11">
                <c:v>4</c:v>
              </c:pt>
              <c:pt idx="12">
                <c:v>4</c:v>
              </c:pt>
              <c:pt idx="13">
                <c:v>4</c:v>
              </c:pt>
              <c:pt idx="14">
                <c:v>4</c:v>
              </c:pt>
              <c:pt idx="15">
                <c:v>12</c:v>
              </c:pt>
              <c:pt idx="16">
                <c:v>12</c:v>
              </c:pt>
              <c:pt idx="17">
                <c:v>12</c:v>
              </c:pt>
              <c:pt idx="18">
                <c:v>14</c:v>
              </c:pt>
              <c:pt idx="19">
                <c:v>14</c:v>
              </c:pt>
              <c:pt idx="20">
                <c:v>14</c:v>
              </c:pt>
              <c:pt idx="21">
                <c:v>20.5</c:v>
              </c:pt>
              <c:pt idx="22">
                <c:v>20.5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3AB-374E-8318-3522D2A5DB3F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3AB-374E-8318-3522D2A5DB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3AB-374E-8318-3522D2A5DB3F}"/>
                </c:ext>
              </c:extLst>
            </c:dLbl>
            <c:dLbl>
              <c:idx val="2"/>
              <c:layout>
                <c:manualLayout>
                  <c:x val="-6.9638522107813447E-2"/>
                  <c:y val="-2.4588235294117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p&lt; 0.0001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3AB-374E-8318-3522D2A5DB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3AB-374E-8318-3522D2A5DB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3AB-374E-8318-3522D2A5DB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5"/>
              <c:pt idx="0">
                <c:v>1.0249999999999999</c:v>
              </c:pt>
              <c:pt idx="1">
                <c:v>1.0249999999999999</c:v>
              </c:pt>
              <c:pt idx="2">
                <c:v>1.5</c:v>
              </c:pt>
              <c:pt idx="3">
                <c:v>1.9750000000000001</c:v>
              </c:pt>
              <c:pt idx="4">
                <c:v>1.9750000000000001</c:v>
              </c:pt>
            </c:numLit>
          </c:xVal>
          <c:yVal>
            <c:numLit>
              <c:formatCode>General</c:formatCode>
              <c:ptCount val="5"/>
              <c:pt idx="0">
                <c:v>46.285714285714285</c:v>
              </c:pt>
              <c:pt idx="1">
                <c:v>47.571428571428569</c:v>
              </c:pt>
              <c:pt idx="2">
                <c:v>47.571428571428569</c:v>
              </c:pt>
              <c:pt idx="3">
                <c:v>47.571428571428569</c:v>
              </c:pt>
              <c:pt idx="4">
                <c:v>46.285714285714285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A3AB-374E-8318-3522D2A5DB3F}"/>
            </c:ext>
          </c:extLst>
        </c:ser>
        <c:ser>
          <c:idx val="6"/>
          <c:order val="6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A3AB-374E-8318-3522D2A5DB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A3AB-374E-8318-3522D2A5DB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1.3499999999999999</c:v>
              </c:pt>
              <c:pt idx="1">
                <c:v>1.3499999999999999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A3AB-374E-8318-3522D2A5D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83279"/>
        <c:axId val="579334463"/>
      </c:scatterChart>
      <c:valAx>
        <c:axId val="579283279"/>
        <c:scaling>
          <c:orientation val="minMax"/>
          <c:max val="2.5"/>
          <c:min val="0.5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79334463"/>
        <c:crosses val="autoZero"/>
        <c:crossBetween val="midCat"/>
      </c:valAx>
      <c:valAx>
        <c:axId val="579334463"/>
        <c:scaling>
          <c:orientation val="minMax"/>
          <c:max val="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79283279"/>
        <c:crossesAt val="0.5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5" sel="1" val="0">
  <itemLst>
    <item val="Summary statistics"/>
    <item val="t-test for two paired samples / Two-tailed test"/>
    <item val="95% confidence interval on the difference between the means"/>
  </itemLst>
</formControlPr>
</file>

<file path=xl/ctrlProps/ctrlProp2.xml><?xml version="1.0" encoding="utf-8"?>
<formControlPr xmlns="http://schemas.microsoft.com/office/spreadsheetml/2009/9/main" objectType="Drop" dropStyle="combo" dx="15" sel="1" val="0">
  <itemLst>
    <item val="Summary statistics (Quantitative data)"/>
    <item val="Summary statistics (Qualitative data)"/>
    <item val="Correlation matrix"/>
    <item val="Regression of variable delta"/>
    <item val="Goodness of fit statistics (delta)"/>
    <item val="Analysis of variance  (delta)"/>
    <item val="Model parameters (delta)"/>
    <item val="Equation of the model (delta)"/>
    <item val="Standardized coefficients (delta)"/>
    <item val="Predictions and residuals (delta)"/>
    <item val="Interpretation (delta)"/>
    <item val="LS Means for factor Season"/>
  </itemLst>
</formControlPr>
</file>

<file path=xl/ctrlProps/ctrlProp3.xml><?xml version="1.0" encoding="utf-8"?>
<formControlPr xmlns="http://schemas.microsoft.com/office/spreadsheetml/2009/9/main" objectType="Drop" dropStyle="combo" dx="15" sel="1" val="0">
  <itemLst>
    <item val="Summary statistics"/>
    <item val="Summary statistics (Subsamples)"/>
    <item val="Summary statistics (Data / Subsamples)"/>
    <item val="z-test for two independent samples / Two-tailed test"/>
    <item val="95% confidence interval on the difference between the means"/>
  </itemLst>
</formControlPr>
</file>

<file path=xl/ctrlProps/ctrlProp4.xml><?xml version="1.0" encoding="utf-8"?>
<formControlPr xmlns="http://schemas.microsoft.com/office/spreadsheetml/2009/9/main" objectType="Drop" dropStyle="combo" dx="15" sel="1" val="0">
  <itemLst>
    <item val="Summary statistics"/>
    <item val="Summary statistics (Subsamples)"/>
    <item val="Summary statistics (Data / Subsamples)"/>
    <item val="z-test for two independent samples / Two-tailed test"/>
    <item val="95% confidence interval on the difference between the means"/>
  </itemLst>
</formControlPr>
</file>

<file path=xl/ctrlProps/ctrlProp5.xml><?xml version="1.0" encoding="utf-8"?>
<formControlPr xmlns="http://schemas.microsoft.com/office/spreadsheetml/2009/9/main" objectType="Drop" dropStyle="combo" dx="15" sel="1" val="0">
  <itemLst>
    <item val="Summary statistics"/>
    <item val="Summary statistics (Subsamples)"/>
    <item val="Summary statistics (Data / Subsamples)"/>
    <item val="z-test for two independent samples / Lower-tailed test"/>
    <item val="95% confidence interval on the difference between the means"/>
  </itemLst>
</formControlPr>
</file>

<file path=xl/ctrlProps/ctrlProp6.xml><?xml version="1.0" encoding="utf-8"?>
<formControlPr xmlns="http://schemas.microsoft.com/office/spreadsheetml/2009/9/main" objectType="Drop" dropStyle="combo" dx="15" sel="1" val="0">
  <itemLst>
    <item val="Summary statistics"/>
    <item val="Summary statistics (Subsamples)"/>
    <item val="Summary statistics (Data / Subsamples)"/>
    <item val="z-test for two independent samples / Upper-tailed test"/>
    <item val="95% confidence interval on the difference between the means"/>
  </itemLst>
</formControlPr>
</file>

<file path=xl/ctrlProps/ctrlProp7.xml><?xml version="1.0" encoding="utf-8"?>
<formControlPr xmlns="http://schemas.microsoft.com/office/spreadsheetml/2009/9/main" objectType="Drop" dropStyle="combo" dx="15" sel="1" val="0">
  <itemLst>
    <item val="Summary statistics (Quantitative data)"/>
    <item val="Summary statistics (Qualitative data)"/>
    <item val="Correlation matrix"/>
    <item val="Regression of variable delta"/>
    <item val="Goodness of fit statistics (delta)"/>
    <item val="Analysis of variance  (delta)"/>
    <item val="Model parameters (delta)"/>
    <item val="Equation of the model (delta)"/>
    <item val="Standardized coefficients (delta)"/>
    <item val="Predictions and residuals (delta)"/>
    <item val="Interpretation (delta)"/>
    <item val="LS Means for factor Trainer"/>
  </itemLst>
</formControlPr>
</file>

<file path=xl/ctrlProps/ctrlProp8.xml><?xml version="1.0" encoding="utf-8"?>
<formControlPr xmlns="http://schemas.microsoft.com/office/spreadsheetml/2009/9/main" objectType="Drop" dropStyle="combo" dx="15" sel="1" val="0">
  <itemLst>
    <item val="Summary statistics"/>
    <item val="Summary statistics (Subsamples)"/>
    <item val="Summary statistics (Data / Subsamples)"/>
    <item val="z-test for two independent samples / Two-tailed test"/>
    <item val="95% confidence interval on the difference between the means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10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11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12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5.png"/><Relationship Id="rId7" Type="http://schemas.openxmlformats.org/officeDocument/2006/relationships/chart" Target="../charts/chart14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image" Target="../media/image7.png"/><Relationship Id="rId10" Type="http://schemas.openxmlformats.org/officeDocument/2006/relationships/chart" Target="../charts/chart17.xml"/><Relationship Id="rId4" Type="http://schemas.openxmlformats.org/officeDocument/2006/relationships/image" Target="../media/image6.png"/><Relationship Id="rId9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19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1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5.png"/><Relationship Id="rId7" Type="http://schemas.openxmlformats.org/officeDocument/2006/relationships/chart" Target="../charts/chart4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image" Target="../media/image7.png"/><Relationship Id="rId10" Type="http://schemas.openxmlformats.org/officeDocument/2006/relationships/chart" Target="../charts/chart7.xml"/><Relationship Id="rId4" Type="http://schemas.openxmlformats.org/officeDocument/2006/relationships/image" Target="../media/image6.png"/><Relationship Id="rId9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9.xml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719640</xdr:colOff>
      <xdr:row>1</xdr:row>
      <xdr:rowOff>114300</xdr:rowOff>
    </xdr:from>
    <xdr:to>
      <xdr:col>15</xdr:col>
      <xdr:colOff>685799</xdr:colOff>
      <xdr:row>16</xdr:row>
      <xdr:rowOff>0</xdr:rowOff>
    </xdr:to>
    <xdr:pic>
      <xdr:nvPicPr>
        <xdr:cNvPr id="2" name="Picture 1" descr="statmagic: two sample test of proportio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9940" y="304800"/>
          <a:ext cx="8221159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56050" hidden="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CheckBoxTrans,CheckBox,False,False,03,False,Trans,False,
ScrollBarSelect,ScrollBar,0,False,04,False,,,
TextBoxList,TextBox,,False,05,False,,False,
OptionButtonZTest,OptionButton,True,True,000000010301_General,True,z test,False,
OptionButtonTTest,OptionButton,False,True,000000020301_General,True,Student's t test,False,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OptionButtonSample,OptionButton,False,True,000000010300_General,True,One column per sample,False,
OptionButtonVariable,OptionButton,True,True,000000020300_General,True,One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RefEditT,RefEdit0,'Sheet1'!$K:$K,True,000000000100_General,True,Data:,False,
RefEditGroups,RefEdit0,'Sheet1'!$L:$L,True,000000000200_General,True,Sample identifiers:,False,
CheckBoxSum,CheckBox,True,True,300000000300_Outputs,True,Summary of comparisons,False,
CheckBox_Desc,CheckBox,True,True,300000000000_Outputs,True,Descriptive statistics,False,
CheckBoxDetails,CheckBox,True,True,300000000200_Outputs,True,Detailed results,False,
CheckBoxConf,CheckBox,True,True,300000000100_Outputs,True,Confidence interval,False,
CheckBoxDom,CheckBox,False,True,400000000000_Charts,True,Dominance diagram,False,
CheckBoxDistChart,CheckBox,True,True,400000000100_Charts,True,Distributions,False,
OptionButtonAsympt,OptionButton,True,True,100000010100_Options,True,Asymptotic p-value,False,
OptionButtonMonte,OptionButton,False,True,100000020100_Options,True,Monte Carlo method,False,
TextBoxSig,TextBox,5,True,100001000100_Options,True,Significance level (%):,False,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OptionButtonUDF,OptionButton,False,True,100000020101_Options,True,User defined,False,
OptionButtonEstim,OptionButton,True,True,100000000101_Options,True,Estimated using samples,False,
TextBoxV1,TextBox,1,True,10000100030101_Options,True,Variance 1:,False,
TextBoxV2,TextBox,1,True,10000101030101_Options,True,Variance 2:,False,
CheckBoxFTest,CheckBox,True,True,100000010001_Options,True,Use an F-test,False,
CheckBoxEqual,CheckBox,False,True,100000020001_Options,True,Assume equality,False,
CheckBoxCochran,CheckBox,False,True,100000030001_Options,True,Cochran-Cox,False,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OptionButtonMVIgnore,OptionButton,False,True,200000000400_Missing data,True,Ignore missing data,False,
CheckBoxBP,CheckBox,True,True,400000000200_Charts,True,Box plots,False,
CheckBoxSG,CheckBox,False,True,400000000300_Charts,True,Scattergrams,False,
CheckBoxSP,CheckBox,False,True,400000000400_Charts,True,Strip plots,False,
CheckBoxComp,CheckBox,True,True,400000000500_Charts,True,Comparison plots,False,
CheckBoxBar,CheckBox,False,True,400000000600_Charts,True,Bar charts,False,
CheckBoxError,CheckBox,False,True,400000000700_Charts,True,Error bars,False,
ComboBoxError,ComboBox,0,True,400000000800_Charts,True,Error bars,False,
CheckBoxPval,CheckBox,True,True,400000000900_Charts,True,Show p-values,False,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3" name="BK456050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450850" y="9588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456050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[0]!AddRemovGrid">
      <xdr:nvPicPr>
        <xdr:cNvPr id="5" name="RM456050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AddRemovGrid">
      <xdr:nvPicPr>
        <xdr:cNvPr id="6" name="AD456050" hidden="1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179832</xdr:colOff>
      <xdr:row>5</xdr:row>
      <xdr:rowOff>43434</xdr:rowOff>
    </xdr:from>
    <xdr:to>
      <xdr:col>2</xdr:col>
      <xdr:colOff>522732</xdr:colOff>
      <xdr:row>5</xdr:row>
      <xdr:rowOff>386334</xdr:rowOff>
    </xdr:to>
    <xdr:pic macro="[0]!SendToOfficeLocal">
      <xdr:nvPicPr>
        <xdr:cNvPr id="7" name="WD456050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614172</xdr:colOff>
      <xdr:row>5</xdr:row>
      <xdr:rowOff>43434</xdr:rowOff>
    </xdr:from>
    <xdr:to>
      <xdr:col>3</xdr:col>
      <xdr:colOff>131572</xdr:colOff>
      <xdr:row>5</xdr:row>
      <xdr:rowOff>386334</xdr:rowOff>
    </xdr:to>
    <xdr:pic macro="[0]!SendToOfficeLocal">
      <xdr:nvPicPr>
        <xdr:cNvPr id="8" name="PT456050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6</xdr:col>
      <xdr:colOff>0</xdr:colOff>
      <xdr:row>63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5</xdr:col>
          <xdr:colOff>0</xdr:colOff>
          <xdr:row>7</xdr:row>
          <xdr:rowOff>0</xdr:rowOff>
        </xdr:to>
        <xdr:sp macro="" textlink="">
          <xdr:nvSpPr>
            <xdr:cNvPr id="5121" name="DD303890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1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13997" hidden="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CheckBoxTrans,CheckBox,False,False,03,False,Trans,False,
ScrollBarSelect,ScrollBar,0,False,04,False,,,
TextBoxList,TextBox,,False,05,False,,False,
OptionButtonZTest,OptionButton,True,True,000000010301_General,True,z test,False,
OptionButtonTTest,OptionButton,False,True,000000020301_General,True,Student's t test,False,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OptionButtonSample,OptionButton,False,True,000000010300_General,True,One column per sample,False,
OptionButtonVariable,OptionButton,True,True,000000020300_General,True,One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RefEditT,RefEdit0,'Sheet1'!$K:$K,True,000000000100_General,True,Data:,False,
RefEditGroups,RefEdit0,'Sheet1'!$A:$A,True,000000000200_General,True,Sample identifiers:,False,
CheckBoxSum,CheckBox,True,True,300000000300_Outputs,True,Summary of comparisons,False,
CheckBox_Desc,CheckBox,True,True,300000000000_Outputs,True,Descriptive statistics,False,
CheckBoxDetails,CheckBox,True,True,300000000200_Outputs,True,Detailed results,False,
CheckBoxConf,CheckBox,True,True,300000000100_Outputs,True,Confidence interval,False,
CheckBoxDom,CheckBox,False,True,400000000000_Charts,True,Dominance diagram,False,
CheckBoxDistChart,CheckBox,True,True,400000000100_Charts,True,Distributions,False,
OptionButtonAsympt,OptionButton,True,True,100000010100_Options,True,Asymptotic p-value,False,
OptionButtonMonte,OptionButton,False,True,100000020100_Options,True,Monte Carlo method,False,
TextBoxSig,TextBox,5,True,100001000100_Options,True,Significance level (%):,False,
TextBoxPermut,TextBox,10000,True,100001030100_Options,True,Number of simulations:,False,
TextBoxMaxTime,TextBox,180,True,100001040100_Options,True,Maximum time (s):,False,
ComboBoxHyp,ComboBox,1,True,100000000000_Options,True,Choose the alternative hypothesis,False,
TextBoxDiff,TextBox,0,True,100000020000_Options,True,Hypothesized difference (D):,False,
OptionButtonUDF,OptionButton,False,True,100000020101_Options,True,User defined,False,
OptionButtonEstim,OptionButton,True,True,100000000101_Options,True,Estimated using samples,False,
TextBoxV1,TextBox,1,True,10000100030101_Options,True,Variance 1:,False,
TextBoxV2,TextBox,1,True,10000101030101_Options,True,Variance 2:,False,
CheckBoxFTest,CheckBox,True,True,100000010001_Options,True,Use an F-test,False,
CheckBoxEqual,CheckBox,False,True,100000020001_Options,True,Assume equality,False,
CheckBoxCochran,CheckBox,False,True,100000030001_Options,True,Cochran-Cox,False,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OptionButtonMVIgnore,OptionButton,False,True,200000000400_Missing data,True,Ignore missing data,False,
CheckBoxBP,CheckBox,True,True,400000000200_Charts,True,Box plots,False,
CheckBoxSG,CheckBox,False,True,400000000300_Charts,True,Scattergrams,False,
CheckBoxSP,CheckBox,False,True,400000000400_Charts,True,Strip plots,False,
CheckBoxComp,CheckBox,True,True,400000000500_Charts,True,Comparison plots,False,
CheckBoxBar,CheckBox,False,True,400000000600_Charts,True,Bar charts,False,
CheckBoxError,CheckBox,False,True,400000000700_Charts,True,Error bars,False,
ComboBoxError,ComboBox,0,True,400000000800_Charts,True,Error bars,False,
CheckBoxPval,CheckBox,True,True,400000000900_Charts,True,Show p-values,False,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3" name="BK913997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450850" y="9588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913997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[0]!AddRemovGrid">
      <xdr:nvPicPr>
        <xdr:cNvPr id="5" name="RM913997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AddRemovGrid">
      <xdr:nvPicPr>
        <xdr:cNvPr id="6" name="AD913997" hidden="1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179832</xdr:colOff>
      <xdr:row>5</xdr:row>
      <xdr:rowOff>43434</xdr:rowOff>
    </xdr:from>
    <xdr:to>
      <xdr:col>2</xdr:col>
      <xdr:colOff>522732</xdr:colOff>
      <xdr:row>5</xdr:row>
      <xdr:rowOff>386334</xdr:rowOff>
    </xdr:to>
    <xdr:pic macro="[0]!SendToOfficeLocal">
      <xdr:nvPicPr>
        <xdr:cNvPr id="7" name="WD913997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614172</xdr:colOff>
      <xdr:row>5</xdr:row>
      <xdr:rowOff>43434</xdr:rowOff>
    </xdr:from>
    <xdr:to>
      <xdr:col>3</xdr:col>
      <xdr:colOff>131572</xdr:colOff>
      <xdr:row>5</xdr:row>
      <xdr:rowOff>386334</xdr:rowOff>
    </xdr:to>
    <xdr:pic macro="[0]!SendToOfficeLocal">
      <xdr:nvPicPr>
        <xdr:cNvPr id="8" name="PT91399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6</xdr:col>
      <xdr:colOff>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5</xdr:col>
          <xdr:colOff>0</xdr:colOff>
          <xdr:row>7</xdr:row>
          <xdr:rowOff>0</xdr:rowOff>
        </xdr:to>
        <xdr:sp macro="" textlink="">
          <xdr:nvSpPr>
            <xdr:cNvPr id="4097" name="DD739374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1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92850" hidden="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CheckBoxTrans,CheckBox,False,False,03,False,Trans,False,
ScrollBarSelect,ScrollBar,0,False,04,False,,,
TextBoxList,TextBox,,False,05,False,,False,
OptionButtonZTest,OptionButton,True,True,000000010301_General,True,z test,False,
OptionButtonTTest,OptionButton,False,True,000000020301_General,True,Student's t test,False,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OptionButtonSample,OptionButton,False,True,000000010300_General,True,One column per sample,False,
OptionButtonVariable,OptionButton,True,True,000000020300_General,True,One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RefEditT,RefEdit0,'Sheet1'!$K:$K,True,000000000100_General,True,Data:,False,
RefEditGroups,RefEdit0,'Sheet1'!$A:$A,True,000000000200_General,True,Sample identifiers:,False,
CheckBoxSum,CheckBox,True,True,300000000300_Outputs,True,Summary of comparisons,False,
CheckBox_Desc,CheckBox,True,True,300000000000_Outputs,True,Descriptive statistics,False,
CheckBoxDetails,CheckBox,True,True,300000000200_Outputs,True,Detailed results,False,
CheckBoxConf,CheckBox,True,True,300000000100_Outputs,True,Confidence interval,False,
CheckBoxDom,CheckBox,False,True,400000000000_Charts,True,Dominance diagram,False,
CheckBoxDistChart,CheckBox,True,True,400000000100_Charts,True,Distributions,False,
OptionButtonAsympt,OptionButton,True,True,100000010100_Options,True,Asymptotic p-value,False,
OptionButtonMonte,OptionButton,False,True,100000020100_Options,True,Monte Carlo method,False,
TextBoxSig,TextBox,5,True,100001000100_Options,True,Significance level (%):,False,
TextBoxPermut,TextBox,10000,True,100001030100_Options,True,Number of simulations:,False,
TextBoxMaxTime,TextBox,180,True,100001040100_Options,True,Maximum time (s):,False,
ComboBoxHyp,ComboBox,2,True,100000000000_Options,True,Choose the alternative hypothesis,False,
TextBoxDiff,TextBox,0,True,100000020000_Options,True,Hypothesized difference (D):,False,
OptionButtonUDF,OptionButton,False,True,100000020101_Options,True,User defined,False,
OptionButtonEstim,OptionButton,True,True,100000000101_Options,True,Estimated using samples,False,
TextBoxV1,TextBox,1,True,10000100030101_Options,True,Variance 1:,False,
TextBoxV2,TextBox,1,True,10000101030101_Options,True,Variance 2:,False,
CheckBoxFTest,CheckBox,True,True,100000010001_Options,True,Use an F-test,False,
CheckBoxEqual,CheckBox,False,True,100000020001_Options,True,Assume equality,False,
CheckBoxCochran,CheckBox,False,True,100000030001_Options,True,Cochran-Cox,False,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OptionButtonMVIgnore,OptionButton,False,True,200000000400_Missing data,True,Ignore missing data,False,
CheckBoxBP,CheckBox,True,True,400000000200_Charts,True,Box plots,False,
CheckBoxSG,CheckBox,False,True,400000000300_Charts,True,Scattergrams,False,
CheckBoxSP,CheckBox,False,True,400000000400_Charts,True,Strip plots,False,
CheckBoxComp,CheckBox,True,True,400000000500_Charts,True,Comparison plots,False,
CheckBoxBar,CheckBox,False,True,400000000600_Charts,True,Bar charts,False,
CheckBoxError,CheckBox,False,True,400000000700_Charts,True,Error bars,False,
ComboBoxError,ComboBox,0,True,400000000800_Charts,True,Error bars,False,
CheckBoxPval,CheckBox,True,True,400000000900_Charts,True,Show p-values,False,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3" name="BK592850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450850" y="9588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592850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[0]!AddRemovGrid">
      <xdr:nvPicPr>
        <xdr:cNvPr id="5" name="RM592850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AddRemovGrid">
      <xdr:nvPicPr>
        <xdr:cNvPr id="6" name="AD592850" hidden="1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179832</xdr:colOff>
      <xdr:row>5</xdr:row>
      <xdr:rowOff>43434</xdr:rowOff>
    </xdr:from>
    <xdr:to>
      <xdr:col>2</xdr:col>
      <xdr:colOff>522732</xdr:colOff>
      <xdr:row>5</xdr:row>
      <xdr:rowOff>386334</xdr:rowOff>
    </xdr:to>
    <xdr:pic macro="[0]!SendToOfficeLocal">
      <xdr:nvPicPr>
        <xdr:cNvPr id="7" name="WD592850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614172</xdr:colOff>
      <xdr:row>5</xdr:row>
      <xdr:rowOff>43434</xdr:rowOff>
    </xdr:from>
    <xdr:to>
      <xdr:col>3</xdr:col>
      <xdr:colOff>131572</xdr:colOff>
      <xdr:row>5</xdr:row>
      <xdr:rowOff>386334</xdr:rowOff>
    </xdr:to>
    <xdr:pic macro="[0]!SendToOfficeLocal">
      <xdr:nvPicPr>
        <xdr:cNvPr id="8" name="PT592850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6</xdr:col>
      <xdr:colOff>0</xdr:colOff>
      <xdr:row>63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5</xdr:col>
          <xdr:colOff>0</xdr:colOff>
          <xdr:row>7</xdr:row>
          <xdr:rowOff>0</xdr:rowOff>
        </xdr:to>
        <xdr:sp macro="" textlink="">
          <xdr:nvSpPr>
            <xdr:cNvPr id="3073" name="DD281673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1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480745" hidden="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 txBox="1"/>
      </xdr:nvSpPr>
      <xdr:spPr>
        <a:xfrm>
          <a:off x="1282700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RunProcANO
Form54.txt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ListBoxControl,ListBox,,True,510000000302_Outputs|Means,True,Comparisons with a control:,False,
ListBoxPairwise,ListBox,,True,510000000102_Outputs|Means,True,Pairwise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I/II/III SS,False,
CheckBoxMultiCo,CheckBox,False,True,500000000200_Outputs|General,True,Multicolinearity statistics,False,
CheckBoxInterpret,CheckBox,True,True,500000000600_Outputs|General,True,Interpretation,False,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CheckBoxWelch,CheckBox,False,True,500000000601_Outputs|General,True,Welch statistic,False,
CheckBoxDispX,CheckBox,False,False,500000000201_Outputs|General,False,X,False,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CheckBoxLevene,CheckBox,False,True,530000000000_Outputs|Test assumptions,True,Levene's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RefEdit_Wr,RefEdit0,,False,000000060301_General,False,Regression weights:,False,
CheckBox_Wr,CheckBox,False,False,000000050301_General,False,Regression weights,False,
RefEdit_ObsLabels,RefEdit0,,True,000000020301_General,True,Observation labels:,False,
CheckBox_W,CheckBox,False,False,000000030301_General,False,Observation weights,False,
RefEdit_W,RefEdit0,,False,000000040301_General,False,Observation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RefEdit_Y,RefEdit0,'Sheet1'!$K:$K,True,000000010200_General,True,Y / Dependent variables:,False,
FileSelect1,CommandButton,,False,000000020200_General,False,,False,
ScrollBarSelect,ScrollBar,0,False,05,False,,,
CheckBox_X,CheckBox,False,True,000000050200_General,True,Quantitative,False,
RefEdit_X,RefEdit0,,True,000002050200_General,True,X / Explanatory variables:,False,
CheckBox_Q,CheckBox,True,True,000003050200_General,True,Qualitative,False,
RefEdit_Q,RefEdit0,'Sheet1'!$H:$H,True,000004050200_General,True,Qualitative:,False,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CheckBox_PredVarLabels,CheckBox,False,True,300000001002_Prediction,True,Variable labels,False,
,FilterRelaunch=6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3</xdr:col>
      <xdr:colOff>179578</xdr:colOff>
      <xdr:row>8</xdr:row>
      <xdr:rowOff>0</xdr:rowOff>
    </xdr:to>
    <xdr:sp macro="" textlink="">
      <xdr:nvSpPr>
        <xdr:cNvPr id="3" name="BK480745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>
        <a:xfrm>
          <a:off x="450850" y="13398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7</xdr:row>
      <xdr:rowOff>43434</xdr:rowOff>
    </xdr:from>
    <xdr:to>
      <xdr:col>1</xdr:col>
      <xdr:colOff>392684</xdr:colOff>
      <xdr:row>7</xdr:row>
      <xdr:rowOff>386334</xdr:rowOff>
    </xdr:to>
    <xdr:pic macro="[0]!ReRunXLSTAT">
      <xdr:nvPicPr>
        <xdr:cNvPr id="4" name="BT480745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7</xdr:row>
      <xdr:rowOff>43434</xdr:rowOff>
    </xdr:from>
    <xdr:to>
      <xdr:col>2</xdr:col>
      <xdr:colOff>44958</xdr:colOff>
      <xdr:row>7</xdr:row>
      <xdr:rowOff>386334</xdr:rowOff>
    </xdr:to>
    <xdr:pic macro="[0]!AddRemovGrid">
      <xdr:nvPicPr>
        <xdr:cNvPr id="5" name="RM480745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7</xdr:row>
      <xdr:rowOff>43434</xdr:rowOff>
    </xdr:from>
    <xdr:to>
      <xdr:col>2</xdr:col>
      <xdr:colOff>44958</xdr:colOff>
      <xdr:row>7</xdr:row>
      <xdr:rowOff>386334</xdr:rowOff>
    </xdr:to>
    <xdr:pic macro="AddRemovGrid">
      <xdr:nvPicPr>
        <xdr:cNvPr id="6" name="AD480745" hidden="1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179832</xdr:colOff>
      <xdr:row>7</xdr:row>
      <xdr:rowOff>43434</xdr:rowOff>
    </xdr:from>
    <xdr:to>
      <xdr:col>2</xdr:col>
      <xdr:colOff>522732</xdr:colOff>
      <xdr:row>7</xdr:row>
      <xdr:rowOff>386334</xdr:rowOff>
    </xdr:to>
    <xdr:pic macro="[0]!SendToOfficeLocal">
      <xdr:nvPicPr>
        <xdr:cNvPr id="7" name="WD480745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614172</xdr:colOff>
      <xdr:row>7</xdr:row>
      <xdr:rowOff>43434</xdr:rowOff>
    </xdr:from>
    <xdr:to>
      <xdr:col>3</xdr:col>
      <xdr:colOff>131572</xdr:colOff>
      <xdr:row>7</xdr:row>
      <xdr:rowOff>386334</xdr:rowOff>
    </xdr:to>
    <xdr:pic macro="[0]!SendToOfficeLocal">
      <xdr:nvPicPr>
        <xdr:cNvPr id="8" name="PT480745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99</xdr:row>
      <xdr:rowOff>0</xdr:rowOff>
    </xdr:from>
    <xdr:to>
      <xdr:col>6</xdr:col>
      <xdr:colOff>0</xdr:colOff>
      <xdr:row>116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400</xdr:row>
      <xdr:rowOff>0</xdr:rowOff>
    </xdr:from>
    <xdr:to>
      <xdr:col>6</xdr:col>
      <xdr:colOff>0</xdr:colOff>
      <xdr:row>417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400</xdr:row>
      <xdr:rowOff>0</xdr:rowOff>
    </xdr:from>
    <xdr:to>
      <xdr:col>11</xdr:col>
      <xdr:colOff>127000</xdr:colOff>
      <xdr:row>417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254000</xdr:colOff>
      <xdr:row>400</xdr:row>
      <xdr:rowOff>0</xdr:rowOff>
    </xdr:from>
    <xdr:to>
      <xdr:col>16</xdr:col>
      <xdr:colOff>254000</xdr:colOff>
      <xdr:row>417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419</xdr:row>
      <xdr:rowOff>0</xdr:rowOff>
    </xdr:from>
    <xdr:to>
      <xdr:col>6</xdr:col>
      <xdr:colOff>0</xdr:colOff>
      <xdr:row>436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462</xdr:row>
      <xdr:rowOff>0</xdr:rowOff>
    </xdr:from>
    <xdr:to>
      <xdr:col>6</xdr:col>
      <xdr:colOff>0</xdr:colOff>
      <xdr:row>479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16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985" name="DD900216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16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26425" hidden="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CheckBoxTrans,CheckBox,False,False,03,False,Trans,False,
ScrollBarSelect,ScrollBar,0,False,04,False,,,
TextBoxList,TextBox,,False,05,False,,False,
OptionButtonZTest,OptionButton,True,True,000000010301_General,True,z test,False,
OptionButtonTTest,OptionButton,False,True,000000020301_General,True,Student's t test,False,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OptionButtonSample,OptionButton,False,True,000000010300_General,True,One column per sample,False,
OptionButtonVariable,OptionButton,True,True,000000020300_General,True,One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RefEditT,RefEdit0,'Sheet1'!$K:$K,True,000000000100_General,True,Data:,False,
RefEditGroups,RefEdit0,'Sheet1'!$A:$A,True,000000000200_General,True,Sample identifiers:,False,
CheckBoxSum,CheckBox,True,True,300000000300_Outputs,True,Summary of comparisons,False,
CheckBox_Desc,CheckBox,True,True,300000000000_Outputs,True,Descriptive statistics,False,
CheckBoxDetails,CheckBox,True,True,300000000200_Outputs,True,Detailed results,False,
CheckBoxConf,CheckBox,True,True,300000000100_Outputs,True,Confidence interval,False,
CheckBoxDom,CheckBox,False,True,400000000000_Charts,True,Dominance diagram,False,
CheckBoxDistChart,CheckBox,True,True,400000000100_Charts,True,Distributions,False,
OptionButtonAsympt,OptionButton,True,True,100000010100_Options,True,Asymptotic p-value,False,
OptionButtonMonte,OptionButton,False,True,100000020100_Options,True,Monte Carlo method,False,
TextBoxSig,TextBox,5,True,100001000100_Options,True,Significance level (%):,False,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OptionButtonUDF,OptionButton,False,True,100000020101_Options,True,User defined,False,
OptionButtonEstim,OptionButton,True,True,100000000101_Options,True,Estimated using samples,False,
TextBoxV1,TextBox,1,True,10000100030101_Options,True,Variance 1:,False,
TextBoxV2,TextBox,1,True,10000101030101_Options,True,Variance 2:,False,
CheckBoxFTest,CheckBox,True,True,100000010001_Options,True,Use an F-test,False,
CheckBoxEqual,CheckBox,False,True,100000020001_Options,True,Assume equality,False,
CheckBoxCochran,CheckBox,False,True,100000030001_Options,True,Cochran-Cox,False,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CheckBoxBP,CheckBox,True,True,400000000200_Charts,True,Box plots,False,
CheckBoxSG,CheckBox,False,True,400000000300_Charts,True,Scattergrams,False,
CheckBoxSP,CheckBox,False,True,400000000400_Charts,True,Strip plots,False,
CheckBoxComp,CheckBox,True,True,400000000500_Charts,True,Comparison plots,False,
CheckBoxBar,CheckBox,False,True,400000000600_Charts,True,Bar charts,False,
CheckBoxError,CheckBox,False,True,400000000700_Charts,True,Error bars,False,
ComboBoxError,ComboBox,0,True,400000000800_Charts,True,Error bars,False,
CheckBoxPval,CheckBox,True,True,400000000900_Charts,True,Show p-values,False,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1</xdr:col>
      <xdr:colOff>1830578</xdr:colOff>
      <xdr:row>6</xdr:row>
      <xdr:rowOff>0</xdr:rowOff>
    </xdr:to>
    <xdr:sp macro="" textlink="">
      <xdr:nvSpPr>
        <xdr:cNvPr id="3" name="BK826425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/>
      </xdr:nvSpPr>
      <xdr:spPr>
        <a:xfrm>
          <a:off x="450850" y="9588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826425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[0]!AddRemovGrid">
      <xdr:nvPicPr>
        <xdr:cNvPr id="5" name="RM826425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AddRemovGrid">
      <xdr:nvPicPr>
        <xdr:cNvPr id="6" name="AD826425" hidden="1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179832</xdr:colOff>
      <xdr:row>5</xdr:row>
      <xdr:rowOff>43434</xdr:rowOff>
    </xdr:from>
    <xdr:to>
      <xdr:col>2</xdr:col>
      <xdr:colOff>522732</xdr:colOff>
      <xdr:row>5</xdr:row>
      <xdr:rowOff>386334</xdr:rowOff>
    </xdr:to>
    <xdr:pic macro="[0]!SendToOfficeLocal">
      <xdr:nvPicPr>
        <xdr:cNvPr id="7" name="WD826425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614172</xdr:colOff>
      <xdr:row>5</xdr:row>
      <xdr:rowOff>43434</xdr:rowOff>
    </xdr:from>
    <xdr:to>
      <xdr:col>3</xdr:col>
      <xdr:colOff>131572</xdr:colOff>
      <xdr:row>5</xdr:row>
      <xdr:rowOff>386334</xdr:rowOff>
    </xdr:to>
    <xdr:pic macro="[0]!SendToOfficeLocal">
      <xdr:nvPicPr>
        <xdr:cNvPr id="8" name="PT826425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6</xdr:col>
      <xdr:colOff>0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1422400</xdr:colOff>
          <xdr:row>7</xdr:row>
          <xdr:rowOff>0</xdr:rowOff>
        </xdr:to>
        <xdr:sp macro="" textlink="">
          <xdr:nvSpPr>
            <xdr:cNvPr id="2049" name="DD7463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17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1</xdr:row>
      <xdr:rowOff>152400</xdr:rowOff>
    </xdr:from>
    <xdr:to>
      <xdr:col>8</xdr:col>
      <xdr:colOff>660400</xdr:colOff>
      <xdr:row>11</xdr:row>
      <xdr:rowOff>165100</xdr:rowOff>
    </xdr:to>
    <xdr:pic>
      <xdr:nvPicPr>
        <xdr:cNvPr id="2" name="Picture 1" descr="Matched Pairs t-test Module 22a. Matched Pairs t-test To this point we have  only looked at tests for single samples. Soon we will look at confidence  intervals. - ppt downloa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92" t="42639" r="58541" b="36389"/>
        <a:stretch/>
      </xdr:blipFill>
      <xdr:spPr bwMode="auto">
        <a:xfrm>
          <a:off x="4851400" y="342900"/>
          <a:ext cx="2946400" cy="191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2</xdr:row>
      <xdr:rowOff>101600</xdr:rowOff>
    </xdr:from>
    <xdr:to>
      <xdr:col>16</xdr:col>
      <xdr:colOff>42359</xdr:colOff>
      <xdr:row>16</xdr:row>
      <xdr:rowOff>177800</xdr:rowOff>
    </xdr:to>
    <xdr:pic>
      <xdr:nvPicPr>
        <xdr:cNvPr id="2" name="Picture 1" descr="statmagic: two sample test of proportio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482600"/>
          <a:ext cx="8221159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673100</xdr:colOff>
      <xdr:row>1</xdr:row>
      <xdr:rowOff>152400</xdr:rowOff>
    </xdr:from>
    <xdr:to>
      <xdr:col>9</xdr:col>
      <xdr:colOff>317500</xdr:colOff>
      <xdr:row>11</xdr:row>
      <xdr:rowOff>165100</xdr:rowOff>
    </xdr:to>
    <xdr:pic>
      <xdr:nvPicPr>
        <xdr:cNvPr id="2" name="Picture 1" descr="Matched Pairs t-test Module 22a. Matched Pairs t-test To this point we have  only looked at tests for single samples. Soon we will look at confidence  intervals. - ppt downloa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92" t="42639" r="58541" b="36389"/>
        <a:stretch/>
      </xdr:blipFill>
      <xdr:spPr bwMode="auto">
        <a:xfrm>
          <a:off x="5410200" y="342900"/>
          <a:ext cx="2946400" cy="191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660400</xdr:colOff>
      <xdr:row>2</xdr:row>
      <xdr:rowOff>88900</xdr:rowOff>
    </xdr:from>
    <xdr:to>
      <xdr:col>15</xdr:col>
      <xdr:colOff>626559</xdr:colOff>
      <xdr:row>16</xdr:row>
      <xdr:rowOff>165100</xdr:rowOff>
    </xdr:to>
    <xdr:pic>
      <xdr:nvPicPr>
        <xdr:cNvPr id="2" name="Picture 1" descr="statmagic: two sample test of proportio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9100" y="469900"/>
          <a:ext cx="8221159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80235" hidden="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CheckBoxTrans,CheckBox,False,False,03,False,Trans,False,
ScrollBarSelect,ScrollBar,0,False,04,False,,,
TextBoxList,TextBox,,False,05,False,,False,
OptionButtonZTest,OptionButton,False,True,000000010301_General,True,z test,False,
OptionButtonTTest,OptionButton,True,True,000000020301_General,True,Student's t test,False,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OptionButtonSample,OptionButton,False,True,000000010300_General,True,One column per sample,False,
OptionButtonVariable,OptionButton,False,True,000000020300_General,True,One column per variable,False,
OptionButtonPaired,OptionButton,True,True,000000030300_General,True,Paired samples,False,
CheckBox_W,CheckBox,False,False,000000000400_General,False,Weights,False,
RefEdit_W,RefEdit0,,False,000000000500_General,False,Weights:,False,
RefEditT,RefEdit0,'Sheet1'!$D:$D,True,000000000100_General,True,Sample 1:,False,
RefEditGroups,RefEdit0,'Sheet1'!$E:$E,True,000000000200_General,True,Sample 2:,False,
CheckBoxSum,CheckBox,True,True,300000000300_Outputs,True,Summary of comparisons,False,
CheckBox_Desc,CheckBox,True,True,300000000000_Outputs,True,Descriptive statistics,False,
CheckBoxDetails,CheckBox,True,True,300000000200_Outputs,True,Detailed results,False,
CheckBoxConf,CheckBox,True,True,300000000100_Outputs,True,Confidence interval,False,
CheckBoxDom,CheckBox,False,True,400000000000_Charts,True,Dominance diagram,False,
CheckBoxDistChart,CheckBox,True,True,400000000100_Charts,True,Distributions,False,
OptionButtonAsympt,OptionButton,True,True,100000010100_Options,True,Asymptotic p-value,False,
OptionButtonMonte,OptionButton,False,True,100000020100_Options,True,Monte Carlo method,False,
TextBoxSig,TextBox,5,True,100001000100_Options,True,Significance level (%):,False,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OptionButtonUDF,OptionButton,False,True,100000020101_Options,True,User defined,False,
OptionButtonEstim,OptionButton,True,True,100000000101_Options,True,Estimated using samples,False,
TextBoxV1,TextBox,1,True,10000100030101_Options,True,Variance of the difference:,False,
TextBoxV2,TextBox,1,False,10000101030101_Options,False,Variance 2:,False,
CheckBoxFTest,CheckBox,False,True,100000010001_Options,True,Use an F-test,False,
CheckBoxEqual,CheckBox,True,True,100000020001_Options,True,Assume equality,False,
CheckBoxCochran,CheckBox,False,True,100000030001_Options,True,Cochran-Cox,False,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OptionButtonMVIgnore,OptionButton,False,False,200000000400_Missing data,False,Ignore missing data,False,
CheckBoxBP,CheckBox,True,True,400000000200_Charts,True,Box plots,False,
CheckBoxSG,CheckBox,False,True,400000000300_Charts,True,Scattergrams,False,
CheckBoxSP,CheckBox,False,True,400000000400_Charts,True,Strip plots,False,
CheckBoxComp,CheckBox,True,True,400000000500_Charts,True,Comparison plots,False,
CheckBoxBar,CheckBox,False,True,400000000600_Charts,True,Bar charts,False,
CheckBoxError,CheckBox,False,True,400000000700_Charts,True,Error bars,False,
ComboBoxError,ComboBox,0,True,400000000800_Charts,True,Error bars,False,
CheckBoxPval,CheckBox,True,True,400000000900_Charts,True,Show p-values,False,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3" name="BK68023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450850" y="9588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680235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[0]!AddRemovGrid">
      <xdr:nvPicPr>
        <xdr:cNvPr id="5" name="RM68023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AddRemovGrid">
      <xdr:nvPicPr>
        <xdr:cNvPr id="6" name="AD680235" hidden="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179832</xdr:colOff>
      <xdr:row>5</xdr:row>
      <xdr:rowOff>43434</xdr:rowOff>
    </xdr:from>
    <xdr:to>
      <xdr:col>2</xdr:col>
      <xdr:colOff>522732</xdr:colOff>
      <xdr:row>5</xdr:row>
      <xdr:rowOff>386334</xdr:rowOff>
    </xdr:to>
    <xdr:pic macro="[0]!SendToOfficeLocal">
      <xdr:nvPicPr>
        <xdr:cNvPr id="7" name="WD680235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614172</xdr:colOff>
      <xdr:row>5</xdr:row>
      <xdr:rowOff>43434</xdr:rowOff>
    </xdr:from>
    <xdr:to>
      <xdr:col>3</xdr:col>
      <xdr:colOff>131572</xdr:colOff>
      <xdr:row>5</xdr:row>
      <xdr:rowOff>386334</xdr:rowOff>
    </xdr:to>
    <xdr:pic macro="[0]!SendToOfficeLocal">
      <xdr:nvPicPr>
        <xdr:cNvPr id="8" name="PT680235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6</xdr:col>
      <xdr:colOff>0</xdr:colOff>
      <xdr:row>53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6</xdr:col>
      <xdr:colOff>0</xdr:colOff>
      <xdr:row>72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5</xdr:col>
          <xdr:colOff>0</xdr:colOff>
          <xdr:row>7</xdr:row>
          <xdr:rowOff>0</xdr:rowOff>
        </xdr:to>
        <xdr:sp macro="" textlink="">
          <xdr:nvSpPr>
            <xdr:cNvPr id="21505" name="DD563645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E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0.51231</cdr:x>
      <cdr:y>0.93965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C7B83D-B8AB-0743-9E0D-BB3C1472A87D}"/>
            </a:ext>
          </a:extLst>
        </cdr:cNvPr>
        <cdr:cNvSpPr txBox="1"/>
      </cdr:nvSpPr>
      <cdr:spPr>
        <a:xfrm xmlns:a="http://schemas.openxmlformats.org/drawingml/2006/main">
          <a:off x="2114550" y="4826000"/>
          <a:ext cx="2012950" cy="195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en-US" sz="700">
              <a:latin typeface="Arial" panose="020B0604020202020204" pitchFamily="34" charset="0"/>
            </a:rPr>
            <a:t>*: significant at level alpha=0.05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2" name="TX847554" hidden="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1282700" y="1333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RunProcANO
Form54.txt
TextBoxList,TextBox,,False,03,False,,False,
CheckBoxTrans,CheckBox,False,False,04,False,Trans,False,
ComboBox_TestMethod,ComboBox,0,True,200000000200_Validation,True,Select the method for the extraction of validation data,False,
TextBoxTestNumber,TextBox,1,True,200000000400_Validation,True,,False,
RefEditGroup,RefEdit0,,True,200000000600_Validation,True,Group variable:,False,
CheckBox_Validation,CheckBox,False,True,200000000000_Validation,True,Validation,False,
CheckBoxSort,CheckBox,False,True,510000000201_Outputs|Means,True,Sort up,False,
CheckBoxApplyAll,CheckBox,False,True,510000000101_Outputs|Means,True,Apply to all factors,False,
CheckBoxMCompare,CheckBox,False,True,510000000001_Outputs|Means,True,Multiple comparisons,False,
CheckBoxCIMeans,CheckBox,False,True,510000000301_Outputs|Means,True,Confidence intervals,False,
CheckBoxSlopes,CheckBox,False,False,510000000401_Outputs|Means,False,Comparison of slopes,False,
CheckBoxPairwise,CheckBox,False,True,510000000002_Outputs|Means,True,Pairwise comparisons,False,
CheckBoxControl,CheckBox,False,True,510000000202_Outputs|Means,True,Comparisons with a control,False,
CheckBoxMeanSq,CheckBox,False,True,510000000402_Outputs|Means,True,Choose the MSE,False,
CheckBoxProtected,CheckBox,False,True,510000000502_Outputs|Means,True,Protected,False,
CheckBoxTB,CheckBox,False,True,510000000602_Outputs|Means,True,Top/Bottom boxes,False,
OptionButtonTB2,OptionButton,True,True,510000000702_Outputs|Means,True,2,False,
OptionButtonTB3,OptionButton,False,True,510000000802_Outputs|Means,True,3,False,
ListBoxControl,ListBox,,False,510000000302_Outputs|Means,False,Comparisons with a control:,False,
ListBoxPairwise,ListBox,,False,510000000102_Outputs|Means,False,Pairwise comparisons:,False,
CheckBoxMeanConfTab,CheckBox,True,True,510000000100_Outputs|Means,True,Confidence interval,False,
CheckBoxMeans,CheckBox,True,True,510000000000_Outputs|Means,True,Means,False,
CheckBoxMeanStdError,CheckBox,True,True,510000000200_Outputs|Means,True,Standard errors,False,
CheckBoxLSM,CheckBox,True,True,510000000300_Outputs|Means,True,LS means,False,
CheckBox_Desc,CheckBox,True,True,500000000000_Outputs|General,True,Descriptive statistics,False,
CheckBox_Corr,CheckBox,True,True,500000000100_Outputs|General,True,Correlations,False,
CheckBox_AV,CheckBox,True,True,500000000300_Outputs|General,True,Analysis of variance,False,
CheckBoxPress,CheckBox,False,True,500000000500_Outputs|General,True,Press,False,
CheckBox_TISS,CheckBox,False,True,500000000400_Outputs|General,True,Type I/II/III SS,False,
CheckBoxMultiCo,CheckBox,False,True,500000000200_Outputs|General,True,Multicolinearity statistics,False,
CheckBoxInterpret,CheckBox,True,True,500000000600_Outputs|General,True,Interpretation,False,
CheckBox_Resid,CheckBox,True,True,500000000101_Outputs|General,True,Predictions and residuals,False,
CheckBoxStdCoeff,CheckBox,True,True,500000000001_Outputs|General,True,Standardized coefficients,False,
CheckBoxDiag,CheckBox,False,True,500000000501_Outputs|General,True,Influence diagnostics,False,
CheckBoxAdjPred,CheckBox,False,True,500000000401_Outputs|General,True,Adjusted predictions,False,
CheckBoxWelch,CheckBox,False,True,500000000601_Outputs|General,True,Welch statistic,False,
CheckBoxDispX,CheckBox,False,False,500000000201_Outputs|General,False,X,False,
CheckBoxPredConf,CheckBox,True,True,500000000301_Outputs|General,True,Confidence intervals,False,
CheckBoxContrasts,CheckBox,False,True,520000000000_Outputs|Contrasts,True,Compute contrasts,False,
RefEditContrasts,RefEdit,,True,520000000200_Outputs|Contrasts,True,Definition:,False,
CheckBoxLevene,CheckBox,False,True,530000000000_Outputs|Test assumptions,True,Levene's test,False,
CheckBox_Intercept,CheckBox,False,True,100000000000_Options|Model,True,Fixed Intercept,False,
TextBox_Intercept,TextBox,0,True,100000010000_Options|Model,True,Fixed Intercept:,False,
TextBoxTol,TextBox,0.0001,True,100000020000_Options|Model,True,Tolerance:,False,
TextBox_Conf,TextBox,95,True,100000010100_Options|Model,True,Confidence interval (%):,False,
CheckBox_Interactions,CheckBox,False,True,100000000200_Options|Model,True,Interactions / Level,False,
TextBoxLevel,TextBox,2,True,100000010200_Options|Model,True,,False,
ScrollBarLevel,ScrollBar,4,True,100000020200_Options|Model,False,,,
ComboBox_Selection,ComboBox,0,True,100000000101_Options|Model,True,Choose a model selection method,False,
CheckBox_Selection,CheckBox,False,True,100000000001_Options|Model,True,Model selection,False,
ComboBox_Criterion,ComboBox,0,True,100000000301_Options|Model,True,Criterion:,False,
TextBox_Threshold,TextBox,0.1,False,100000001101_Options|Model,False,Probability for removal:,False,
TextBox_MinVar,TextBox,2,True,100000000501_Options|Model,True,Min variables:,False,
TextBox_MaxVar,TextBox,2,True,100000000701_Options|Model,True,Max variables:,False,
TextBoxEntrance,TextBox,0.05,False,100000000901_Options|Model,False,Probability for entry:,False,
ComboBox_Constraints,ComboBox,1,True,110000010001_Options|ANOVA / ANCOVA,True,Select the type of constraint to apply to the qualitative variables of the OLS model,False,
CheckBoxNested,CheckBox,False,True,110000000101_Options|ANOVA / ANCOVA,True,Nested effects,False,
CheckBoxRand,CheckBox,False,True,110000000201_Options|ANOVA / ANCOVA,True,Random effects,False,
CheckBoxHetero,CheckBox,False,True,120000000000_Options|Covariances,True,Heteroscedasticity,False,
ComboBoxHACMethod,ComboBox,0,True,120000010100_Options|Covariances,True,Method:,False,
CheckBoxAutoCorr,CheckBox,False,True,120000000200_Options|Covariances,True,Autocorrelation,False,
TextBoxLag,TextBox,1,True,120000010300_Options|Covariances,True,Lag: ,False,
CheckBox_Predict,CheckBox,False,True,300000000102_Prediction,True,Prediction,False,
RefEdit_QPred,RefEdit0,,True,300000000402_Prediction,True,Qualitative:,False,
RefEdit_XPred,RefEdit0,,True,300000000302_Prediction,True,Quantitative:,False,
CheckBox_ObsLabelsPred,CheckBox,False,True,300000000502_Prediction,True,Observation labels,False,
RefEdit_PredLabels,RefEdit0,,True,300000000602_Prediction,True,,False,
OptionButton_MVEstimate,OptionButton,False,True,400000000000_Missing data,True,Estimate missing data,False,
OptionButton_MeanMode,OptionButton,True,True,400000000100_Missing data,True,Mean or mode,False,
OptionButton_NN,OptionButton,False,True,400000010100_Missing data,True,Nearest neighbor,False,
OptionButton_MVRemove,OptionButton,True,True,400000000200_Missing data,True,Remove the observations,False,
OptionButtonEachY,OptionButton,False,True,400000000300_Missing data,True,Check for each Y separately,False,
OptionButtonAcrossAll,OptionButton,True,True,400000010300_Missing data,True,Across all Ys,False,
OptionButtonMVRefuse,OptionButton,False,True,400000000400_Missing data,True,Do not accept missing data,False,
OptionButton_MVIgnore,OptionButton,False,True,400000000500_Missing data,True,Ignore missing data,False,
CheckBoxResidCharts,CheckBox,True,True,600000000200_Charts,True,Predictions and residuals,False,
CheckBoxRegCharts,CheckBox,True,True,600000000000_Charts,True,Regression charts,False,
CheckBoxChartsCoeff,CheckBox,True,True,600000000100_Charts,True,Standardized coefficients,False,
CheckBox_Conf,CheckBox,True,True,600000000300_Charts,True,Confidence intervals,False,
OptionButtonCol,OptionButton,True,True,000000010000_General,True,Column,False,
OptionButtonTab,OptionButton,False,True,000000020000_General,True,Table,False,
RefEditDataTable,RefEdit0,,True,000000010100_General,True,Data table:,False,
ScrollBarNbFactors,ScrollBar,4,True,000001030100_General,False,,,
TextBoxNbFactors,TextBox,1,True,000002030100_General,True,Number of factors:,False,
OptionButton_W,OptionButton,False,True,000000000001_General,True,Workbook,False,
OptionButton_R,OptionButton,False,True,000000010001_General,True,Range,False,
OptionButton_S,OptionButton,True,True,000000020001_General,True,Sheet,False,
RefEdit_R,RefEdit,,True,000000000101_General,True,Range:,False,
CheckBoxVarLabels,CheckBox,True,True,000000000201_General,True,Variable labels,False,
CheckBox_ObsLabels,CheckBox,False,True,000000010301_General,True,Observation labels,False,
RefEdit_Wr,RefEdit0,,False,000000060301_General,False,Regression weights:,False,
CheckBox_Wr,CheckBox,False,False,000000050301_General,False,Regression weights,False,
RefEdit_ObsLabels,RefEdit0,,True,000000020301_General,True,Observation labels:,False,
CheckBox_W,CheckBox,False,False,000000030301_General,False,Observation weights,False,
RefEdit_W,RefEdit0,,False,000000040301_General,False,Observation weights:,False,
FileSelect2,CommandButton,,False,300000000702_Prediction,False,,False,
CheckBoxNorm,CheckBox,False,True,530000000100_Outputs|Test assumptions,True,Normality test,False,
OptionButtonMean,OptionButton,True,True,530000000200_Outputs|Test assumptions,True,Mean,False,
OptionButtonMedian,OptionButton,False,True,530000010200_Outputs|Test assumptions,True,Median,False,
RefEdit_Y,RefEdit0,'Sheet1'!$K:$K,True,000000010200_General,True,Y / Dependent variables:,False,
FileSelect1,CommandButton,,False,000000020200_General,False,,False,
ScrollBarSelect,ScrollBar,0,False,05,False,,,
CheckBox_X,CheckBox,False,True,000000050200_General,True,Quantitative,False,
RefEdit_X,RefEdit0,,True,000002050200_General,True,X / Explanatory variables:,False,
CheckBox_Q,CheckBox,True,True,000003050200_General,True,Qualitative,False,
RefEdit_Q,RefEdit0,'Sheet1'!$G:$G,True,000004050200_General,True,Qualitative:,False,
CheckBoxMeansCharts,CheckBox,True,True,600000000400_Charts,True,Means charts,False,
CheckBoxMeanConf,CheckBox,False,True,600000010400_Charts,True,Confidence intervals,False,
CheckBoxSumCharts,CheckBox,True,True,600000020400_Charts,True,Summary charts,False,
CheckBoxFilterY,CheckBox,False,True,600000030400_Charts,True,Filter Ys,False,
CheckBoxBar,CheckBox,False,True,600000040400_Charts,True,Bar chart,False,
CheckBox_PredVarLabels,CheckBox,False,True,300000001002_Prediction,True,Variable labels,False,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3</xdr:col>
      <xdr:colOff>179578</xdr:colOff>
      <xdr:row>8</xdr:row>
      <xdr:rowOff>0</xdr:rowOff>
    </xdr:to>
    <xdr:sp macro="" textlink="">
      <xdr:nvSpPr>
        <xdr:cNvPr id="3" name="BK847554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450850" y="13398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7</xdr:row>
      <xdr:rowOff>43434</xdr:rowOff>
    </xdr:from>
    <xdr:to>
      <xdr:col>1</xdr:col>
      <xdr:colOff>392684</xdr:colOff>
      <xdr:row>7</xdr:row>
      <xdr:rowOff>386334</xdr:rowOff>
    </xdr:to>
    <xdr:pic macro="[0]!ReRunXLSTAT">
      <xdr:nvPicPr>
        <xdr:cNvPr id="4" name="BT847554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7</xdr:row>
      <xdr:rowOff>43434</xdr:rowOff>
    </xdr:from>
    <xdr:to>
      <xdr:col>2</xdr:col>
      <xdr:colOff>44958</xdr:colOff>
      <xdr:row>7</xdr:row>
      <xdr:rowOff>386334</xdr:rowOff>
    </xdr:to>
    <xdr:pic macro="[0]!AddRemovGrid">
      <xdr:nvPicPr>
        <xdr:cNvPr id="5" name="RM84755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7</xdr:row>
      <xdr:rowOff>43434</xdr:rowOff>
    </xdr:from>
    <xdr:to>
      <xdr:col>2</xdr:col>
      <xdr:colOff>44958</xdr:colOff>
      <xdr:row>7</xdr:row>
      <xdr:rowOff>386334</xdr:rowOff>
    </xdr:to>
    <xdr:pic macro="AddRemovGrid">
      <xdr:nvPicPr>
        <xdr:cNvPr id="6" name="AD847554" hidden="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179832</xdr:colOff>
      <xdr:row>7</xdr:row>
      <xdr:rowOff>43434</xdr:rowOff>
    </xdr:from>
    <xdr:to>
      <xdr:col>2</xdr:col>
      <xdr:colOff>522732</xdr:colOff>
      <xdr:row>7</xdr:row>
      <xdr:rowOff>386334</xdr:rowOff>
    </xdr:to>
    <xdr:pic macro="[0]!SendToOfficeLocal">
      <xdr:nvPicPr>
        <xdr:cNvPr id="7" name="WD847554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614172</xdr:colOff>
      <xdr:row>7</xdr:row>
      <xdr:rowOff>43434</xdr:rowOff>
    </xdr:from>
    <xdr:to>
      <xdr:col>3</xdr:col>
      <xdr:colOff>131572</xdr:colOff>
      <xdr:row>7</xdr:row>
      <xdr:rowOff>386334</xdr:rowOff>
    </xdr:to>
    <xdr:pic macro="[0]!SendToOfficeLocal">
      <xdr:nvPicPr>
        <xdr:cNvPr id="8" name="PT847554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1376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135</xdr:row>
      <xdr:rowOff>0</xdr:rowOff>
    </xdr:from>
    <xdr:to>
      <xdr:col>6</xdr:col>
      <xdr:colOff>0</xdr:colOff>
      <xdr:row>152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436</xdr:row>
      <xdr:rowOff>0</xdr:rowOff>
    </xdr:from>
    <xdr:to>
      <xdr:col>6</xdr:col>
      <xdr:colOff>0</xdr:colOff>
      <xdr:row>453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436</xdr:row>
      <xdr:rowOff>0</xdr:rowOff>
    </xdr:from>
    <xdr:to>
      <xdr:col>11</xdr:col>
      <xdr:colOff>127000</xdr:colOff>
      <xdr:row>453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254000</xdr:colOff>
      <xdr:row>436</xdr:row>
      <xdr:rowOff>0</xdr:rowOff>
    </xdr:from>
    <xdr:to>
      <xdr:col>16</xdr:col>
      <xdr:colOff>254000</xdr:colOff>
      <xdr:row>453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455</xdr:row>
      <xdr:rowOff>0</xdr:rowOff>
    </xdr:from>
    <xdr:to>
      <xdr:col>6</xdr:col>
      <xdr:colOff>0</xdr:colOff>
      <xdr:row>472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507</xdr:row>
      <xdr:rowOff>0</xdr:rowOff>
    </xdr:from>
    <xdr:to>
      <xdr:col>6</xdr:col>
      <xdr:colOff>0</xdr:colOff>
      <xdr:row>524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69" name="DD47556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F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34492" hidden="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CheckBoxTrans,CheckBox,False,False,03,False,Trans,False,
ScrollBarSelect,ScrollBar,0,False,04,False,,,
TextBoxList,TextBox,,False,05,False,,False,
OptionButtonZTest,OptionButton,True,True,000000010301_General,True,z test,False,
OptionButtonTTest,OptionButton,False,True,000000020301_General,True,Student's t test,False,
CheckBoxLabels,CheckBox,True,True,000000000201_General,True,Column labels,False,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OptionButtonSample,OptionButton,False,True,000000010300_General,True,One column per sample,False,
OptionButtonVariable,OptionButton,True,True,000000020300_General,True,One column per variable,False,
OptionButtonPaired,OptionButton,False,True,000000030300_General,True,Paired samples,False,
CheckBox_W,CheckBox,False,False,000000000400_General,False,Weights,False,
RefEdit_W,RefEdit0,,False,000000000500_General,False,Weights:,False,
RefEditT,RefEdit0,'Sheet1'!$K:$K,True,000000000100_General,True,Data:,False,
RefEditGroups,RefEdit0,'Sheet1'!$M:$M,True,000000000200_General,True,Sample identifiers:,False,
CheckBoxSum,CheckBox,True,True,300000000300_Outputs,True,Summary of comparisons,False,
CheckBox_Desc,CheckBox,True,True,300000000000_Outputs,True,Descriptive statistics,False,
CheckBoxDetails,CheckBox,True,True,300000000200_Outputs,True,Detailed results,False,
CheckBoxConf,CheckBox,True,True,300000000100_Outputs,True,Confidence interval,False,
CheckBoxDom,CheckBox,False,True,400000000000_Charts,True,Dominance diagram,False,
CheckBoxDistChart,CheckBox,True,True,400000000100_Charts,True,Distributions,False,
OptionButtonAsympt,OptionButton,True,True,100000010100_Options,True,Asymptotic p-value,False,
OptionButtonMonte,OptionButton,False,True,100000020100_Options,True,Monte Carlo method,False,
TextBoxSig,TextBox,5,True,100001000100_Options,True,Significance level (%):,False,
TextBoxPermut,TextBox,10000,True,100001030100_Options,True,Number of simulations:,False,
TextBoxMaxTime,TextBox,180,True,100001040100_Options,True,Maximum time (s):,False,
ComboBoxHyp,ComboBox,0,True,100000000000_Options,True,Choose the alternative hypothesis,False,
TextBoxDiff,TextBox,0,True,100000020000_Options,True,Hypothesized difference (D):,False,
OptionButtonUDF,OptionButton,False,True,100000020101_Options,True,User defined,False,
OptionButtonEstim,OptionButton,True,True,100000000101_Options,True,Estimated using samples,False,
TextBoxV1,TextBox,1,True,10000100030101_Options,True,Variance 1:,False,
TextBoxV2,TextBox,1,True,10000101030101_Options,True,Variance 2:,False,
CheckBoxFTest,CheckBox,True,True,100000010001_Options,True,Use an F-test,False,
CheckBoxEqual,CheckBox,False,True,100000020001_Options,True,Assume equality,False,
CheckBoxCochran,CheckBox,False,True,100000030001_Options,True,Cochran-Cox,False,
OptionButtonMVRemove,OptionButton,False,True,200000000100_Missing data,True,Remove the observations,False,
OptionButtonMVRefuse,OptionButton,True,True,200000000000_Missing data,True,Do not accept missing data,False,
OptionButtonMVEstimate,OptionButton,False,True,200000000200_Missing data,True,Estimate missing data,False,
OptionButtonMeanMode,OptionButton,True,True,200000000300_Missing data,True,Mean,False,
OptionButtonMVIgnore,OptionButton,False,True,200000000400_Missing data,True,Ignore missing data,False,
CheckBoxBP,CheckBox,True,True,400000000200_Charts,True,Box plots,False,
CheckBoxSG,CheckBox,False,True,400000000300_Charts,True,Scattergrams,False,
CheckBoxSP,CheckBox,False,True,400000000400_Charts,True,Strip plots,False,
CheckBoxComp,CheckBox,True,True,400000000500_Charts,True,Comparison plots,False,
CheckBoxBar,CheckBox,False,True,400000000600_Charts,True,Bar charts,False,
CheckBoxError,CheckBox,False,True,400000000700_Charts,True,Error bars,False,
ComboBoxError,ComboBox,0,True,400000000800_Charts,True,Error bars,False,
CheckBoxPval,CheckBox,True,True,400000000900_Charts,True,Show p-values,False,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3" name="BK43449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450850" y="9588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0]!ReRunXLSTAT">
      <xdr:nvPicPr>
        <xdr:cNvPr id="4" name="BT43449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284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[0]!AddRemovGrid">
      <xdr:nvPicPr>
        <xdr:cNvPr id="5" name="RM434492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527558</xdr:colOff>
      <xdr:row>5</xdr:row>
      <xdr:rowOff>43434</xdr:rowOff>
    </xdr:from>
    <xdr:to>
      <xdr:col>2</xdr:col>
      <xdr:colOff>44958</xdr:colOff>
      <xdr:row>5</xdr:row>
      <xdr:rowOff>386334</xdr:rowOff>
    </xdr:to>
    <xdr:pic macro="AddRemovGrid">
      <xdr:nvPicPr>
        <xdr:cNvPr id="6" name="AD434492" hidden="1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0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179832</xdr:colOff>
      <xdr:row>5</xdr:row>
      <xdr:rowOff>43434</xdr:rowOff>
    </xdr:from>
    <xdr:to>
      <xdr:col>2</xdr:col>
      <xdr:colOff>522732</xdr:colOff>
      <xdr:row>5</xdr:row>
      <xdr:rowOff>386334</xdr:rowOff>
    </xdr:to>
    <xdr:pic macro="[0]!SendToOfficeLocal">
      <xdr:nvPicPr>
        <xdr:cNvPr id="7" name="WD434492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8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614172</xdr:colOff>
      <xdr:row>5</xdr:row>
      <xdr:rowOff>43434</xdr:rowOff>
    </xdr:from>
    <xdr:to>
      <xdr:col>3</xdr:col>
      <xdr:colOff>131572</xdr:colOff>
      <xdr:row>5</xdr:row>
      <xdr:rowOff>386334</xdr:rowOff>
    </xdr:to>
    <xdr:pic macro="[0]!SendToOfficeLocal">
      <xdr:nvPicPr>
        <xdr:cNvPr id="8" name="PT434492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17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6</xdr:col>
      <xdr:colOff>0</xdr:colOff>
      <xdr:row>63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5</xdr:col>
          <xdr:colOff>0</xdr:colOff>
          <xdr:row>7</xdr:row>
          <xdr:rowOff>0</xdr:rowOff>
        </xdr:to>
        <xdr:sp macro="" textlink="">
          <xdr:nvSpPr>
            <xdr:cNvPr id="6145" name="DD485018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XLSTAT.app/Contents/Library/XLSTAT1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1A"/>
    </sheetNames>
    <definedNames>
      <definedName name="XLSTAT_PDFStudent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1.327057175928" createdVersion="6" refreshedVersion="6" minRefreshableVersion="3" recordCount="277" xr:uid="{700DD91F-AE0C-324F-B056-F7F5CA428651}">
  <cacheSource type="worksheet">
    <worksheetSource ref="A1:N278" sheet="The Biggest Loser Datatset"/>
  </cacheSource>
  <cacheFields count="14">
    <cacheField name="Gender" numFmtId="0">
      <sharedItems count="2">
        <s v="Female"/>
        <s v="Male"/>
      </sharedItems>
    </cacheField>
    <cacheField name="Age_Group" numFmtId="0">
      <sharedItems/>
    </cacheField>
    <cacheField name="Age" numFmtId="0">
      <sharedItems containsSemiMixedTypes="0" containsString="0" containsNumber="1" containsInteger="1" minValue="18" maxValue="66"/>
    </cacheField>
    <cacheField name="Weight1" numFmtId="0">
      <sharedItems containsSemiMixedTypes="0" containsString="0" containsNumber="1" containsInteger="1" minValue="167" maxValue="526"/>
    </cacheField>
    <cacheField name="Weight2" numFmtId="0">
      <sharedItems containsSemiMixedTypes="0" containsString="0" containsNumber="1" containsInteger="1" minValue="164" maxValue="492"/>
    </cacheField>
    <cacheField name="Height" numFmtId="0">
      <sharedItems containsSemiMixedTypes="0" containsString="0" containsNumber="1" containsInteger="1" minValue="60" maxValue="80"/>
    </cacheField>
    <cacheField name="Season" numFmtId="0">
      <sharedItems containsSemiMixedTypes="0" containsString="0" containsNumber="1" containsInteger="1" minValue="1" maxValue="17"/>
    </cacheField>
    <cacheField name="Trainer" numFmtId="0">
      <sharedItems count="8">
        <s v="Bob"/>
        <s v="Jillian"/>
        <s v="Kim"/>
        <s v="Brett &amp; Cara"/>
        <s v="Dolvett"/>
        <s v="Anna"/>
        <s v="Jennifer"/>
        <s v="Jessie"/>
      </sharedItems>
    </cacheField>
    <cacheField name="Percent2" numFmtId="0">
      <sharedItems containsSemiMixedTypes="0" containsString="0" containsNumber="1" minValue="7.37" maxValue="59.62"/>
    </cacheField>
    <cacheField name="Percent1" numFmtId="0">
      <sharedItems containsSemiMixedTypes="0" containsString="0" containsNumber="1" minValue="0.91743119299999998" maxValue="10.43771044"/>
    </cacheField>
    <cacheField name="delta" numFmtId="0">
      <sharedItems containsSemiMixedTypes="0" containsString="0" containsNumber="1" containsInteger="1" minValue="2" maxValue="41" count="37">
        <n v="5"/>
        <n v="6"/>
        <n v="22"/>
        <n v="10"/>
        <n v="3"/>
        <n v="15"/>
        <n v="13"/>
        <n v="20"/>
        <n v="19"/>
        <n v="12"/>
        <n v="21"/>
        <n v="18"/>
        <n v="28"/>
        <n v="11"/>
        <n v="16"/>
        <n v="23"/>
        <n v="17"/>
        <n v="8"/>
        <n v="14"/>
        <n v="26"/>
        <n v="7"/>
        <n v="2"/>
        <n v="9"/>
        <n v="31"/>
        <n v="25"/>
        <n v="29"/>
        <n v="24"/>
        <n v="30"/>
        <n v="32"/>
        <n v="34"/>
        <n v="41"/>
        <n v="27"/>
        <n v="36"/>
        <n v="37"/>
        <n v="4"/>
        <n v="38"/>
        <n v="33"/>
      </sharedItems>
    </cacheField>
    <cacheField name="delta^2" numFmtId="0">
      <sharedItems containsSemiMixedTypes="0" containsString="0" containsNumber="1" containsInteger="1" minValue="4" maxValue="1681" count="37">
        <n v="25"/>
        <n v="36"/>
        <n v="484"/>
        <n v="100"/>
        <n v="9"/>
        <n v="225"/>
        <n v="169"/>
        <n v="400"/>
        <n v="361"/>
        <n v="144"/>
        <n v="441"/>
        <n v="324"/>
        <n v="784"/>
        <n v="121"/>
        <n v="256"/>
        <n v="529"/>
        <n v="289"/>
        <n v="64"/>
        <n v="196"/>
        <n v="676"/>
        <n v="49"/>
        <n v="4"/>
        <n v="81"/>
        <n v="961"/>
        <n v="625"/>
        <n v="841"/>
        <n v="576"/>
        <n v="900"/>
        <n v="1024"/>
        <n v="1156"/>
        <n v="1681"/>
        <n v="729"/>
        <n v="1296"/>
        <n v="1369"/>
        <n v="16"/>
        <n v="1444"/>
        <n v="1089"/>
      </sharedItems>
    </cacheField>
    <cacheField name="Jillian" numFmtId="0">
      <sharedItems containsSemiMixedTypes="0" containsString="0" containsNumber="1" containsInteger="1" minValue="0" maxValue="1" count="2">
        <n v="0"/>
        <n v="1"/>
      </sharedItems>
    </cacheField>
    <cacheField name="over 40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s v="&lt; 30"/>
    <n v="21"/>
    <n v="175"/>
    <n v="170"/>
    <n v="66"/>
    <n v="1"/>
    <x v="0"/>
    <n v="12.57"/>
    <n v="2.8571428569999999"/>
    <x v="0"/>
    <x v="0"/>
    <x v="0"/>
    <x v="0"/>
  </r>
  <r>
    <x v="0"/>
    <s v="&lt; 30"/>
    <n v="22"/>
    <n v="215"/>
    <n v="209"/>
    <n v="69"/>
    <n v="1"/>
    <x v="0"/>
    <n v="27.44"/>
    <n v="2.790697674"/>
    <x v="1"/>
    <x v="1"/>
    <x v="0"/>
    <x v="0"/>
  </r>
  <r>
    <x v="1"/>
    <s v="&lt; 30"/>
    <n v="25"/>
    <n v="310"/>
    <n v="288"/>
    <n v="74"/>
    <n v="1"/>
    <x v="1"/>
    <n v="19.68"/>
    <n v="7.096774194"/>
    <x v="2"/>
    <x v="2"/>
    <x v="1"/>
    <x v="0"/>
  </r>
  <r>
    <x v="0"/>
    <s v="&lt; 30"/>
    <n v="26"/>
    <n v="236"/>
    <n v="226"/>
    <n v="66"/>
    <n v="1"/>
    <x v="1"/>
    <n v="24.15"/>
    <n v="4.2372881360000001"/>
    <x v="3"/>
    <x v="3"/>
    <x v="1"/>
    <x v="0"/>
  </r>
  <r>
    <x v="0"/>
    <s v="&lt; 30"/>
    <n v="26"/>
    <n v="167"/>
    <n v="164"/>
    <n v="65"/>
    <n v="1"/>
    <x v="1"/>
    <n v="13.17"/>
    <n v="1.7964071859999999"/>
    <x v="4"/>
    <x v="4"/>
    <x v="1"/>
    <x v="0"/>
  </r>
  <r>
    <x v="0"/>
    <s v="&lt; 30"/>
    <n v="28"/>
    <n v="242"/>
    <n v="227"/>
    <n v="65"/>
    <n v="1"/>
    <x v="1"/>
    <n v="32.64"/>
    <n v="6.198347107"/>
    <x v="5"/>
    <x v="5"/>
    <x v="1"/>
    <x v="0"/>
  </r>
  <r>
    <x v="1"/>
    <s v="&lt; 30"/>
    <n v="29"/>
    <n v="436"/>
    <n v="423"/>
    <n v="66"/>
    <n v="1"/>
    <x v="0"/>
    <n v="19.45"/>
    <n v="2.9816513759999999"/>
    <x v="6"/>
    <x v="6"/>
    <x v="0"/>
    <x v="0"/>
  </r>
  <r>
    <x v="0"/>
    <s v="30 to 39"/>
    <n v="31"/>
    <n v="223"/>
    <n v="210"/>
    <n v="60"/>
    <n v="1"/>
    <x v="0"/>
    <n v="32.29"/>
    <n v="5.829596413"/>
    <x v="6"/>
    <x v="6"/>
    <x v="0"/>
    <x v="0"/>
  </r>
  <r>
    <x v="1"/>
    <s v="30 to 39"/>
    <n v="34"/>
    <n v="261"/>
    <n v="241"/>
    <n v="77"/>
    <n v="1"/>
    <x v="0"/>
    <n v="23.37"/>
    <n v="7.6628352489999996"/>
    <x v="7"/>
    <x v="7"/>
    <x v="0"/>
    <x v="0"/>
  </r>
  <r>
    <x v="1"/>
    <s v="30 to 39"/>
    <n v="36"/>
    <n v="330"/>
    <n v="311"/>
    <n v="74"/>
    <n v="1"/>
    <x v="1"/>
    <n v="36.97"/>
    <n v="5.7575757579999998"/>
    <x v="8"/>
    <x v="8"/>
    <x v="1"/>
    <x v="0"/>
  </r>
  <r>
    <x v="1"/>
    <s v="30 to 39"/>
    <n v="39"/>
    <n v="250"/>
    <n v="240"/>
    <n v="66"/>
    <n v="1"/>
    <x v="1"/>
    <n v="28.4"/>
    <n v="4"/>
    <x v="3"/>
    <x v="3"/>
    <x v="1"/>
    <x v="0"/>
  </r>
  <r>
    <x v="1"/>
    <s v="40 to 49"/>
    <n v="40"/>
    <n v="227"/>
    <n v="215"/>
    <n v="60"/>
    <n v="1"/>
    <x v="0"/>
    <n v="31.28"/>
    <n v="5.2863436119999996"/>
    <x v="9"/>
    <x v="9"/>
    <x v="0"/>
    <x v="1"/>
  </r>
  <r>
    <x v="1"/>
    <s v="&lt; 30"/>
    <n v="24"/>
    <n v="291"/>
    <n v="270"/>
    <n v="73"/>
    <n v="2"/>
    <x v="1"/>
    <n v="42.27"/>
    <n v="7.2164948449999997"/>
    <x v="10"/>
    <x v="10"/>
    <x v="1"/>
    <x v="0"/>
  </r>
  <r>
    <x v="0"/>
    <s v="&lt; 30"/>
    <n v="24"/>
    <n v="267"/>
    <n v="248"/>
    <n v="67"/>
    <n v="2"/>
    <x v="0"/>
    <n v="34.08"/>
    <n v="7.1161048689999999"/>
    <x v="8"/>
    <x v="8"/>
    <x v="0"/>
    <x v="0"/>
  </r>
  <r>
    <x v="1"/>
    <s v="&lt; 30"/>
    <n v="26"/>
    <n v="225"/>
    <n v="207"/>
    <n v="67"/>
    <n v="2"/>
    <x v="0"/>
    <n v="34.67"/>
    <n v="8"/>
    <x v="11"/>
    <x v="11"/>
    <x v="0"/>
    <x v="0"/>
  </r>
  <r>
    <x v="1"/>
    <s v="&lt; 30"/>
    <n v="28"/>
    <n v="339"/>
    <n v="311"/>
    <n v="70"/>
    <n v="2"/>
    <x v="1"/>
    <n v="46.31"/>
    <n v="8.2595870209999998"/>
    <x v="12"/>
    <x v="12"/>
    <x v="1"/>
    <x v="0"/>
  </r>
  <r>
    <x v="0"/>
    <s v="&lt; 30"/>
    <n v="28"/>
    <n v="227"/>
    <n v="207"/>
    <n v="64"/>
    <n v="2"/>
    <x v="0"/>
    <n v="41.85"/>
    <n v="8.8105726870000005"/>
    <x v="7"/>
    <x v="7"/>
    <x v="0"/>
    <x v="0"/>
  </r>
  <r>
    <x v="0"/>
    <s v="&lt; 30"/>
    <n v="28"/>
    <n v="220"/>
    <n v="209"/>
    <n v="67"/>
    <n v="2"/>
    <x v="0"/>
    <n v="34.090000000000003"/>
    <n v="5"/>
    <x v="13"/>
    <x v="13"/>
    <x v="0"/>
    <x v="0"/>
  </r>
  <r>
    <x v="0"/>
    <s v="&lt; 30"/>
    <n v="28"/>
    <n v="217"/>
    <n v="202"/>
    <n v="65"/>
    <n v="2"/>
    <x v="0"/>
    <n v="7.37"/>
    <n v="6.9124423960000003"/>
    <x v="5"/>
    <x v="5"/>
    <x v="0"/>
    <x v="0"/>
  </r>
  <r>
    <x v="0"/>
    <s v="&lt; 30"/>
    <n v="29"/>
    <n v="257"/>
    <n v="242"/>
    <n v="63"/>
    <n v="2"/>
    <x v="0"/>
    <n v="42.02"/>
    <n v="5.8365758750000003"/>
    <x v="5"/>
    <x v="5"/>
    <x v="0"/>
    <x v="0"/>
  </r>
  <r>
    <x v="0"/>
    <s v="30 to 39"/>
    <n v="30"/>
    <n v="229"/>
    <n v="213"/>
    <n v="66"/>
    <n v="2"/>
    <x v="0"/>
    <n v="37.99"/>
    <n v="6.9868995629999997"/>
    <x v="14"/>
    <x v="14"/>
    <x v="0"/>
    <x v="0"/>
  </r>
  <r>
    <x v="1"/>
    <s v="30 to 39"/>
    <n v="36"/>
    <n v="358"/>
    <n v="335"/>
    <n v="70"/>
    <n v="2"/>
    <x v="1"/>
    <n v="46.09"/>
    <n v="6.4245810060000004"/>
    <x v="15"/>
    <x v="15"/>
    <x v="1"/>
    <x v="0"/>
  </r>
  <r>
    <x v="1"/>
    <s v="30 to 39"/>
    <n v="37"/>
    <n v="401"/>
    <n v="379"/>
    <n v="77"/>
    <n v="2"/>
    <x v="1"/>
    <n v="46.13"/>
    <n v="5.4862842890000003"/>
    <x v="2"/>
    <x v="2"/>
    <x v="1"/>
    <x v="0"/>
  </r>
  <r>
    <x v="1"/>
    <s v="30 to 39"/>
    <n v="37"/>
    <n v="278"/>
    <n v="261"/>
    <n v="75"/>
    <n v="2"/>
    <x v="1"/>
    <n v="29.14"/>
    <n v="6.1151079140000002"/>
    <x v="16"/>
    <x v="16"/>
    <x v="1"/>
    <x v="0"/>
  </r>
  <r>
    <x v="1"/>
    <s v="40 to 49"/>
    <n v="43"/>
    <n v="370"/>
    <n v="352"/>
    <n v="73"/>
    <n v="2"/>
    <x v="1"/>
    <n v="41.35"/>
    <n v="4.8648648650000004"/>
    <x v="11"/>
    <x v="11"/>
    <x v="1"/>
    <x v="1"/>
  </r>
  <r>
    <x v="1"/>
    <s v="&lt; 30"/>
    <n v="25"/>
    <n v="365"/>
    <n v="345"/>
    <n v="72"/>
    <n v="3"/>
    <x v="0"/>
    <n v="40"/>
    <n v="5.4794520550000003"/>
    <x v="7"/>
    <x v="7"/>
    <x v="0"/>
    <x v="0"/>
  </r>
  <r>
    <x v="0"/>
    <s v="&lt; 30"/>
    <n v="25"/>
    <n v="247"/>
    <n v="237"/>
    <n v="67"/>
    <n v="3"/>
    <x v="2"/>
    <n v="27.53"/>
    <n v="4.0485829960000004"/>
    <x v="3"/>
    <x v="3"/>
    <x v="0"/>
    <x v="0"/>
  </r>
  <r>
    <x v="0"/>
    <s v="&lt; 30"/>
    <n v="27"/>
    <n v="262"/>
    <n v="250"/>
    <n v="65"/>
    <n v="3"/>
    <x v="2"/>
    <n v="45.04"/>
    <n v="4.5801526719999996"/>
    <x v="9"/>
    <x v="9"/>
    <x v="0"/>
    <x v="0"/>
  </r>
  <r>
    <x v="0"/>
    <s v="&lt; 30"/>
    <n v="27"/>
    <n v="260"/>
    <n v="244"/>
    <n v="70"/>
    <n v="3"/>
    <x v="0"/>
    <n v="40.770000000000003"/>
    <n v="6.153846154"/>
    <x v="14"/>
    <x v="14"/>
    <x v="0"/>
    <x v="0"/>
  </r>
  <r>
    <x v="0"/>
    <s v="&lt; 30"/>
    <n v="27"/>
    <n v="255"/>
    <n v="243"/>
    <n v="68"/>
    <n v="3"/>
    <x v="0"/>
    <n v="20"/>
    <n v="4.7058823529999998"/>
    <x v="9"/>
    <x v="9"/>
    <x v="0"/>
    <x v="0"/>
  </r>
  <r>
    <x v="1"/>
    <s v="30 to 39"/>
    <n v="31"/>
    <n v="321"/>
    <n v="303"/>
    <n v="73"/>
    <n v="3"/>
    <x v="0"/>
    <n v="29.91"/>
    <n v="5.6074766360000003"/>
    <x v="11"/>
    <x v="11"/>
    <x v="0"/>
    <x v="0"/>
  </r>
  <r>
    <x v="0"/>
    <s v="30 to 39"/>
    <n v="32"/>
    <n v="236"/>
    <n v="225"/>
    <n v="65"/>
    <n v="3"/>
    <x v="0"/>
    <n v="27.12"/>
    <n v="4.6610169490000004"/>
    <x v="13"/>
    <x v="13"/>
    <x v="0"/>
    <x v="0"/>
  </r>
  <r>
    <x v="0"/>
    <s v="30 to 39"/>
    <n v="32"/>
    <n v="245"/>
    <n v="237"/>
    <n v="64"/>
    <n v="3"/>
    <x v="2"/>
    <n v="40.82"/>
    <n v="3.2653061220000001"/>
    <x v="17"/>
    <x v="17"/>
    <x v="0"/>
    <x v="0"/>
  </r>
  <r>
    <x v="1"/>
    <s v="30 to 39"/>
    <n v="33"/>
    <n v="308"/>
    <n v="285"/>
    <n v="71"/>
    <n v="3"/>
    <x v="0"/>
    <n v="50.65"/>
    <n v="7.4675324679999999"/>
    <x v="15"/>
    <x v="15"/>
    <x v="0"/>
    <x v="0"/>
  </r>
  <r>
    <x v="1"/>
    <s v="30 to 39"/>
    <n v="35"/>
    <n v="407"/>
    <n v="391"/>
    <n v="74"/>
    <n v="3"/>
    <x v="0"/>
    <n v="52.58"/>
    <n v="3.9312039310000002"/>
    <x v="14"/>
    <x v="14"/>
    <x v="0"/>
    <x v="0"/>
  </r>
  <r>
    <x v="1"/>
    <s v="30 to 39"/>
    <n v="35"/>
    <n v="404"/>
    <n v="385"/>
    <n v="77"/>
    <n v="3"/>
    <x v="2"/>
    <n v="17.079999999999998"/>
    <n v="4.7029702970000002"/>
    <x v="8"/>
    <x v="8"/>
    <x v="0"/>
    <x v="0"/>
  </r>
  <r>
    <x v="1"/>
    <s v="40 to 49"/>
    <n v="40"/>
    <n v="307"/>
    <n v="293"/>
    <n v="73"/>
    <n v="3"/>
    <x v="2"/>
    <n v="42.02"/>
    <n v="4.5602605860000001"/>
    <x v="18"/>
    <x v="18"/>
    <x v="0"/>
    <x v="1"/>
  </r>
  <r>
    <x v="1"/>
    <s v="40 to 49"/>
    <n v="43"/>
    <n v="358"/>
    <n v="340"/>
    <n v="76"/>
    <n v="3"/>
    <x v="2"/>
    <n v="44.97"/>
    <n v="5.0279329610000003"/>
    <x v="11"/>
    <x v="11"/>
    <x v="0"/>
    <x v="1"/>
  </r>
  <r>
    <x v="0"/>
    <s v="&lt; 30"/>
    <n v="21"/>
    <n v="298"/>
    <n v="290"/>
    <n v="68"/>
    <n v="4"/>
    <x v="1"/>
    <n v="37.92"/>
    <n v="2.6845637579999999"/>
    <x v="17"/>
    <x v="17"/>
    <x v="1"/>
    <x v="0"/>
  </r>
  <r>
    <x v="1"/>
    <s v="&lt; 30"/>
    <n v="24"/>
    <n v="345"/>
    <n v="329"/>
    <n v="68"/>
    <n v="4"/>
    <x v="1"/>
    <n v="43.38"/>
    <n v="4.6376811590000004"/>
    <x v="14"/>
    <x v="14"/>
    <x v="1"/>
    <x v="0"/>
  </r>
  <r>
    <x v="1"/>
    <s v="&lt; 30"/>
    <n v="25"/>
    <n v="421"/>
    <n v="399"/>
    <n v="74"/>
    <n v="4"/>
    <x v="0"/>
    <n v="50.12"/>
    <n v="5.2256532069999997"/>
    <x v="2"/>
    <x v="2"/>
    <x v="0"/>
    <x v="0"/>
  </r>
  <r>
    <x v="0"/>
    <s v="&lt; 30"/>
    <n v="26"/>
    <n v="279"/>
    <n v="271"/>
    <n v="66"/>
    <n v="4"/>
    <x v="0"/>
    <n v="37.630000000000003"/>
    <n v="2.8673835130000001"/>
    <x v="17"/>
    <x v="17"/>
    <x v="0"/>
    <x v="0"/>
  </r>
  <r>
    <x v="0"/>
    <s v="&lt; 30"/>
    <n v="27"/>
    <n v="225"/>
    <n v="205"/>
    <n v="62"/>
    <n v="4"/>
    <x v="0"/>
    <n v="43.11"/>
    <n v="8.8888888890000004"/>
    <x v="7"/>
    <x v="7"/>
    <x v="0"/>
    <x v="0"/>
  </r>
  <r>
    <x v="1"/>
    <s v="&lt; 30"/>
    <n v="27"/>
    <n v="403"/>
    <n v="377"/>
    <n v="77"/>
    <n v="4"/>
    <x v="2"/>
    <n v="35.979999999999997"/>
    <n v="6.451612903"/>
    <x v="19"/>
    <x v="19"/>
    <x v="0"/>
    <x v="0"/>
  </r>
  <r>
    <x v="0"/>
    <s v="&lt; 30"/>
    <n v="28"/>
    <n v="255"/>
    <n v="244"/>
    <n v="77"/>
    <n v="4"/>
    <x v="1"/>
    <n v="41.18"/>
    <n v="4.3137254900000004"/>
    <x v="13"/>
    <x v="13"/>
    <x v="1"/>
    <x v="0"/>
  </r>
  <r>
    <x v="0"/>
    <s v="&lt; 30"/>
    <n v="28"/>
    <n v="297"/>
    <n v="287"/>
    <n v="66"/>
    <n v="4"/>
    <x v="2"/>
    <n v="42.42"/>
    <n v="3.3670033670000001"/>
    <x v="3"/>
    <x v="3"/>
    <x v="0"/>
    <x v="0"/>
  </r>
  <r>
    <x v="1"/>
    <s v="&lt; 30"/>
    <n v="29"/>
    <n v="346"/>
    <n v="331"/>
    <n v="72"/>
    <n v="4"/>
    <x v="2"/>
    <n v="35.26"/>
    <n v="4.3352601159999997"/>
    <x v="5"/>
    <x v="5"/>
    <x v="0"/>
    <x v="0"/>
  </r>
  <r>
    <x v="1"/>
    <s v="&lt; 30"/>
    <n v="29"/>
    <n v="374"/>
    <n v="359"/>
    <n v="70"/>
    <n v="4"/>
    <x v="0"/>
    <n v="35.56"/>
    <n v="4.0106951869999996"/>
    <x v="5"/>
    <x v="5"/>
    <x v="0"/>
    <x v="0"/>
  </r>
  <r>
    <x v="0"/>
    <s v="30 to 39"/>
    <n v="30"/>
    <n v="295"/>
    <n v="288"/>
    <n v="64"/>
    <n v="4"/>
    <x v="2"/>
    <n v="28.47"/>
    <n v="2.3728813560000002"/>
    <x v="20"/>
    <x v="20"/>
    <x v="0"/>
    <x v="0"/>
  </r>
  <r>
    <x v="1"/>
    <s v="30 to 39"/>
    <n v="31"/>
    <n v="368"/>
    <n v="348"/>
    <n v="72"/>
    <n v="4"/>
    <x v="2"/>
    <n v="38.04"/>
    <n v="5.434782609"/>
    <x v="7"/>
    <x v="7"/>
    <x v="0"/>
    <x v="0"/>
  </r>
  <r>
    <x v="0"/>
    <s v="30 to 39"/>
    <n v="34"/>
    <n v="218"/>
    <n v="216"/>
    <n v="62"/>
    <n v="4"/>
    <x v="1"/>
    <n v="44.5"/>
    <n v="0.91743119299999998"/>
    <x v="21"/>
    <x v="21"/>
    <x v="1"/>
    <x v="0"/>
  </r>
  <r>
    <x v="0"/>
    <s v="30 to 39"/>
    <n v="34"/>
    <n v="280"/>
    <n v="267"/>
    <n v="68"/>
    <n v="4"/>
    <x v="0"/>
    <n v="22.86"/>
    <n v="4.6428571429999996"/>
    <x v="6"/>
    <x v="6"/>
    <x v="0"/>
    <x v="0"/>
  </r>
  <r>
    <x v="0"/>
    <s v="30 to 39"/>
    <n v="34"/>
    <n v="255"/>
    <n v="246"/>
    <n v="65"/>
    <n v="4"/>
    <x v="2"/>
    <n v="21.57"/>
    <n v="3.5294117649999999"/>
    <x v="22"/>
    <x v="22"/>
    <x v="0"/>
    <x v="0"/>
  </r>
  <r>
    <x v="1"/>
    <s v="40 to 49"/>
    <n v="40"/>
    <n v="334"/>
    <n v="313"/>
    <n v="68"/>
    <n v="4"/>
    <x v="1"/>
    <n v="49.1"/>
    <n v="6.2874251499999998"/>
    <x v="10"/>
    <x v="10"/>
    <x v="1"/>
    <x v="1"/>
  </r>
  <r>
    <x v="1"/>
    <s v="40 to 49"/>
    <n v="40"/>
    <n v="361"/>
    <n v="350"/>
    <n v="67"/>
    <n v="4"/>
    <x v="1"/>
    <n v="51.52"/>
    <n v="3.047091413"/>
    <x v="13"/>
    <x v="13"/>
    <x v="1"/>
    <x v="1"/>
  </r>
  <r>
    <x v="1"/>
    <s v="60 Plus"/>
    <n v="62"/>
    <n v="297"/>
    <n v="266"/>
    <n v="71"/>
    <n v="4"/>
    <x v="0"/>
    <n v="37.04"/>
    <n v="10.43771044"/>
    <x v="23"/>
    <x v="23"/>
    <x v="0"/>
    <x v="1"/>
  </r>
  <r>
    <x v="1"/>
    <s v="&lt; 30"/>
    <n v="21"/>
    <n v="310"/>
    <n v="285"/>
    <n v="68"/>
    <n v="5"/>
    <x v="0"/>
    <n v="43.87"/>
    <n v="8.0645161289999994"/>
    <x v="24"/>
    <x v="24"/>
    <x v="0"/>
    <x v="0"/>
  </r>
  <r>
    <x v="0"/>
    <s v="&lt; 30"/>
    <n v="22"/>
    <n v="221"/>
    <n v="211"/>
    <n v="67"/>
    <n v="5"/>
    <x v="1"/>
    <n v="25.79"/>
    <n v="4.5248868780000002"/>
    <x v="3"/>
    <x v="3"/>
    <x v="1"/>
    <x v="0"/>
  </r>
  <r>
    <x v="0"/>
    <s v="&lt; 30"/>
    <n v="22"/>
    <n v="254"/>
    <n v="242"/>
    <n v="60"/>
    <n v="5"/>
    <x v="1"/>
    <n v="25.2"/>
    <n v="4.7244094490000004"/>
    <x v="9"/>
    <x v="9"/>
    <x v="1"/>
    <x v="0"/>
  </r>
  <r>
    <x v="0"/>
    <s v="&lt; 30"/>
    <n v="23"/>
    <n v="239"/>
    <n v="229"/>
    <n v="63"/>
    <n v="5"/>
    <x v="1"/>
    <n v="29.29"/>
    <n v="4.1841004179999999"/>
    <x v="3"/>
    <x v="3"/>
    <x v="1"/>
    <x v="0"/>
  </r>
  <r>
    <x v="1"/>
    <s v="&lt; 30"/>
    <n v="27"/>
    <n v="283"/>
    <n v="266"/>
    <n v="65"/>
    <n v="5"/>
    <x v="1"/>
    <n v="45.94"/>
    <n v="6.007067138"/>
    <x v="16"/>
    <x v="16"/>
    <x v="1"/>
    <x v="0"/>
  </r>
  <r>
    <x v="1"/>
    <s v="&lt; 30"/>
    <n v="28"/>
    <n v="317"/>
    <n v="304"/>
    <n v="70"/>
    <n v="5"/>
    <x v="1"/>
    <n v="27.76"/>
    <n v="4.1009463720000001"/>
    <x v="6"/>
    <x v="6"/>
    <x v="1"/>
    <x v="0"/>
  </r>
  <r>
    <x v="0"/>
    <s v="&lt; 30"/>
    <n v="29"/>
    <n v="204"/>
    <n v="190"/>
    <n v="62"/>
    <n v="5"/>
    <x v="1"/>
    <n v="31.37"/>
    <n v="6.8627450980000004"/>
    <x v="18"/>
    <x v="18"/>
    <x v="1"/>
    <x v="0"/>
  </r>
  <r>
    <x v="1"/>
    <s v="30 to 39"/>
    <n v="31"/>
    <n v="285"/>
    <n v="268"/>
    <n v="70"/>
    <n v="5"/>
    <x v="0"/>
    <n v="45.26"/>
    <n v="5.9649122810000001"/>
    <x v="16"/>
    <x v="16"/>
    <x v="0"/>
    <x v="0"/>
  </r>
  <r>
    <x v="0"/>
    <s v="30 to 39"/>
    <n v="31"/>
    <n v="267"/>
    <n v="260"/>
    <n v="68"/>
    <n v="5"/>
    <x v="0"/>
    <n v="20.22"/>
    <n v="2.6217228459999999"/>
    <x v="20"/>
    <x v="20"/>
    <x v="0"/>
    <x v="0"/>
  </r>
  <r>
    <x v="0"/>
    <s v="30 to 39"/>
    <n v="32"/>
    <n v="234"/>
    <n v="215"/>
    <n v="65"/>
    <n v="5"/>
    <x v="0"/>
    <n v="47.86"/>
    <n v="8.1196581200000004"/>
    <x v="8"/>
    <x v="8"/>
    <x v="0"/>
    <x v="0"/>
  </r>
  <r>
    <x v="1"/>
    <s v="30 to 39"/>
    <n v="35"/>
    <n v="363"/>
    <n v="343"/>
    <n v="75"/>
    <n v="5"/>
    <x v="0"/>
    <n v="45.18"/>
    <n v="5.5096418729999996"/>
    <x v="7"/>
    <x v="7"/>
    <x v="0"/>
    <x v="0"/>
  </r>
  <r>
    <x v="1"/>
    <s v="30 to 39"/>
    <n v="35"/>
    <n v="381"/>
    <n v="359"/>
    <n v="73"/>
    <n v="5"/>
    <x v="1"/>
    <n v="39.369999999999997"/>
    <n v="5.7742782149999998"/>
    <x v="2"/>
    <x v="2"/>
    <x v="1"/>
    <x v="0"/>
  </r>
  <r>
    <x v="0"/>
    <s v="30 to 39"/>
    <n v="36"/>
    <n v="217"/>
    <n v="203"/>
    <n v="66"/>
    <n v="5"/>
    <x v="1"/>
    <n v="29.95"/>
    <n v="6.451612903"/>
    <x v="18"/>
    <x v="18"/>
    <x v="1"/>
    <x v="0"/>
  </r>
  <r>
    <x v="1"/>
    <s v="30 to 39"/>
    <n v="38"/>
    <n v="293"/>
    <n v="280"/>
    <n v="73"/>
    <n v="5"/>
    <x v="0"/>
    <n v="35.15"/>
    <n v="4.4368600679999997"/>
    <x v="6"/>
    <x v="6"/>
    <x v="0"/>
    <x v="0"/>
  </r>
  <r>
    <x v="1"/>
    <s v="30 to 39"/>
    <n v="39"/>
    <n v="436"/>
    <n v="407"/>
    <n v="74"/>
    <n v="5"/>
    <x v="0"/>
    <n v="30.96"/>
    <n v="6.6513761469999997"/>
    <x v="25"/>
    <x v="25"/>
    <x v="0"/>
    <x v="0"/>
  </r>
  <r>
    <x v="0"/>
    <s v="40 to 49"/>
    <n v="40"/>
    <n v="271"/>
    <n v="258"/>
    <n v="66"/>
    <n v="5"/>
    <x v="1"/>
    <n v="40.22"/>
    <n v="4.7970479700000004"/>
    <x v="6"/>
    <x v="6"/>
    <x v="1"/>
    <x v="1"/>
  </r>
  <r>
    <x v="0"/>
    <s v="40 to 49"/>
    <n v="49"/>
    <n v="246"/>
    <n v="231"/>
    <n v="65"/>
    <n v="5"/>
    <x v="0"/>
    <n v="36.18"/>
    <n v="6.0975609759999996"/>
    <x v="5"/>
    <x v="5"/>
    <x v="0"/>
    <x v="1"/>
  </r>
  <r>
    <x v="0"/>
    <s v="50 to 59"/>
    <n v="53"/>
    <n v="261"/>
    <n v="245"/>
    <n v="65"/>
    <n v="5"/>
    <x v="0"/>
    <n v="28.74"/>
    <n v="6.1302681989999996"/>
    <x v="14"/>
    <x v="14"/>
    <x v="0"/>
    <x v="1"/>
  </r>
  <r>
    <x v="1"/>
    <s v="60 Plus"/>
    <n v="60"/>
    <n v="409"/>
    <n v="390"/>
    <n v="74"/>
    <n v="5"/>
    <x v="0"/>
    <n v="19.559999999999999"/>
    <n v="4.6454767730000004"/>
    <x v="8"/>
    <x v="8"/>
    <x v="0"/>
    <x v="1"/>
  </r>
  <r>
    <x v="1"/>
    <s v="&lt; 30"/>
    <n v="23"/>
    <n v="357"/>
    <n v="339"/>
    <n v="68"/>
    <n v="6"/>
    <x v="1"/>
    <n v="24.37"/>
    <n v="5.0420168070000004"/>
    <x v="11"/>
    <x v="11"/>
    <x v="1"/>
    <x v="0"/>
  </r>
  <r>
    <x v="0"/>
    <s v="&lt; 30"/>
    <n v="24"/>
    <n v="218"/>
    <n v="208"/>
    <n v="65"/>
    <n v="6"/>
    <x v="1"/>
    <n v="29.36"/>
    <n v="4.5871559629999998"/>
    <x v="3"/>
    <x v="3"/>
    <x v="1"/>
    <x v="0"/>
  </r>
  <r>
    <x v="0"/>
    <s v="&lt; 30"/>
    <n v="26"/>
    <n v="242"/>
    <n v="225"/>
    <n v="63"/>
    <n v="6"/>
    <x v="1"/>
    <n v="45.45"/>
    <n v="7.024793388"/>
    <x v="16"/>
    <x v="16"/>
    <x v="1"/>
    <x v="0"/>
  </r>
  <r>
    <x v="0"/>
    <s v="&lt; 30"/>
    <n v="26"/>
    <n v="239"/>
    <n v="222"/>
    <n v="65"/>
    <n v="6"/>
    <x v="1"/>
    <n v="43.51"/>
    <n v="7.112970711"/>
    <x v="16"/>
    <x v="16"/>
    <x v="1"/>
    <x v="0"/>
  </r>
  <r>
    <x v="0"/>
    <s v="30 to 39"/>
    <n v="30"/>
    <n v="294"/>
    <n v="282"/>
    <n v="70"/>
    <n v="6"/>
    <x v="0"/>
    <n v="46.94"/>
    <n v="4.0816326529999998"/>
    <x v="9"/>
    <x v="9"/>
    <x v="0"/>
    <x v="0"/>
  </r>
  <r>
    <x v="1"/>
    <s v="30 to 39"/>
    <n v="31"/>
    <n v="335"/>
    <n v="318"/>
    <n v="75"/>
    <n v="6"/>
    <x v="0"/>
    <n v="41.59"/>
    <n v="5.074626866"/>
    <x v="16"/>
    <x v="16"/>
    <x v="0"/>
    <x v="0"/>
  </r>
  <r>
    <x v="0"/>
    <s v="30 to 39"/>
    <n v="33"/>
    <n v="221"/>
    <n v="212"/>
    <n v="67"/>
    <n v="6"/>
    <x v="0"/>
    <n v="29.41"/>
    <n v="4.0723981900000004"/>
    <x v="22"/>
    <x v="22"/>
    <x v="0"/>
    <x v="0"/>
  </r>
  <r>
    <x v="1"/>
    <s v="30 to 39"/>
    <n v="36"/>
    <n v="341"/>
    <n v="313"/>
    <n v="72"/>
    <n v="6"/>
    <x v="0"/>
    <n v="34.31"/>
    <n v="8.2111436950000005"/>
    <x v="12"/>
    <x v="12"/>
    <x v="0"/>
    <x v="0"/>
  </r>
  <r>
    <x v="0"/>
    <s v="30 to 39"/>
    <n v="37"/>
    <n v="246"/>
    <n v="227"/>
    <n v="66"/>
    <n v="6"/>
    <x v="0"/>
    <n v="41.06"/>
    <n v="7.7235772359999997"/>
    <x v="8"/>
    <x v="8"/>
    <x v="0"/>
    <x v="0"/>
  </r>
  <r>
    <x v="1"/>
    <s v="30 to 39"/>
    <n v="39"/>
    <n v="340"/>
    <n v="321"/>
    <n v="76"/>
    <n v="6"/>
    <x v="0"/>
    <n v="23.53"/>
    <n v="5.5882352940000004"/>
    <x v="8"/>
    <x v="8"/>
    <x v="0"/>
    <x v="0"/>
  </r>
  <r>
    <x v="0"/>
    <s v="40 to 49"/>
    <n v="40"/>
    <n v="229"/>
    <n v="213"/>
    <n v="64"/>
    <n v="6"/>
    <x v="0"/>
    <n v="45.85"/>
    <n v="6.9868995629999997"/>
    <x v="14"/>
    <x v="14"/>
    <x v="0"/>
    <x v="1"/>
  </r>
  <r>
    <x v="1"/>
    <s v="40 to 49"/>
    <n v="41"/>
    <n v="331"/>
    <n v="308"/>
    <n v="69"/>
    <n v="6"/>
    <x v="0"/>
    <n v="45.62"/>
    <n v="6.9486404830000001"/>
    <x v="15"/>
    <x v="15"/>
    <x v="0"/>
    <x v="1"/>
  </r>
  <r>
    <x v="1"/>
    <s v="40 to 49"/>
    <n v="42"/>
    <n v="314"/>
    <n v="290"/>
    <n v="70"/>
    <n v="6"/>
    <x v="1"/>
    <n v="24.84"/>
    <n v="7.6433121020000003"/>
    <x v="26"/>
    <x v="26"/>
    <x v="1"/>
    <x v="1"/>
  </r>
  <r>
    <x v="0"/>
    <s v="40 to 49"/>
    <n v="46"/>
    <n v="267"/>
    <n v="253"/>
    <n v="67"/>
    <n v="6"/>
    <x v="1"/>
    <n v="39.700000000000003"/>
    <n v="5.243445693"/>
    <x v="18"/>
    <x v="18"/>
    <x v="1"/>
    <x v="1"/>
  </r>
  <r>
    <x v="0"/>
    <s v="50 to 59"/>
    <n v="51"/>
    <n v="216"/>
    <n v="204"/>
    <n v="67"/>
    <n v="6"/>
    <x v="1"/>
    <n v="34.26"/>
    <n v="5.5555555559999998"/>
    <x v="9"/>
    <x v="9"/>
    <x v="1"/>
    <x v="1"/>
  </r>
  <r>
    <x v="1"/>
    <s v="50 to 59"/>
    <n v="51"/>
    <n v="380"/>
    <n v="363"/>
    <n v="70"/>
    <n v="6"/>
    <x v="1"/>
    <n v="30.26"/>
    <n v="4.4736842110000001"/>
    <x v="16"/>
    <x v="16"/>
    <x v="1"/>
    <x v="1"/>
  </r>
  <r>
    <x v="1"/>
    <s v="&lt; 30"/>
    <n v="18"/>
    <n v="388"/>
    <n v="366"/>
    <n v="71"/>
    <n v="7"/>
    <x v="0"/>
    <n v="53.35"/>
    <n v="5.6701030929999998"/>
    <x v="2"/>
    <x v="2"/>
    <x v="0"/>
    <x v="0"/>
  </r>
  <r>
    <x v="1"/>
    <s v="&lt; 30"/>
    <n v="19"/>
    <n v="454"/>
    <n v="424"/>
    <n v="68"/>
    <n v="7"/>
    <x v="1"/>
    <n v="31.28"/>
    <n v="6.6079295150000004"/>
    <x v="27"/>
    <x v="27"/>
    <x v="1"/>
    <x v="0"/>
  </r>
  <r>
    <x v="0"/>
    <s v="&lt; 30"/>
    <n v="23"/>
    <n v="294"/>
    <n v="273"/>
    <n v="69"/>
    <n v="7"/>
    <x v="1"/>
    <n v="52.72"/>
    <n v="7.1428571429999996"/>
    <x v="10"/>
    <x v="10"/>
    <x v="1"/>
    <x v="0"/>
  </r>
  <r>
    <x v="1"/>
    <s v="&lt; 30"/>
    <n v="23"/>
    <n v="393"/>
    <n v="377"/>
    <n v="72"/>
    <n v="7"/>
    <x v="1"/>
    <n v="10.94"/>
    <n v="4.0712468189999997"/>
    <x v="14"/>
    <x v="14"/>
    <x v="1"/>
    <x v="0"/>
  </r>
  <r>
    <x v="0"/>
    <s v="&lt; 30"/>
    <n v="24"/>
    <n v="285"/>
    <n v="272"/>
    <n v="69"/>
    <n v="7"/>
    <x v="1"/>
    <n v="30.18"/>
    <n v="4.5614035089999998"/>
    <x v="6"/>
    <x v="6"/>
    <x v="1"/>
    <x v="0"/>
  </r>
  <r>
    <x v="1"/>
    <s v="&lt; 30"/>
    <n v="26"/>
    <n v="364"/>
    <n v="347"/>
    <n v="71"/>
    <n v="7"/>
    <x v="0"/>
    <n v="37.090000000000003"/>
    <n v="4.6703296700000001"/>
    <x v="16"/>
    <x v="16"/>
    <x v="0"/>
    <x v="0"/>
  </r>
  <r>
    <x v="1"/>
    <s v="&lt; 30"/>
    <n v="27"/>
    <n v="412"/>
    <n v="392"/>
    <n v="76"/>
    <n v="7"/>
    <x v="1"/>
    <n v="37.380000000000003"/>
    <n v="4.8543689319999999"/>
    <x v="7"/>
    <x v="7"/>
    <x v="1"/>
    <x v="0"/>
  </r>
  <r>
    <x v="1"/>
    <s v="&lt; 30"/>
    <n v="27"/>
    <n v="365"/>
    <n v="351"/>
    <n v="80"/>
    <n v="7"/>
    <x v="1"/>
    <n v="31.78"/>
    <n v="3.8356164380000002"/>
    <x v="18"/>
    <x v="18"/>
    <x v="1"/>
    <x v="0"/>
  </r>
  <r>
    <x v="0"/>
    <s v="&lt; 30"/>
    <n v="28"/>
    <n v="360"/>
    <n v="341"/>
    <n v="67"/>
    <n v="7"/>
    <x v="0"/>
    <n v="46.39"/>
    <n v="5.2777777779999999"/>
    <x v="8"/>
    <x v="8"/>
    <x v="0"/>
    <x v="0"/>
  </r>
  <r>
    <x v="1"/>
    <s v="&lt; 30"/>
    <n v="28"/>
    <n v="372"/>
    <n v="349"/>
    <n v="72"/>
    <n v="7"/>
    <x v="0"/>
    <n v="39.25"/>
    <n v="6.1827956989999997"/>
    <x v="15"/>
    <x v="15"/>
    <x v="0"/>
    <x v="0"/>
  </r>
  <r>
    <x v="0"/>
    <s v="&lt; 30"/>
    <n v="28"/>
    <n v="249"/>
    <n v="236"/>
    <n v="65"/>
    <n v="7"/>
    <x v="1"/>
    <n v="22.09"/>
    <n v="5.2208835340000004"/>
    <x v="6"/>
    <x v="6"/>
    <x v="1"/>
    <x v="0"/>
  </r>
  <r>
    <x v="0"/>
    <s v="&lt; 30"/>
    <n v="29"/>
    <n v="283"/>
    <n v="270"/>
    <n v="65"/>
    <n v="7"/>
    <x v="0"/>
    <n v="32.51"/>
    <n v="4.5936395760000002"/>
    <x v="6"/>
    <x v="6"/>
    <x v="0"/>
    <x v="0"/>
  </r>
  <r>
    <x v="0"/>
    <s v="30 to 39"/>
    <n v="30"/>
    <n v="263"/>
    <n v="251"/>
    <n v="69"/>
    <n v="7"/>
    <x v="1"/>
    <n v="34.979999999999997"/>
    <n v="4.5627376430000002"/>
    <x v="9"/>
    <x v="9"/>
    <x v="1"/>
    <x v="0"/>
  </r>
  <r>
    <x v="1"/>
    <s v="30 to 39"/>
    <n v="31"/>
    <n v="381"/>
    <n v="364"/>
    <n v="71"/>
    <n v="7"/>
    <x v="0"/>
    <n v="35.700000000000003"/>
    <n v="4.4619422569999996"/>
    <x v="16"/>
    <x v="16"/>
    <x v="0"/>
    <x v="0"/>
  </r>
  <r>
    <x v="0"/>
    <s v="30 to 39"/>
    <n v="36"/>
    <n v="379"/>
    <n v="368"/>
    <n v="68"/>
    <n v="7"/>
    <x v="0"/>
    <n v="33.770000000000003"/>
    <n v="2.9023746699999999"/>
    <x v="13"/>
    <x v="13"/>
    <x v="0"/>
    <x v="0"/>
  </r>
  <r>
    <x v="0"/>
    <s v="30 to 39"/>
    <n v="37"/>
    <n v="269"/>
    <n v="251"/>
    <n v="68"/>
    <n v="7"/>
    <x v="0"/>
    <n v="45.72"/>
    <n v="6.6914498140000003"/>
    <x v="11"/>
    <x v="11"/>
    <x v="0"/>
    <x v="0"/>
  </r>
  <r>
    <x v="0"/>
    <s v="40 to 49"/>
    <n v="41"/>
    <n v="309"/>
    <n v="296"/>
    <n v="68"/>
    <n v="7"/>
    <x v="0"/>
    <n v="25.89"/>
    <n v="4.2071197409999996"/>
    <x v="6"/>
    <x v="6"/>
    <x v="0"/>
    <x v="1"/>
  </r>
  <r>
    <x v="0"/>
    <s v="40 to 49"/>
    <n v="48"/>
    <n v="257"/>
    <n v="245"/>
    <n v="66"/>
    <n v="7"/>
    <x v="0"/>
    <n v="54.47"/>
    <n v="4.6692606999999997"/>
    <x v="9"/>
    <x v="9"/>
    <x v="0"/>
    <x v="1"/>
  </r>
  <r>
    <x v="0"/>
    <s v="40 to 49"/>
    <n v="48"/>
    <n v="293"/>
    <n v="281"/>
    <n v="69"/>
    <n v="7"/>
    <x v="0"/>
    <n v="32.42"/>
    <n v="4.0955631400000003"/>
    <x v="9"/>
    <x v="9"/>
    <x v="0"/>
    <x v="1"/>
  </r>
  <r>
    <x v="1"/>
    <s v="50 to 59"/>
    <n v="54"/>
    <n v="430"/>
    <n v="398"/>
    <n v="72"/>
    <n v="7"/>
    <x v="0"/>
    <n v="44.65"/>
    <n v="7.4418604650000004"/>
    <x v="28"/>
    <x v="28"/>
    <x v="0"/>
    <x v="1"/>
  </r>
  <r>
    <x v="1"/>
    <s v="60 Plus"/>
    <n v="63"/>
    <n v="369"/>
    <n v="344"/>
    <n v="75"/>
    <n v="7"/>
    <x v="1"/>
    <n v="47.97"/>
    <n v="6.7750677509999999"/>
    <x v="24"/>
    <x v="24"/>
    <x v="1"/>
    <x v="1"/>
  </r>
  <r>
    <x v="0"/>
    <s v="60 Plus"/>
    <n v="63"/>
    <n v="242"/>
    <n v="233"/>
    <n v="68"/>
    <n v="7"/>
    <x v="1"/>
    <n v="34.299999999999997"/>
    <n v="3.7190082640000002"/>
    <x v="22"/>
    <x v="22"/>
    <x v="1"/>
    <x v="1"/>
  </r>
  <r>
    <x v="0"/>
    <s v="&lt; 30"/>
    <n v="19"/>
    <n v="250"/>
    <n v="244"/>
    <n v="66"/>
    <n v="8"/>
    <x v="1"/>
    <n v="34.799999999999997"/>
    <n v="2.4"/>
    <x v="1"/>
    <x v="1"/>
    <x v="1"/>
    <x v="0"/>
  </r>
  <r>
    <x v="1"/>
    <s v="&lt; 30"/>
    <n v="20"/>
    <n v="312"/>
    <n v="300"/>
    <n v="68"/>
    <n v="8"/>
    <x v="1"/>
    <n v="35.58"/>
    <n v="3.846153846"/>
    <x v="9"/>
    <x v="9"/>
    <x v="1"/>
    <x v="0"/>
  </r>
  <r>
    <x v="0"/>
    <s v="&lt; 30"/>
    <n v="20"/>
    <n v="309"/>
    <n v="296"/>
    <n v="68"/>
    <n v="8"/>
    <x v="1"/>
    <n v="29.45"/>
    <n v="4.2071197409999996"/>
    <x v="6"/>
    <x v="6"/>
    <x v="1"/>
    <x v="0"/>
  </r>
  <r>
    <x v="1"/>
    <s v="&lt; 30"/>
    <n v="23"/>
    <n v="367"/>
    <n v="349"/>
    <n v="72"/>
    <n v="8"/>
    <x v="1"/>
    <n v="41.42"/>
    <n v="4.9046321529999997"/>
    <x v="11"/>
    <x v="11"/>
    <x v="1"/>
    <x v="0"/>
  </r>
  <r>
    <x v="0"/>
    <s v="&lt; 30"/>
    <n v="25"/>
    <n v="279"/>
    <n v="261"/>
    <n v="66"/>
    <n v="8"/>
    <x v="1"/>
    <n v="49.82"/>
    <n v="6.451612903"/>
    <x v="11"/>
    <x v="11"/>
    <x v="1"/>
    <x v="0"/>
  </r>
  <r>
    <x v="0"/>
    <s v="&lt; 30"/>
    <n v="28"/>
    <n v="253"/>
    <n v="245"/>
    <n v="65"/>
    <n v="8"/>
    <x v="1"/>
    <n v="31.23"/>
    <n v="3.1620553359999999"/>
    <x v="17"/>
    <x v="17"/>
    <x v="1"/>
    <x v="0"/>
  </r>
  <r>
    <x v="1"/>
    <s v="&lt; 30"/>
    <n v="29"/>
    <n v="444"/>
    <n v="422"/>
    <n v="74"/>
    <n v="8"/>
    <x v="1"/>
    <n v="34.909999999999997"/>
    <n v="4.9549549549999998"/>
    <x v="2"/>
    <x v="2"/>
    <x v="1"/>
    <x v="0"/>
  </r>
  <r>
    <x v="0"/>
    <s v="30 to 39"/>
    <n v="30"/>
    <n v="476"/>
    <n v="459"/>
    <n v="68"/>
    <n v="8"/>
    <x v="1"/>
    <n v="36.130000000000003"/>
    <n v="3.5714285710000002"/>
    <x v="16"/>
    <x v="16"/>
    <x v="1"/>
    <x v="0"/>
  </r>
  <r>
    <x v="1"/>
    <s v="30 to 39"/>
    <n v="31"/>
    <n v="442"/>
    <n v="414"/>
    <n v="76"/>
    <n v="8"/>
    <x v="1"/>
    <n v="52.94"/>
    <n v="6.3348416289999996"/>
    <x v="12"/>
    <x v="12"/>
    <x v="1"/>
    <x v="0"/>
  </r>
  <r>
    <x v="0"/>
    <s v="30 to 39"/>
    <n v="35"/>
    <n v="247"/>
    <n v="232"/>
    <n v="64"/>
    <n v="8"/>
    <x v="1"/>
    <n v="40.49"/>
    <n v="6.0728744939999997"/>
    <x v="5"/>
    <x v="5"/>
    <x v="1"/>
    <x v="0"/>
  </r>
  <r>
    <x v="0"/>
    <s v="30 to 39"/>
    <n v="37"/>
    <n v="250"/>
    <n v="238"/>
    <n v="62"/>
    <n v="8"/>
    <x v="1"/>
    <n v="47.2"/>
    <n v="4.8"/>
    <x v="9"/>
    <x v="9"/>
    <x v="1"/>
    <x v="0"/>
  </r>
  <r>
    <x v="1"/>
    <s v="30 to 39"/>
    <n v="39"/>
    <n v="430"/>
    <n v="406"/>
    <n v="71"/>
    <n v="8"/>
    <x v="1"/>
    <n v="55.58"/>
    <n v="5.5813953490000001"/>
    <x v="26"/>
    <x v="26"/>
    <x v="1"/>
    <x v="0"/>
  </r>
  <r>
    <x v="1"/>
    <s v="40 to 49"/>
    <n v="40"/>
    <n v="407"/>
    <n v="394"/>
    <n v="72"/>
    <n v="8"/>
    <x v="1"/>
    <n v="44.23"/>
    <n v="3.1941031940000002"/>
    <x v="6"/>
    <x v="6"/>
    <x v="1"/>
    <x v="1"/>
  </r>
  <r>
    <x v="1"/>
    <s v="40 to 49"/>
    <n v="44"/>
    <n v="325"/>
    <n v="306"/>
    <n v="71"/>
    <n v="8"/>
    <x v="1"/>
    <n v="35.69"/>
    <n v="5.846153846"/>
    <x v="8"/>
    <x v="8"/>
    <x v="1"/>
    <x v="1"/>
  </r>
  <r>
    <x v="0"/>
    <s v="40 to 49"/>
    <n v="49"/>
    <n v="267"/>
    <n v="257"/>
    <n v="67"/>
    <n v="8"/>
    <x v="1"/>
    <n v="34.08"/>
    <n v="3.745318352"/>
    <x v="3"/>
    <x v="3"/>
    <x v="1"/>
    <x v="1"/>
  </r>
  <r>
    <x v="1"/>
    <s v="50 to 59"/>
    <n v="56"/>
    <n v="355"/>
    <n v="336"/>
    <n v="74"/>
    <n v="8"/>
    <x v="1"/>
    <n v="25.92"/>
    <n v="5.352112676"/>
    <x v="8"/>
    <x v="8"/>
    <x v="1"/>
    <x v="1"/>
  </r>
  <r>
    <x v="1"/>
    <s v="&lt; 30"/>
    <n v="24"/>
    <n v="372"/>
    <n v="354"/>
    <n v="76"/>
    <n v="9"/>
    <x v="1"/>
    <n v="38.17"/>
    <n v="4.8387096769999998"/>
    <x v="11"/>
    <x v="11"/>
    <x v="1"/>
    <x v="0"/>
  </r>
  <r>
    <x v="0"/>
    <s v="&lt; 30"/>
    <n v="24"/>
    <n v="298"/>
    <n v="284"/>
    <n v="67"/>
    <n v="9"/>
    <x v="1"/>
    <n v="28.19"/>
    <n v="4.697986577"/>
    <x v="18"/>
    <x v="18"/>
    <x v="1"/>
    <x v="0"/>
  </r>
  <r>
    <x v="1"/>
    <s v="&lt; 30"/>
    <n v="25"/>
    <n v="346"/>
    <n v="317"/>
    <n v="70"/>
    <n v="9"/>
    <x v="1"/>
    <n v="48.55"/>
    <n v="8.3815028900000001"/>
    <x v="25"/>
    <x v="25"/>
    <x v="1"/>
    <x v="0"/>
  </r>
  <r>
    <x v="0"/>
    <s v="&lt; 30"/>
    <n v="27"/>
    <n v="374"/>
    <n v="353"/>
    <n v="65"/>
    <n v="9"/>
    <x v="1"/>
    <n v="48.93"/>
    <n v="5.6149732620000004"/>
    <x v="10"/>
    <x v="10"/>
    <x v="1"/>
    <x v="0"/>
  </r>
  <r>
    <x v="0"/>
    <s v="&lt; 30"/>
    <n v="28"/>
    <n v="265"/>
    <n v="249"/>
    <n v="69"/>
    <n v="9"/>
    <x v="1"/>
    <n v="19.62"/>
    <n v="6.0377358489999997"/>
    <x v="14"/>
    <x v="14"/>
    <x v="1"/>
    <x v="0"/>
  </r>
  <r>
    <x v="1"/>
    <s v="&lt; 30"/>
    <n v="29"/>
    <n v="403"/>
    <n v="374"/>
    <n v="73"/>
    <n v="9"/>
    <x v="1"/>
    <n v="53.35"/>
    <n v="7.1960297769999997"/>
    <x v="25"/>
    <x v="25"/>
    <x v="1"/>
    <x v="0"/>
  </r>
  <r>
    <x v="0"/>
    <s v="&lt; 30"/>
    <n v="29"/>
    <n v="264"/>
    <n v="246"/>
    <n v="68"/>
    <n v="9"/>
    <x v="1"/>
    <n v="37.5"/>
    <n v="6.8181818180000002"/>
    <x v="11"/>
    <x v="11"/>
    <x v="1"/>
    <x v="0"/>
  </r>
  <r>
    <x v="1"/>
    <s v="30 to 39"/>
    <n v="30"/>
    <n v="484"/>
    <n v="461"/>
    <n v="77"/>
    <n v="9"/>
    <x v="1"/>
    <n v="30.79"/>
    <n v="4.752066116"/>
    <x v="15"/>
    <x v="15"/>
    <x v="1"/>
    <x v="0"/>
  </r>
  <r>
    <x v="1"/>
    <s v="30 to 39"/>
    <n v="30"/>
    <n v="485"/>
    <n v="462"/>
    <n v="77"/>
    <n v="9"/>
    <x v="1"/>
    <n v="26.39"/>
    <n v="4.742268041"/>
    <x v="15"/>
    <x v="15"/>
    <x v="1"/>
    <x v="0"/>
  </r>
  <r>
    <x v="1"/>
    <s v="30 to 39"/>
    <n v="31"/>
    <n v="526"/>
    <n v="492"/>
    <n v="75"/>
    <n v="9"/>
    <x v="1"/>
    <n v="50.19"/>
    <n v="6.4638783269999998"/>
    <x v="29"/>
    <x v="29"/>
    <x v="1"/>
    <x v="0"/>
  </r>
  <r>
    <x v="1"/>
    <s v="30 to 39"/>
    <n v="38"/>
    <n v="365"/>
    <n v="344"/>
    <n v="75"/>
    <n v="9"/>
    <x v="1"/>
    <n v="35.07"/>
    <n v="5.7534246580000001"/>
    <x v="10"/>
    <x v="10"/>
    <x v="1"/>
    <x v="0"/>
  </r>
  <r>
    <x v="0"/>
    <s v="30 to 39"/>
    <n v="39"/>
    <n v="233"/>
    <n v="214"/>
    <n v="66"/>
    <n v="9"/>
    <x v="1"/>
    <n v="38.630000000000003"/>
    <n v="8.1545064380000003"/>
    <x v="8"/>
    <x v="8"/>
    <x v="1"/>
    <x v="0"/>
  </r>
  <r>
    <x v="1"/>
    <s v="40 to 49"/>
    <n v="46"/>
    <n v="413"/>
    <n v="383"/>
    <n v="70"/>
    <n v="9"/>
    <x v="1"/>
    <n v="45.76"/>
    <n v="7.2639225180000002"/>
    <x v="27"/>
    <x v="27"/>
    <x v="1"/>
    <x v="1"/>
  </r>
  <r>
    <x v="0"/>
    <s v="40 to 49"/>
    <n v="48"/>
    <n v="240"/>
    <n v="227"/>
    <n v="69"/>
    <n v="9"/>
    <x v="1"/>
    <n v="37.92"/>
    <n v="5.4166666670000003"/>
    <x v="6"/>
    <x v="6"/>
    <x v="1"/>
    <x v="1"/>
  </r>
  <r>
    <x v="0"/>
    <s v="50 to 59"/>
    <n v="50"/>
    <n v="227"/>
    <n v="213"/>
    <n v="64"/>
    <n v="9"/>
    <x v="1"/>
    <n v="33.479999999999997"/>
    <n v="6.1674008809999998"/>
    <x v="18"/>
    <x v="18"/>
    <x v="1"/>
    <x v="1"/>
  </r>
  <r>
    <x v="0"/>
    <s v="50 to 59"/>
    <n v="51"/>
    <n v="218"/>
    <n v="201"/>
    <n v="61"/>
    <n v="9"/>
    <x v="1"/>
    <n v="45.41"/>
    <n v="7.7981651379999999"/>
    <x v="16"/>
    <x v="16"/>
    <x v="1"/>
    <x v="1"/>
  </r>
  <r>
    <x v="0"/>
    <s v="50 to 59"/>
    <n v="51"/>
    <n v="281"/>
    <n v="268"/>
    <n v="64"/>
    <n v="9"/>
    <x v="1"/>
    <n v="34.520000000000003"/>
    <n v="4.6263345200000003"/>
    <x v="6"/>
    <x v="6"/>
    <x v="1"/>
    <x v="1"/>
  </r>
  <r>
    <x v="0"/>
    <s v="50 to 59"/>
    <n v="55"/>
    <n v="243"/>
    <n v="220"/>
    <n v="66"/>
    <n v="9"/>
    <x v="1"/>
    <n v="30.04"/>
    <n v="9.4650205760000006"/>
    <x v="15"/>
    <x v="15"/>
    <x v="1"/>
    <x v="1"/>
  </r>
  <r>
    <x v="0"/>
    <s v="&lt; 30"/>
    <n v="22"/>
    <n v="322"/>
    <n v="305"/>
    <n v="65"/>
    <n v="10"/>
    <x v="1"/>
    <n v="22.98"/>
    <n v="5.2795031059999999"/>
    <x v="16"/>
    <x v="16"/>
    <x v="1"/>
    <x v="0"/>
  </r>
  <r>
    <x v="1"/>
    <s v="&lt; 30"/>
    <n v="26"/>
    <n v="402"/>
    <n v="368"/>
    <n v="74"/>
    <n v="10"/>
    <x v="1"/>
    <n v="45.27"/>
    <n v="8.4577114430000009"/>
    <x v="29"/>
    <x v="29"/>
    <x v="1"/>
    <x v="0"/>
  </r>
  <r>
    <x v="0"/>
    <s v="&lt; 30"/>
    <n v="27"/>
    <n v="258"/>
    <n v="240"/>
    <n v="66"/>
    <n v="10"/>
    <x v="1"/>
    <n v="38.369999999999997"/>
    <n v="6.9767441860000003"/>
    <x v="11"/>
    <x v="11"/>
    <x v="1"/>
    <x v="0"/>
  </r>
  <r>
    <x v="0"/>
    <s v="&lt; 30"/>
    <n v="27"/>
    <n v="282"/>
    <n v="268"/>
    <n v="67"/>
    <n v="10"/>
    <x v="1"/>
    <n v="32.619999999999997"/>
    <n v="4.9645390069999999"/>
    <x v="18"/>
    <x v="18"/>
    <x v="1"/>
    <x v="0"/>
  </r>
  <r>
    <x v="1"/>
    <s v="&lt; 30"/>
    <n v="28"/>
    <n v="400"/>
    <n v="378"/>
    <n v="74"/>
    <n v="10"/>
    <x v="1"/>
    <n v="45.25"/>
    <n v="5.5"/>
    <x v="2"/>
    <x v="2"/>
    <x v="1"/>
    <x v="0"/>
  </r>
  <r>
    <x v="1"/>
    <s v="&lt; 30"/>
    <n v="28"/>
    <n v="369"/>
    <n v="339"/>
    <n v="68"/>
    <n v="10"/>
    <x v="1"/>
    <n v="44.99"/>
    <n v="8.1300813010000006"/>
    <x v="27"/>
    <x v="27"/>
    <x v="1"/>
    <x v="0"/>
  </r>
  <r>
    <x v="0"/>
    <s v="&lt; 30"/>
    <n v="28"/>
    <n v="272"/>
    <n v="258"/>
    <n v="67"/>
    <n v="10"/>
    <x v="1"/>
    <n v="23.9"/>
    <n v="5.1470588240000001"/>
    <x v="18"/>
    <x v="18"/>
    <x v="1"/>
    <x v="0"/>
  </r>
  <r>
    <x v="1"/>
    <s v="&lt; 30"/>
    <n v="29"/>
    <n v="468"/>
    <n v="438"/>
    <n v="76"/>
    <n v="10"/>
    <x v="1"/>
    <n v="36.75"/>
    <n v="6.4102564099999997"/>
    <x v="27"/>
    <x v="27"/>
    <x v="1"/>
    <x v="0"/>
  </r>
  <r>
    <x v="0"/>
    <s v="30 to 39"/>
    <n v="31"/>
    <n v="244"/>
    <n v="232"/>
    <n v="64"/>
    <n v="10"/>
    <x v="1"/>
    <n v="29.1"/>
    <n v="4.9180327869999996"/>
    <x v="9"/>
    <x v="9"/>
    <x v="1"/>
    <x v="0"/>
  </r>
  <r>
    <x v="1"/>
    <s v="30 to 39"/>
    <n v="31"/>
    <n v="421"/>
    <n v="380"/>
    <n v="75"/>
    <n v="10"/>
    <x v="1"/>
    <n v="50.59"/>
    <n v="9.7387173400000009"/>
    <x v="30"/>
    <x v="30"/>
    <x v="1"/>
    <x v="0"/>
  </r>
  <r>
    <x v="0"/>
    <s v="30 to 39"/>
    <n v="31"/>
    <n v="288"/>
    <n v="272"/>
    <n v="70"/>
    <n v="10"/>
    <x v="1"/>
    <n v="33.68"/>
    <n v="5.5555555559999998"/>
    <x v="14"/>
    <x v="14"/>
    <x v="1"/>
    <x v="0"/>
  </r>
  <r>
    <x v="1"/>
    <s v="30 to 39"/>
    <n v="32"/>
    <n v="362"/>
    <n v="331"/>
    <n v="72"/>
    <n v="10"/>
    <x v="1"/>
    <n v="32.32"/>
    <n v="8.5635359120000007"/>
    <x v="23"/>
    <x v="23"/>
    <x v="1"/>
    <x v="0"/>
  </r>
  <r>
    <x v="0"/>
    <s v="30 to 39"/>
    <n v="35"/>
    <n v="231"/>
    <n v="219"/>
    <n v="64"/>
    <n v="10"/>
    <x v="1"/>
    <n v="27.71"/>
    <n v="5.1948051949999998"/>
    <x v="9"/>
    <x v="9"/>
    <x v="1"/>
    <x v="0"/>
  </r>
  <r>
    <x v="1"/>
    <s v="40 to 49"/>
    <n v="43"/>
    <n v="367"/>
    <n v="340"/>
    <n v="72"/>
    <n v="10"/>
    <x v="1"/>
    <n v="44.14"/>
    <n v="7.3569482290000003"/>
    <x v="31"/>
    <x v="31"/>
    <x v="1"/>
    <x v="1"/>
  </r>
  <r>
    <x v="1"/>
    <s v="50 to 59"/>
    <n v="54"/>
    <n v="350"/>
    <n v="314"/>
    <n v="69"/>
    <n v="10"/>
    <x v="1"/>
    <n v="47.14"/>
    <n v="10.28571429"/>
    <x v="32"/>
    <x v="32"/>
    <x v="1"/>
    <x v="1"/>
  </r>
  <r>
    <x v="0"/>
    <s v="50 to 59"/>
    <n v="58"/>
    <n v="263"/>
    <n v="247"/>
    <n v="67"/>
    <n v="10"/>
    <x v="1"/>
    <n v="27.38"/>
    <n v="6.0836501900000002"/>
    <x v="14"/>
    <x v="14"/>
    <x v="1"/>
    <x v="1"/>
  </r>
  <r>
    <x v="0"/>
    <s v="&lt; 30"/>
    <n v="20"/>
    <n v="233"/>
    <n v="218"/>
    <n v="65"/>
    <n v="11"/>
    <x v="3"/>
    <n v="23.17"/>
    <n v="6.4377682399999996"/>
    <x v="5"/>
    <x v="5"/>
    <x v="0"/>
    <x v="0"/>
  </r>
  <r>
    <x v="1"/>
    <s v="&lt; 30"/>
    <n v="21"/>
    <n v="396"/>
    <n v="369"/>
    <n v="71"/>
    <n v="11"/>
    <x v="3"/>
    <n v="43.94"/>
    <n v="6.8181818180000002"/>
    <x v="31"/>
    <x v="31"/>
    <x v="0"/>
    <x v="0"/>
  </r>
  <r>
    <x v="0"/>
    <s v="&lt; 30"/>
    <n v="21"/>
    <n v="323"/>
    <n v="308"/>
    <n v="67"/>
    <n v="11"/>
    <x v="1"/>
    <n v="34.06"/>
    <n v="4.6439628480000001"/>
    <x v="5"/>
    <x v="5"/>
    <x v="1"/>
    <x v="0"/>
  </r>
  <r>
    <x v="0"/>
    <s v="&lt; 30"/>
    <n v="26"/>
    <n v="255"/>
    <n v="242"/>
    <n v="63"/>
    <n v="11"/>
    <x v="1"/>
    <n v="45.49"/>
    <n v="5.0980392160000001"/>
    <x v="6"/>
    <x v="6"/>
    <x v="1"/>
    <x v="0"/>
  </r>
  <r>
    <x v="0"/>
    <s v="&lt; 30"/>
    <n v="26"/>
    <n v="301"/>
    <n v="289"/>
    <n v="67"/>
    <n v="11"/>
    <x v="3"/>
    <n v="27.91"/>
    <n v="3.9867109630000002"/>
    <x v="9"/>
    <x v="9"/>
    <x v="0"/>
    <x v="0"/>
  </r>
  <r>
    <x v="0"/>
    <s v="&lt; 30"/>
    <n v="27"/>
    <n v="261"/>
    <n v="247"/>
    <n v="65"/>
    <n v="11"/>
    <x v="3"/>
    <n v="40.61"/>
    <n v="5.3639846740000001"/>
    <x v="18"/>
    <x v="18"/>
    <x v="0"/>
    <x v="0"/>
  </r>
  <r>
    <x v="1"/>
    <s v="&lt; 30"/>
    <n v="27"/>
    <n v="437"/>
    <n v="426"/>
    <n v="73"/>
    <n v="11"/>
    <x v="3"/>
    <n v="21.28"/>
    <n v="2.5171624709999998"/>
    <x v="13"/>
    <x v="13"/>
    <x v="0"/>
    <x v="0"/>
  </r>
  <r>
    <x v="0"/>
    <s v="&lt; 30"/>
    <n v="28"/>
    <n v="278"/>
    <n v="258"/>
    <n v="70"/>
    <n v="11"/>
    <x v="1"/>
    <n v="41.01"/>
    <n v="7.1942446039999997"/>
    <x v="7"/>
    <x v="7"/>
    <x v="1"/>
    <x v="0"/>
  </r>
  <r>
    <x v="0"/>
    <s v="30 to 39"/>
    <n v="32"/>
    <n v="248"/>
    <n v="232"/>
    <n v="68"/>
    <n v="11"/>
    <x v="1"/>
    <n v="48.39"/>
    <n v="6.451612903"/>
    <x v="14"/>
    <x v="14"/>
    <x v="1"/>
    <x v="0"/>
  </r>
  <r>
    <x v="1"/>
    <s v="30 to 39"/>
    <n v="34"/>
    <n v="507"/>
    <n v="476"/>
    <n v="68"/>
    <n v="11"/>
    <x v="1"/>
    <n v="32.15"/>
    <n v="6.1143984219999998"/>
    <x v="23"/>
    <x v="23"/>
    <x v="1"/>
    <x v="0"/>
  </r>
  <r>
    <x v="0"/>
    <s v="30 to 39"/>
    <n v="35"/>
    <n v="261"/>
    <n v="245"/>
    <n v="69"/>
    <n v="11"/>
    <x v="1"/>
    <n v="49.42"/>
    <n v="6.1302681989999996"/>
    <x v="14"/>
    <x v="14"/>
    <x v="1"/>
    <x v="0"/>
  </r>
  <r>
    <x v="1"/>
    <s v="30 to 39"/>
    <n v="39"/>
    <n v="365"/>
    <n v="338"/>
    <n v="75"/>
    <n v="11"/>
    <x v="3"/>
    <n v="47.4"/>
    <n v="7.3972602739999997"/>
    <x v="31"/>
    <x v="31"/>
    <x v="0"/>
    <x v="0"/>
  </r>
  <r>
    <x v="1"/>
    <s v="40 to 49"/>
    <n v="47"/>
    <n v="440"/>
    <n v="399"/>
    <n v="72"/>
    <n v="11"/>
    <x v="3"/>
    <n v="22.08"/>
    <n v="9.3181818179999993"/>
    <x v="30"/>
    <x v="30"/>
    <x v="0"/>
    <x v="1"/>
  </r>
  <r>
    <x v="1"/>
    <s v="40 to 49"/>
    <n v="49"/>
    <n v="377"/>
    <n v="364"/>
    <n v="71"/>
    <n v="11"/>
    <x v="3"/>
    <n v="41.9"/>
    <n v="3.448275862"/>
    <x v="6"/>
    <x v="6"/>
    <x v="0"/>
    <x v="1"/>
  </r>
  <r>
    <x v="0"/>
    <s v="40 to 49"/>
    <n v="49"/>
    <n v="238"/>
    <n v="224"/>
    <n v="68"/>
    <n v="11"/>
    <x v="1"/>
    <n v="36.130000000000003"/>
    <n v="5.8823529409999997"/>
    <x v="18"/>
    <x v="18"/>
    <x v="1"/>
    <x v="1"/>
  </r>
  <r>
    <x v="0"/>
    <s v="50 to 59"/>
    <n v="50"/>
    <n v="255"/>
    <n v="246"/>
    <n v="63"/>
    <n v="11"/>
    <x v="1"/>
    <n v="42.75"/>
    <n v="3.5294117649999999"/>
    <x v="22"/>
    <x v="22"/>
    <x v="1"/>
    <x v="1"/>
  </r>
  <r>
    <x v="1"/>
    <s v="50 to 59"/>
    <n v="53"/>
    <n v="400"/>
    <n v="374"/>
    <n v="71"/>
    <n v="11"/>
    <x v="1"/>
    <n v="45.25"/>
    <n v="6.5"/>
    <x v="19"/>
    <x v="19"/>
    <x v="1"/>
    <x v="1"/>
  </r>
  <r>
    <x v="1"/>
    <s v="50 to 59"/>
    <n v="54"/>
    <n v="309"/>
    <n v="288"/>
    <n v="66"/>
    <n v="11"/>
    <x v="1"/>
    <n v="42.07"/>
    <n v="6.7961165049999996"/>
    <x v="10"/>
    <x v="10"/>
    <x v="1"/>
    <x v="1"/>
  </r>
  <r>
    <x v="1"/>
    <s v="50 to 59"/>
    <n v="54"/>
    <n v="287"/>
    <n v="268"/>
    <n v="66"/>
    <n v="11"/>
    <x v="1"/>
    <n v="43.21"/>
    <n v="6.6202090589999996"/>
    <x v="8"/>
    <x v="8"/>
    <x v="1"/>
    <x v="1"/>
  </r>
  <r>
    <x v="0"/>
    <s v="50 to 59"/>
    <n v="59"/>
    <n v="256"/>
    <n v="237"/>
    <n v="66"/>
    <n v="11"/>
    <x v="3"/>
    <n v="48.83"/>
    <n v="7.421875"/>
    <x v="8"/>
    <x v="8"/>
    <x v="0"/>
    <x v="1"/>
  </r>
  <r>
    <x v="1"/>
    <s v="60 Plus"/>
    <n v="61"/>
    <n v="293"/>
    <n v="286"/>
    <n v="68"/>
    <n v="11"/>
    <x v="1"/>
    <n v="28.33"/>
    <n v="2.3890784979999999"/>
    <x v="20"/>
    <x v="20"/>
    <x v="1"/>
    <x v="1"/>
  </r>
  <r>
    <x v="0"/>
    <s v="&lt; 30"/>
    <n v="24"/>
    <n v="270"/>
    <n v="254"/>
    <n v="66"/>
    <n v="12"/>
    <x v="4"/>
    <n v="32.22"/>
    <n v="5.9259259259999997"/>
    <x v="14"/>
    <x v="14"/>
    <x v="0"/>
    <x v="0"/>
  </r>
  <r>
    <x v="0"/>
    <s v="&lt; 30"/>
    <n v="26"/>
    <n v="254"/>
    <n v="239"/>
    <n v="68"/>
    <n v="12"/>
    <x v="4"/>
    <n v="31.49"/>
    <n v="5.9055118110000002"/>
    <x v="5"/>
    <x v="5"/>
    <x v="0"/>
    <x v="0"/>
  </r>
  <r>
    <x v="1"/>
    <s v="&lt; 30"/>
    <n v="26"/>
    <n v="387"/>
    <n v="367"/>
    <n v="74"/>
    <n v="12"/>
    <x v="4"/>
    <n v="39.020000000000003"/>
    <n v="5.1679586559999997"/>
    <x v="7"/>
    <x v="7"/>
    <x v="0"/>
    <x v="0"/>
  </r>
  <r>
    <x v="1"/>
    <s v="&lt; 30"/>
    <n v="27"/>
    <n v="355"/>
    <n v="338"/>
    <n v="71"/>
    <n v="12"/>
    <x v="4"/>
    <n v="43.38"/>
    <n v="4.7887323940000002"/>
    <x v="16"/>
    <x v="16"/>
    <x v="0"/>
    <x v="0"/>
  </r>
  <r>
    <x v="1"/>
    <s v="&lt; 30"/>
    <n v="27"/>
    <n v="426"/>
    <n v="405"/>
    <n v="72"/>
    <n v="12"/>
    <x v="4"/>
    <n v="43.19"/>
    <n v="4.9295774650000004"/>
    <x v="10"/>
    <x v="10"/>
    <x v="0"/>
    <x v="0"/>
  </r>
  <r>
    <x v="0"/>
    <s v="30 to 39"/>
    <n v="39"/>
    <n v="330"/>
    <n v="311"/>
    <n v="67"/>
    <n v="12"/>
    <x v="0"/>
    <n v="43.94"/>
    <n v="5.7575757579999998"/>
    <x v="8"/>
    <x v="8"/>
    <x v="0"/>
    <x v="0"/>
  </r>
  <r>
    <x v="1"/>
    <s v="40 to 49"/>
    <n v="40"/>
    <n v="445"/>
    <n v="408"/>
    <n v="76"/>
    <n v="12"/>
    <x v="0"/>
    <n v="49.44"/>
    <n v="8.3146067420000005"/>
    <x v="33"/>
    <x v="33"/>
    <x v="0"/>
    <x v="1"/>
  </r>
  <r>
    <x v="0"/>
    <s v="40 to 49"/>
    <n v="41"/>
    <n v="277"/>
    <n v="261"/>
    <n v="68"/>
    <n v="12"/>
    <x v="0"/>
    <n v="38.270000000000003"/>
    <n v="5.7761732849999996"/>
    <x v="14"/>
    <x v="14"/>
    <x v="0"/>
    <x v="1"/>
  </r>
  <r>
    <x v="1"/>
    <s v="40 to 49"/>
    <n v="44"/>
    <n v="447"/>
    <n v="415"/>
    <n v="77"/>
    <n v="12"/>
    <x v="0"/>
    <n v="45.19"/>
    <n v="7.1588366890000001"/>
    <x v="28"/>
    <x v="28"/>
    <x v="0"/>
    <x v="1"/>
  </r>
  <r>
    <x v="1"/>
    <s v="40 to 49"/>
    <n v="46"/>
    <n v="348"/>
    <n v="326"/>
    <n v="70"/>
    <n v="12"/>
    <x v="0"/>
    <n v="38.22"/>
    <n v="6.3218390800000002"/>
    <x v="2"/>
    <x v="2"/>
    <x v="0"/>
    <x v="1"/>
  </r>
  <r>
    <x v="0"/>
    <s v="50 to 59"/>
    <n v="51"/>
    <n v="238"/>
    <n v="228"/>
    <n v="66"/>
    <n v="12"/>
    <x v="5"/>
    <n v="36.97"/>
    <n v="4.2016806720000002"/>
    <x v="3"/>
    <x v="3"/>
    <x v="0"/>
    <x v="1"/>
  </r>
  <r>
    <x v="0"/>
    <s v="60 Plus"/>
    <n v="60"/>
    <n v="239"/>
    <n v="233"/>
    <n v="66"/>
    <n v="12"/>
    <x v="5"/>
    <n v="13.81"/>
    <n v="2.510460251"/>
    <x v="1"/>
    <x v="1"/>
    <x v="0"/>
    <x v="1"/>
  </r>
  <r>
    <x v="1"/>
    <s v="60 Plus"/>
    <n v="62"/>
    <n v="309"/>
    <n v="297"/>
    <n v="71"/>
    <n v="12"/>
    <x v="5"/>
    <n v="27.83"/>
    <n v="3.883495146"/>
    <x v="9"/>
    <x v="9"/>
    <x v="0"/>
    <x v="1"/>
  </r>
  <r>
    <x v="0"/>
    <s v="60 Plus"/>
    <n v="63"/>
    <n v="254"/>
    <n v="250"/>
    <n v="64"/>
    <n v="12"/>
    <x v="5"/>
    <n v="30.31"/>
    <n v="1.5748031499999999"/>
    <x v="34"/>
    <x v="34"/>
    <x v="0"/>
    <x v="1"/>
  </r>
  <r>
    <x v="1"/>
    <s v="60 Plus"/>
    <n v="66"/>
    <n v="328"/>
    <n v="311"/>
    <n v="72"/>
    <n v="12"/>
    <x v="5"/>
    <n v="29.57"/>
    <n v="5.1829268290000003"/>
    <x v="16"/>
    <x v="16"/>
    <x v="0"/>
    <x v="1"/>
  </r>
  <r>
    <x v="1"/>
    <s v="&lt; 30"/>
    <n v="19"/>
    <n v="361"/>
    <n v="349"/>
    <n v="71"/>
    <n v="13"/>
    <x v="0"/>
    <n v="28.53"/>
    <n v="3.3240997229999998"/>
    <x v="9"/>
    <x v="9"/>
    <x v="0"/>
    <x v="0"/>
  </r>
  <r>
    <x v="0"/>
    <s v="&lt; 30"/>
    <n v="21"/>
    <n v="259"/>
    <n v="252"/>
    <n v="65"/>
    <n v="13"/>
    <x v="0"/>
    <n v="29.34"/>
    <n v="2.7027027029999999"/>
    <x v="20"/>
    <x v="20"/>
    <x v="0"/>
    <x v="0"/>
  </r>
  <r>
    <x v="1"/>
    <s v="&lt; 30"/>
    <n v="22"/>
    <n v="389"/>
    <n v="376"/>
    <n v="68"/>
    <n v="13"/>
    <x v="0"/>
    <n v="51.16"/>
    <n v="3.3419023139999999"/>
    <x v="6"/>
    <x v="6"/>
    <x v="0"/>
    <x v="0"/>
  </r>
  <r>
    <x v="0"/>
    <s v="&lt; 30"/>
    <n v="23"/>
    <n v="294"/>
    <n v="285"/>
    <n v="66"/>
    <n v="13"/>
    <x v="4"/>
    <n v="39.119999999999997"/>
    <n v="3.0612244899999999"/>
    <x v="22"/>
    <x v="22"/>
    <x v="0"/>
    <x v="0"/>
  </r>
  <r>
    <x v="0"/>
    <s v="&lt; 30"/>
    <n v="25"/>
    <n v="239"/>
    <n v="225"/>
    <n v="67"/>
    <n v="13"/>
    <x v="0"/>
    <n v="38.49"/>
    <n v="5.8577405860000002"/>
    <x v="18"/>
    <x v="18"/>
    <x v="0"/>
    <x v="0"/>
  </r>
  <r>
    <x v="0"/>
    <s v="&lt; 30"/>
    <n v="26"/>
    <n v="246"/>
    <n v="237"/>
    <n v="65"/>
    <n v="13"/>
    <x v="4"/>
    <n v="36.18"/>
    <n v="3.6585365849999998"/>
    <x v="22"/>
    <x v="22"/>
    <x v="0"/>
    <x v="0"/>
  </r>
  <r>
    <x v="0"/>
    <s v="&lt; 30"/>
    <n v="29"/>
    <n v="264"/>
    <n v="254"/>
    <n v="65"/>
    <n v="13"/>
    <x v="0"/>
    <n v="38.64"/>
    <n v="3.787878788"/>
    <x v="3"/>
    <x v="3"/>
    <x v="0"/>
    <x v="0"/>
  </r>
  <r>
    <x v="1"/>
    <s v="30 to 39"/>
    <n v="34"/>
    <n v="396"/>
    <n v="381"/>
    <n v="75"/>
    <n v="13"/>
    <x v="0"/>
    <n v="35.1"/>
    <n v="3.787878788"/>
    <x v="5"/>
    <x v="5"/>
    <x v="0"/>
    <x v="0"/>
  </r>
  <r>
    <x v="0"/>
    <s v="30 to 39"/>
    <n v="38"/>
    <n v="252"/>
    <n v="239"/>
    <n v="68"/>
    <n v="13"/>
    <x v="4"/>
    <n v="46.83"/>
    <n v="5.1587301590000001"/>
    <x v="6"/>
    <x v="6"/>
    <x v="0"/>
    <x v="0"/>
  </r>
  <r>
    <x v="1"/>
    <s v="40 to 49"/>
    <n v="41"/>
    <n v="358"/>
    <n v="345"/>
    <n v="74"/>
    <n v="13"/>
    <x v="4"/>
    <n v="44.69"/>
    <n v="3.6312849159999998"/>
    <x v="6"/>
    <x v="6"/>
    <x v="0"/>
    <x v="1"/>
  </r>
  <r>
    <x v="0"/>
    <s v="40 to 49"/>
    <n v="42"/>
    <n v="240"/>
    <n v="232"/>
    <n v="63"/>
    <n v="13"/>
    <x v="0"/>
    <n v="32.08"/>
    <n v="3.3333333330000001"/>
    <x v="17"/>
    <x v="17"/>
    <x v="0"/>
    <x v="1"/>
  </r>
  <r>
    <x v="0"/>
    <s v="40 to 49"/>
    <n v="48"/>
    <n v="219"/>
    <n v="210"/>
    <n v="64"/>
    <n v="13"/>
    <x v="4"/>
    <n v="32.42"/>
    <n v="4.1095890410000004"/>
    <x v="22"/>
    <x v="22"/>
    <x v="0"/>
    <x v="1"/>
  </r>
  <r>
    <x v="0"/>
    <s v="50 to 59"/>
    <n v="57"/>
    <n v="322"/>
    <n v="313"/>
    <n v="70"/>
    <n v="13"/>
    <x v="0"/>
    <n v="27.02"/>
    <n v="2.795031056"/>
    <x v="22"/>
    <x v="22"/>
    <x v="0"/>
    <x v="1"/>
  </r>
  <r>
    <x v="1"/>
    <s v="60 Plus"/>
    <n v="63"/>
    <n v="306"/>
    <n v="292"/>
    <n v="72"/>
    <n v="13"/>
    <x v="4"/>
    <n v="28.76"/>
    <n v="4.575163399"/>
    <x v="18"/>
    <x v="18"/>
    <x v="0"/>
    <x v="1"/>
  </r>
  <r>
    <x v="0"/>
    <s v="60 Plus"/>
    <n v="63"/>
    <n v="217"/>
    <n v="212"/>
    <n v="63"/>
    <n v="13"/>
    <x v="4"/>
    <n v="25.81"/>
    <n v="2.3041474649999998"/>
    <x v="0"/>
    <x v="0"/>
    <x v="0"/>
    <x v="1"/>
  </r>
  <r>
    <x v="1"/>
    <s v="&lt; 30"/>
    <n v="21"/>
    <n v="328"/>
    <n v="306"/>
    <n v="66"/>
    <n v="14"/>
    <x v="4"/>
    <n v="42.07"/>
    <n v="6.7073170729999996"/>
    <x v="2"/>
    <x v="2"/>
    <x v="0"/>
    <x v="0"/>
  </r>
  <r>
    <x v="1"/>
    <s v="&lt; 30"/>
    <n v="24"/>
    <n v="388"/>
    <n v="359"/>
    <n v="71"/>
    <n v="14"/>
    <x v="0"/>
    <n v="46.65"/>
    <n v="7.4742268039999997"/>
    <x v="25"/>
    <x v="25"/>
    <x v="0"/>
    <x v="0"/>
  </r>
  <r>
    <x v="0"/>
    <s v="&lt; 30"/>
    <n v="24"/>
    <n v="240"/>
    <n v="231"/>
    <n v="64"/>
    <n v="14"/>
    <x v="0"/>
    <n v="35"/>
    <n v="3.75"/>
    <x v="22"/>
    <x v="22"/>
    <x v="0"/>
    <x v="0"/>
  </r>
  <r>
    <x v="0"/>
    <s v="&lt; 30"/>
    <n v="25"/>
    <n v="267"/>
    <n v="248"/>
    <n v="66"/>
    <n v="14"/>
    <x v="4"/>
    <n v="35.58"/>
    <n v="7.1161048689999999"/>
    <x v="8"/>
    <x v="8"/>
    <x v="0"/>
    <x v="0"/>
  </r>
  <r>
    <x v="1"/>
    <s v="&lt; 30"/>
    <n v="25"/>
    <n v="359"/>
    <n v="339"/>
    <n v="75"/>
    <n v="14"/>
    <x v="1"/>
    <n v="27.58"/>
    <n v="5.5710306410000001"/>
    <x v="7"/>
    <x v="7"/>
    <x v="1"/>
    <x v="0"/>
  </r>
  <r>
    <x v="0"/>
    <s v="&lt; 30"/>
    <n v="26"/>
    <n v="258"/>
    <n v="239"/>
    <n v="66"/>
    <n v="14"/>
    <x v="1"/>
    <n v="46.9"/>
    <n v="7.3643410850000004"/>
    <x v="8"/>
    <x v="8"/>
    <x v="1"/>
    <x v="0"/>
  </r>
  <r>
    <x v="0"/>
    <s v="&lt; 30"/>
    <n v="27"/>
    <n v="237"/>
    <n v="225"/>
    <n v="63"/>
    <n v="14"/>
    <x v="4"/>
    <n v="27"/>
    <n v="5.0632911390000004"/>
    <x v="9"/>
    <x v="9"/>
    <x v="0"/>
    <x v="0"/>
  </r>
  <r>
    <x v="1"/>
    <s v="30 to 39"/>
    <n v="31"/>
    <n v="376"/>
    <n v="361"/>
    <n v="72"/>
    <n v="14"/>
    <x v="1"/>
    <n v="29.26"/>
    <n v="3.9893617020000001"/>
    <x v="5"/>
    <x v="5"/>
    <x v="1"/>
    <x v="0"/>
  </r>
  <r>
    <x v="1"/>
    <s v="30 to 39"/>
    <n v="34"/>
    <n v="444"/>
    <n v="423"/>
    <n v="73"/>
    <n v="14"/>
    <x v="0"/>
    <n v="30.63"/>
    <n v="4.7297297299999999"/>
    <x v="10"/>
    <x v="10"/>
    <x v="0"/>
    <x v="0"/>
  </r>
  <r>
    <x v="0"/>
    <s v="30 to 39"/>
    <n v="37"/>
    <n v="246"/>
    <n v="230"/>
    <n v="67"/>
    <n v="14"/>
    <x v="4"/>
    <n v="43.9"/>
    <n v="6.5040650409999996"/>
    <x v="14"/>
    <x v="14"/>
    <x v="0"/>
    <x v="0"/>
  </r>
  <r>
    <x v="1"/>
    <s v="40 to 49"/>
    <n v="43"/>
    <n v="364"/>
    <n v="338"/>
    <n v="74"/>
    <n v="14"/>
    <x v="4"/>
    <n v="40.380000000000003"/>
    <n v="7.1428571429999996"/>
    <x v="19"/>
    <x v="19"/>
    <x v="0"/>
    <x v="1"/>
  </r>
  <r>
    <x v="0"/>
    <s v="40 to 49"/>
    <n v="43"/>
    <n v="237"/>
    <n v="227"/>
    <n v="66"/>
    <n v="14"/>
    <x v="1"/>
    <n v="29.96"/>
    <n v="4.2194092830000001"/>
    <x v="3"/>
    <x v="3"/>
    <x v="1"/>
    <x v="1"/>
  </r>
  <r>
    <x v="0"/>
    <s v="40 to 49"/>
    <n v="47"/>
    <n v="245"/>
    <n v="230"/>
    <n v="61"/>
    <n v="14"/>
    <x v="0"/>
    <n v="46.12"/>
    <n v="6.1224489799999997"/>
    <x v="5"/>
    <x v="5"/>
    <x v="0"/>
    <x v="1"/>
  </r>
  <r>
    <x v="1"/>
    <s v="50 to 59"/>
    <n v="51"/>
    <n v="307"/>
    <n v="287"/>
    <n v="69"/>
    <n v="14"/>
    <x v="0"/>
    <n v="33.22"/>
    <n v="6.51465798"/>
    <x v="7"/>
    <x v="7"/>
    <x v="0"/>
    <x v="1"/>
  </r>
  <r>
    <x v="0"/>
    <s v="&lt; 30"/>
    <n v="24"/>
    <n v="260"/>
    <n v="239"/>
    <n v="64"/>
    <n v="15"/>
    <x v="4"/>
    <n v="59.62"/>
    <n v="8.076923077"/>
    <x v="10"/>
    <x v="10"/>
    <x v="0"/>
    <x v="0"/>
  </r>
  <r>
    <x v="0"/>
    <s v="&lt; 30"/>
    <n v="24"/>
    <n v="351"/>
    <n v="335"/>
    <n v="69"/>
    <n v="15"/>
    <x v="0"/>
    <n v="27.35"/>
    <n v="4.5584045580000003"/>
    <x v="14"/>
    <x v="14"/>
    <x v="0"/>
    <x v="0"/>
  </r>
  <r>
    <x v="1"/>
    <s v="&lt; 30"/>
    <n v="26"/>
    <n v="403"/>
    <n v="386"/>
    <n v="77"/>
    <n v="15"/>
    <x v="0"/>
    <n v="20.100000000000001"/>
    <n v="4.2183622830000003"/>
    <x v="16"/>
    <x v="16"/>
    <x v="0"/>
    <x v="0"/>
  </r>
  <r>
    <x v="1"/>
    <s v="&lt; 30"/>
    <n v="28"/>
    <n v="358"/>
    <n v="338"/>
    <n v="75"/>
    <n v="15"/>
    <x v="0"/>
    <n v="52.51"/>
    <n v="5.5865921790000002"/>
    <x v="7"/>
    <x v="7"/>
    <x v="0"/>
    <x v="0"/>
  </r>
  <r>
    <x v="0"/>
    <s v="&lt; 30"/>
    <n v="28"/>
    <n v="241"/>
    <n v="229"/>
    <n v="66"/>
    <n v="15"/>
    <x v="0"/>
    <n v="39.42"/>
    <n v="4.9792531120000003"/>
    <x v="9"/>
    <x v="9"/>
    <x v="0"/>
    <x v="0"/>
  </r>
  <r>
    <x v="0"/>
    <s v="30 to 39"/>
    <n v="30"/>
    <n v="249"/>
    <n v="240"/>
    <n v="66"/>
    <n v="15"/>
    <x v="1"/>
    <n v="44.58"/>
    <n v="3.6144578310000002"/>
    <x v="22"/>
    <x v="22"/>
    <x v="1"/>
    <x v="0"/>
  </r>
  <r>
    <x v="1"/>
    <s v="30 to 39"/>
    <n v="30"/>
    <n v="385"/>
    <n v="372"/>
    <n v="73"/>
    <n v="15"/>
    <x v="1"/>
    <n v="42.08"/>
    <n v="3.376623377"/>
    <x v="6"/>
    <x v="6"/>
    <x v="1"/>
    <x v="0"/>
  </r>
  <r>
    <x v="0"/>
    <s v="30 to 39"/>
    <n v="32"/>
    <n v="250"/>
    <n v="238"/>
    <n v="67"/>
    <n v="15"/>
    <x v="1"/>
    <n v="34.799999999999997"/>
    <n v="4.8"/>
    <x v="9"/>
    <x v="9"/>
    <x v="1"/>
    <x v="0"/>
  </r>
  <r>
    <x v="1"/>
    <s v="30 to 39"/>
    <n v="35"/>
    <n v="462"/>
    <n v="441"/>
    <n v="75"/>
    <n v="15"/>
    <x v="4"/>
    <n v="25.76"/>
    <n v="4.5454545450000001"/>
    <x v="10"/>
    <x v="10"/>
    <x v="0"/>
    <x v="0"/>
  </r>
  <r>
    <x v="1"/>
    <s v="30 to 39"/>
    <n v="38"/>
    <n v="297"/>
    <n v="274"/>
    <n v="70"/>
    <n v="15"/>
    <x v="1"/>
    <n v="38.380000000000003"/>
    <n v="7.7441077439999999"/>
    <x v="15"/>
    <x v="15"/>
    <x v="1"/>
    <x v="0"/>
  </r>
  <r>
    <x v="1"/>
    <s v="30 to 39"/>
    <n v="38"/>
    <n v="356"/>
    <n v="333"/>
    <n v="75"/>
    <n v="15"/>
    <x v="0"/>
    <n v="37.36"/>
    <n v="6.4606741569999997"/>
    <x v="15"/>
    <x v="15"/>
    <x v="0"/>
    <x v="0"/>
  </r>
  <r>
    <x v="0"/>
    <s v="40 to 49"/>
    <n v="40"/>
    <n v="262"/>
    <n v="246"/>
    <n v="67"/>
    <n v="15"/>
    <x v="4"/>
    <n v="33.21"/>
    <n v="6.1068702290000001"/>
    <x v="14"/>
    <x v="14"/>
    <x v="0"/>
    <x v="1"/>
  </r>
  <r>
    <x v="1"/>
    <s v="40 to 49"/>
    <n v="41"/>
    <n v="319"/>
    <n v="305"/>
    <n v="68"/>
    <n v="15"/>
    <x v="1"/>
    <n v="54.86"/>
    <n v="4.3887147339999997"/>
    <x v="18"/>
    <x v="18"/>
    <x v="1"/>
    <x v="1"/>
  </r>
  <r>
    <x v="0"/>
    <s v="40 to 49"/>
    <n v="42"/>
    <n v="266"/>
    <n v="255"/>
    <n v="67"/>
    <n v="15"/>
    <x v="4"/>
    <n v="39.1"/>
    <n v="4.1353383460000002"/>
    <x v="13"/>
    <x v="13"/>
    <x v="0"/>
    <x v="1"/>
  </r>
  <r>
    <x v="1"/>
    <s v="40 to 49"/>
    <n v="43"/>
    <n v="409"/>
    <n v="371"/>
    <n v="74"/>
    <n v="15"/>
    <x v="4"/>
    <n v="54.28"/>
    <n v="9.2909535450000007"/>
    <x v="35"/>
    <x v="35"/>
    <x v="0"/>
    <x v="1"/>
  </r>
  <r>
    <x v="0"/>
    <s v="&lt; 30"/>
    <n v="18"/>
    <n v="251"/>
    <n v="235"/>
    <n v="64"/>
    <n v="16"/>
    <x v="4"/>
    <n v="38.64"/>
    <n v="6.3745019919999999"/>
    <x v="14"/>
    <x v="14"/>
    <x v="0"/>
    <x v="0"/>
  </r>
  <r>
    <x v="1"/>
    <s v="&lt; 30"/>
    <n v="22"/>
    <n v="392"/>
    <n v="378"/>
    <n v="75"/>
    <n v="16"/>
    <x v="6"/>
    <n v="42.6"/>
    <n v="3.5714285710000002"/>
    <x v="18"/>
    <x v="18"/>
    <x v="0"/>
    <x v="0"/>
  </r>
  <r>
    <x v="1"/>
    <s v="&lt; 30"/>
    <n v="26"/>
    <n v="483"/>
    <n v="450"/>
    <n v="76"/>
    <n v="16"/>
    <x v="4"/>
    <n v="49.27"/>
    <n v="6.8322981370000004"/>
    <x v="36"/>
    <x v="36"/>
    <x v="0"/>
    <x v="0"/>
  </r>
  <r>
    <x v="0"/>
    <s v="&lt; 30"/>
    <n v="26"/>
    <n v="341"/>
    <n v="334"/>
    <n v="72"/>
    <n v="16"/>
    <x v="7"/>
    <n v="20.82"/>
    <n v="2.0527859240000002"/>
    <x v="20"/>
    <x v="20"/>
    <x v="0"/>
    <x v="0"/>
  </r>
  <r>
    <x v="0"/>
    <s v="&lt; 30"/>
    <n v="28"/>
    <n v="280"/>
    <n v="266"/>
    <n v="70"/>
    <n v="16"/>
    <x v="6"/>
    <n v="33.21"/>
    <n v="5"/>
    <x v="18"/>
    <x v="18"/>
    <x v="0"/>
    <x v="0"/>
  </r>
  <r>
    <x v="1"/>
    <s v="30 to 39"/>
    <n v="31"/>
    <n v="386"/>
    <n v="363"/>
    <n v="75"/>
    <n v="16"/>
    <x v="6"/>
    <n v="40.159999999999997"/>
    <n v="5.9585492230000003"/>
    <x v="15"/>
    <x v="15"/>
    <x v="0"/>
    <x v="0"/>
  </r>
  <r>
    <x v="1"/>
    <s v="30 to 39"/>
    <n v="32"/>
    <n v="323"/>
    <n v="301"/>
    <n v="70"/>
    <n v="16"/>
    <x v="4"/>
    <n v="44.27"/>
    <n v="6.8111455110000003"/>
    <x v="2"/>
    <x v="2"/>
    <x v="0"/>
    <x v="0"/>
  </r>
  <r>
    <x v="0"/>
    <s v="30 to 39"/>
    <n v="32"/>
    <n v="260"/>
    <n v="254"/>
    <n v="66"/>
    <n v="16"/>
    <x v="4"/>
    <n v="18.46"/>
    <n v="2.307692308"/>
    <x v="1"/>
    <x v="1"/>
    <x v="0"/>
    <x v="0"/>
  </r>
  <r>
    <x v="1"/>
    <s v="30 to 39"/>
    <n v="33"/>
    <n v="336"/>
    <n v="316"/>
    <n v="71"/>
    <n v="16"/>
    <x v="6"/>
    <n v="50.89"/>
    <n v="5.9523809520000004"/>
    <x v="7"/>
    <x v="7"/>
    <x v="0"/>
    <x v="0"/>
  </r>
  <r>
    <x v="1"/>
    <s v="30 to 39"/>
    <n v="36"/>
    <n v="388"/>
    <n v="381"/>
    <n v="75"/>
    <n v="16"/>
    <x v="7"/>
    <n v="23.71"/>
    <n v="1.8041237109999999"/>
    <x v="20"/>
    <x v="20"/>
    <x v="0"/>
    <x v="0"/>
  </r>
  <r>
    <x v="0"/>
    <s v="30 to 39"/>
    <n v="36"/>
    <n v="291"/>
    <n v="283"/>
    <n v="70"/>
    <n v="16"/>
    <x v="7"/>
    <n v="22.68"/>
    <n v="2.7491408929999999"/>
    <x v="17"/>
    <x v="17"/>
    <x v="0"/>
    <x v="0"/>
  </r>
  <r>
    <x v="0"/>
    <s v="30 to 39"/>
    <n v="39"/>
    <n v="283"/>
    <n v="260"/>
    <n v="66"/>
    <n v="16"/>
    <x v="6"/>
    <n v="50.88"/>
    <n v="8.1272084810000003"/>
    <x v="15"/>
    <x v="15"/>
    <x v="0"/>
    <x v="0"/>
  </r>
  <r>
    <x v="0"/>
    <s v="40 to 49"/>
    <n v="41"/>
    <n v="242"/>
    <n v="228"/>
    <n v="66"/>
    <n v="16"/>
    <x v="7"/>
    <n v="26.86"/>
    <n v="5.7851239669999996"/>
    <x v="18"/>
    <x v="18"/>
    <x v="0"/>
    <x v="1"/>
  </r>
  <r>
    <x v="0"/>
    <s v="40 to 49"/>
    <n v="43"/>
    <n v="244"/>
    <n v="230"/>
    <n v="65"/>
    <n v="16"/>
    <x v="7"/>
    <n v="28.69"/>
    <n v="5.7377049180000004"/>
    <x v="18"/>
    <x v="18"/>
    <x v="0"/>
    <x v="1"/>
  </r>
  <r>
    <x v="0"/>
    <s v="40 to 49"/>
    <n v="44"/>
    <n v="301"/>
    <n v="292"/>
    <n v="73"/>
    <n v="16"/>
    <x v="7"/>
    <n v="30.23"/>
    <n v="2.9900332230000002"/>
    <x v="22"/>
    <x v="22"/>
    <x v="0"/>
    <x v="1"/>
  </r>
  <r>
    <x v="1"/>
    <s v="40 to 49"/>
    <n v="46"/>
    <n v="366"/>
    <n v="343"/>
    <n v="78"/>
    <n v="16"/>
    <x v="4"/>
    <n v="32.79"/>
    <n v="6.2841530050000003"/>
    <x v="15"/>
    <x v="15"/>
    <x v="0"/>
    <x v="1"/>
  </r>
  <r>
    <x v="1"/>
    <s v="40 to 49"/>
    <n v="46"/>
    <n v="398"/>
    <n v="388"/>
    <n v="74"/>
    <n v="16"/>
    <x v="6"/>
    <n v="31.16"/>
    <n v="2.5125628139999998"/>
    <x v="3"/>
    <x v="3"/>
    <x v="0"/>
    <x v="1"/>
  </r>
  <r>
    <x v="1"/>
    <s v="50 to 59"/>
    <n v="58"/>
    <n v="399"/>
    <n v="361"/>
    <n v="75"/>
    <n v="16"/>
    <x v="4"/>
    <n v="37.590000000000003"/>
    <n v="9.5238095240000007"/>
    <x v="35"/>
    <x v="35"/>
    <x v="0"/>
    <x v="1"/>
  </r>
  <r>
    <x v="0"/>
    <s v="&lt; 30"/>
    <n v="27"/>
    <n v="253"/>
    <n v="246"/>
    <n v="65"/>
    <n v="17"/>
    <x v="4"/>
    <n v="13.04"/>
    <n v="2.77"/>
    <x v="20"/>
    <x v="20"/>
    <x v="0"/>
    <x v="0"/>
  </r>
  <r>
    <x v="0"/>
    <s v="30 to 39"/>
    <n v="30"/>
    <n v="253"/>
    <n v="243"/>
    <n v="71"/>
    <n v="17"/>
    <x v="4"/>
    <n v="22.13"/>
    <n v="3.95"/>
    <x v="3"/>
    <x v="3"/>
    <x v="0"/>
    <x v="0"/>
  </r>
  <r>
    <x v="0"/>
    <s v="30 to 39"/>
    <n v="35"/>
    <n v="232"/>
    <n v="222"/>
    <n v="64"/>
    <n v="17"/>
    <x v="6"/>
    <n v="17.239999999999998"/>
    <n v="4.3099999999999996"/>
    <x v="3"/>
    <x v="3"/>
    <x v="0"/>
    <x v="0"/>
  </r>
  <r>
    <x v="1"/>
    <s v="50 to 59"/>
    <n v="54"/>
    <n v="314"/>
    <n v="301"/>
    <n v="76"/>
    <n v="17"/>
    <x v="4"/>
    <n v="14.33"/>
    <n v="4.1399999999999997"/>
    <x v="6"/>
    <x v="6"/>
    <x v="0"/>
    <x v="1"/>
  </r>
  <r>
    <x v="0"/>
    <s v="&lt; 30"/>
    <n v="27"/>
    <n v="267"/>
    <n v="250"/>
    <n v="62"/>
    <n v="17"/>
    <x v="6"/>
    <n v="44.57"/>
    <n v="6.37"/>
    <x v="16"/>
    <x v="16"/>
    <x v="0"/>
    <x v="0"/>
  </r>
  <r>
    <x v="0"/>
    <s v="30 to 39"/>
    <n v="35"/>
    <n v="316"/>
    <n v="308"/>
    <n v="64"/>
    <n v="17"/>
    <x v="4"/>
    <n v="26.58"/>
    <n v="2.5299999999999998"/>
    <x v="17"/>
    <x v="17"/>
    <x v="0"/>
    <x v="0"/>
  </r>
  <r>
    <x v="0"/>
    <s v="50 to 59"/>
    <n v="54"/>
    <n v="237"/>
    <n v="226"/>
    <n v="63"/>
    <n v="17"/>
    <x v="6"/>
    <n v="25.74"/>
    <n v="4.6399999999999997"/>
    <x v="13"/>
    <x v="13"/>
    <x v="0"/>
    <x v="1"/>
  </r>
  <r>
    <x v="1"/>
    <s v="50 to 59"/>
    <n v="56"/>
    <n v="326"/>
    <n v="306"/>
    <n v="70"/>
    <n v="17"/>
    <x v="6"/>
    <n v="35.58"/>
    <n v="6.13"/>
    <x v="7"/>
    <x v="7"/>
    <x v="0"/>
    <x v="1"/>
  </r>
  <r>
    <x v="1"/>
    <s v="30 to 39"/>
    <n v="36"/>
    <n v="308"/>
    <n v="285"/>
    <n v="70"/>
    <n v="17"/>
    <x v="6"/>
    <n v="45.13"/>
    <n v="7.47"/>
    <x v="15"/>
    <x v="15"/>
    <x v="0"/>
    <x v="0"/>
  </r>
  <r>
    <x v="0"/>
    <s v="30 to 39"/>
    <n v="32"/>
    <n v="234"/>
    <n v="223"/>
    <n v="64"/>
    <n v="17"/>
    <x v="6"/>
    <n v="28.63"/>
    <n v="4.7"/>
    <x v="13"/>
    <x v="13"/>
    <x v="0"/>
    <x v="0"/>
  </r>
  <r>
    <x v="0"/>
    <s v="&lt; 30"/>
    <n v="26"/>
    <n v="238"/>
    <n v="228"/>
    <n v="68"/>
    <n v="17"/>
    <x v="4"/>
    <n v="36.549999999999997"/>
    <n v="4.2"/>
    <x v="3"/>
    <x v="3"/>
    <x v="0"/>
    <x v="0"/>
  </r>
  <r>
    <x v="0"/>
    <s v="&lt; 30"/>
    <n v="29"/>
    <n v="234"/>
    <n v="220"/>
    <n v="65"/>
    <n v="17"/>
    <x v="4"/>
    <n v="23.93"/>
    <n v="5.98"/>
    <x v="18"/>
    <x v="18"/>
    <x v="0"/>
    <x v="0"/>
  </r>
  <r>
    <x v="0"/>
    <s v="40 to 49"/>
    <n v="42"/>
    <n v="304"/>
    <n v="290"/>
    <n v="69"/>
    <n v="17"/>
    <x v="4"/>
    <n v="38.49"/>
    <n v="4.6100000000000003"/>
    <x v="18"/>
    <x v="18"/>
    <x v="0"/>
    <x v="1"/>
  </r>
  <r>
    <x v="1"/>
    <s v="30 to 39"/>
    <n v="31"/>
    <n v="339"/>
    <n v="321"/>
    <n v="72"/>
    <n v="17"/>
    <x v="6"/>
    <n v="35.99"/>
    <n v="5.31"/>
    <x v="11"/>
    <x v="11"/>
    <x v="0"/>
    <x v="0"/>
  </r>
  <r>
    <x v="1"/>
    <s v="40 to 49"/>
    <n v="43"/>
    <n v="309"/>
    <n v="298"/>
    <n v="71"/>
    <n v="17"/>
    <x v="4"/>
    <n v="43.04"/>
    <n v="3.56"/>
    <x v="13"/>
    <x v="13"/>
    <x v="0"/>
    <x v="1"/>
  </r>
  <r>
    <x v="1"/>
    <s v="30 to 39"/>
    <n v="36"/>
    <n v="348"/>
    <n v="324"/>
    <n v="70"/>
    <n v="17"/>
    <x v="6"/>
    <n v="45.98"/>
    <n v="6.9"/>
    <x v="26"/>
    <x v="2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88CD9-085A-5F4C-A291-A7A71C312A1C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" firstHeaderRow="0" firstDataRow="1" firstDataCol="0"/>
  <pivotFields count="14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8">
        <item x="21"/>
        <item x="4"/>
        <item x="34"/>
        <item x="0"/>
        <item x="1"/>
        <item x="20"/>
        <item x="17"/>
        <item x="22"/>
        <item x="3"/>
        <item x="13"/>
        <item x="9"/>
        <item x="6"/>
        <item x="18"/>
        <item x="5"/>
        <item x="14"/>
        <item x="16"/>
        <item x="11"/>
        <item x="8"/>
        <item x="7"/>
        <item x="10"/>
        <item x="2"/>
        <item x="15"/>
        <item x="26"/>
        <item x="24"/>
        <item x="19"/>
        <item x="31"/>
        <item x="12"/>
        <item x="25"/>
        <item x="27"/>
        <item x="23"/>
        <item x="28"/>
        <item x="36"/>
        <item x="29"/>
        <item x="32"/>
        <item x="33"/>
        <item x="35"/>
        <item x="30"/>
        <item t="default"/>
      </items>
    </pivotField>
    <pivotField dataField="1" showAll="0">
      <items count="38">
        <item x="21"/>
        <item x="4"/>
        <item x="34"/>
        <item x="0"/>
        <item x="1"/>
        <item x="20"/>
        <item x="17"/>
        <item x="22"/>
        <item x="3"/>
        <item x="13"/>
        <item x="9"/>
        <item x="6"/>
        <item x="18"/>
        <item x="5"/>
        <item x="14"/>
        <item x="16"/>
        <item x="11"/>
        <item x="8"/>
        <item x="7"/>
        <item x="10"/>
        <item x="2"/>
        <item x="15"/>
        <item x="26"/>
        <item x="24"/>
        <item x="19"/>
        <item x="31"/>
        <item x="12"/>
        <item x="25"/>
        <item x="27"/>
        <item x="23"/>
        <item x="28"/>
        <item x="36"/>
        <item x="29"/>
        <item x="32"/>
        <item x="33"/>
        <item x="35"/>
        <item x="30"/>
        <item t="default"/>
      </items>
    </pivotField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delta" fld="10" baseField="0" baseItem="0"/>
    <dataField name="Sum of delta^2" fld="11" baseField="0" baseItem="0"/>
    <dataField name="Count of delta2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30F33-DBFF-A542-8C77-50C3CDA4C7D5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6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8">
        <item x="21"/>
        <item x="4"/>
        <item x="34"/>
        <item x="0"/>
        <item x="1"/>
        <item x="20"/>
        <item x="17"/>
        <item x="22"/>
        <item x="3"/>
        <item x="13"/>
        <item x="9"/>
        <item x="6"/>
        <item x="18"/>
        <item x="5"/>
        <item x="14"/>
        <item x="16"/>
        <item x="11"/>
        <item x="8"/>
        <item x="7"/>
        <item x="10"/>
        <item x="2"/>
        <item x="15"/>
        <item x="26"/>
        <item x="24"/>
        <item x="19"/>
        <item x="31"/>
        <item x="12"/>
        <item x="25"/>
        <item x="27"/>
        <item x="23"/>
        <item x="28"/>
        <item x="36"/>
        <item x="29"/>
        <item x="32"/>
        <item x="33"/>
        <item x="35"/>
        <item x="3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delta" fld="10" subtotal="average" baseField="0" baseItem="0"/>
    <dataField name="StdDev of delta2" fld="10" subtotal="stdDev" baseField="0" baseItem="0"/>
    <dataField name="Count of delta3" fld="10" subtotal="count" baseField="0" baseItem="0"/>
    <dataField name="Var of delta" fld="10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3FC73-4E8A-6046-AF8A-AC5830CA01A5}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8">
        <item x="21"/>
        <item x="4"/>
        <item x="34"/>
        <item x="0"/>
        <item x="1"/>
        <item x="20"/>
        <item x="17"/>
        <item x="22"/>
        <item x="3"/>
        <item x="13"/>
        <item x="9"/>
        <item x="6"/>
        <item x="18"/>
        <item x="5"/>
        <item x="14"/>
        <item x="16"/>
        <item x="11"/>
        <item x="8"/>
        <item x="7"/>
        <item x="10"/>
        <item x="2"/>
        <item x="15"/>
        <item x="26"/>
        <item x="24"/>
        <item x="19"/>
        <item x="31"/>
        <item x="12"/>
        <item x="25"/>
        <item x="27"/>
        <item x="23"/>
        <item x="28"/>
        <item x="36"/>
        <item x="29"/>
        <item x="32"/>
        <item x="33"/>
        <item x="35"/>
        <item x="30"/>
        <item t="default"/>
      </items>
    </pivotField>
    <pivotField showAll="0">
      <items count="38">
        <item x="21"/>
        <item x="4"/>
        <item x="34"/>
        <item x="0"/>
        <item x="1"/>
        <item x="20"/>
        <item x="17"/>
        <item x="22"/>
        <item x="3"/>
        <item x="13"/>
        <item x="9"/>
        <item x="6"/>
        <item x="18"/>
        <item x="5"/>
        <item x="14"/>
        <item x="16"/>
        <item x="11"/>
        <item x="8"/>
        <item x="7"/>
        <item x="10"/>
        <item x="2"/>
        <item x="15"/>
        <item x="26"/>
        <item x="24"/>
        <item x="19"/>
        <item x="31"/>
        <item x="12"/>
        <item x="25"/>
        <item x="27"/>
        <item x="23"/>
        <item x="28"/>
        <item x="36"/>
        <item x="29"/>
        <item x="32"/>
        <item x="33"/>
        <item x="35"/>
        <item x="30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FA2CC-C6AC-BF4A-A0A6-59BF3BB2F2DD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14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8">
        <item x="21"/>
        <item x="4"/>
        <item x="34"/>
        <item x="0"/>
        <item x="1"/>
        <item x="20"/>
        <item x="17"/>
        <item x="22"/>
        <item x="3"/>
        <item x="13"/>
        <item x="9"/>
        <item x="6"/>
        <item x="18"/>
        <item x="5"/>
        <item x="14"/>
        <item x="16"/>
        <item x="11"/>
        <item x="8"/>
        <item x="7"/>
        <item x="10"/>
        <item x="2"/>
        <item x="15"/>
        <item x="26"/>
        <item x="24"/>
        <item x="19"/>
        <item x="31"/>
        <item x="12"/>
        <item x="25"/>
        <item x="27"/>
        <item x="23"/>
        <item x="28"/>
        <item x="36"/>
        <item x="29"/>
        <item x="32"/>
        <item x="33"/>
        <item x="35"/>
        <item x="30"/>
        <item t="default"/>
      </items>
    </pivotField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lta" fld="10" subtotal="average" baseField="0" baseItem="0"/>
    <dataField name="StdDev of delta2" fld="10" subtotal="stdDev" baseField="0" baseItem="0"/>
    <dataField name="Count of delta3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4B0DD-88B8-704B-8151-A25DCB809FF8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" firstHeaderRow="0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8">
        <item x="21"/>
        <item x="4"/>
        <item x="34"/>
        <item x="0"/>
        <item x="1"/>
        <item x="20"/>
        <item x="17"/>
        <item x="22"/>
        <item x="3"/>
        <item x="13"/>
        <item x="9"/>
        <item x="6"/>
        <item x="18"/>
        <item x="5"/>
        <item x="14"/>
        <item x="16"/>
        <item x="11"/>
        <item x="8"/>
        <item x="7"/>
        <item x="10"/>
        <item x="2"/>
        <item x="15"/>
        <item x="26"/>
        <item x="24"/>
        <item x="19"/>
        <item x="31"/>
        <item x="12"/>
        <item x="25"/>
        <item x="27"/>
        <item x="23"/>
        <item x="28"/>
        <item x="36"/>
        <item x="29"/>
        <item x="32"/>
        <item x="33"/>
        <item x="35"/>
        <item x="30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delta" fld="10" subtotal="average" baseField="0" baseItem="0"/>
    <dataField name="StdDev of delta2" fld="10" subtotal="stdDev" baseField="0" baseItem="0"/>
    <dataField name="Count of delta3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162E2-13AC-D048-9E59-2A897B16A63B}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8">
        <item x="21"/>
        <item x="4"/>
        <item x="34"/>
        <item x="0"/>
        <item x="1"/>
        <item x="20"/>
        <item x="17"/>
        <item x="22"/>
        <item x="3"/>
        <item x="13"/>
        <item x="9"/>
        <item x="6"/>
        <item x="18"/>
        <item x="5"/>
        <item x="14"/>
        <item x="16"/>
        <item x="11"/>
        <item x="8"/>
        <item x="7"/>
        <item x="10"/>
        <item x="2"/>
        <item x="15"/>
        <item x="26"/>
        <item x="24"/>
        <item x="19"/>
        <item x="31"/>
        <item x="12"/>
        <item x="25"/>
        <item x="27"/>
        <item x="23"/>
        <item x="28"/>
        <item x="36"/>
        <item x="29"/>
        <item x="32"/>
        <item x="33"/>
        <item x="35"/>
        <item x="3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lta" fld="10" subtotal="average" baseField="0" baseItem="0"/>
    <dataField name="StdDev of delta2" fld="10" subtotal="stdDev" baseField="0" baseItem="0"/>
    <dataField name="Count of delta3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6A3F8-5F5C-CE41-84A3-C924B5E35D24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5"/>
        <item x="0"/>
        <item x="3"/>
        <item x="4"/>
        <item x="6"/>
        <item x="7"/>
        <item x="1"/>
        <item x="2"/>
        <item t="default"/>
      </items>
    </pivotField>
    <pivotField showAll="0"/>
    <pivotField showAll="0"/>
    <pivotField dataField="1" showAll="0">
      <items count="38">
        <item x="21"/>
        <item x="4"/>
        <item x="34"/>
        <item x="0"/>
        <item x="1"/>
        <item x="20"/>
        <item x="17"/>
        <item x="22"/>
        <item x="3"/>
        <item x="13"/>
        <item x="9"/>
        <item x="6"/>
        <item x="18"/>
        <item x="5"/>
        <item x="14"/>
        <item x="16"/>
        <item x="11"/>
        <item x="8"/>
        <item x="7"/>
        <item x="10"/>
        <item x="2"/>
        <item x="15"/>
        <item x="26"/>
        <item x="24"/>
        <item x="19"/>
        <item x="31"/>
        <item x="12"/>
        <item x="25"/>
        <item x="27"/>
        <item x="23"/>
        <item x="28"/>
        <item x="36"/>
        <item x="29"/>
        <item x="32"/>
        <item x="33"/>
        <item x="35"/>
        <item x="30"/>
        <item t="default"/>
      </items>
    </pivotField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elta" fld="10" subtotal="count" baseField="0" baseItem="0"/>
    <dataField name="Average of delta2" fld="10" subtotal="average" baseField="0" baseItem="0"/>
    <dataField name="Var of delta3" fld="10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5BACC-FE0D-7A49-80D2-5F4348916CF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delta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041D-A95B-AA48-A00A-9837A3C4D57A}">
  <sheetPr codeName="Sheet10"/>
  <dimension ref="A3:C11"/>
  <sheetViews>
    <sheetView workbookViewId="0">
      <selection activeCell="A13" sqref="A13"/>
    </sheetView>
  </sheetViews>
  <sheetFormatPr baseColWidth="10" defaultRowHeight="15"/>
  <cols>
    <col min="1" max="1" width="10.6640625" bestFit="1" customWidth="1"/>
    <col min="2" max="2" width="12.5" bestFit="1" customWidth="1"/>
    <col min="3" max="4" width="13" bestFit="1" customWidth="1"/>
    <col min="5" max="5" width="14.83203125" bestFit="1" customWidth="1"/>
    <col min="6" max="6" width="16.83203125" bestFit="1" customWidth="1"/>
  </cols>
  <sheetData>
    <row r="3" spans="1:3">
      <c r="A3" t="s">
        <v>451</v>
      </c>
      <c r="B3" t="s">
        <v>453</v>
      </c>
      <c r="C3" t="s">
        <v>455</v>
      </c>
    </row>
    <row r="4" spans="1:3">
      <c r="A4" s="64">
        <v>4662</v>
      </c>
      <c r="B4" s="64">
        <v>92124</v>
      </c>
      <c r="C4" s="64">
        <v>277</v>
      </c>
    </row>
    <row r="6" spans="1:3">
      <c r="A6">
        <f>GETPIVOTDATA("Sum of delta",$A$3)/GETPIVOTDATA("Count of delta2",$A$3)</f>
        <v>16.830324909747294</v>
      </c>
    </row>
    <row r="7" spans="1:3">
      <c r="A7">
        <f>GETPIVOTDATA("Sum of delta^2",$A$3)-(GETPIVOTDATA("Sum of delta",$A$3)^2/GETPIVOTDATA("Count of delta2",$A$3))</f>
        <v>13661.025270758124</v>
      </c>
    </row>
    <row r="8" spans="1:3">
      <c r="A8">
        <f>GETPIVOTDATA("Sum of delta^2",$A$3)-A7</f>
        <v>78462.974729241876</v>
      </c>
    </row>
    <row r="9" spans="1:3">
      <c r="A9">
        <f>(GETPIVOTDATA("Count of delta2",$A$3)-1)*(GETPIVOTDATA("Count of delta2",$A$3))</f>
        <v>76452</v>
      </c>
    </row>
    <row r="10" spans="1:3">
      <c r="A10">
        <f>SQRT(A8/A9)</f>
        <v>1.0130665109852997</v>
      </c>
    </row>
    <row r="11" spans="1:3">
      <c r="A11">
        <f>A6/A10</f>
        <v>16.61324772583615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78"/>
  <sheetViews>
    <sheetView zoomScale="168" zoomScaleNormal="168" workbookViewId="0">
      <selection activeCell="H5" sqref="H5"/>
    </sheetView>
  </sheetViews>
  <sheetFormatPr baseColWidth="10" defaultColWidth="8.83203125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  <c r="L1" t="s">
        <v>452</v>
      </c>
      <c r="M1" t="s">
        <v>14</v>
      </c>
      <c r="N1" t="s">
        <v>79</v>
      </c>
    </row>
    <row r="2" spans="1:14">
      <c r="A2" t="s">
        <v>10</v>
      </c>
      <c r="B2" t="s">
        <v>11</v>
      </c>
      <c r="C2">
        <v>21</v>
      </c>
      <c r="D2">
        <v>175</v>
      </c>
      <c r="E2">
        <v>170</v>
      </c>
      <c r="F2">
        <v>66</v>
      </c>
      <c r="G2">
        <v>1</v>
      </c>
      <c r="H2" t="s">
        <v>12</v>
      </c>
      <c r="I2">
        <v>12.57</v>
      </c>
      <c r="J2">
        <v>2.8571428569999999</v>
      </c>
      <c r="K2">
        <f>D2-E2</f>
        <v>5</v>
      </c>
      <c r="L2">
        <f>K2^2</f>
        <v>25</v>
      </c>
      <c r="M2">
        <f>IF(H2=M$1, 1, 0)</f>
        <v>0</v>
      </c>
      <c r="N2">
        <f>IF(C2&gt;39, 1, 0)</f>
        <v>0</v>
      </c>
    </row>
    <row r="3" spans="1:14">
      <c r="A3" t="s">
        <v>10</v>
      </c>
      <c r="B3" t="s">
        <v>11</v>
      </c>
      <c r="C3">
        <v>22</v>
      </c>
      <c r="D3">
        <v>215</v>
      </c>
      <c r="E3">
        <v>209</v>
      </c>
      <c r="F3">
        <v>69</v>
      </c>
      <c r="G3">
        <v>1</v>
      </c>
      <c r="H3" t="s">
        <v>12</v>
      </c>
      <c r="I3">
        <v>27.44</v>
      </c>
      <c r="J3">
        <v>2.790697674</v>
      </c>
      <c r="K3">
        <f t="shared" ref="K3:K66" si="0">D3-E3</f>
        <v>6</v>
      </c>
      <c r="L3">
        <f t="shared" ref="L3:L66" si="1">K3^2</f>
        <v>36</v>
      </c>
      <c r="M3">
        <f t="shared" ref="M3:M66" si="2">IF(H3=M$1, 1, 0)</f>
        <v>0</v>
      </c>
      <c r="N3">
        <f t="shared" ref="N3:N66" si="3">IF(C3&gt;39, 1, 0)</f>
        <v>0</v>
      </c>
    </row>
    <row r="4" spans="1:14">
      <c r="A4" t="s">
        <v>13</v>
      </c>
      <c r="B4" t="s">
        <v>11</v>
      </c>
      <c r="C4">
        <v>25</v>
      </c>
      <c r="D4">
        <v>310</v>
      </c>
      <c r="E4">
        <v>288</v>
      </c>
      <c r="F4">
        <v>74</v>
      </c>
      <c r="G4">
        <v>1</v>
      </c>
      <c r="H4" t="s">
        <v>14</v>
      </c>
      <c r="I4">
        <v>19.68</v>
      </c>
      <c r="J4">
        <v>7.096774194</v>
      </c>
      <c r="K4">
        <f t="shared" si="0"/>
        <v>22</v>
      </c>
      <c r="L4">
        <f t="shared" si="1"/>
        <v>484</v>
      </c>
      <c r="M4">
        <f t="shared" si="2"/>
        <v>1</v>
      </c>
      <c r="N4">
        <f t="shared" si="3"/>
        <v>0</v>
      </c>
    </row>
    <row r="5" spans="1:14">
      <c r="A5" t="s">
        <v>10</v>
      </c>
      <c r="B5" t="s">
        <v>11</v>
      </c>
      <c r="C5">
        <v>26</v>
      </c>
      <c r="D5">
        <v>236</v>
      </c>
      <c r="E5">
        <v>226</v>
      </c>
      <c r="F5">
        <v>66</v>
      </c>
      <c r="G5">
        <v>1</v>
      </c>
      <c r="H5" t="s">
        <v>14</v>
      </c>
      <c r="I5">
        <v>24.15</v>
      </c>
      <c r="J5">
        <v>4.2372881360000001</v>
      </c>
      <c r="K5">
        <f t="shared" si="0"/>
        <v>10</v>
      </c>
      <c r="L5">
        <f t="shared" si="1"/>
        <v>100</v>
      </c>
      <c r="M5">
        <f t="shared" si="2"/>
        <v>1</v>
      </c>
      <c r="N5">
        <f t="shared" si="3"/>
        <v>0</v>
      </c>
    </row>
    <row r="6" spans="1:14">
      <c r="A6" t="s">
        <v>10</v>
      </c>
      <c r="B6" t="s">
        <v>11</v>
      </c>
      <c r="C6">
        <v>26</v>
      </c>
      <c r="D6">
        <v>167</v>
      </c>
      <c r="E6">
        <v>164</v>
      </c>
      <c r="F6">
        <v>65</v>
      </c>
      <c r="G6">
        <v>1</v>
      </c>
      <c r="H6" t="s">
        <v>14</v>
      </c>
      <c r="I6">
        <v>13.17</v>
      </c>
      <c r="J6">
        <v>1.7964071859999999</v>
      </c>
      <c r="K6">
        <f t="shared" si="0"/>
        <v>3</v>
      </c>
      <c r="L6">
        <f t="shared" si="1"/>
        <v>9</v>
      </c>
      <c r="M6">
        <f t="shared" si="2"/>
        <v>1</v>
      </c>
      <c r="N6">
        <f t="shared" si="3"/>
        <v>0</v>
      </c>
    </row>
    <row r="7" spans="1:14">
      <c r="A7" t="s">
        <v>10</v>
      </c>
      <c r="B7" t="s">
        <v>11</v>
      </c>
      <c r="C7">
        <v>28</v>
      </c>
      <c r="D7">
        <v>242</v>
      </c>
      <c r="E7">
        <v>227</v>
      </c>
      <c r="F7">
        <v>65</v>
      </c>
      <c r="G7">
        <v>1</v>
      </c>
      <c r="H7" t="s">
        <v>14</v>
      </c>
      <c r="I7">
        <v>32.64</v>
      </c>
      <c r="J7">
        <v>6.198347107</v>
      </c>
      <c r="K7">
        <f t="shared" si="0"/>
        <v>15</v>
      </c>
      <c r="L7">
        <f t="shared" si="1"/>
        <v>225</v>
      </c>
      <c r="M7">
        <f t="shared" si="2"/>
        <v>1</v>
      </c>
      <c r="N7">
        <f t="shared" si="3"/>
        <v>0</v>
      </c>
    </row>
    <row r="8" spans="1:14">
      <c r="A8" t="s">
        <v>13</v>
      </c>
      <c r="B8" t="s">
        <v>11</v>
      </c>
      <c r="C8">
        <v>29</v>
      </c>
      <c r="D8">
        <v>436</v>
      </c>
      <c r="E8">
        <v>423</v>
      </c>
      <c r="F8">
        <v>66</v>
      </c>
      <c r="G8">
        <v>1</v>
      </c>
      <c r="H8" t="s">
        <v>12</v>
      </c>
      <c r="I8">
        <v>19.45</v>
      </c>
      <c r="J8">
        <v>2.9816513759999999</v>
      </c>
      <c r="K8">
        <f t="shared" si="0"/>
        <v>13</v>
      </c>
      <c r="L8">
        <f t="shared" si="1"/>
        <v>169</v>
      </c>
      <c r="M8">
        <f t="shared" si="2"/>
        <v>0</v>
      </c>
      <c r="N8">
        <f t="shared" si="3"/>
        <v>0</v>
      </c>
    </row>
    <row r="9" spans="1:14">
      <c r="A9" t="s">
        <v>10</v>
      </c>
      <c r="B9" t="s">
        <v>15</v>
      </c>
      <c r="C9">
        <v>31</v>
      </c>
      <c r="D9">
        <v>223</v>
      </c>
      <c r="E9">
        <v>210</v>
      </c>
      <c r="F9">
        <v>60</v>
      </c>
      <c r="G9">
        <v>1</v>
      </c>
      <c r="H9" t="s">
        <v>12</v>
      </c>
      <c r="I9">
        <v>32.29</v>
      </c>
      <c r="J9">
        <v>5.829596413</v>
      </c>
      <c r="K9">
        <f t="shared" si="0"/>
        <v>13</v>
      </c>
      <c r="L9">
        <f t="shared" si="1"/>
        <v>169</v>
      </c>
      <c r="M9">
        <f t="shared" si="2"/>
        <v>0</v>
      </c>
      <c r="N9">
        <f t="shared" si="3"/>
        <v>0</v>
      </c>
    </row>
    <row r="10" spans="1:14">
      <c r="A10" t="s">
        <v>13</v>
      </c>
      <c r="B10" t="s">
        <v>15</v>
      </c>
      <c r="C10">
        <v>34</v>
      </c>
      <c r="D10">
        <v>261</v>
      </c>
      <c r="E10">
        <v>241</v>
      </c>
      <c r="F10">
        <v>77</v>
      </c>
      <c r="G10">
        <v>1</v>
      </c>
      <c r="H10" t="s">
        <v>12</v>
      </c>
      <c r="I10">
        <v>23.37</v>
      </c>
      <c r="J10">
        <v>7.6628352489999996</v>
      </c>
      <c r="K10">
        <f t="shared" si="0"/>
        <v>20</v>
      </c>
      <c r="L10">
        <f t="shared" si="1"/>
        <v>400</v>
      </c>
      <c r="M10">
        <f t="shared" si="2"/>
        <v>0</v>
      </c>
      <c r="N10">
        <f t="shared" si="3"/>
        <v>0</v>
      </c>
    </row>
    <row r="11" spans="1:14">
      <c r="A11" t="s">
        <v>13</v>
      </c>
      <c r="B11" t="s">
        <v>15</v>
      </c>
      <c r="C11">
        <v>36</v>
      </c>
      <c r="D11">
        <v>330</v>
      </c>
      <c r="E11">
        <v>311</v>
      </c>
      <c r="F11">
        <v>74</v>
      </c>
      <c r="G11">
        <v>1</v>
      </c>
      <c r="H11" t="s">
        <v>14</v>
      </c>
      <c r="I11">
        <v>36.97</v>
      </c>
      <c r="J11">
        <v>5.7575757579999998</v>
      </c>
      <c r="K11">
        <f t="shared" si="0"/>
        <v>19</v>
      </c>
      <c r="L11">
        <f t="shared" si="1"/>
        <v>361</v>
      </c>
      <c r="M11">
        <f t="shared" si="2"/>
        <v>1</v>
      </c>
      <c r="N11">
        <f t="shared" si="3"/>
        <v>0</v>
      </c>
    </row>
    <row r="12" spans="1:14">
      <c r="A12" t="s">
        <v>13</v>
      </c>
      <c r="B12" t="s">
        <v>15</v>
      </c>
      <c r="C12">
        <v>39</v>
      </c>
      <c r="D12">
        <v>250</v>
      </c>
      <c r="E12">
        <v>240</v>
      </c>
      <c r="F12">
        <v>66</v>
      </c>
      <c r="G12">
        <v>1</v>
      </c>
      <c r="H12" t="s">
        <v>14</v>
      </c>
      <c r="I12">
        <v>28.4</v>
      </c>
      <c r="J12">
        <v>4</v>
      </c>
      <c r="K12">
        <f t="shared" si="0"/>
        <v>10</v>
      </c>
      <c r="L12">
        <f t="shared" si="1"/>
        <v>100</v>
      </c>
      <c r="M12">
        <f t="shared" si="2"/>
        <v>1</v>
      </c>
      <c r="N12">
        <f t="shared" si="3"/>
        <v>0</v>
      </c>
    </row>
    <row r="13" spans="1:14">
      <c r="A13" t="s">
        <v>13</v>
      </c>
      <c r="B13" t="s">
        <v>16</v>
      </c>
      <c r="C13">
        <v>40</v>
      </c>
      <c r="D13">
        <v>227</v>
      </c>
      <c r="E13">
        <v>215</v>
      </c>
      <c r="F13">
        <v>60</v>
      </c>
      <c r="G13">
        <v>1</v>
      </c>
      <c r="H13" t="s">
        <v>12</v>
      </c>
      <c r="I13">
        <v>31.28</v>
      </c>
      <c r="J13">
        <v>5.2863436119999996</v>
      </c>
      <c r="K13">
        <f t="shared" si="0"/>
        <v>12</v>
      </c>
      <c r="L13">
        <f t="shared" si="1"/>
        <v>144</v>
      </c>
      <c r="M13">
        <f t="shared" si="2"/>
        <v>0</v>
      </c>
      <c r="N13">
        <f t="shared" si="3"/>
        <v>1</v>
      </c>
    </row>
    <row r="14" spans="1:14">
      <c r="A14" t="s">
        <v>13</v>
      </c>
      <c r="B14" t="s">
        <v>11</v>
      </c>
      <c r="C14">
        <v>24</v>
      </c>
      <c r="D14">
        <v>291</v>
      </c>
      <c r="E14">
        <v>270</v>
      </c>
      <c r="F14">
        <v>73</v>
      </c>
      <c r="G14">
        <v>2</v>
      </c>
      <c r="H14" t="s">
        <v>14</v>
      </c>
      <c r="I14">
        <v>42.27</v>
      </c>
      <c r="J14">
        <v>7.2164948449999997</v>
      </c>
      <c r="K14">
        <f t="shared" si="0"/>
        <v>21</v>
      </c>
      <c r="L14">
        <f t="shared" si="1"/>
        <v>441</v>
      </c>
      <c r="M14">
        <f t="shared" si="2"/>
        <v>1</v>
      </c>
      <c r="N14">
        <f t="shared" si="3"/>
        <v>0</v>
      </c>
    </row>
    <row r="15" spans="1:14">
      <c r="A15" t="s">
        <v>10</v>
      </c>
      <c r="B15" t="s">
        <v>11</v>
      </c>
      <c r="C15">
        <v>24</v>
      </c>
      <c r="D15">
        <v>267</v>
      </c>
      <c r="E15">
        <v>248</v>
      </c>
      <c r="F15">
        <v>67</v>
      </c>
      <c r="G15">
        <v>2</v>
      </c>
      <c r="H15" t="s">
        <v>12</v>
      </c>
      <c r="I15">
        <v>34.08</v>
      </c>
      <c r="J15">
        <v>7.1161048689999999</v>
      </c>
      <c r="K15">
        <f t="shared" si="0"/>
        <v>19</v>
      </c>
      <c r="L15">
        <f t="shared" si="1"/>
        <v>361</v>
      </c>
      <c r="M15">
        <f t="shared" si="2"/>
        <v>0</v>
      </c>
      <c r="N15">
        <f t="shared" si="3"/>
        <v>0</v>
      </c>
    </row>
    <row r="16" spans="1:14">
      <c r="A16" t="s">
        <v>13</v>
      </c>
      <c r="B16" t="s">
        <v>11</v>
      </c>
      <c r="C16">
        <v>26</v>
      </c>
      <c r="D16">
        <v>225</v>
      </c>
      <c r="E16">
        <v>207</v>
      </c>
      <c r="F16">
        <v>67</v>
      </c>
      <c r="G16">
        <v>2</v>
      </c>
      <c r="H16" t="s">
        <v>12</v>
      </c>
      <c r="I16">
        <v>34.67</v>
      </c>
      <c r="J16">
        <v>8</v>
      </c>
      <c r="K16">
        <f t="shared" si="0"/>
        <v>18</v>
      </c>
      <c r="L16">
        <f t="shared" si="1"/>
        <v>324</v>
      </c>
      <c r="M16">
        <f t="shared" si="2"/>
        <v>0</v>
      </c>
      <c r="N16">
        <f t="shared" si="3"/>
        <v>0</v>
      </c>
    </row>
    <row r="17" spans="1:14">
      <c r="A17" t="s">
        <v>13</v>
      </c>
      <c r="B17" t="s">
        <v>11</v>
      </c>
      <c r="C17">
        <v>28</v>
      </c>
      <c r="D17">
        <v>339</v>
      </c>
      <c r="E17">
        <v>311</v>
      </c>
      <c r="F17">
        <v>70</v>
      </c>
      <c r="G17">
        <v>2</v>
      </c>
      <c r="H17" t="s">
        <v>14</v>
      </c>
      <c r="I17">
        <v>46.31</v>
      </c>
      <c r="J17">
        <v>8.2595870209999998</v>
      </c>
      <c r="K17">
        <f t="shared" si="0"/>
        <v>28</v>
      </c>
      <c r="L17">
        <f t="shared" si="1"/>
        <v>784</v>
      </c>
      <c r="M17">
        <f t="shared" si="2"/>
        <v>1</v>
      </c>
      <c r="N17">
        <f t="shared" si="3"/>
        <v>0</v>
      </c>
    </row>
    <row r="18" spans="1:14">
      <c r="A18" t="s">
        <v>10</v>
      </c>
      <c r="B18" t="s">
        <v>11</v>
      </c>
      <c r="C18">
        <v>28</v>
      </c>
      <c r="D18">
        <v>227</v>
      </c>
      <c r="E18">
        <v>207</v>
      </c>
      <c r="F18">
        <v>64</v>
      </c>
      <c r="G18">
        <v>2</v>
      </c>
      <c r="H18" t="s">
        <v>12</v>
      </c>
      <c r="I18">
        <v>41.85</v>
      </c>
      <c r="J18">
        <v>8.8105726870000005</v>
      </c>
      <c r="K18">
        <f t="shared" si="0"/>
        <v>20</v>
      </c>
      <c r="L18">
        <f t="shared" si="1"/>
        <v>400</v>
      </c>
      <c r="M18">
        <f t="shared" si="2"/>
        <v>0</v>
      </c>
      <c r="N18">
        <f t="shared" si="3"/>
        <v>0</v>
      </c>
    </row>
    <row r="19" spans="1:14">
      <c r="A19" t="s">
        <v>10</v>
      </c>
      <c r="B19" t="s">
        <v>11</v>
      </c>
      <c r="C19">
        <v>28</v>
      </c>
      <c r="D19">
        <v>220</v>
      </c>
      <c r="E19">
        <v>209</v>
      </c>
      <c r="F19">
        <v>67</v>
      </c>
      <c r="G19">
        <v>2</v>
      </c>
      <c r="H19" t="s">
        <v>12</v>
      </c>
      <c r="I19">
        <v>34.090000000000003</v>
      </c>
      <c r="J19">
        <v>5</v>
      </c>
      <c r="K19">
        <f t="shared" si="0"/>
        <v>11</v>
      </c>
      <c r="L19">
        <f t="shared" si="1"/>
        <v>121</v>
      </c>
      <c r="M19">
        <f t="shared" si="2"/>
        <v>0</v>
      </c>
      <c r="N19">
        <f t="shared" si="3"/>
        <v>0</v>
      </c>
    </row>
    <row r="20" spans="1:14">
      <c r="A20" t="s">
        <v>10</v>
      </c>
      <c r="B20" t="s">
        <v>11</v>
      </c>
      <c r="C20">
        <v>28</v>
      </c>
      <c r="D20">
        <v>217</v>
      </c>
      <c r="E20">
        <v>202</v>
      </c>
      <c r="F20">
        <v>65</v>
      </c>
      <c r="G20">
        <v>2</v>
      </c>
      <c r="H20" t="s">
        <v>12</v>
      </c>
      <c r="I20">
        <v>7.37</v>
      </c>
      <c r="J20">
        <v>6.9124423960000003</v>
      </c>
      <c r="K20">
        <f t="shared" si="0"/>
        <v>15</v>
      </c>
      <c r="L20">
        <f t="shared" si="1"/>
        <v>225</v>
      </c>
      <c r="M20">
        <f t="shared" si="2"/>
        <v>0</v>
      </c>
      <c r="N20">
        <f t="shared" si="3"/>
        <v>0</v>
      </c>
    </row>
    <row r="21" spans="1:14">
      <c r="A21" t="s">
        <v>10</v>
      </c>
      <c r="B21" t="s">
        <v>11</v>
      </c>
      <c r="C21">
        <v>29</v>
      </c>
      <c r="D21">
        <v>257</v>
      </c>
      <c r="E21">
        <v>242</v>
      </c>
      <c r="F21">
        <v>63</v>
      </c>
      <c r="G21">
        <v>2</v>
      </c>
      <c r="H21" t="s">
        <v>12</v>
      </c>
      <c r="I21">
        <v>42.02</v>
      </c>
      <c r="J21">
        <v>5.8365758750000003</v>
      </c>
      <c r="K21">
        <f t="shared" si="0"/>
        <v>15</v>
      </c>
      <c r="L21">
        <f t="shared" si="1"/>
        <v>225</v>
      </c>
      <c r="M21">
        <f t="shared" si="2"/>
        <v>0</v>
      </c>
      <c r="N21">
        <f t="shared" si="3"/>
        <v>0</v>
      </c>
    </row>
    <row r="22" spans="1:14">
      <c r="A22" t="s">
        <v>10</v>
      </c>
      <c r="B22" t="s">
        <v>15</v>
      </c>
      <c r="C22">
        <v>30</v>
      </c>
      <c r="D22">
        <v>229</v>
      </c>
      <c r="E22">
        <v>213</v>
      </c>
      <c r="F22">
        <v>66</v>
      </c>
      <c r="G22">
        <v>2</v>
      </c>
      <c r="H22" t="s">
        <v>12</v>
      </c>
      <c r="I22">
        <v>37.99</v>
      </c>
      <c r="J22">
        <v>6.9868995629999997</v>
      </c>
      <c r="K22">
        <f t="shared" si="0"/>
        <v>16</v>
      </c>
      <c r="L22">
        <f t="shared" si="1"/>
        <v>256</v>
      </c>
      <c r="M22">
        <f t="shared" si="2"/>
        <v>0</v>
      </c>
      <c r="N22">
        <f t="shared" si="3"/>
        <v>0</v>
      </c>
    </row>
    <row r="23" spans="1:14">
      <c r="A23" t="s">
        <v>13</v>
      </c>
      <c r="B23" t="s">
        <v>15</v>
      </c>
      <c r="C23">
        <v>36</v>
      </c>
      <c r="D23">
        <v>358</v>
      </c>
      <c r="E23">
        <v>335</v>
      </c>
      <c r="F23">
        <v>70</v>
      </c>
      <c r="G23">
        <v>2</v>
      </c>
      <c r="H23" t="s">
        <v>14</v>
      </c>
      <c r="I23">
        <v>46.09</v>
      </c>
      <c r="J23">
        <v>6.4245810060000004</v>
      </c>
      <c r="K23">
        <f t="shared" si="0"/>
        <v>23</v>
      </c>
      <c r="L23">
        <f t="shared" si="1"/>
        <v>529</v>
      </c>
      <c r="M23">
        <f t="shared" si="2"/>
        <v>1</v>
      </c>
      <c r="N23">
        <f t="shared" si="3"/>
        <v>0</v>
      </c>
    </row>
    <row r="24" spans="1:14">
      <c r="A24" t="s">
        <v>13</v>
      </c>
      <c r="B24" t="s">
        <v>15</v>
      </c>
      <c r="C24">
        <v>37</v>
      </c>
      <c r="D24">
        <v>401</v>
      </c>
      <c r="E24">
        <v>379</v>
      </c>
      <c r="F24">
        <v>77</v>
      </c>
      <c r="G24">
        <v>2</v>
      </c>
      <c r="H24" t="s">
        <v>14</v>
      </c>
      <c r="I24">
        <v>46.13</v>
      </c>
      <c r="J24">
        <v>5.4862842890000003</v>
      </c>
      <c r="K24">
        <f t="shared" si="0"/>
        <v>22</v>
      </c>
      <c r="L24">
        <f t="shared" si="1"/>
        <v>484</v>
      </c>
      <c r="M24">
        <f t="shared" si="2"/>
        <v>1</v>
      </c>
      <c r="N24">
        <f t="shared" si="3"/>
        <v>0</v>
      </c>
    </row>
    <row r="25" spans="1:14">
      <c r="A25" t="s">
        <v>13</v>
      </c>
      <c r="B25" t="s">
        <v>15</v>
      </c>
      <c r="C25">
        <v>37</v>
      </c>
      <c r="D25">
        <v>278</v>
      </c>
      <c r="E25">
        <v>261</v>
      </c>
      <c r="F25">
        <v>75</v>
      </c>
      <c r="G25">
        <v>2</v>
      </c>
      <c r="H25" t="s">
        <v>14</v>
      </c>
      <c r="I25">
        <v>29.14</v>
      </c>
      <c r="J25">
        <v>6.1151079140000002</v>
      </c>
      <c r="K25">
        <f t="shared" si="0"/>
        <v>17</v>
      </c>
      <c r="L25">
        <f t="shared" si="1"/>
        <v>289</v>
      </c>
      <c r="M25">
        <f t="shared" si="2"/>
        <v>1</v>
      </c>
      <c r="N25">
        <f t="shared" si="3"/>
        <v>0</v>
      </c>
    </row>
    <row r="26" spans="1:14">
      <c r="A26" t="s">
        <v>13</v>
      </c>
      <c r="B26" t="s">
        <v>16</v>
      </c>
      <c r="C26">
        <v>43</v>
      </c>
      <c r="D26">
        <v>370</v>
      </c>
      <c r="E26">
        <v>352</v>
      </c>
      <c r="F26">
        <v>73</v>
      </c>
      <c r="G26">
        <v>2</v>
      </c>
      <c r="H26" t="s">
        <v>14</v>
      </c>
      <c r="I26">
        <v>41.35</v>
      </c>
      <c r="J26">
        <v>4.8648648650000004</v>
      </c>
      <c r="K26">
        <f t="shared" si="0"/>
        <v>18</v>
      </c>
      <c r="L26">
        <f t="shared" si="1"/>
        <v>324</v>
      </c>
      <c r="M26">
        <f t="shared" si="2"/>
        <v>1</v>
      </c>
      <c r="N26">
        <f t="shared" si="3"/>
        <v>1</v>
      </c>
    </row>
    <row r="27" spans="1:14">
      <c r="A27" t="s">
        <v>13</v>
      </c>
      <c r="B27" t="s">
        <v>11</v>
      </c>
      <c r="C27">
        <v>25</v>
      </c>
      <c r="D27">
        <v>365</v>
      </c>
      <c r="E27">
        <v>345</v>
      </c>
      <c r="F27">
        <v>72</v>
      </c>
      <c r="G27">
        <v>3</v>
      </c>
      <c r="H27" t="s">
        <v>12</v>
      </c>
      <c r="I27">
        <v>40</v>
      </c>
      <c r="J27">
        <v>5.4794520550000003</v>
      </c>
      <c r="K27">
        <f t="shared" si="0"/>
        <v>20</v>
      </c>
      <c r="L27">
        <f t="shared" si="1"/>
        <v>400</v>
      </c>
      <c r="M27">
        <f t="shared" si="2"/>
        <v>0</v>
      </c>
      <c r="N27">
        <f t="shared" si="3"/>
        <v>0</v>
      </c>
    </row>
    <row r="28" spans="1:14">
      <c r="A28" t="s">
        <v>10</v>
      </c>
      <c r="B28" t="s">
        <v>11</v>
      </c>
      <c r="C28">
        <v>25</v>
      </c>
      <c r="D28">
        <v>247</v>
      </c>
      <c r="E28">
        <v>237</v>
      </c>
      <c r="F28">
        <v>67</v>
      </c>
      <c r="G28">
        <v>3</v>
      </c>
      <c r="H28" t="s">
        <v>17</v>
      </c>
      <c r="I28">
        <v>27.53</v>
      </c>
      <c r="J28">
        <v>4.0485829960000004</v>
      </c>
      <c r="K28">
        <f t="shared" si="0"/>
        <v>10</v>
      </c>
      <c r="L28">
        <f t="shared" si="1"/>
        <v>100</v>
      </c>
      <c r="M28">
        <f t="shared" si="2"/>
        <v>0</v>
      </c>
      <c r="N28">
        <f t="shared" si="3"/>
        <v>0</v>
      </c>
    </row>
    <row r="29" spans="1:14">
      <c r="A29" t="s">
        <v>10</v>
      </c>
      <c r="B29" t="s">
        <v>11</v>
      </c>
      <c r="C29">
        <v>27</v>
      </c>
      <c r="D29">
        <v>262</v>
      </c>
      <c r="E29">
        <v>250</v>
      </c>
      <c r="F29">
        <v>65</v>
      </c>
      <c r="G29">
        <v>3</v>
      </c>
      <c r="H29" t="s">
        <v>17</v>
      </c>
      <c r="I29">
        <v>45.04</v>
      </c>
      <c r="J29">
        <v>4.5801526719999996</v>
      </c>
      <c r="K29">
        <f t="shared" si="0"/>
        <v>12</v>
      </c>
      <c r="L29">
        <f t="shared" si="1"/>
        <v>144</v>
      </c>
      <c r="M29">
        <f t="shared" si="2"/>
        <v>0</v>
      </c>
      <c r="N29">
        <f t="shared" si="3"/>
        <v>0</v>
      </c>
    </row>
    <row r="30" spans="1:14">
      <c r="A30" t="s">
        <v>10</v>
      </c>
      <c r="B30" t="s">
        <v>11</v>
      </c>
      <c r="C30">
        <v>27</v>
      </c>
      <c r="D30">
        <v>260</v>
      </c>
      <c r="E30">
        <v>244</v>
      </c>
      <c r="F30">
        <v>70</v>
      </c>
      <c r="G30">
        <v>3</v>
      </c>
      <c r="H30" t="s">
        <v>12</v>
      </c>
      <c r="I30">
        <v>40.770000000000003</v>
      </c>
      <c r="J30">
        <v>6.153846154</v>
      </c>
      <c r="K30">
        <f t="shared" si="0"/>
        <v>16</v>
      </c>
      <c r="L30">
        <f t="shared" si="1"/>
        <v>256</v>
      </c>
      <c r="M30">
        <f t="shared" si="2"/>
        <v>0</v>
      </c>
      <c r="N30">
        <f t="shared" si="3"/>
        <v>0</v>
      </c>
    </row>
    <row r="31" spans="1:14">
      <c r="A31" t="s">
        <v>10</v>
      </c>
      <c r="B31" t="s">
        <v>11</v>
      </c>
      <c r="C31">
        <v>27</v>
      </c>
      <c r="D31">
        <v>255</v>
      </c>
      <c r="E31">
        <v>243</v>
      </c>
      <c r="F31">
        <v>68</v>
      </c>
      <c r="G31">
        <v>3</v>
      </c>
      <c r="H31" t="s">
        <v>12</v>
      </c>
      <c r="I31">
        <v>20</v>
      </c>
      <c r="J31">
        <v>4.7058823529999998</v>
      </c>
      <c r="K31">
        <f t="shared" si="0"/>
        <v>12</v>
      </c>
      <c r="L31">
        <f t="shared" si="1"/>
        <v>144</v>
      </c>
      <c r="M31">
        <f t="shared" si="2"/>
        <v>0</v>
      </c>
      <c r="N31">
        <f t="shared" si="3"/>
        <v>0</v>
      </c>
    </row>
    <row r="32" spans="1:14">
      <c r="A32" t="s">
        <v>13</v>
      </c>
      <c r="B32" t="s">
        <v>15</v>
      </c>
      <c r="C32">
        <v>31</v>
      </c>
      <c r="D32">
        <v>321</v>
      </c>
      <c r="E32">
        <v>303</v>
      </c>
      <c r="F32">
        <v>73</v>
      </c>
      <c r="G32">
        <v>3</v>
      </c>
      <c r="H32" t="s">
        <v>12</v>
      </c>
      <c r="I32">
        <v>29.91</v>
      </c>
      <c r="J32">
        <v>5.6074766360000003</v>
      </c>
      <c r="K32">
        <f t="shared" si="0"/>
        <v>18</v>
      </c>
      <c r="L32">
        <f t="shared" si="1"/>
        <v>324</v>
      </c>
      <c r="M32">
        <f t="shared" si="2"/>
        <v>0</v>
      </c>
      <c r="N32">
        <f t="shared" si="3"/>
        <v>0</v>
      </c>
    </row>
    <row r="33" spans="1:14">
      <c r="A33" t="s">
        <v>10</v>
      </c>
      <c r="B33" t="s">
        <v>15</v>
      </c>
      <c r="C33">
        <v>32</v>
      </c>
      <c r="D33">
        <v>236</v>
      </c>
      <c r="E33">
        <v>225</v>
      </c>
      <c r="F33">
        <v>65</v>
      </c>
      <c r="G33">
        <v>3</v>
      </c>
      <c r="H33" t="s">
        <v>12</v>
      </c>
      <c r="I33">
        <v>27.12</v>
      </c>
      <c r="J33">
        <v>4.6610169490000004</v>
      </c>
      <c r="K33">
        <f t="shared" si="0"/>
        <v>11</v>
      </c>
      <c r="L33">
        <f t="shared" si="1"/>
        <v>121</v>
      </c>
      <c r="M33">
        <f t="shared" si="2"/>
        <v>0</v>
      </c>
      <c r="N33">
        <f t="shared" si="3"/>
        <v>0</v>
      </c>
    </row>
    <row r="34" spans="1:14">
      <c r="A34" t="s">
        <v>10</v>
      </c>
      <c r="B34" t="s">
        <v>15</v>
      </c>
      <c r="C34">
        <v>32</v>
      </c>
      <c r="D34">
        <v>245</v>
      </c>
      <c r="E34">
        <v>237</v>
      </c>
      <c r="F34">
        <v>64</v>
      </c>
      <c r="G34">
        <v>3</v>
      </c>
      <c r="H34" t="s">
        <v>17</v>
      </c>
      <c r="I34">
        <v>40.82</v>
      </c>
      <c r="J34">
        <v>3.2653061220000001</v>
      </c>
      <c r="K34">
        <f t="shared" si="0"/>
        <v>8</v>
      </c>
      <c r="L34">
        <f t="shared" si="1"/>
        <v>64</v>
      </c>
      <c r="M34">
        <f t="shared" si="2"/>
        <v>0</v>
      </c>
      <c r="N34">
        <f t="shared" si="3"/>
        <v>0</v>
      </c>
    </row>
    <row r="35" spans="1:14">
      <c r="A35" t="s">
        <v>13</v>
      </c>
      <c r="B35" t="s">
        <v>15</v>
      </c>
      <c r="C35">
        <v>33</v>
      </c>
      <c r="D35">
        <v>308</v>
      </c>
      <c r="E35">
        <v>285</v>
      </c>
      <c r="F35">
        <v>71</v>
      </c>
      <c r="G35">
        <v>3</v>
      </c>
      <c r="H35" t="s">
        <v>12</v>
      </c>
      <c r="I35">
        <v>50.65</v>
      </c>
      <c r="J35">
        <v>7.4675324679999999</v>
      </c>
      <c r="K35">
        <f t="shared" si="0"/>
        <v>23</v>
      </c>
      <c r="L35">
        <f t="shared" si="1"/>
        <v>529</v>
      </c>
      <c r="M35">
        <f t="shared" si="2"/>
        <v>0</v>
      </c>
      <c r="N35">
        <f t="shared" si="3"/>
        <v>0</v>
      </c>
    </row>
    <row r="36" spans="1:14">
      <c r="A36" t="s">
        <v>13</v>
      </c>
      <c r="B36" t="s">
        <v>15</v>
      </c>
      <c r="C36">
        <v>35</v>
      </c>
      <c r="D36">
        <v>407</v>
      </c>
      <c r="E36">
        <v>391</v>
      </c>
      <c r="F36">
        <v>74</v>
      </c>
      <c r="G36">
        <v>3</v>
      </c>
      <c r="H36" t="s">
        <v>12</v>
      </c>
      <c r="I36">
        <v>52.58</v>
      </c>
      <c r="J36">
        <v>3.9312039310000002</v>
      </c>
      <c r="K36">
        <f t="shared" si="0"/>
        <v>16</v>
      </c>
      <c r="L36">
        <f t="shared" si="1"/>
        <v>256</v>
      </c>
      <c r="M36">
        <f t="shared" si="2"/>
        <v>0</v>
      </c>
      <c r="N36">
        <f t="shared" si="3"/>
        <v>0</v>
      </c>
    </row>
    <row r="37" spans="1:14">
      <c r="A37" t="s">
        <v>13</v>
      </c>
      <c r="B37" t="s">
        <v>15</v>
      </c>
      <c r="C37">
        <v>35</v>
      </c>
      <c r="D37">
        <v>404</v>
      </c>
      <c r="E37">
        <v>385</v>
      </c>
      <c r="F37">
        <v>77</v>
      </c>
      <c r="G37">
        <v>3</v>
      </c>
      <c r="H37" t="s">
        <v>17</v>
      </c>
      <c r="I37">
        <v>17.079999999999998</v>
      </c>
      <c r="J37">
        <v>4.7029702970000002</v>
      </c>
      <c r="K37">
        <f t="shared" si="0"/>
        <v>19</v>
      </c>
      <c r="L37">
        <f t="shared" si="1"/>
        <v>361</v>
      </c>
      <c r="M37">
        <f t="shared" si="2"/>
        <v>0</v>
      </c>
      <c r="N37">
        <f t="shared" si="3"/>
        <v>0</v>
      </c>
    </row>
    <row r="38" spans="1:14">
      <c r="A38" t="s">
        <v>13</v>
      </c>
      <c r="B38" t="s">
        <v>16</v>
      </c>
      <c r="C38">
        <v>40</v>
      </c>
      <c r="D38">
        <v>307</v>
      </c>
      <c r="E38">
        <v>293</v>
      </c>
      <c r="F38">
        <v>73</v>
      </c>
      <c r="G38">
        <v>3</v>
      </c>
      <c r="H38" t="s">
        <v>17</v>
      </c>
      <c r="I38">
        <v>42.02</v>
      </c>
      <c r="J38">
        <v>4.5602605860000001</v>
      </c>
      <c r="K38">
        <f t="shared" si="0"/>
        <v>14</v>
      </c>
      <c r="L38">
        <f t="shared" si="1"/>
        <v>196</v>
      </c>
      <c r="M38">
        <f t="shared" si="2"/>
        <v>0</v>
      </c>
      <c r="N38">
        <f t="shared" si="3"/>
        <v>1</v>
      </c>
    </row>
    <row r="39" spans="1:14">
      <c r="A39" t="s">
        <v>13</v>
      </c>
      <c r="B39" t="s">
        <v>16</v>
      </c>
      <c r="C39">
        <v>43</v>
      </c>
      <c r="D39">
        <v>358</v>
      </c>
      <c r="E39">
        <v>340</v>
      </c>
      <c r="F39">
        <v>76</v>
      </c>
      <c r="G39">
        <v>3</v>
      </c>
      <c r="H39" t="s">
        <v>17</v>
      </c>
      <c r="I39">
        <v>44.97</v>
      </c>
      <c r="J39">
        <v>5.0279329610000003</v>
      </c>
      <c r="K39">
        <f t="shared" si="0"/>
        <v>18</v>
      </c>
      <c r="L39">
        <f t="shared" si="1"/>
        <v>324</v>
      </c>
      <c r="M39">
        <f t="shared" si="2"/>
        <v>0</v>
      </c>
      <c r="N39">
        <f t="shared" si="3"/>
        <v>1</v>
      </c>
    </row>
    <row r="40" spans="1:14">
      <c r="A40" t="s">
        <v>10</v>
      </c>
      <c r="B40" t="s">
        <v>11</v>
      </c>
      <c r="C40">
        <v>21</v>
      </c>
      <c r="D40">
        <v>298</v>
      </c>
      <c r="E40">
        <v>290</v>
      </c>
      <c r="F40">
        <v>68</v>
      </c>
      <c r="G40">
        <v>4</v>
      </c>
      <c r="H40" t="s">
        <v>14</v>
      </c>
      <c r="I40">
        <v>37.92</v>
      </c>
      <c r="J40">
        <v>2.6845637579999999</v>
      </c>
      <c r="K40">
        <f t="shared" si="0"/>
        <v>8</v>
      </c>
      <c r="L40">
        <f t="shared" si="1"/>
        <v>64</v>
      </c>
      <c r="M40">
        <f t="shared" si="2"/>
        <v>1</v>
      </c>
      <c r="N40">
        <f t="shared" si="3"/>
        <v>0</v>
      </c>
    </row>
    <row r="41" spans="1:14">
      <c r="A41" t="s">
        <v>13</v>
      </c>
      <c r="B41" t="s">
        <v>11</v>
      </c>
      <c r="C41">
        <v>24</v>
      </c>
      <c r="D41">
        <v>345</v>
      </c>
      <c r="E41">
        <v>329</v>
      </c>
      <c r="F41">
        <v>68</v>
      </c>
      <c r="G41">
        <v>4</v>
      </c>
      <c r="H41" t="s">
        <v>14</v>
      </c>
      <c r="I41">
        <v>43.38</v>
      </c>
      <c r="J41">
        <v>4.6376811590000004</v>
      </c>
      <c r="K41">
        <f t="shared" si="0"/>
        <v>16</v>
      </c>
      <c r="L41">
        <f t="shared" si="1"/>
        <v>256</v>
      </c>
      <c r="M41">
        <f t="shared" si="2"/>
        <v>1</v>
      </c>
      <c r="N41">
        <f t="shared" si="3"/>
        <v>0</v>
      </c>
    </row>
    <row r="42" spans="1:14">
      <c r="A42" t="s">
        <v>13</v>
      </c>
      <c r="B42" t="s">
        <v>11</v>
      </c>
      <c r="C42">
        <v>25</v>
      </c>
      <c r="D42">
        <v>421</v>
      </c>
      <c r="E42">
        <v>399</v>
      </c>
      <c r="F42">
        <v>74</v>
      </c>
      <c r="G42">
        <v>4</v>
      </c>
      <c r="H42" t="s">
        <v>12</v>
      </c>
      <c r="I42">
        <v>50.12</v>
      </c>
      <c r="J42">
        <v>5.2256532069999997</v>
      </c>
      <c r="K42">
        <f t="shared" si="0"/>
        <v>22</v>
      </c>
      <c r="L42">
        <f t="shared" si="1"/>
        <v>484</v>
      </c>
      <c r="M42">
        <f t="shared" si="2"/>
        <v>0</v>
      </c>
      <c r="N42">
        <f t="shared" si="3"/>
        <v>0</v>
      </c>
    </row>
    <row r="43" spans="1:14">
      <c r="A43" t="s">
        <v>10</v>
      </c>
      <c r="B43" t="s">
        <v>11</v>
      </c>
      <c r="C43">
        <v>26</v>
      </c>
      <c r="D43">
        <v>279</v>
      </c>
      <c r="E43">
        <v>271</v>
      </c>
      <c r="F43">
        <v>66</v>
      </c>
      <c r="G43">
        <v>4</v>
      </c>
      <c r="H43" t="s">
        <v>12</v>
      </c>
      <c r="I43">
        <v>37.630000000000003</v>
      </c>
      <c r="J43">
        <v>2.8673835130000001</v>
      </c>
      <c r="K43">
        <f t="shared" si="0"/>
        <v>8</v>
      </c>
      <c r="L43">
        <f t="shared" si="1"/>
        <v>64</v>
      </c>
      <c r="M43">
        <f t="shared" si="2"/>
        <v>0</v>
      </c>
      <c r="N43">
        <f t="shared" si="3"/>
        <v>0</v>
      </c>
    </row>
    <row r="44" spans="1:14">
      <c r="A44" t="s">
        <v>10</v>
      </c>
      <c r="B44" t="s">
        <v>11</v>
      </c>
      <c r="C44">
        <v>27</v>
      </c>
      <c r="D44">
        <v>225</v>
      </c>
      <c r="E44">
        <v>205</v>
      </c>
      <c r="F44">
        <v>62</v>
      </c>
      <c r="G44">
        <v>4</v>
      </c>
      <c r="H44" t="s">
        <v>12</v>
      </c>
      <c r="I44">
        <v>43.11</v>
      </c>
      <c r="J44">
        <v>8.8888888890000004</v>
      </c>
      <c r="K44">
        <f t="shared" si="0"/>
        <v>20</v>
      </c>
      <c r="L44">
        <f t="shared" si="1"/>
        <v>400</v>
      </c>
      <c r="M44">
        <f t="shared" si="2"/>
        <v>0</v>
      </c>
      <c r="N44">
        <f t="shared" si="3"/>
        <v>0</v>
      </c>
    </row>
    <row r="45" spans="1:14">
      <c r="A45" t="s">
        <v>13</v>
      </c>
      <c r="B45" t="s">
        <v>11</v>
      </c>
      <c r="C45">
        <v>27</v>
      </c>
      <c r="D45">
        <v>403</v>
      </c>
      <c r="E45">
        <v>377</v>
      </c>
      <c r="F45">
        <v>77</v>
      </c>
      <c r="G45">
        <v>4</v>
      </c>
      <c r="H45" t="s">
        <v>17</v>
      </c>
      <c r="I45">
        <v>35.979999999999997</v>
      </c>
      <c r="J45">
        <v>6.451612903</v>
      </c>
      <c r="K45">
        <f t="shared" si="0"/>
        <v>26</v>
      </c>
      <c r="L45">
        <f t="shared" si="1"/>
        <v>676</v>
      </c>
      <c r="M45">
        <f t="shared" si="2"/>
        <v>0</v>
      </c>
      <c r="N45">
        <f t="shared" si="3"/>
        <v>0</v>
      </c>
    </row>
    <row r="46" spans="1:14">
      <c r="A46" t="s">
        <v>10</v>
      </c>
      <c r="B46" t="s">
        <v>11</v>
      </c>
      <c r="C46">
        <v>28</v>
      </c>
      <c r="D46">
        <v>255</v>
      </c>
      <c r="E46">
        <v>244</v>
      </c>
      <c r="F46">
        <v>77</v>
      </c>
      <c r="G46">
        <v>4</v>
      </c>
      <c r="H46" t="s">
        <v>14</v>
      </c>
      <c r="I46">
        <v>41.18</v>
      </c>
      <c r="J46">
        <v>4.3137254900000004</v>
      </c>
      <c r="K46">
        <f t="shared" si="0"/>
        <v>11</v>
      </c>
      <c r="L46">
        <f t="shared" si="1"/>
        <v>121</v>
      </c>
      <c r="M46">
        <f t="shared" si="2"/>
        <v>1</v>
      </c>
      <c r="N46">
        <f t="shared" si="3"/>
        <v>0</v>
      </c>
    </row>
    <row r="47" spans="1:14">
      <c r="A47" t="s">
        <v>10</v>
      </c>
      <c r="B47" t="s">
        <v>11</v>
      </c>
      <c r="C47">
        <v>28</v>
      </c>
      <c r="D47">
        <v>297</v>
      </c>
      <c r="E47">
        <v>287</v>
      </c>
      <c r="F47">
        <v>66</v>
      </c>
      <c r="G47">
        <v>4</v>
      </c>
      <c r="H47" t="s">
        <v>17</v>
      </c>
      <c r="I47">
        <v>42.42</v>
      </c>
      <c r="J47">
        <v>3.3670033670000001</v>
      </c>
      <c r="K47">
        <f t="shared" si="0"/>
        <v>10</v>
      </c>
      <c r="L47">
        <f t="shared" si="1"/>
        <v>100</v>
      </c>
      <c r="M47">
        <f t="shared" si="2"/>
        <v>0</v>
      </c>
      <c r="N47">
        <f t="shared" si="3"/>
        <v>0</v>
      </c>
    </row>
    <row r="48" spans="1:14">
      <c r="A48" t="s">
        <v>13</v>
      </c>
      <c r="B48" t="s">
        <v>11</v>
      </c>
      <c r="C48">
        <v>29</v>
      </c>
      <c r="D48">
        <v>346</v>
      </c>
      <c r="E48">
        <v>331</v>
      </c>
      <c r="F48">
        <v>72</v>
      </c>
      <c r="G48">
        <v>4</v>
      </c>
      <c r="H48" t="s">
        <v>17</v>
      </c>
      <c r="I48">
        <v>35.26</v>
      </c>
      <c r="J48">
        <v>4.3352601159999997</v>
      </c>
      <c r="K48">
        <f t="shared" si="0"/>
        <v>15</v>
      </c>
      <c r="L48">
        <f t="shared" si="1"/>
        <v>225</v>
      </c>
      <c r="M48">
        <f t="shared" si="2"/>
        <v>0</v>
      </c>
      <c r="N48">
        <f t="shared" si="3"/>
        <v>0</v>
      </c>
    </row>
    <row r="49" spans="1:14">
      <c r="A49" t="s">
        <v>13</v>
      </c>
      <c r="B49" t="s">
        <v>11</v>
      </c>
      <c r="C49">
        <v>29</v>
      </c>
      <c r="D49">
        <v>374</v>
      </c>
      <c r="E49">
        <v>359</v>
      </c>
      <c r="F49">
        <v>70</v>
      </c>
      <c r="G49">
        <v>4</v>
      </c>
      <c r="H49" t="s">
        <v>12</v>
      </c>
      <c r="I49">
        <v>35.56</v>
      </c>
      <c r="J49">
        <v>4.0106951869999996</v>
      </c>
      <c r="K49">
        <f t="shared" si="0"/>
        <v>15</v>
      </c>
      <c r="L49">
        <f t="shared" si="1"/>
        <v>225</v>
      </c>
      <c r="M49">
        <f t="shared" si="2"/>
        <v>0</v>
      </c>
      <c r="N49">
        <f t="shared" si="3"/>
        <v>0</v>
      </c>
    </row>
    <row r="50" spans="1:14">
      <c r="A50" t="s">
        <v>10</v>
      </c>
      <c r="B50" t="s">
        <v>15</v>
      </c>
      <c r="C50">
        <v>30</v>
      </c>
      <c r="D50">
        <v>295</v>
      </c>
      <c r="E50">
        <v>288</v>
      </c>
      <c r="F50">
        <v>64</v>
      </c>
      <c r="G50">
        <v>4</v>
      </c>
      <c r="H50" t="s">
        <v>17</v>
      </c>
      <c r="I50">
        <v>28.47</v>
      </c>
      <c r="J50">
        <v>2.3728813560000002</v>
      </c>
      <c r="K50">
        <f t="shared" si="0"/>
        <v>7</v>
      </c>
      <c r="L50">
        <f t="shared" si="1"/>
        <v>49</v>
      </c>
      <c r="M50">
        <f t="shared" si="2"/>
        <v>0</v>
      </c>
      <c r="N50">
        <f t="shared" si="3"/>
        <v>0</v>
      </c>
    </row>
    <row r="51" spans="1:14">
      <c r="A51" t="s">
        <v>13</v>
      </c>
      <c r="B51" t="s">
        <v>15</v>
      </c>
      <c r="C51">
        <v>31</v>
      </c>
      <c r="D51">
        <v>368</v>
      </c>
      <c r="E51">
        <v>348</v>
      </c>
      <c r="F51">
        <v>72</v>
      </c>
      <c r="G51">
        <v>4</v>
      </c>
      <c r="H51" t="s">
        <v>17</v>
      </c>
      <c r="I51">
        <v>38.04</v>
      </c>
      <c r="J51">
        <v>5.434782609</v>
      </c>
      <c r="K51">
        <f t="shared" si="0"/>
        <v>20</v>
      </c>
      <c r="L51">
        <f t="shared" si="1"/>
        <v>400</v>
      </c>
      <c r="M51">
        <f t="shared" si="2"/>
        <v>0</v>
      </c>
      <c r="N51">
        <f t="shared" si="3"/>
        <v>0</v>
      </c>
    </row>
    <row r="52" spans="1:14">
      <c r="A52" t="s">
        <v>10</v>
      </c>
      <c r="B52" t="s">
        <v>15</v>
      </c>
      <c r="C52">
        <v>34</v>
      </c>
      <c r="D52">
        <v>218</v>
      </c>
      <c r="E52">
        <v>216</v>
      </c>
      <c r="F52">
        <v>62</v>
      </c>
      <c r="G52">
        <v>4</v>
      </c>
      <c r="H52" t="s">
        <v>14</v>
      </c>
      <c r="I52">
        <v>44.5</v>
      </c>
      <c r="J52">
        <v>0.91743119299999998</v>
      </c>
      <c r="K52">
        <f t="shared" si="0"/>
        <v>2</v>
      </c>
      <c r="L52">
        <f t="shared" si="1"/>
        <v>4</v>
      </c>
      <c r="M52">
        <f t="shared" si="2"/>
        <v>1</v>
      </c>
      <c r="N52">
        <f t="shared" si="3"/>
        <v>0</v>
      </c>
    </row>
    <row r="53" spans="1:14">
      <c r="A53" t="s">
        <v>10</v>
      </c>
      <c r="B53" t="s">
        <v>15</v>
      </c>
      <c r="C53">
        <v>34</v>
      </c>
      <c r="D53">
        <v>280</v>
      </c>
      <c r="E53">
        <v>267</v>
      </c>
      <c r="F53">
        <v>68</v>
      </c>
      <c r="G53">
        <v>4</v>
      </c>
      <c r="H53" t="s">
        <v>12</v>
      </c>
      <c r="I53">
        <v>22.86</v>
      </c>
      <c r="J53">
        <v>4.6428571429999996</v>
      </c>
      <c r="K53">
        <f t="shared" si="0"/>
        <v>13</v>
      </c>
      <c r="L53">
        <f t="shared" si="1"/>
        <v>169</v>
      </c>
      <c r="M53">
        <f t="shared" si="2"/>
        <v>0</v>
      </c>
      <c r="N53">
        <f t="shared" si="3"/>
        <v>0</v>
      </c>
    </row>
    <row r="54" spans="1:14">
      <c r="A54" t="s">
        <v>10</v>
      </c>
      <c r="B54" t="s">
        <v>15</v>
      </c>
      <c r="C54">
        <v>34</v>
      </c>
      <c r="D54">
        <v>255</v>
      </c>
      <c r="E54">
        <v>246</v>
      </c>
      <c r="F54">
        <v>65</v>
      </c>
      <c r="G54">
        <v>4</v>
      </c>
      <c r="H54" t="s">
        <v>17</v>
      </c>
      <c r="I54">
        <v>21.57</v>
      </c>
      <c r="J54">
        <v>3.5294117649999999</v>
      </c>
      <c r="K54">
        <f t="shared" si="0"/>
        <v>9</v>
      </c>
      <c r="L54">
        <f t="shared" si="1"/>
        <v>81</v>
      </c>
      <c r="M54">
        <f t="shared" si="2"/>
        <v>0</v>
      </c>
      <c r="N54">
        <f t="shared" si="3"/>
        <v>0</v>
      </c>
    </row>
    <row r="55" spans="1:14">
      <c r="A55" t="s">
        <v>13</v>
      </c>
      <c r="B55" t="s">
        <v>16</v>
      </c>
      <c r="C55">
        <v>40</v>
      </c>
      <c r="D55">
        <v>334</v>
      </c>
      <c r="E55">
        <v>313</v>
      </c>
      <c r="F55">
        <v>68</v>
      </c>
      <c r="G55">
        <v>4</v>
      </c>
      <c r="H55" t="s">
        <v>14</v>
      </c>
      <c r="I55">
        <v>49.1</v>
      </c>
      <c r="J55">
        <v>6.2874251499999998</v>
      </c>
      <c r="K55">
        <f t="shared" si="0"/>
        <v>21</v>
      </c>
      <c r="L55">
        <f t="shared" si="1"/>
        <v>441</v>
      </c>
      <c r="M55">
        <f t="shared" si="2"/>
        <v>1</v>
      </c>
      <c r="N55">
        <f t="shared" si="3"/>
        <v>1</v>
      </c>
    </row>
    <row r="56" spans="1:14">
      <c r="A56" t="s">
        <v>13</v>
      </c>
      <c r="B56" t="s">
        <v>16</v>
      </c>
      <c r="C56">
        <v>40</v>
      </c>
      <c r="D56">
        <v>361</v>
      </c>
      <c r="E56">
        <v>350</v>
      </c>
      <c r="F56">
        <v>67</v>
      </c>
      <c r="G56">
        <v>4</v>
      </c>
      <c r="H56" t="s">
        <v>14</v>
      </c>
      <c r="I56">
        <v>51.52</v>
      </c>
      <c r="J56">
        <v>3.047091413</v>
      </c>
      <c r="K56">
        <f t="shared" si="0"/>
        <v>11</v>
      </c>
      <c r="L56">
        <f t="shared" si="1"/>
        <v>121</v>
      </c>
      <c r="M56">
        <f t="shared" si="2"/>
        <v>1</v>
      </c>
      <c r="N56">
        <f t="shared" si="3"/>
        <v>1</v>
      </c>
    </row>
    <row r="57" spans="1:14">
      <c r="A57" t="s">
        <v>13</v>
      </c>
      <c r="B57" t="s">
        <v>18</v>
      </c>
      <c r="C57">
        <v>62</v>
      </c>
      <c r="D57">
        <v>297</v>
      </c>
      <c r="E57">
        <v>266</v>
      </c>
      <c r="F57">
        <v>71</v>
      </c>
      <c r="G57">
        <v>4</v>
      </c>
      <c r="H57" t="s">
        <v>12</v>
      </c>
      <c r="I57">
        <v>37.04</v>
      </c>
      <c r="J57">
        <v>10.43771044</v>
      </c>
      <c r="K57">
        <f t="shared" si="0"/>
        <v>31</v>
      </c>
      <c r="L57">
        <f t="shared" si="1"/>
        <v>961</v>
      </c>
      <c r="M57">
        <f t="shared" si="2"/>
        <v>0</v>
      </c>
      <c r="N57">
        <f t="shared" si="3"/>
        <v>1</v>
      </c>
    </row>
    <row r="58" spans="1:14">
      <c r="A58" t="s">
        <v>13</v>
      </c>
      <c r="B58" t="s">
        <v>11</v>
      </c>
      <c r="C58">
        <v>21</v>
      </c>
      <c r="D58">
        <v>310</v>
      </c>
      <c r="E58">
        <v>285</v>
      </c>
      <c r="F58">
        <v>68</v>
      </c>
      <c r="G58">
        <v>5</v>
      </c>
      <c r="H58" t="s">
        <v>12</v>
      </c>
      <c r="I58">
        <v>43.87</v>
      </c>
      <c r="J58">
        <v>8.0645161289999994</v>
      </c>
      <c r="K58">
        <f t="shared" si="0"/>
        <v>25</v>
      </c>
      <c r="L58">
        <f t="shared" si="1"/>
        <v>625</v>
      </c>
      <c r="M58">
        <f t="shared" si="2"/>
        <v>0</v>
      </c>
      <c r="N58">
        <f t="shared" si="3"/>
        <v>0</v>
      </c>
    </row>
    <row r="59" spans="1:14">
      <c r="A59" t="s">
        <v>10</v>
      </c>
      <c r="B59" t="s">
        <v>11</v>
      </c>
      <c r="C59">
        <v>22</v>
      </c>
      <c r="D59">
        <v>221</v>
      </c>
      <c r="E59">
        <v>211</v>
      </c>
      <c r="F59">
        <v>67</v>
      </c>
      <c r="G59">
        <v>5</v>
      </c>
      <c r="H59" t="s">
        <v>14</v>
      </c>
      <c r="I59">
        <v>25.79</v>
      </c>
      <c r="J59">
        <v>4.5248868780000002</v>
      </c>
      <c r="K59">
        <f t="shared" si="0"/>
        <v>10</v>
      </c>
      <c r="L59">
        <f t="shared" si="1"/>
        <v>100</v>
      </c>
      <c r="M59">
        <f t="shared" si="2"/>
        <v>1</v>
      </c>
      <c r="N59">
        <f t="shared" si="3"/>
        <v>0</v>
      </c>
    </row>
    <row r="60" spans="1:14">
      <c r="A60" t="s">
        <v>10</v>
      </c>
      <c r="B60" t="s">
        <v>11</v>
      </c>
      <c r="C60">
        <v>22</v>
      </c>
      <c r="D60">
        <v>254</v>
      </c>
      <c r="E60">
        <v>242</v>
      </c>
      <c r="F60">
        <v>60</v>
      </c>
      <c r="G60">
        <v>5</v>
      </c>
      <c r="H60" t="s">
        <v>14</v>
      </c>
      <c r="I60">
        <v>25.2</v>
      </c>
      <c r="J60">
        <v>4.7244094490000004</v>
      </c>
      <c r="K60">
        <f t="shared" si="0"/>
        <v>12</v>
      </c>
      <c r="L60">
        <f t="shared" si="1"/>
        <v>144</v>
      </c>
      <c r="M60">
        <f t="shared" si="2"/>
        <v>1</v>
      </c>
      <c r="N60">
        <f t="shared" si="3"/>
        <v>0</v>
      </c>
    </row>
    <row r="61" spans="1:14">
      <c r="A61" t="s">
        <v>10</v>
      </c>
      <c r="B61" t="s">
        <v>11</v>
      </c>
      <c r="C61">
        <v>23</v>
      </c>
      <c r="D61">
        <v>239</v>
      </c>
      <c r="E61">
        <v>229</v>
      </c>
      <c r="F61">
        <v>63</v>
      </c>
      <c r="G61">
        <v>5</v>
      </c>
      <c r="H61" t="s">
        <v>14</v>
      </c>
      <c r="I61">
        <v>29.29</v>
      </c>
      <c r="J61">
        <v>4.1841004179999999</v>
      </c>
      <c r="K61">
        <f t="shared" si="0"/>
        <v>10</v>
      </c>
      <c r="L61">
        <f t="shared" si="1"/>
        <v>100</v>
      </c>
      <c r="M61">
        <f t="shared" si="2"/>
        <v>1</v>
      </c>
      <c r="N61">
        <f t="shared" si="3"/>
        <v>0</v>
      </c>
    </row>
    <row r="62" spans="1:14">
      <c r="A62" t="s">
        <v>13</v>
      </c>
      <c r="B62" t="s">
        <v>11</v>
      </c>
      <c r="C62">
        <v>27</v>
      </c>
      <c r="D62">
        <v>283</v>
      </c>
      <c r="E62">
        <v>266</v>
      </c>
      <c r="F62">
        <v>65</v>
      </c>
      <c r="G62">
        <v>5</v>
      </c>
      <c r="H62" t="s">
        <v>14</v>
      </c>
      <c r="I62">
        <v>45.94</v>
      </c>
      <c r="J62">
        <v>6.007067138</v>
      </c>
      <c r="K62">
        <f t="shared" si="0"/>
        <v>17</v>
      </c>
      <c r="L62">
        <f t="shared" si="1"/>
        <v>289</v>
      </c>
      <c r="M62">
        <f t="shared" si="2"/>
        <v>1</v>
      </c>
      <c r="N62">
        <f t="shared" si="3"/>
        <v>0</v>
      </c>
    </row>
    <row r="63" spans="1:14">
      <c r="A63" t="s">
        <v>13</v>
      </c>
      <c r="B63" t="s">
        <v>11</v>
      </c>
      <c r="C63">
        <v>28</v>
      </c>
      <c r="D63">
        <v>317</v>
      </c>
      <c r="E63">
        <v>304</v>
      </c>
      <c r="F63">
        <v>70</v>
      </c>
      <c r="G63">
        <v>5</v>
      </c>
      <c r="H63" t="s">
        <v>14</v>
      </c>
      <c r="I63">
        <v>27.76</v>
      </c>
      <c r="J63">
        <v>4.1009463720000001</v>
      </c>
      <c r="K63">
        <f t="shared" si="0"/>
        <v>13</v>
      </c>
      <c r="L63">
        <f t="shared" si="1"/>
        <v>169</v>
      </c>
      <c r="M63">
        <f t="shared" si="2"/>
        <v>1</v>
      </c>
      <c r="N63">
        <f t="shared" si="3"/>
        <v>0</v>
      </c>
    </row>
    <row r="64" spans="1:14">
      <c r="A64" t="s">
        <v>10</v>
      </c>
      <c r="B64" t="s">
        <v>11</v>
      </c>
      <c r="C64">
        <v>29</v>
      </c>
      <c r="D64">
        <v>204</v>
      </c>
      <c r="E64">
        <v>190</v>
      </c>
      <c r="F64">
        <v>62</v>
      </c>
      <c r="G64">
        <v>5</v>
      </c>
      <c r="H64" t="s">
        <v>14</v>
      </c>
      <c r="I64">
        <v>31.37</v>
      </c>
      <c r="J64">
        <v>6.8627450980000004</v>
      </c>
      <c r="K64">
        <f t="shared" si="0"/>
        <v>14</v>
      </c>
      <c r="L64">
        <f t="shared" si="1"/>
        <v>196</v>
      </c>
      <c r="M64">
        <f t="shared" si="2"/>
        <v>1</v>
      </c>
      <c r="N64">
        <f t="shared" si="3"/>
        <v>0</v>
      </c>
    </row>
    <row r="65" spans="1:14">
      <c r="A65" t="s">
        <v>13</v>
      </c>
      <c r="B65" t="s">
        <v>15</v>
      </c>
      <c r="C65">
        <v>31</v>
      </c>
      <c r="D65">
        <v>285</v>
      </c>
      <c r="E65">
        <v>268</v>
      </c>
      <c r="F65">
        <v>70</v>
      </c>
      <c r="G65">
        <v>5</v>
      </c>
      <c r="H65" t="s">
        <v>12</v>
      </c>
      <c r="I65">
        <v>45.26</v>
      </c>
      <c r="J65">
        <v>5.9649122810000001</v>
      </c>
      <c r="K65">
        <f t="shared" si="0"/>
        <v>17</v>
      </c>
      <c r="L65">
        <f t="shared" si="1"/>
        <v>289</v>
      </c>
      <c r="M65">
        <f t="shared" si="2"/>
        <v>0</v>
      </c>
      <c r="N65">
        <f t="shared" si="3"/>
        <v>0</v>
      </c>
    </row>
    <row r="66" spans="1:14">
      <c r="A66" t="s">
        <v>10</v>
      </c>
      <c r="B66" t="s">
        <v>15</v>
      </c>
      <c r="C66">
        <v>31</v>
      </c>
      <c r="D66">
        <v>267</v>
      </c>
      <c r="E66">
        <v>260</v>
      </c>
      <c r="F66">
        <v>68</v>
      </c>
      <c r="G66">
        <v>5</v>
      </c>
      <c r="H66" t="s">
        <v>12</v>
      </c>
      <c r="I66">
        <v>20.22</v>
      </c>
      <c r="J66">
        <v>2.6217228459999999</v>
      </c>
      <c r="K66">
        <f t="shared" si="0"/>
        <v>7</v>
      </c>
      <c r="L66">
        <f t="shared" si="1"/>
        <v>49</v>
      </c>
      <c r="M66">
        <f t="shared" si="2"/>
        <v>0</v>
      </c>
      <c r="N66">
        <f t="shared" si="3"/>
        <v>0</v>
      </c>
    </row>
    <row r="67" spans="1:14">
      <c r="A67" t="s">
        <v>10</v>
      </c>
      <c r="B67" t="s">
        <v>15</v>
      </c>
      <c r="C67">
        <v>32</v>
      </c>
      <c r="D67">
        <v>234</v>
      </c>
      <c r="E67">
        <v>215</v>
      </c>
      <c r="F67">
        <v>65</v>
      </c>
      <c r="G67">
        <v>5</v>
      </c>
      <c r="H67" t="s">
        <v>12</v>
      </c>
      <c r="I67">
        <v>47.86</v>
      </c>
      <c r="J67">
        <v>8.1196581200000004</v>
      </c>
      <c r="K67">
        <f t="shared" ref="K67:K130" si="4">D67-E67</f>
        <v>19</v>
      </c>
      <c r="L67">
        <f t="shared" ref="L67:L130" si="5">K67^2</f>
        <v>361</v>
      </c>
      <c r="M67">
        <f t="shared" ref="M67:M130" si="6">IF(H67=M$1, 1, 0)</f>
        <v>0</v>
      </c>
      <c r="N67">
        <f t="shared" ref="N67:N130" si="7">IF(C67&gt;39, 1, 0)</f>
        <v>0</v>
      </c>
    </row>
    <row r="68" spans="1:14">
      <c r="A68" t="s">
        <v>13</v>
      </c>
      <c r="B68" t="s">
        <v>15</v>
      </c>
      <c r="C68">
        <v>35</v>
      </c>
      <c r="D68">
        <v>363</v>
      </c>
      <c r="E68">
        <v>343</v>
      </c>
      <c r="F68">
        <v>75</v>
      </c>
      <c r="G68">
        <v>5</v>
      </c>
      <c r="H68" t="s">
        <v>12</v>
      </c>
      <c r="I68">
        <v>45.18</v>
      </c>
      <c r="J68">
        <v>5.5096418729999996</v>
      </c>
      <c r="K68">
        <f t="shared" si="4"/>
        <v>20</v>
      </c>
      <c r="L68">
        <f t="shared" si="5"/>
        <v>400</v>
      </c>
      <c r="M68">
        <f t="shared" si="6"/>
        <v>0</v>
      </c>
      <c r="N68">
        <f t="shared" si="7"/>
        <v>0</v>
      </c>
    </row>
    <row r="69" spans="1:14">
      <c r="A69" t="s">
        <v>13</v>
      </c>
      <c r="B69" t="s">
        <v>15</v>
      </c>
      <c r="C69">
        <v>35</v>
      </c>
      <c r="D69">
        <v>381</v>
      </c>
      <c r="E69">
        <v>359</v>
      </c>
      <c r="F69">
        <v>73</v>
      </c>
      <c r="G69">
        <v>5</v>
      </c>
      <c r="H69" t="s">
        <v>14</v>
      </c>
      <c r="I69">
        <v>39.369999999999997</v>
      </c>
      <c r="J69">
        <v>5.7742782149999998</v>
      </c>
      <c r="K69">
        <f t="shared" si="4"/>
        <v>22</v>
      </c>
      <c r="L69">
        <f t="shared" si="5"/>
        <v>484</v>
      </c>
      <c r="M69">
        <f t="shared" si="6"/>
        <v>1</v>
      </c>
      <c r="N69">
        <f t="shared" si="7"/>
        <v>0</v>
      </c>
    </row>
    <row r="70" spans="1:14">
      <c r="A70" t="s">
        <v>10</v>
      </c>
      <c r="B70" t="s">
        <v>15</v>
      </c>
      <c r="C70">
        <v>36</v>
      </c>
      <c r="D70">
        <v>217</v>
      </c>
      <c r="E70">
        <v>203</v>
      </c>
      <c r="F70">
        <v>66</v>
      </c>
      <c r="G70">
        <v>5</v>
      </c>
      <c r="H70" t="s">
        <v>14</v>
      </c>
      <c r="I70">
        <v>29.95</v>
      </c>
      <c r="J70">
        <v>6.451612903</v>
      </c>
      <c r="K70">
        <f t="shared" si="4"/>
        <v>14</v>
      </c>
      <c r="L70">
        <f t="shared" si="5"/>
        <v>196</v>
      </c>
      <c r="M70">
        <f t="shared" si="6"/>
        <v>1</v>
      </c>
      <c r="N70">
        <f t="shared" si="7"/>
        <v>0</v>
      </c>
    </row>
    <row r="71" spans="1:14">
      <c r="A71" t="s">
        <v>13</v>
      </c>
      <c r="B71" t="s">
        <v>15</v>
      </c>
      <c r="C71">
        <v>38</v>
      </c>
      <c r="D71">
        <v>293</v>
      </c>
      <c r="E71">
        <v>280</v>
      </c>
      <c r="F71">
        <v>73</v>
      </c>
      <c r="G71">
        <v>5</v>
      </c>
      <c r="H71" t="s">
        <v>12</v>
      </c>
      <c r="I71">
        <v>35.15</v>
      </c>
      <c r="J71">
        <v>4.4368600679999997</v>
      </c>
      <c r="K71">
        <f t="shared" si="4"/>
        <v>13</v>
      </c>
      <c r="L71">
        <f t="shared" si="5"/>
        <v>169</v>
      </c>
      <c r="M71">
        <f t="shared" si="6"/>
        <v>0</v>
      </c>
      <c r="N71">
        <f t="shared" si="7"/>
        <v>0</v>
      </c>
    </row>
    <row r="72" spans="1:14">
      <c r="A72" t="s">
        <v>13</v>
      </c>
      <c r="B72" t="s">
        <v>15</v>
      </c>
      <c r="C72">
        <v>39</v>
      </c>
      <c r="D72">
        <v>436</v>
      </c>
      <c r="E72">
        <v>407</v>
      </c>
      <c r="F72">
        <v>74</v>
      </c>
      <c r="G72">
        <v>5</v>
      </c>
      <c r="H72" t="s">
        <v>12</v>
      </c>
      <c r="I72">
        <v>30.96</v>
      </c>
      <c r="J72">
        <v>6.6513761469999997</v>
      </c>
      <c r="K72">
        <f t="shared" si="4"/>
        <v>29</v>
      </c>
      <c r="L72">
        <f t="shared" si="5"/>
        <v>841</v>
      </c>
      <c r="M72">
        <f t="shared" si="6"/>
        <v>0</v>
      </c>
      <c r="N72">
        <f t="shared" si="7"/>
        <v>0</v>
      </c>
    </row>
    <row r="73" spans="1:14">
      <c r="A73" t="s">
        <v>10</v>
      </c>
      <c r="B73" t="s">
        <v>16</v>
      </c>
      <c r="C73">
        <v>40</v>
      </c>
      <c r="D73">
        <v>271</v>
      </c>
      <c r="E73">
        <v>258</v>
      </c>
      <c r="F73">
        <v>66</v>
      </c>
      <c r="G73">
        <v>5</v>
      </c>
      <c r="H73" t="s">
        <v>14</v>
      </c>
      <c r="I73">
        <v>40.22</v>
      </c>
      <c r="J73">
        <v>4.7970479700000004</v>
      </c>
      <c r="K73">
        <f t="shared" si="4"/>
        <v>13</v>
      </c>
      <c r="L73">
        <f t="shared" si="5"/>
        <v>169</v>
      </c>
      <c r="M73">
        <f t="shared" si="6"/>
        <v>1</v>
      </c>
      <c r="N73">
        <f t="shared" si="7"/>
        <v>1</v>
      </c>
    </row>
    <row r="74" spans="1:14">
      <c r="A74" t="s">
        <v>10</v>
      </c>
      <c r="B74" t="s">
        <v>16</v>
      </c>
      <c r="C74">
        <v>49</v>
      </c>
      <c r="D74">
        <v>246</v>
      </c>
      <c r="E74">
        <v>231</v>
      </c>
      <c r="F74">
        <v>65</v>
      </c>
      <c r="G74">
        <v>5</v>
      </c>
      <c r="H74" t="s">
        <v>12</v>
      </c>
      <c r="I74">
        <v>36.18</v>
      </c>
      <c r="J74">
        <v>6.0975609759999996</v>
      </c>
      <c r="K74">
        <f t="shared" si="4"/>
        <v>15</v>
      </c>
      <c r="L74">
        <f t="shared" si="5"/>
        <v>225</v>
      </c>
      <c r="M74">
        <f t="shared" si="6"/>
        <v>0</v>
      </c>
      <c r="N74">
        <f t="shared" si="7"/>
        <v>1</v>
      </c>
    </row>
    <row r="75" spans="1:14">
      <c r="A75" t="s">
        <v>10</v>
      </c>
      <c r="B75" t="s">
        <v>19</v>
      </c>
      <c r="C75">
        <v>53</v>
      </c>
      <c r="D75">
        <v>261</v>
      </c>
      <c r="E75">
        <v>245</v>
      </c>
      <c r="F75">
        <v>65</v>
      </c>
      <c r="G75">
        <v>5</v>
      </c>
      <c r="H75" t="s">
        <v>12</v>
      </c>
      <c r="I75">
        <v>28.74</v>
      </c>
      <c r="J75">
        <v>6.1302681989999996</v>
      </c>
      <c r="K75">
        <f t="shared" si="4"/>
        <v>16</v>
      </c>
      <c r="L75">
        <f t="shared" si="5"/>
        <v>256</v>
      </c>
      <c r="M75">
        <f t="shared" si="6"/>
        <v>0</v>
      </c>
      <c r="N75">
        <f t="shared" si="7"/>
        <v>1</v>
      </c>
    </row>
    <row r="76" spans="1:14">
      <c r="A76" t="s">
        <v>13</v>
      </c>
      <c r="B76" t="s">
        <v>18</v>
      </c>
      <c r="C76">
        <v>60</v>
      </c>
      <c r="D76">
        <v>409</v>
      </c>
      <c r="E76">
        <v>390</v>
      </c>
      <c r="F76">
        <v>74</v>
      </c>
      <c r="G76">
        <v>5</v>
      </c>
      <c r="H76" t="s">
        <v>12</v>
      </c>
      <c r="I76">
        <v>19.559999999999999</v>
      </c>
      <c r="J76">
        <v>4.6454767730000004</v>
      </c>
      <c r="K76">
        <f t="shared" si="4"/>
        <v>19</v>
      </c>
      <c r="L76">
        <f t="shared" si="5"/>
        <v>361</v>
      </c>
      <c r="M76">
        <f t="shared" si="6"/>
        <v>0</v>
      </c>
      <c r="N76">
        <f t="shared" si="7"/>
        <v>1</v>
      </c>
    </row>
    <row r="77" spans="1:14">
      <c r="A77" t="s">
        <v>13</v>
      </c>
      <c r="B77" t="s">
        <v>11</v>
      </c>
      <c r="C77">
        <v>23</v>
      </c>
      <c r="D77">
        <v>357</v>
      </c>
      <c r="E77">
        <v>339</v>
      </c>
      <c r="F77">
        <v>68</v>
      </c>
      <c r="G77">
        <v>6</v>
      </c>
      <c r="H77" t="s">
        <v>14</v>
      </c>
      <c r="I77">
        <v>24.37</v>
      </c>
      <c r="J77">
        <v>5.0420168070000004</v>
      </c>
      <c r="K77">
        <f t="shared" si="4"/>
        <v>18</v>
      </c>
      <c r="L77">
        <f t="shared" si="5"/>
        <v>324</v>
      </c>
      <c r="M77">
        <f t="shared" si="6"/>
        <v>1</v>
      </c>
      <c r="N77">
        <f t="shared" si="7"/>
        <v>0</v>
      </c>
    </row>
    <row r="78" spans="1:14">
      <c r="A78" t="s">
        <v>10</v>
      </c>
      <c r="B78" t="s">
        <v>11</v>
      </c>
      <c r="C78">
        <v>24</v>
      </c>
      <c r="D78">
        <v>218</v>
      </c>
      <c r="E78">
        <v>208</v>
      </c>
      <c r="F78">
        <v>65</v>
      </c>
      <c r="G78">
        <v>6</v>
      </c>
      <c r="H78" t="s">
        <v>14</v>
      </c>
      <c r="I78">
        <v>29.36</v>
      </c>
      <c r="J78">
        <v>4.5871559629999998</v>
      </c>
      <c r="K78">
        <f t="shared" si="4"/>
        <v>10</v>
      </c>
      <c r="L78">
        <f t="shared" si="5"/>
        <v>100</v>
      </c>
      <c r="M78">
        <f t="shared" si="6"/>
        <v>1</v>
      </c>
      <c r="N78">
        <f t="shared" si="7"/>
        <v>0</v>
      </c>
    </row>
    <row r="79" spans="1:14">
      <c r="A79" t="s">
        <v>10</v>
      </c>
      <c r="B79" t="s">
        <v>11</v>
      </c>
      <c r="C79">
        <v>26</v>
      </c>
      <c r="D79">
        <v>242</v>
      </c>
      <c r="E79">
        <v>225</v>
      </c>
      <c r="F79">
        <v>63</v>
      </c>
      <c r="G79">
        <v>6</v>
      </c>
      <c r="H79" t="s">
        <v>14</v>
      </c>
      <c r="I79">
        <v>45.45</v>
      </c>
      <c r="J79">
        <v>7.024793388</v>
      </c>
      <c r="K79">
        <f t="shared" si="4"/>
        <v>17</v>
      </c>
      <c r="L79">
        <f t="shared" si="5"/>
        <v>289</v>
      </c>
      <c r="M79">
        <f t="shared" si="6"/>
        <v>1</v>
      </c>
      <c r="N79">
        <f t="shared" si="7"/>
        <v>0</v>
      </c>
    </row>
    <row r="80" spans="1:14">
      <c r="A80" t="s">
        <v>10</v>
      </c>
      <c r="B80" t="s">
        <v>11</v>
      </c>
      <c r="C80">
        <v>26</v>
      </c>
      <c r="D80">
        <v>239</v>
      </c>
      <c r="E80">
        <v>222</v>
      </c>
      <c r="F80">
        <v>65</v>
      </c>
      <c r="G80">
        <v>6</v>
      </c>
      <c r="H80" t="s">
        <v>14</v>
      </c>
      <c r="I80">
        <v>43.51</v>
      </c>
      <c r="J80">
        <v>7.112970711</v>
      </c>
      <c r="K80">
        <f t="shared" si="4"/>
        <v>17</v>
      </c>
      <c r="L80">
        <f t="shared" si="5"/>
        <v>289</v>
      </c>
      <c r="M80">
        <f t="shared" si="6"/>
        <v>1</v>
      </c>
      <c r="N80">
        <f t="shared" si="7"/>
        <v>0</v>
      </c>
    </row>
    <row r="81" spans="1:14">
      <c r="A81" t="s">
        <v>10</v>
      </c>
      <c r="B81" t="s">
        <v>15</v>
      </c>
      <c r="C81">
        <v>30</v>
      </c>
      <c r="D81">
        <v>294</v>
      </c>
      <c r="E81">
        <v>282</v>
      </c>
      <c r="F81">
        <v>70</v>
      </c>
      <c r="G81">
        <v>6</v>
      </c>
      <c r="H81" t="s">
        <v>12</v>
      </c>
      <c r="I81">
        <v>46.94</v>
      </c>
      <c r="J81">
        <v>4.0816326529999998</v>
      </c>
      <c r="K81">
        <f t="shared" si="4"/>
        <v>12</v>
      </c>
      <c r="L81">
        <f t="shared" si="5"/>
        <v>144</v>
      </c>
      <c r="M81">
        <f t="shared" si="6"/>
        <v>0</v>
      </c>
      <c r="N81">
        <f t="shared" si="7"/>
        <v>0</v>
      </c>
    </row>
    <row r="82" spans="1:14">
      <c r="A82" t="s">
        <v>13</v>
      </c>
      <c r="B82" t="s">
        <v>15</v>
      </c>
      <c r="C82">
        <v>31</v>
      </c>
      <c r="D82">
        <v>335</v>
      </c>
      <c r="E82">
        <v>318</v>
      </c>
      <c r="F82">
        <v>75</v>
      </c>
      <c r="G82">
        <v>6</v>
      </c>
      <c r="H82" t="s">
        <v>12</v>
      </c>
      <c r="I82">
        <v>41.59</v>
      </c>
      <c r="J82">
        <v>5.074626866</v>
      </c>
      <c r="K82">
        <f t="shared" si="4"/>
        <v>17</v>
      </c>
      <c r="L82">
        <f t="shared" si="5"/>
        <v>289</v>
      </c>
      <c r="M82">
        <f t="shared" si="6"/>
        <v>0</v>
      </c>
      <c r="N82">
        <f t="shared" si="7"/>
        <v>0</v>
      </c>
    </row>
    <row r="83" spans="1:14">
      <c r="A83" t="s">
        <v>10</v>
      </c>
      <c r="B83" t="s">
        <v>15</v>
      </c>
      <c r="C83">
        <v>33</v>
      </c>
      <c r="D83">
        <v>221</v>
      </c>
      <c r="E83">
        <v>212</v>
      </c>
      <c r="F83">
        <v>67</v>
      </c>
      <c r="G83">
        <v>6</v>
      </c>
      <c r="H83" t="s">
        <v>12</v>
      </c>
      <c r="I83">
        <v>29.41</v>
      </c>
      <c r="J83">
        <v>4.0723981900000004</v>
      </c>
      <c r="K83">
        <f t="shared" si="4"/>
        <v>9</v>
      </c>
      <c r="L83">
        <f t="shared" si="5"/>
        <v>81</v>
      </c>
      <c r="M83">
        <f t="shared" si="6"/>
        <v>0</v>
      </c>
      <c r="N83">
        <f t="shared" si="7"/>
        <v>0</v>
      </c>
    </row>
    <row r="84" spans="1:14">
      <c r="A84" t="s">
        <v>13</v>
      </c>
      <c r="B84" t="s">
        <v>15</v>
      </c>
      <c r="C84">
        <v>36</v>
      </c>
      <c r="D84">
        <v>341</v>
      </c>
      <c r="E84">
        <v>313</v>
      </c>
      <c r="F84">
        <v>72</v>
      </c>
      <c r="G84">
        <v>6</v>
      </c>
      <c r="H84" t="s">
        <v>12</v>
      </c>
      <c r="I84">
        <v>34.31</v>
      </c>
      <c r="J84">
        <v>8.2111436950000005</v>
      </c>
      <c r="K84">
        <f t="shared" si="4"/>
        <v>28</v>
      </c>
      <c r="L84">
        <f t="shared" si="5"/>
        <v>784</v>
      </c>
      <c r="M84">
        <f t="shared" si="6"/>
        <v>0</v>
      </c>
      <c r="N84">
        <f t="shared" si="7"/>
        <v>0</v>
      </c>
    </row>
    <row r="85" spans="1:14">
      <c r="A85" t="s">
        <v>10</v>
      </c>
      <c r="B85" t="s">
        <v>15</v>
      </c>
      <c r="C85">
        <v>37</v>
      </c>
      <c r="D85">
        <v>246</v>
      </c>
      <c r="E85">
        <v>227</v>
      </c>
      <c r="F85">
        <v>66</v>
      </c>
      <c r="G85">
        <v>6</v>
      </c>
      <c r="H85" t="s">
        <v>12</v>
      </c>
      <c r="I85">
        <v>41.06</v>
      </c>
      <c r="J85">
        <v>7.7235772359999997</v>
      </c>
      <c r="K85">
        <f t="shared" si="4"/>
        <v>19</v>
      </c>
      <c r="L85">
        <f t="shared" si="5"/>
        <v>361</v>
      </c>
      <c r="M85">
        <f t="shared" si="6"/>
        <v>0</v>
      </c>
      <c r="N85">
        <f t="shared" si="7"/>
        <v>0</v>
      </c>
    </row>
    <row r="86" spans="1:14">
      <c r="A86" t="s">
        <v>13</v>
      </c>
      <c r="B86" t="s">
        <v>15</v>
      </c>
      <c r="C86">
        <v>39</v>
      </c>
      <c r="D86">
        <v>340</v>
      </c>
      <c r="E86">
        <v>321</v>
      </c>
      <c r="F86">
        <v>76</v>
      </c>
      <c r="G86">
        <v>6</v>
      </c>
      <c r="H86" t="s">
        <v>12</v>
      </c>
      <c r="I86">
        <v>23.53</v>
      </c>
      <c r="J86">
        <v>5.5882352940000004</v>
      </c>
      <c r="K86">
        <f t="shared" si="4"/>
        <v>19</v>
      </c>
      <c r="L86">
        <f t="shared" si="5"/>
        <v>361</v>
      </c>
      <c r="M86">
        <f t="shared" si="6"/>
        <v>0</v>
      </c>
      <c r="N86">
        <f t="shared" si="7"/>
        <v>0</v>
      </c>
    </row>
    <row r="87" spans="1:14">
      <c r="A87" t="s">
        <v>10</v>
      </c>
      <c r="B87" t="s">
        <v>16</v>
      </c>
      <c r="C87">
        <v>40</v>
      </c>
      <c r="D87">
        <v>229</v>
      </c>
      <c r="E87">
        <v>213</v>
      </c>
      <c r="F87">
        <v>64</v>
      </c>
      <c r="G87">
        <v>6</v>
      </c>
      <c r="H87" t="s">
        <v>12</v>
      </c>
      <c r="I87">
        <v>45.85</v>
      </c>
      <c r="J87">
        <v>6.9868995629999997</v>
      </c>
      <c r="K87">
        <f t="shared" si="4"/>
        <v>16</v>
      </c>
      <c r="L87">
        <f t="shared" si="5"/>
        <v>256</v>
      </c>
      <c r="M87">
        <f t="shared" si="6"/>
        <v>0</v>
      </c>
      <c r="N87">
        <f t="shared" si="7"/>
        <v>1</v>
      </c>
    </row>
    <row r="88" spans="1:14">
      <c r="A88" t="s">
        <v>13</v>
      </c>
      <c r="B88" t="s">
        <v>16</v>
      </c>
      <c r="C88">
        <v>41</v>
      </c>
      <c r="D88">
        <v>331</v>
      </c>
      <c r="E88">
        <v>308</v>
      </c>
      <c r="F88">
        <v>69</v>
      </c>
      <c r="G88">
        <v>6</v>
      </c>
      <c r="H88" t="s">
        <v>12</v>
      </c>
      <c r="I88">
        <v>45.62</v>
      </c>
      <c r="J88">
        <v>6.9486404830000001</v>
      </c>
      <c r="K88">
        <f t="shared" si="4"/>
        <v>23</v>
      </c>
      <c r="L88">
        <f t="shared" si="5"/>
        <v>529</v>
      </c>
      <c r="M88">
        <f t="shared" si="6"/>
        <v>0</v>
      </c>
      <c r="N88">
        <f t="shared" si="7"/>
        <v>1</v>
      </c>
    </row>
    <row r="89" spans="1:14">
      <c r="A89" t="s">
        <v>13</v>
      </c>
      <c r="B89" t="s">
        <v>16</v>
      </c>
      <c r="C89">
        <v>42</v>
      </c>
      <c r="D89">
        <v>314</v>
      </c>
      <c r="E89">
        <v>290</v>
      </c>
      <c r="F89">
        <v>70</v>
      </c>
      <c r="G89">
        <v>6</v>
      </c>
      <c r="H89" t="s">
        <v>14</v>
      </c>
      <c r="I89">
        <v>24.84</v>
      </c>
      <c r="J89">
        <v>7.6433121020000003</v>
      </c>
      <c r="K89">
        <f t="shared" si="4"/>
        <v>24</v>
      </c>
      <c r="L89">
        <f t="shared" si="5"/>
        <v>576</v>
      </c>
      <c r="M89">
        <f t="shared" si="6"/>
        <v>1</v>
      </c>
      <c r="N89">
        <f t="shared" si="7"/>
        <v>1</v>
      </c>
    </row>
    <row r="90" spans="1:14">
      <c r="A90" t="s">
        <v>10</v>
      </c>
      <c r="B90" t="s">
        <v>16</v>
      </c>
      <c r="C90">
        <v>46</v>
      </c>
      <c r="D90">
        <v>267</v>
      </c>
      <c r="E90">
        <v>253</v>
      </c>
      <c r="F90">
        <v>67</v>
      </c>
      <c r="G90">
        <v>6</v>
      </c>
      <c r="H90" t="s">
        <v>14</v>
      </c>
      <c r="I90">
        <v>39.700000000000003</v>
      </c>
      <c r="J90">
        <v>5.243445693</v>
      </c>
      <c r="K90">
        <f t="shared" si="4"/>
        <v>14</v>
      </c>
      <c r="L90">
        <f t="shared" si="5"/>
        <v>196</v>
      </c>
      <c r="M90">
        <f t="shared" si="6"/>
        <v>1</v>
      </c>
      <c r="N90">
        <f t="shared" si="7"/>
        <v>1</v>
      </c>
    </row>
    <row r="91" spans="1:14">
      <c r="A91" t="s">
        <v>10</v>
      </c>
      <c r="B91" t="s">
        <v>19</v>
      </c>
      <c r="C91">
        <v>51</v>
      </c>
      <c r="D91">
        <v>216</v>
      </c>
      <c r="E91">
        <v>204</v>
      </c>
      <c r="F91">
        <v>67</v>
      </c>
      <c r="G91">
        <v>6</v>
      </c>
      <c r="H91" t="s">
        <v>14</v>
      </c>
      <c r="I91">
        <v>34.26</v>
      </c>
      <c r="J91">
        <v>5.5555555559999998</v>
      </c>
      <c r="K91">
        <f t="shared" si="4"/>
        <v>12</v>
      </c>
      <c r="L91">
        <f t="shared" si="5"/>
        <v>144</v>
      </c>
      <c r="M91">
        <f t="shared" si="6"/>
        <v>1</v>
      </c>
      <c r="N91">
        <f t="shared" si="7"/>
        <v>1</v>
      </c>
    </row>
    <row r="92" spans="1:14">
      <c r="A92" t="s">
        <v>13</v>
      </c>
      <c r="B92" t="s">
        <v>19</v>
      </c>
      <c r="C92">
        <v>51</v>
      </c>
      <c r="D92">
        <v>380</v>
      </c>
      <c r="E92">
        <v>363</v>
      </c>
      <c r="F92">
        <v>70</v>
      </c>
      <c r="G92">
        <v>6</v>
      </c>
      <c r="H92" t="s">
        <v>14</v>
      </c>
      <c r="I92">
        <v>30.26</v>
      </c>
      <c r="J92">
        <v>4.4736842110000001</v>
      </c>
      <c r="K92">
        <f t="shared" si="4"/>
        <v>17</v>
      </c>
      <c r="L92">
        <f t="shared" si="5"/>
        <v>289</v>
      </c>
      <c r="M92">
        <f t="shared" si="6"/>
        <v>1</v>
      </c>
      <c r="N92">
        <f t="shared" si="7"/>
        <v>1</v>
      </c>
    </row>
    <row r="93" spans="1:14">
      <c r="A93" t="s">
        <v>13</v>
      </c>
      <c r="B93" t="s">
        <v>11</v>
      </c>
      <c r="C93">
        <v>18</v>
      </c>
      <c r="D93">
        <v>388</v>
      </c>
      <c r="E93">
        <v>366</v>
      </c>
      <c r="F93">
        <v>71</v>
      </c>
      <c r="G93">
        <v>7</v>
      </c>
      <c r="H93" t="s">
        <v>12</v>
      </c>
      <c r="I93">
        <v>53.35</v>
      </c>
      <c r="J93">
        <v>5.6701030929999998</v>
      </c>
      <c r="K93">
        <f t="shared" si="4"/>
        <v>22</v>
      </c>
      <c r="L93">
        <f t="shared" si="5"/>
        <v>484</v>
      </c>
      <c r="M93">
        <f t="shared" si="6"/>
        <v>0</v>
      </c>
      <c r="N93">
        <f t="shared" si="7"/>
        <v>0</v>
      </c>
    </row>
    <row r="94" spans="1:14">
      <c r="A94" t="s">
        <v>13</v>
      </c>
      <c r="B94" t="s">
        <v>11</v>
      </c>
      <c r="C94">
        <v>19</v>
      </c>
      <c r="D94">
        <v>454</v>
      </c>
      <c r="E94">
        <v>424</v>
      </c>
      <c r="F94">
        <v>68</v>
      </c>
      <c r="G94">
        <v>7</v>
      </c>
      <c r="H94" t="s">
        <v>14</v>
      </c>
      <c r="I94">
        <v>31.28</v>
      </c>
      <c r="J94">
        <v>6.6079295150000004</v>
      </c>
      <c r="K94">
        <f t="shared" si="4"/>
        <v>30</v>
      </c>
      <c r="L94">
        <f t="shared" si="5"/>
        <v>900</v>
      </c>
      <c r="M94">
        <f t="shared" si="6"/>
        <v>1</v>
      </c>
      <c r="N94">
        <f t="shared" si="7"/>
        <v>0</v>
      </c>
    </row>
    <row r="95" spans="1:14">
      <c r="A95" t="s">
        <v>10</v>
      </c>
      <c r="B95" t="s">
        <v>11</v>
      </c>
      <c r="C95">
        <v>23</v>
      </c>
      <c r="D95">
        <v>294</v>
      </c>
      <c r="E95">
        <v>273</v>
      </c>
      <c r="F95">
        <v>69</v>
      </c>
      <c r="G95">
        <v>7</v>
      </c>
      <c r="H95" t="s">
        <v>14</v>
      </c>
      <c r="I95">
        <v>52.72</v>
      </c>
      <c r="J95">
        <v>7.1428571429999996</v>
      </c>
      <c r="K95">
        <f t="shared" si="4"/>
        <v>21</v>
      </c>
      <c r="L95">
        <f t="shared" si="5"/>
        <v>441</v>
      </c>
      <c r="M95">
        <f t="shared" si="6"/>
        <v>1</v>
      </c>
      <c r="N95">
        <f t="shared" si="7"/>
        <v>0</v>
      </c>
    </row>
    <row r="96" spans="1:14">
      <c r="A96" t="s">
        <v>13</v>
      </c>
      <c r="B96" t="s">
        <v>11</v>
      </c>
      <c r="C96">
        <v>23</v>
      </c>
      <c r="D96">
        <v>393</v>
      </c>
      <c r="E96">
        <v>377</v>
      </c>
      <c r="F96">
        <v>72</v>
      </c>
      <c r="G96">
        <v>7</v>
      </c>
      <c r="H96" t="s">
        <v>14</v>
      </c>
      <c r="I96">
        <v>10.94</v>
      </c>
      <c r="J96">
        <v>4.0712468189999997</v>
      </c>
      <c r="K96">
        <f t="shared" si="4"/>
        <v>16</v>
      </c>
      <c r="L96">
        <f t="shared" si="5"/>
        <v>256</v>
      </c>
      <c r="M96">
        <f t="shared" si="6"/>
        <v>1</v>
      </c>
      <c r="N96">
        <f t="shared" si="7"/>
        <v>0</v>
      </c>
    </row>
    <row r="97" spans="1:14">
      <c r="A97" t="s">
        <v>10</v>
      </c>
      <c r="B97" t="s">
        <v>11</v>
      </c>
      <c r="C97">
        <v>24</v>
      </c>
      <c r="D97">
        <v>285</v>
      </c>
      <c r="E97">
        <v>272</v>
      </c>
      <c r="F97">
        <v>69</v>
      </c>
      <c r="G97">
        <v>7</v>
      </c>
      <c r="H97" t="s">
        <v>14</v>
      </c>
      <c r="I97">
        <v>30.18</v>
      </c>
      <c r="J97">
        <v>4.5614035089999998</v>
      </c>
      <c r="K97">
        <f t="shared" si="4"/>
        <v>13</v>
      </c>
      <c r="L97">
        <f t="shared" si="5"/>
        <v>169</v>
      </c>
      <c r="M97">
        <f t="shared" si="6"/>
        <v>1</v>
      </c>
      <c r="N97">
        <f t="shared" si="7"/>
        <v>0</v>
      </c>
    </row>
    <row r="98" spans="1:14">
      <c r="A98" t="s">
        <v>13</v>
      </c>
      <c r="B98" t="s">
        <v>11</v>
      </c>
      <c r="C98">
        <v>26</v>
      </c>
      <c r="D98">
        <v>364</v>
      </c>
      <c r="E98">
        <v>347</v>
      </c>
      <c r="F98">
        <v>71</v>
      </c>
      <c r="G98">
        <v>7</v>
      </c>
      <c r="H98" t="s">
        <v>12</v>
      </c>
      <c r="I98">
        <v>37.090000000000003</v>
      </c>
      <c r="J98">
        <v>4.6703296700000001</v>
      </c>
      <c r="K98">
        <f t="shared" si="4"/>
        <v>17</v>
      </c>
      <c r="L98">
        <f t="shared" si="5"/>
        <v>289</v>
      </c>
      <c r="M98">
        <f t="shared" si="6"/>
        <v>0</v>
      </c>
      <c r="N98">
        <f t="shared" si="7"/>
        <v>0</v>
      </c>
    </row>
    <row r="99" spans="1:14">
      <c r="A99" t="s">
        <v>13</v>
      </c>
      <c r="B99" t="s">
        <v>11</v>
      </c>
      <c r="C99">
        <v>27</v>
      </c>
      <c r="D99">
        <v>412</v>
      </c>
      <c r="E99">
        <v>392</v>
      </c>
      <c r="F99">
        <v>76</v>
      </c>
      <c r="G99">
        <v>7</v>
      </c>
      <c r="H99" t="s">
        <v>14</v>
      </c>
      <c r="I99">
        <v>37.380000000000003</v>
      </c>
      <c r="J99">
        <v>4.8543689319999999</v>
      </c>
      <c r="K99">
        <f t="shared" si="4"/>
        <v>20</v>
      </c>
      <c r="L99">
        <f t="shared" si="5"/>
        <v>400</v>
      </c>
      <c r="M99">
        <f t="shared" si="6"/>
        <v>1</v>
      </c>
      <c r="N99">
        <f t="shared" si="7"/>
        <v>0</v>
      </c>
    </row>
    <row r="100" spans="1:14">
      <c r="A100" t="s">
        <v>13</v>
      </c>
      <c r="B100" t="s">
        <v>11</v>
      </c>
      <c r="C100">
        <v>27</v>
      </c>
      <c r="D100">
        <v>365</v>
      </c>
      <c r="E100">
        <v>351</v>
      </c>
      <c r="F100">
        <v>80</v>
      </c>
      <c r="G100">
        <v>7</v>
      </c>
      <c r="H100" t="s">
        <v>14</v>
      </c>
      <c r="I100">
        <v>31.78</v>
      </c>
      <c r="J100">
        <v>3.8356164380000002</v>
      </c>
      <c r="K100">
        <f t="shared" si="4"/>
        <v>14</v>
      </c>
      <c r="L100">
        <f t="shared" si="5"/>
        <v>196</v>
      </c>
      <c r="M100">
        <f t="shared" si="6"/>
        <v>1</v>
      </c>
      <c r="N100">
        <f t="shared" si="7"/>
        <v>0</v>
      </c>
    </row>
    <row r="101" spans="1:14">
      <c r="A101" t="s">
        <v>10</v>
      </c>
      <c r="B101" t="s">
        <v>11</v>
      </c>
      <c r="C101">
        <v>28</v>
      </c>
      <c r="D101">
        <v>360</v>
      </c>
      <c r="E101">
        <v>341</v>
      </c>
      <c r="F101">
        <v>67</v>
      </c>
      <c r="G101">
        <v>7</v>
      </c>
      <c r="H101" t="s">
        <v>12</v>
      </c>
      <c r="I101">
        <v>46.39</v>
      </c>
      <c r="J101">
        <v>5.2777777779999999</v>
      </c>
      <c r="K101">
        <f t="shared" si="4"/>
        <v>19</v>
      </c>
      <c r="L101">
        <f t="shared" si="5"/>
        <v>361</v>
      </c>
      <c r="M101">
        <f t="shared" si="6"/>
        <v>0</v>
      </c>
      <c r="N101">
        <f t="shared" si="7"/>
        <v>0</v>
      </c>
    </row>
    <row r="102" spans="1:14">
      <c r="A102" t="s">
        <v>13</v>
      </c>
      <c r="B102" t="s">
        <v>11</v>
      </c>
      <c r="C102">
        <v>28</v>
      </c>
      <c r="D102">
        <v>372</v>
      </c>
      <c r="E102">
        <v>349</v>
      </c>
      <c r="F102">
        <v>72</v>
      </c>
      <c r="G102">
        <v>7</v>
      </c>
      <c r="H102" t="s">
        <v>12</v>
      </c>
      <c r="I102">
        <v>39.25</v>
      </c>
      <c r="J102">
        <v>6.1827956989999997</v>
      </c>
      <c r="K102">
        <f t="shared" si="4"/>
        <v>23</v>
      </c>
      <c r="L102">
        <f t="shared" si="5"/>
        <v>529</v>
      </c>
      <c r="M102">
        <f t="shared" si="6"/>
        <v>0</v>
      </c>
      <c r="N102">
        <f t="shared" si="7"/>
        <v>0</v>
      </c>
    </row>
    <row r="103" spans="1:14">
      <c r="A103" t="s">
        <v>10</v>
      </c>
      <c r="B103" t="s">
        <v>11</v>
      </c>
      <c r="C103">
        <v>28</v>
      </c>
      <c r="D103">
        <v>249</v>
      </c>
      <c r="E103">
        <v>236</v>
      </c>
      <c r="F103">
        <v>65</v>
      </c>
      <c r="G103">
        <v>7</v>
      </c>
      <c r="H103" t="s">
        <v>14</v>
      </c>
      <c r="I103">
        <v>22.09</v>
      </c>
      <c r="J103">
        <v>5.2208835340000004</v>
      </c>
      <c r="K103">
        <f t="shared" si="4"/>
        <v>13</v>
      </c>
      <c r="L103">
        <f t="shared" si="5"/>
        <v>169</v>
      </c>
      <c r="M103">
        <f t="shared" si="6"/>
        <v>1</v>
      </c>
      <c r="N103">
        <f t="shared" si="7"/>
        <v>0</v>
      </c>
    </row>
    <row r="104" spans="1:14">
      <c r="A104" t="s">
        <v>10</v>
      </c>
      <c r="B104" t="s">
        <v>11</v>
      </c>
      <c r="C104">
        <v>29</v>
      </c>
      <c r="D104">
        <v>283</v>
      </c>
      <c r="E104">
        <v>270</v>
      </c>
      <c r="F104">
        <v>65</v>
      </c>
      <c r="G104">
        <v>7</v>
      </c>
      <c r="H104" t="s">
        <v>12</v>
      </c>
      <c r="I104">
        <v>32.51</v>
      </c>
      <c r="J104">
        <v>4.5936395760000002</v>
      </c>
      <c r="K104">
        <f t="shared" si="4"/>
        <v>13</v>
      </c>
      <c r="L104">
        <f t="shared" si="5"/>
        <v>169</v>
      </c>
      <c r="M104">
        <f t="shared" si="6"/>
        <v>0</v>
      </c>
      <c r="N104">
        <f t="shared" si="7"/>
        <v>0</v>
      </c>
    </row>
    <row r="105" spans="1:14">
      <c r="A105" t="s">
        <v>10</v>
      </c>
      <c r="B105" t="s">
        <v>15</v>
      </c>
      <c r="C105">
        <v>30</v>
      </c>
      <c r="D105">
        <v>263</v>
      </c>
      <c r="E105">
        <v>251</v>
      </c>
      <c r="F105">
        <v>69</v>
      </c>
      <c r="G105">
        <v>7</v>
      </c>
      <c r="H105" t="s">
        <v>14</v>
      </c>
      <c r="I105">
        <v>34.979999999999997</v>
      </c>
      <c r="J105">
        <v>4.5627376430000002</v>
      </c>
      <c r="K105">
        <f t="shared" si="4"/>
        <v>12</v>
      </c>
      <c r="L105">
        <f t="shared" si="5"/>
        <v>144</v>
      </c>
      <c r="M105">
        <f t="shared" si="6"/>
        <v>1</v>
      </c>
      <c r="N105">
        <f t="shared" si="7"/>
        <v>0</v>
      </c>
    </row>
    <row r="106" spans="1:14">
      <c r="A106" t="s">
        <v>13</v>
      </c>
      <c r="B106" t="s">
        <v>15</v>
      </c>
      <c r="C106">
        <v>31</v>
      </c>
      <c r="D106">
        <v>381</v>
      </c>
      <c r="E106">
        <v>364</v>
      </c>
      <c r="F106">
        <v>71</v>
      </c>
      <c r="G106">
        <v>7</v>
      </c>
      <c r="H106" t="s">
        <v>12</v>
      </c>
      <c r="I106">
        <v>35.700000000000003</v>
      </c>
      <c r="J106">
        <v>4.4619422569999996</v>
      </c>
      <c r="K106">
        <f t="shared" si="4"/>
        <v>17</v>
      </c>
      <c r="L106">
        <f t="shared" si="5"/>
        <v>289</v>
      </c>
      <c r="M106">
        <f t="shared" si="6"/>
        <v>0</v>
      </c>
      <c r="N106">
        <f t="shared" si="7"/>
        <v>0</v>
      </c>
    </row>
    <row r="107" spans="1:14">
      <c r="A107" t="s">
        <v>10</v>
      </c>
      <c r="B107" t="s">
        <v>15</v>
      </c>
      <c r="C107">
        <v>36</v>
      </c>
      <c r="D107">
        <v>379</v>
      </c>
      <c r="E107">
        <v>368</v>
      </c>
      <c r="F107">
        <v>68</v>
      </c>
      <c r="G107">
        <v>7</v>
      </c>
      <c r="H107" t="s">
        <v>12</v>
      </c>
      <c r="I107">
        <v>33.770000000000003</v>
      </c>
      <c r="J107">
        <v>2.9023746699999999</v>
      </c>
      <c r="K107">
        <f t="shared" si="4"/>
        <v>11</v>
      </c>
      <c r="L107">
        <f t="shared" si="5"/>
        <v>121</v>
      </c>
      <c r="M107">
        <f t="shared" si="6"/>
        <v>0</v>
      </c>
      <c r="N107">
        <f t="shared" si="7"/>
        <v>0</v>
      </c>
    </row>
    <row r="108" spans="1:14">
      <c r="A108" t="s">
        <v>10</v>
      </c>
      <c r="B108" t="s">
        <v>15</v>
      </c>
      <c r="C108">
        <v>37</v>
      </c>
      <c r="D108">
        <v>269</v>
      </c>
      <c r="E108">
        <v>251</v>
      </c>
      <c r="F108">
        <v>68</v>
      </c>
      <c r="G108">
        <v>7</v>
      </c>
      <c r="H108" t="s">
        <v>12</v>
      </c>
      <c r="I108">
        <v>45.72</v>
      </c>
      <c r="J108">
        <v>6.6914498140000003</v>
      </c>
      <c r="K108">
        <f t="shared" si="4"/>
        <v>18</v>
      </c>
      <c r="L108">
        <f t="shared" si="5"/>
        <v>324</v>
      </c>
      <c r="M108">
        <f t="shared" si="6"/>
        <v>0</v>
      </c>
      <c r="N108">
        <f t="shared" si="7"/>
        <v>0</v>
      </c>
    </row>
    <row r="109" spans="1:14">
      <c r="A109" t="s">
        <v>10</v>
      </c>
      <c r="B109" t="s">
        <v>16</v>
      </c>
      <c r="C109">
        <v>41</v>
      </c>
      <c r="D109">
        <v>309</v>
      </c>
      <c r="E109">
        <v>296</v>
      </c>
      <c r="F109">
        <v>68</v>
      </c>
      <c r="G109">
        <v>7</v>
      </c>
      <c r="H109" t="s">
        <v>12</v>
      </c>
      <c r="I109">
        <v>25.89</v>
      </c>
      <c r="J109">
        <v>4.2071197409999996</v>
      </c>
      <c r="K109">
        <f t="shared" si="4"/>
        <v>13</v>
      </c>
      <c r="L109">
        <f t="shared" si="5"/>
        <v>169</v>
      </c>
      <c r="M109">
        <f t="shared" si="6"/>
        <v>0</v>
      </c>
      <c r="N109">
        <f t="shared" si="7"/>
        <v>1</v>
      </c>
    </row>
    <row r="110" spans="1:14">
      <c r="A110" t="s">
        <v>10</v>
      </c>
      <c r="B110" t="s">
        <v>16</v>
      </c>
      <c r="C110">
        <v>48</v>
      </c>
      <c r="D110">
        <v>257</v>
      </c>
      <c r="E110">
        <v>245</v>
      </c>
      <c r="F110">
        <v>66</v>
      </c>
      <c r="G110">
        <v>7</v>
      </c>
      <c r="H110" t="s">
        <v>12</v>
      </c>
      <c r="I110">
        <v>54.47</v>
      </c>
      <c r="J110">
        <v>4.6692606999999997</v>
      </c>
      <c r="K110">
        <f t="shared" si="4"/>
        <v>12</v>
      </c>
      <c r="L110">
        <f t="shared" si="5"/>
        <v>144</v>
      </c>
      <c r="M110">
        <f t="shared" si="6"/>
        <v>0</v>
      </c>
      <c r="N110">
        <f t="shared" si="7"/>
        <v>1</v>
      </c>
    </row>
    <row r="111" spans="1:14">
      <c r="A111" t="s">
        <v>10</v>
      </c>
      <c r="B111" t="s">
        <v>16</v>
      </c>
      <c r="C111">
        <v>48</v>
      </c>
      <c r="D111">
        <v>293</v>
      </c>
      <c r="E111">
        <v>281</v>
      </c>
      <c r="F111">
        <v>69</v>
      </c>
      <c r="G111">
        <v>7</v>
      </c>
      <c r="H111" t="s">
        <v>12</v>
      </c>
      <c r="I111">
        <v>32.42</v>
      </c>
      <c r="J111">
        <v>4.0955631400000003</v>
      </c>
      <c r="K111">
        <f t="shared" si="4"/>
        <v>12</v>
      </c>
      <c r="L111">
        <f t="shared" si="5"/>
        <v>144</v>
      </c>
      <c r="M111">
        <f t="shared" si="6"/>
        <v>0</v>
      </c>
      <c r="N111">
        <f t="shared" si="7"/>
        <v>1</v>
      </c>
    </row>
    <row r="112" spans="1:14">
      <c r="A112" t="s">
        <v>13</v>
      </c>
      <c r="B112" t="s">
        <v>19</v>
      </c>
      <c r="C112">
        <v>54</v>
      </c>
      <c r="D112">
        <v>430</v>
      </c>
      <c r="E112">
        <v>398</v>
      </c>
      <c r="F112">
        <v>72</v>
      </c>
      <c r="G112">
        <v>7</v>
      </c>
      <c r="H112" t="s">
        <v>12</v>
      </c>
      <c r="I112">
        <v>44.65</v>
      </c>
      <c r="J112">
        <v>7.4418604650000004</v>
      </c>
      <c r="K112">
        <f t="shared" si="4"/>
        <v>32</v>
      </c>
      <c r="L112">
        <f t="shared" si="5"/>
        <v>1024</v>
      </c>
      <c r="M112">
        <f t="shared" si="6"/>
        <v>0</v>
      </c>
      <c r="N112">
        <f t="shared" si="7"/>
        <v>1</v>
      </c>
    </row>
    <row r="113" spans="1:14">
      <c r="A113" t="s">
        <v>13</v>
      </c>
      <c r="B113" t="s">
        <v>18</v>
      </c>
      <c r="C113">
        <v>63</v>
      </c>
      <c r="D113">
        <v>369</v>
      </c>
      <c r="E113">
        <v>344</v>
      </c>
      <c r="F113">
        <v>75</v>
      </c>
      <c r="G113">
        <v>7</v>
      </c>
      <c r="H113" t="s">
        <v>14</v>
      </c>
      <c r="I113">
        <v>47.97</v>
      </c>
      <c r="J113">
        <v>6.7750677509999999</v>
      </c>
      <c r="K113">
        <f t="shared" si="4"/>
        <v>25</v>
      </c>
      <c r="L113">
        <f t="shared" si="5"/>
        <v>625</v>
      </c>
      <c r="M113">
        <f t="shared" si="6"/>
        <v>1</v>
      </c>
      <c r="N113">
        <f t="shared" si="7"/>
        <v>1</v>
      </c>
    </row>
    <row r="114" spans="1:14">
      <c r="A114" t="s">
        <v>10</v>
      </c>
      <c r="B114" t="s">
        <v>18</v>
      </c>
      <c r="C114">
        <v>63</v>
      </c>
      <c r="D114">
        <v>242</v>
      </c>
      <c r="E114">
        <v>233</v>
      </c>
      <c r="F114">
        <v>68</v>
      </c>
      <c r="G114">
        <v>7</v>
      </c>
      <c r="H114" t="s">
        <v>14</v>
      </c>
      <c r="I114">
        <v>34.299999999999997</v>
      </c>
      <c r="J114">
        <v>3.7190082640000002</v>
      </c>
      <c r="K114">
        <f t="shared" si="4"/>
        <v>9</v>
      </c>
      <c r="L114">
        <f t="shared" si="5"/>
        <v>81</v>
      </c>
      <c r="M114">
        <f t="shared" si="6"/>
        <v>1</v>
      </c>
      <c r="N114">
        <f t="shared" si="7"/>
        <v>1</v>
      </c>
    </row>
    <row r="115" spans="1:14">
      <c r="A115" t="s">
        <v>10</v>
      </c>
      <c r="B115" t="s">
        <v>11</v>
      </c>
      <c r="C115">
        <v>19</v>
      </c>
      <c r="D115">
        <v>250</v>
      </c>
      <c r="E115">
        <v>244</v>
      </c>
      <c r="F115">
        <v>66</v>
      </c>
      <c r="G115">
        <v>8</v>
      </c>
      <c r="H115" t="s">
        <v>14</v>
      </c>
      <c r="I115">
        <v>34.799999999999997</v>
      </c>
      <c r="J115">
        <v>2.4</v>
      </c>
      <c r="K115">
        <f t="shared" si="4"/>
        <v>6</v>
      </c>
      <c r="L115">
        <f t="shared" si="5"/>
        <v>36</v>
      </c>
      <c r="M115">
        <f t="shared" si="6"/>
        <v>1</v>
      </c>
      <c r="N115">
        <f t="shared" si="7"/>
        <v>0</v>
      </c>
    </row>
    <row r="116" spans="1:14">
      <c r="A116" t="s">
        <v>13</v>
      </c>
      <c r="B116" t="s">
        <v>11</v>
      </c>
      <c r="C116">
        <v>20</v>
      </c>
      <c r="D116">
        <v>312</v>
      </c>
      <c r="E116">
        <v>300</v>
      </c>
      <c r="F116">
        <v>68</v>
      </c>
      <c r="G116">
        <v>8</v>
      </c>
      <c r="H116" t="s">
        <v>14</v>
      </c>
      <c r="I116">
        <v>35.58</v>
      </c>
      <c r="J116">
        <v>3.846153846</v>
      </c>
      <c r="K116">
        <f t="shared" si="4"/>
        <v>12</v>
      </c>
      <c r="L116">
        <f t="shared" si="5"/>
        <v>144</v>
      </c>
      <c r="M116">
        <f t="shared" si="6"/>
        <v>1</v>
      </c>
      <c r="N116">
        <f t="shared" si="7"/>
        <v>0</v>
      </c>
    </row>
    <row r="117" spans="1:14">
      <c r="A117" t="s">
        <v>10</v>
      </c>
      <c r="B117" t="s">
        <v>11</v>
      </c>
      <c r="C117">
        <v>20</v>
      </c>
      <c r="D117">
        <v>309</v>
      </c>
      <c r="E117">
        <v>296</v>
      </c>
      <c r="F117">
        <v>68</v>
      </c>
      <c r="G117">
        <v>8</v>
      </c>
      <c r="H117" t="s">
        <v>14</v>
      </c>
      <c r="I117">
        <v>29.45</v>
      </c>
      <c r="J117">
        <v>4.2071197409999996</v>
      </c>
      <c r="K117">
        <f t="shared" si="4"/>
        <v>13</v>
      </c>
      <c r="L117">
        <f t="shared" si="5"/>
        <v>169</v>
      </c>
      <c r="M117">
        <f t="shared" si="6"/>
        <v>1</v>
      </c>
      <c r="N117">
        <f t="shared" si="7"/>
        <v>0</v>
      </c>
    </row>
    <row r="118" spans="1:14">
      <c r="A118" t="s">
        <v>13</v>
      </c>
      <c r="B118" t="s">
        <v>11</v>
      </c>
      <c r="C118">
        <v>23</v>
      </c>
      <c r="D118">
        <v>367</v>
      </c>
      <c r="E118">
        <v>349</v>
      </c>
      <c r="F118">
        <v>72</v>
      </c>
      <c r="G118">
        <v>8</v>
      </c>
      <c r="H118" t="s">
        <v>14</v>
      </c>
      <c r="I118">
        <v>41.42</v>
      </c>
      <c r="J118">
        <v>4.9046321529999997</v>
      </c>
      <c r="K118">
        <f t="shared" si="4"/>
        <v>18</v>
      </c>
      <c r="L118">
        <f t="shared" si="5"/>
        <v>324</v>
      </c>
      <c r="M118">
        <f t="shared" si="6"/>
        <v>1</v>
      </c>
      <c r="N118">
        <f t="shared" si="7"/>
        <v>0</v>
      </c>
    </row>
    <row r="119" spans="1:14">
      <c r="A119" t="s">
        <v>10</v>
      </c>
      <c r="B119" t="s">
        <v>11</v>
      </c>
      <c r="C119">
        <v>25</v>
      </c>
      <c r="D119">
        <v>279</v>
      </c>
      <c r="E119">
        <v>261</v>
      </c>
      <c r="F119">
        <v>66</v>
      </c>
      <c r="G119">
        <v>8</v>
      </c>
      <c r="H119" t="s">
        <v>14</v>
      </c>
      <c r="I119">
        <v>49.82</v>
      </c>
      <c r="J119">
        <v>6.451612903</v>
      </c>
      <c r="K119">
        <f t="shared" si="4"/>
        <v>18</v>
      </c>
      <c r="L119">
        <f t="shared" si="5"/>
        <v>324</v>
      </c>
      <c r="M119">
        <f t="shared" si="6"/>
        <v>1</v>
      </c>
      <c r="N119">
        <f t="shared" si="7"/>
        <v>0</v>
      </c>
    </row>
    <row r="120" spans="1:14">
      <c r="A120" t="s">
        <v>10</v>
      </c>
      <c r="B120" t="s">
        <v>11</v>
      </c>
      <c r="C120">
        <v>28</v>
      </c>
      <c r="D120">
        <v>253</v>
      </c>
      <c r="E120">
        <v>245</v>
      </c>
      <c r="F120">
        <v>65</v>
      </c>
      <c r="G120">
        <v>8</v>
      </c>
      <c r="H120" t="s">
        <v>14</v>
      </c>
      <c r="I120">
        <v>31.23</v>
      </c>
      <c r="J120">
        <v>3.1620553359999999</v>
      </c>
      <c r="K120">
        <f t="shared" si="4"/>
        <v>8</v>
      </c>
      <c r="L120">
        <f t="shared" si="5"/>
        <v>64</v>
      </c>
      <c r="M120">
        <f t="shared" si="6"/>
        <v>1</v>
      </c>
      <c r="N120">
        <f t="shared" si="7"/>
        <v>0</v>
      </c>
    </row>
    <row r="121" spans="1:14">
      <c r="A121" t="s">
        <v>13</v>
      </c>
      <c r="B121" t="s">
        <v>11</v>
      </c>
      <c r="C121">
        <v>29</v>
      </c>
      <c r="D121">
        <v>444</v>
      </c>
      <c r="E121">
        <v>422</v>
      </c>
      <c r="F121">
        <v>74</v>
      </c>
      <c r="G121">
        <v>8</v>
      </c>
      <c r="H121" t="s">
        <v>14</v>
      </c>
      <c r="I121">
        <v>34.909999999999997</v>
      </c>
      <c r="J121">
        <v>4.9549549549999998</v>
      </c>
      <c r="K121">
        <f t="shared" si="4"/>
        <v>22</v>
      </c>
      <c r="L121">
        <f t="shared" si="5"/>
        <v>484</v>
      </c>
      <c r="M121">
        <f t="shared" si="6"/>
        <v>1</v>
      </c>
      <c r="N121">
        <f t="shared" si="7"/>
        <v>0</v>
      </c>
    </row>
    <row r="122" spans="1:14">
      <c r="A122" t="s">
        <v>10</v>
      </c>
      <c r="B122" t="s">
        <v>15</v>
      </c>
      <c r="C122">
        <v>30</v>
      </c>
      <c r="D122">
        <v>476</v>
      </c>
      <c r="E122">
        <v>459</v>
      </c>
      <c r="F122">
        <v>68</v>
      </c>
      <c r="G122">
        <v>8</v>
      </c>
      <c r="H122" t="s">
        <v>14</v>
      </c>
      <c r="I122">
        <v>36.130000000000003</v>
      </c>
      <c r="J122">
        <v>3.5714285710000002</v>
      </c>
      <c r="K122">
        <f t="shared" si="4"/>
        <v>17</v>
      </c>
      <c r="L122">
        <f t="shared" si="5"/>
        <v>289</v>
      </c>
      <c r="M122">
        <f t="shared" si="6"/>
        <v>1</v>
      </c>
      <c r="N122">
        <f t="shared" si="7"/>
        <v>0</v>
      </c>
    </row>
    <row r="123" spans="1:14">
      <c r="A123" t="s">
        <v>13</v>
      </c>
      <c r="B123" t="s">
        <v>15</v>
      </c>
      <c r="C123">
        <v>31</v>
      </c>
      <c r="D123">
        <v>442</v>
      </c>
      <c r="E123">
        <v>414</v>
      </c>
      <c r="F123">
        <v>76</v>
      </c>
      <c r="G123">
        <v>8</v>
      </c>
      <c r="H123" t="s">
        <v>14</v>
      </c>
      <c r="I123">
        <v>52.94</v>
      </c>
      <c r="J123">
        <v>6.3348416289999996</v>
      </c>
      <c r="K123">
        <f t="shared" si="4"/>
        <v>28</v>
      </c>
      <c r="L123">
        <f t="shared" si="5"/>
        <v>784</v>
      </c>
      <c r="M123">
        <f t="shared" si="6"/>
        <v>1</v>
      </c>
      <c r="N123">
        <f t="shared" si="7"/>
        <v>0</v>
      </c>
    </row>
    <row r="124" spans="1:14">
      <c r="A124" t="s">
        <v>10</v>
      </c>
      <c r="B124" t="s">
        <v>15</v>
      </c>
      <c r="C124">
        <v>35</v>
      </c>
      <c r="D124">
        <v>247</v>
      </c>
      <c r="E124">
        <v>232</v>
      </c>
      <c r="F124">
        <v>64</v>
      </c>
      <c r="G124">
        <v>8</v>
      </c>
      <c r="H124" t="s">
        <v>14</v>
      </c>
      <c r="I124">
        <v>40.49</v>
      </c>
      <c r="J124">
        <v>6.0728744939999997</v>
      </c>
      <c r="K124">
        <f t="shared" si="4"/>
        <v>15</v>
      </c>
      <c r="L124">
        <f t="shared" si="5"/>
        <v>225</v>
      </c>
      <c r="M124">
        <f t="shared" si="6"/>
        <v>1</v>
      </c>
      <c r="N124">
        <f t="shared" si="7"/>
        <v>0</v>
      </c>
    </row>
    <row r="125" spans="1:14">
      <c r="A125" t="s">
        <v>10</v>
      </c>
      <c r="B125" t="s">
        <v>15</v>
      </c>
      <c r="C125">
        <v>37</v>
      </c>
      <c r="D125">
        <v>250</v>
      </c>
      <c r="E125">
        <v>238</v>
      </c>
      <c r="F125">
        <v>62</v>
      </c>
      <c r="G125">
        <v>8</v>
      </c>
      <c r="H125" t="s">
        <v>14</v>
      </c>
      <c r="I125">
        <v>47.2</v>
      </c>
      <c r="J125">
        <v>4.8</v>
      </c>
      <c r="K125">
        <f t="shared" si="4"/>
        <v>12</v>
      </c>
      <c r="L125">
        <f t="shared" si="5"/>
        <v>144</v>
      </c>
      <c r="M125">
        <f t="shared" si="6"/>
        <v>1</v>
      </c>
      <c r="N125">
        <f t="shared" si="7"/>
        <v>0</v>
      </c>
    </row>
    <row r="126" spans="1:14">
      <c r="A126" t="s">
        <v>13</v>
      </c>
      <c r="B126" t="s">
        <v>15</v>
      </c>
      <c r="C126">
        <v>39</v>
      </c>
      <c r="D126">
        <v>430</v>
      </c>
      <c r="E126">
        <v>406</v>
      </c>
      <c r="F126">
        <v>71</v>
      </c>
      <c r="G126">
        <v>8</v>
      </c>
      <c r="H126" t="s">
        <v>14</v>
      </c>
      <c r="I126">
        <v>55.58</v>
      </c>
      <c r="J126">
        <v>5.5813953490000001</v>
      </c>
      <c r="K126">
        <f t="shared" si="4"/>
        <v>24</v>
      </c>
      <c r="L126">
        <f t="shared" si="5"/>
        <v>576</v>
      </c>
      <c r="M126">
        <f t="shared" si="6"/>
        <v>1</v>
      </c>
      <c r="N126">
        <f t="shared" si="7"/>
        <v>0</v>
      </c>
    </row>
    <row r="127" spans="1:14">
      <c r="A127" t="s">
        <v>13</v>
      </c>
      <c r="B127" t="s">
        <v>16</v>
      </c>
      <c r="C127">
        <v>40</v>
      </c>
      <c r="D127">
        <v>407</v>
      </c>
      <c r="E127">
        <v>394</v>
      </c>
      <c r="F127">
        <v>72</v>
      </c>
      <c r="G127">
        <v>8</v>
      </c>
      <c r="H127" t="s">
        <v>14</v>
      </c>
      <c r="I127">
        <v>44.23</v>
      </c>
      <c r="J127">
        <v>3.1941031940000002</v>
      </c>
      <c r="K127">
        <f t="shared" si="4"/>
        <v>13</v>
      </c>
      <c r="L127">
        <f t="shared" si="5"/>
        <v>169</v>
      </c>
      <c r="M127">
        <f t="shared" si="6"/>
        <v>1</v>
      </c>
      <c r="N127">
        <f t="shared" si="7"/>
        <v>1</v>
      </c>
    </row>
    <row r="128" spans="1:14">
      <c r="A128" t="s">
        <v>13</v>
      </c>
      <c r="B128" t="s">
        <v>16</v>
      </c>
      <c r="C128">
        <v>44</v>
      </c>
      <c r="D128">
        <v>325</v>
      </c>
      <c r="E128">
        <v>306</v>
      </c>
      <c r="F128">
        <v>71</v>
      </c>
      <c r="G128">
        <v>8</v>
      </c>
      <c r="H128" t="s">
        <v>14</v>
      </c>
      <c r="I128">
        <v>35.69</v>
      </c>
      <c r="J128">
        <v>5.846153846</v>
      </c>
      <c r="K128">
        <f t="shared" si="4"/>
        <v>19</v>
      </c>
      <c r="L128">
        <f t="shared" si="5"/>
        <v>361</v>
      </c>
      <c r="M128">
        <f t="shared" si="6"/>
        <v>1</v>
      </c>
      <c r="N128">
        <f t="shared" si="7"/>
        <v>1</v>
      </c>
    </row>
    <row r="129" spans="1:14">
      <c r="A129" t="s">
        <v>10</v>
      </c>
      <c r="B129" t="s">
        <v>16</v>
      </c>
      <c r="C129">
        <v>49</v>
      </c>
      <c r="D129">
        <v>267</v>
      </c>
      <c r="E129">
        <v>257</v>
      </c>
      <c r="F129">
        <v>67</v>
      </c>
      <c r="G129">
        <v>8</v>
      </c>
      <c r="H129" t="s">
        <v>14</v>
      </c>
      <c r="I129">
        <v>34.08</v>
      </c>
      <c r="J129">
        <v>3.745318352</v>
      </c>
      <c r="K129">
        <f t="shared" si="4"/>
        <v>10</v>
      </c>
      <c r="L129">
        <f t="shared" si="5"/>
        <v>100</v>
      </c>
      <c r="M129">
        <f t="shared" si="6"/>
        <v>1</v>
      </c>
      <c r="N129">
        <f t="shared" si="7"/>
        <v>1</v>
      </c>
    </row>
    <row r="130" spans="1:14">
      <c r="A130" t="s">
        <v>13</v>
      </c>
      <c r="B130" t="s">
        <v>19</v>
      </c>
      <c r="C130">
        <v>56</v>
      </c>
      <c r="D130">
        <v>355</v>
      </c>
      <c r="E130">
        <v>336</v>
      </c>
      <c r="F130">
        <v>74</v>
      </c>
      <c r="G130">
        <v>8</v>
      </c>
      <c r="H130" t="s">
        <v>14</v>
      </c>
      <c r="I130">
        <v>25.92</v>
      </c>
      <c r="J130">
        <v>5.352112676</v>
      </c>
      <c r="K130">
        <f t="shared" si="4"/>
        <v>19</v>
      </c>
      <c r="L130">
        <f t="shared" si="5"/>
        <v>361</v>
      </c>
      <c r="M130">
        <f t="shared" si="6"/>
        <v>1</v>
      </c>
      <c r="N130">
        <f t="shared" si="7"/>
        <v>1</v>
      </c>
    </row>
    <row r="131" spans="1:14">
      <c r="A131" t="s">
        <v>13</v>
      </c>
      <c r="B131" t="s">
        <v>11</v>
      </c>
      <c r="C131">
        <v>24</v>
      </c>
      <c r="D131">
        <v>372</v>
      </c>
      <c r="E131">
        <v>354</v>
      </c>
      <c r="F131">
        <v>76</v>
      </c>
      <c r="G131">
        <v>9</v>
      </c>
      <c r="H131" t="s">
        <v>14</v>
      </c>
      <c r="I131">
        <v>38.17</v>
      </c>
      <c r="J131">
        <v>4.8387096769999998</v>
      </c>
      <c r="K131">
        <f t="shared" ref="K131:K194" si="8">D131-E131</f>
        <v>18</v>
      </c>
      <c r="L131">
        <f t="shared" ref="L131:L194" si="9">K131^2</f>
        <v>324</v>
      </c>
      <c r="M131">
        <f t="shared" ref="M131:M194" si="10">IF(H131=M$1, 1, 0)</f>
        <v>1</v>
      </c>
      <c r="N131">
        <f t="shared" ref="N131:N194" si="11">IF(C131&gt;39, 1, 0)</f>
        <v>0</v>
      </c>
    </row>
    <row r="132" spans="1:14">
      <c r="A132" t="s">
        <v>10</v>
      </c>
      <c r="B132" t="s">
        <v>11</v>
      </c>
      <c r="C132">
        <v>24</v>
      </c>
      <c r="D132">
        <v>298</v>
      </c>
      <c r="E132">
        <v>284</v>
      </c>
      <c r="F132">
        <v>67</v>
      </c>
      <c r="G132">
        <v>9</v>
      </c>
      <c r="H132" t="s">
        <v>14</v>
      </c>
      <c r="I132">
        <v>28.19</v>
      </c>
      <c r="J132">
        <v>4.697986577</v>
      </c>
      <c r="K132">
        <f t="shared" si="8"/>
        <v>14</v>
      </c>
      <c r="L132">
        <f t="shared" si="9"/>
        <v>196</v>
      </c>
      <c r="M132">
        <f t="shared" si="10"/>
        <v>1</v>
      </c>
      <c r="N132">
        <f t="shared" si="11"/>
        <v>0</v>
      </c>
    </row>
    <row r="133" spans="1:14">
      <c r="A133" t="s">
        <v>13</v>
      </c>
      <c r="B133" t="s">
        <v>11</v>
      </c>
      <c r="C133">
        <v>25</v>
      </c>
      <c r="D133">
        <v>346</v>
      </c>
      <c r="E133">
        <v>317</v>
      </c>
      <c r="F133">
        <v>70</v>
      </c>
      <c r="G133">
        <v>9</v>
      </c>
      <c r="H133" t="s">
        <v>14</v>
      </c>
      <c r="I133">
        <v>48.55</v>
      </c>
      <c r="J133">
        <v>8.3815028900000001</v>
      </c>
      <c r="K133">
        <f t="shared" si="8"/>
        <v>29</v>
      </c>
      <c r="L133">
        <f t="shared" si="9"/>
        <v>841</v>
      </c>
      <c r="M133">
        <f t="shared" si="10"/>
        <v>1</v>
      </c>
      <c r="N133">
        <f t="shared" si="11"/>
        <v>0</v>
      </c>
    </row>
    <row r="134" spans="1:14">
      <c r="A134" t="s">
        <v>10</v>
      </c>
      <c r="B134" t="s">
        <v>11</v>
      </c>
      <c r="C134">
        <v>27</v>
      </c>
      <c r="D134">
        <v>374</v>
      </c>
      <c r="E134">
        <v>353</v>
      </c>
      <c r="F134">
        <v>65</v>
      </c>
      <c r="G134">
        <v>9</v>
      </c>
      <c r="H134" t="s">
        <v>14</v>
      </c>
      <c r="I134">
        <v>48.93</v>
      </c>
      <c r="J134">
        <v>5.6149732620000004</v>
      </c>
      <c r="K134">
        <f t="shared" si="8"/>
        <v>21</v>
      </c>
      <c r="L134">
        <f t="shared" si="9"/>
        <v>441</v>
      </c>
      <c r="M134">
        <f t="shared" si="10"/>
        <v>1</v>
      </c>
      <c r="N134">
        <f t="shared" si="11"/>
        <v>0</v>
      </c>
    </row>
    <row r="135" spans="1:14">
      <c r="A135" t="s">
        <v>10</v>
      </c>
      <c r="B135" t="s">
        <v>11</v>
      </c>
      <c r="C135">
        <v>28</v>
      </c>
      <c r="D135">
        <v>265</v>
      </c>
      <c r="E135">
        <v>249</v>
      </c>
      <c r="F135">
        <v>69</v>
      </c>
      <c r="G135">
        <v>9</v>
      </c>
      <c r="H135" t="s">
        <v>14</v>
      </c>
      <c r="I135">
        <v>19.62</v>
      </c>
      <c r="J135">
        <v>6.0377358489999997</v>
      </c>
      <c r="K135">
        <f t="shared" si="8"/>
        <v>16</v>
      </c>
      <c r="L135">
        <f t="shared" si="9"/>
        <v>256</v>
      </c>
      <c r="M135">
        <f t="shared" si="10"/>
        <v>1</v>
      </c>
      <c r="N135">
        <f t="shared" si="11"/>
        <v>0</v>
      </c>
    </row>
    <row r="136" spans="1:14">
      <c r="A136" t="s">
        <v>13</v>
      </c>
      <c r="B136" t="s">
        <v>11</v>
      </c>
      <c r="C136">
        <v>29</v>
      </c>
      <c r="D136">
        <v>403</v>
      </c>
      <c r="E136">
        <v>374</v>
      </c>
      <c r="F136">
        <v>73</v>
      </c>
      <c r="G136">
        <v>9</v>
      </c>
      <c r="H136" t="s">
        <v>14</v>
      </c>
      <c r="I136">
        <v>53.35</v>
      </c>
      <c r="J136">
        <v>7.1960297769999997</v>
      </c>
      <c r="K136">
        <f t="shared" si="8"/>
        <v>29</v>
      </c>
      <c r="L136">
        <f t="shared" si="9"/>
        <v>841</v>
      </c>
      <c r="M136">
        <f t="shared" si="10"/>
        <v>1</v>
      </c>
      <c r="N136">
        <f t="shared" si="11"/>
        <v>0</v>
      </c>
    </row>
    <row r="137" spans="1:14">
      <c r="A137" t="s">
        <v>10</v>
      </c>
      <c r="B137" t="s">
        <v>11</v>
      </c>
      <c r="C137">
        <v>29</v>
      </c>
      <c r="D137">
        <v>264</v>
      </c>
      <c r="E137">
        <v>246</v>
      </c>
      <c r="F137">
        <v>68</v>
      </c>
      <c r="G137">
        <v>9</v>
      </c>
      <c r="H137" t="s">
        <v>14</v>
      </c>
      <c r="I137">
        <v>37.5</v>
      </c>
      <c r="J137">
        <v>6.8181818180000002</v>
      </c>
      <c r="K137">
        <f t="shared" si="8"/>
        <v>18</v>
      </c>
      <c r="L137">
        <f t="shared" si="9"/>
        <v>324</v>
      </c>
      <c r="M137">
        <f t="shared" si="10"/>
        <v>1</v>
      </c>
      <c r="N137">
        <f t="shared" si="11"/>
        <v>0</v>
      </c>
    </row>
    <row r="138" spans="1:14">
      <c r="A138" t="s">
        <v>13</v>
      </c>
      <c r="B138" t="s">
        <v>15</v>
      </c>
      <c r="C138">
        <v>30</v>
      </c>
      <c r="D138">
        <v>484</v>
      </c>
      <c r="E138">
        <v>461</v>
      </c>
      <c r="F138">
        <v>77</v>
      </c>
      <c r="G138">
        <v>9</v>
      </c>
      <c r="H138" t="s">
        <v>14</v>
      </c>
      <c r="I138">
        <v>30.79</v>
      </c>
      <c r="J138">
        <v>4.752066116</v>
      </c>
      <c r="K138">
        <f t="shared" si="8"/>
        <v>23</v>
      </c>
      <c r="L138">
        <f t="shared" si="9"/>
        <v>529</v>
      </c>
      <c r="M138">
        <f t="shared" si="10"/>
        <v>1</v>
      </c>
      <c r="N138">
        <f t="shared" si="11"/>
        <v>0</v>
      </c>
    </row>
    <row r="139" spans="1:14">
      <c r="A139" t="s">
        <v>13</v>
      </c>
      <c r="B139" t="s">
        <v>15</v>
      </c>
      <c r="C139">
        <v>30</v>
      </c>
      <c r="D139">
        <v>485</v>
      </c>
      <c r="E139">
        <v>462</v>
      </c>
      <c r="F139">
        <v>77</v>
      </c>
      <c r="G139">
        <v>9</v>
      </c>
      <c r="H139" t="s">
        <v>14</v>
      </c>
      <c r="I139">
        <v>26.39</v>
      </c>
      <c r="J139">
        <v>4.742268041</v>
      </c>
      <c r="K139">
        <f t="shared" si="8"/>
        <v>23</v>
      </c>
      <c r="L139">
        <f t="shared" si="9"/>
        <v>529</v>
      </c>
      <c r="M139">
        <f t="shared" si="10"/>
        <v>1</v>
      </c>
      <c r="N139">
        <f t="shared" si="11"/>
        <v>0</v>
      </c>
    </row>
    <row r="140" spans="1:14">
      <c r="A140" t="s">
        <v>13</v>
      </c>
      <c r="B140" t="s">
        <v>15</v>
      </c>
      <c r="C140">
        <v>31</v>
      </c>
      <c r="D140">
        <v>526</v>
      </c>
      <c r="E140">
        <v>492</v>
      </c>
      <c r="F140">
        <v>75</v>
      </c>
      <c r="G140">
        <v>9</v>
      </c>
      <c r="H140" t="s">
        <v>14</v>
      </c>
      <c r="I140">
        <v>50.19</v>
      </c>
      <c r="J140">
        <v>6.4638783269999998</v>
      </c>
      <c r="K140">
        <f t="shared" si="8"/>
        <v>34</v>
      </c>
      <c r="L140">
        <f t="shared" si="9"/>
        <v>1156</v>
      </c>
      <c r="M140">
        <f t="shared" si="10"/>
        <v>1</v>
      </c>
      <c r="N140">
        <f t="shared" si="11"/>
        <v>0</v>
      </c>
    </row>
    <row r="141" spans="1:14">
      <c r="A141" t="s">
        <v>13</v>
      </c>
      <c r="B141" t="s">
        <v>15</v>
      </c>
      <c r="C141">
        <v>38</v>
      </c>
      <c r="D141">
        <v>365</v>
      </c>
      <c r="E141">
        <v>344</v>
      </c>
      <c r="F141">
        <v>75</v>
      </c>
      <c r="G141">
        <v>9</v>
      </c>
      <c r="H141" t="s">
        <v>14</v>
      </c>
      <c r="I141">
        <v>35.07</v>
      </c>
      <c r="J141">
        <v>5.7534246580000001</v>
      </c>
      <c r="K141">
        <f t="shared" si="8"/>
        <v>21</v>
      </c>
      <c r="L141">
        <f t="shared" si="9"/>
        <v>441</v>
      </c>
      <c r="M141">
        <f t="shared" si="10"/>
        <v>1</v>
      </c>
      <c r="N141">
        <f t="shared" si="11"/>
        <v>0</v>
      </c>
    </row>
    <row r="142" spans="1:14">
      <c r="A142" t="s">
        <v>10</v>
      </c>
      <c r="B142" t="s">
        <v>15</v>
      </c>
      <c r="C142">
        <v>39</v>
      </c>
      <c r="D142">
        <v>233</v>
      </c>
      <c r="E142">
        <v>214</v>
      </c>
      <c r="F142">
        <v>66</v>
      </c>
      <c r="G142">
        <v>9</v>
      </c>
      <c r="H142" t="s">
        <v>14</v>
      </c>
      <c r="I142">
        <v>38.630000000000003</v>
      </c>
      <c r="J142">
        <v>8.1545064380000003</v>
      </c>
      <c r="K142">
        <f t="shared" si="8"/>
        <v>19</v>
      </c>
      <c r="L142">
        <f t="shared" si="9"/>
        <v>361</v>
      </c>
      <c r="M142">
        <f t="shared" si="10"/>
        <v>1</v>
      </c>
      <c r="N142">
        <f t="shared" si="11"/>
        <v>0</v>
      </c>
    </row>
    <row r="143" spans="1:14">
      <c r="A143" t="s">
        <v>13</v>
      </c>
      <c r="B143" t="s">
        <v>16</v>
      </c>
      <c r="C143">
        <v>46</v>
      </c>
      <c r="D143">
        <v>413</v>
      </c>
      <c r="E143">
        <v>383</v>
      </c>
      <c r="F143">
        <v>70</v>
      </c>
      <c r="G143">
        <v>9</v>
      </c>
      <c r="H143" t="s">
        <v>14</v>
      </c>
      <c r="I143">
        <v>45.76</v>
      </c>
      <c r="J143">
        <v>7.2639225180000002</v>
      </c>
      <c r="K143">
        <f t="shared" si="8"/>
        <v>30</v>
      </c>
      <c r="L143">
        <f t="shared" si="9"/>
        <v>900</v>
      </c>
      <c r="M143">
        <f t="shared" si="10"/>
        <v>1</v>
      </c>
      <c r="N143">
        <f t="shared" si="11"/>
        <v>1</v>
      </c>
    </row>
    <row r="144" spans="1:14">
      <c r="A144" t="s">
        <v>10</v>
      </c>
      <c r="B144" t="s">
        <v>16</v>
      </c>
      <c r="C144">
        <v>48</v>
      </c>
      <c r="D144">
        <v>240</v>
      </c>
      <c r="E144">
        <v>227</v>
      </c>
      <c r="F144">
        <v>69</v>
      </c>
      <c r="G144">
        <v>9</v>
      </c>
      <c r="H144" t="s">
        <v>14</v>
      </c>
      <c r="I144">
        <v>37.92</v>
      </c>
      <c r="J144">
        <v>5.4166666670000003</v>
      </c>
      <c r="K144">
        <f t="shared" si="8"/>
        <v>13</v>
      </c>
      <c r="L144">
        <f t="shared" si="9"/>
        <v>169</v>
      </c>
      <c r="M144">
        <f t="shared" si="10"/>
        <v>1</v>
      </c>
      <c r="N144">
        <f t="shared" si="11"/>
        <v>1</v>
      </c>
    </row>
    <row r="145" spans="1:14">
      <c r="A145" t="s">
        <v>10</v>
      </c>
      <c r="B145" t="s">
        <v>19</v>
      </c>
      <c r="C145">
        <v>50</v>
      </c>
      <c r="D145">
        <v>227</v>
      </c>
      <c r="E145">
        <v>213</v>
      </c>
      <c r="F145">
        <v>64</v>
      </c>
      <c r="G145">
        <v>9</v>
      </c>
      <c r="H145" t="s">
        <v>14</v>
      </c>
      <c r="I145">
        <v>33.479999999999997</v>
      </c>
      <c r="J145">
        <v>6.1674008809999998</v>
      </c>
      <c r="K145">
        <f t="shared" si="8"/>
        <v>14</v>
      </c>
      <c r="L145">
        <f t="shared" si="9"/>
        <v>196</v>
      </c>
      <c r="M145">
        <f t="shared" si="10"/>
        <v>1</v>
      </c>
      <c r="N145">
        <f t="shared" si="11"/>
        <v>1</v>
      </c>
    </row>
    <row r="146" spans="1:14">
      <c r="A146" t="s">
        <v>10</v>
      </c>
      <c r="B146" t="s">
        <v>19</v>
      </c>
      <c r="C146">
        <v>51</v>
      </c>
      <c r="D146">
        <v>218</v>
      </c>
      <c r="E146">
        <v>201</v>
      </c>
      <c r="F146">
        <v>61</v>
      </c>
      <c r="G146">
        <v>9</v>
      </c>
      <c r="H146" t="s">
        <v>14</v>
      </c>
      <c r="I146">
        <v>45.41</v>
      </c>
      <c r="J146">
        <v>7.7981651379999999</v>
      </c>
      <c r="K146">
        <f t="shared" si="8"/>
        <v>17</v>
      </c>
      <c r="L146">
        <f t="shared" si="9"/>
        <v>289</v>
      </c>
      <c r="M146">
        <f t="shared" si="10"/>
        <v>1</v>
      </c>
      <c r="N146">
        <f t="shared" si="11"/>
        <v>1</v>
      </c>
    </row>
    <row r="147" spans="1:14">
      <c r="A147" t="s">
        <v>10</v>
      </c>
      <c r="B147" t="s">
        <v>19</v>
      </c>
      <c r="C147">
        <v>51</v>
      </c>
      <c r="D147">
        <v>281</v>
      </c>
      <c r="E147">
        <v>268</v>
      </c>
      <c r="F147">
        <v>64</v>
      </c>
      <c r="G147">
        <v>9</v>
      </c>
      <c r="H147" t="s">
        <v>14</v>
      </c>
      <c r="I147">
        <v>34.520000000000003</v>
      </c>
      <c r="J147">
        <v>4.6263345200000003</v>
      </c>
      <c r="K147">
        <f t="shared" si="8"/>
        <v>13</v>
      </c>
      <c r="L147">
        <f t="shared" si="9"/>
        <v>169</v>
      </c>
      <c r="M147">
        <f t="shared" si="10"/>
        <v>1</v>
      </c>
      <c r="N147">
        <f t="shared" si="11"/>
        <v>1</v>
      </c>
    </row>
    <row r="148" spans="1:14">
      <c r="A148" t="s">
        <v>10</v>
      </c>
      <c r="B148" t="s">
        <v>19</v>
      </c>
      <c r="C148">
        <v>55</v>
      </c>
      <c r="D148">
        <v>243</v>
      </c>
      <c r="E148">
        <v>220</v>
      </c>
      <c r="F148">
        <v>66</v>
      </c>
      <c r="G148">
        <v>9</v>
      </c>
      <c r="H148" t="s">
        <v>14</v>
      </c>
      <c r="I148">
        <v>30.04</v>
      </c>
      <c r="J148">
        <v>9.4650205760000006</v>
      </c>
      <c r="K148">
        <f t="shared" si="8"/>
        <v>23</v>
      </c>
      <c r="L148">
        <f t="shared" si="9"/>
        <v>529</v>
      </c>
      <c r="M148">
        <f t="shared" si="10"/>
        <v>1</v>
      </c>
      <c r="N148">
        <f t="shared" si="11"/>
        <v>1</v>
      </c>
    </row>
    <row r="149" spans="1:14">
      <c r="A149" t="s">
        <v>10</v>
      </c>
      <c r="B149" t="s">
        <v>11</v>
      </c>
      <c r="C149">
        <v>22</v>
      </c>
      <c r="D149">
        <v>322</v>
      </c>
      <c r="E149">
        <v>305</v>
      </c>
      <c r="F149">
        <v>65</v>
      </c>
      <c r="G149">
        <v>10</v>
      </c>
      <c r="H149" t="s">
        <v>14</v>
      </c>
      <c r="I149">
        <v>22.98</v>
      </c>
      <c r="J149">
        <v>5.2795031059999999</v>
      </c>
      <c r="K149">
        <f t="shared" si="8"/>
        <v>17</v>
      </c>
      <c r="L149">
        <f t="shared" si="9"/>
        <v>289</v>
      </c>
      <c r="M149">
        <f t="shared" si="10"/>
        <v>1</v>
      </c>
      <c r="N149">
        <f t="shared" si="11"/>
        <v>0</v>
      </c>
    </row>
    <row r="150" spans="1:14">
      <c r="A150" t="s">
        <v>13</v>
      </c>
      <c r="B150" t="s">
        <v>11</v>
      </c>
      <c r="C150">
        <v>26</v>
      </c>
      <c r="D150">
        <v>402</v>
      </c>
      <c r="E150">
        <v>368</v>
      </c>
      <c r="F150">
        <v>74</v>
      </c>
      <c r="G150">
        <v>10</v>
      </c>
      <c r="H150" t="s">
        <v>14</v>
      </c>
      <c r="I150">
        <v>45.27</v>
      </c>
      <c r="J150">
        <v>8.4577114430000009</v>
      </c>
      <c r="K150">
        <f t="shared" si="8"/>
        <v>34</v>
      </c>
      <c r="L150">
        <f t="shared" si="9"/>
        <v>1156</v>
      </c>
      <c r="M150">
        <f t="shared" si="10"/>
        <v>1</v>
      </c>
      <c r="N150">
        <f t="shared" si="11"/>
        <v>0</v>
      </c>
    </row>
    <row r="151" spans="1:14">
      <c r="A151" t="s">
        <v>10</v>
      </c>
      <c r="B151" t="s">
        <v>11</v>
      </c>
      <c r="C151">
        <v>27</v>
      </c>
      <c r="D151">
        <v>258</v>
      </c>
      <c r="E151">
        <v>240</v>
      </c>
      <c r="F151">
        <v>66</v>
      </c>
      <c r="G151">
        <v>10</v>
      </c>
      <c r="H151" t="s">
        <v>14</v>
      </c>
      <c r="I151">
        <v>38.369999999999997</v>
      </c>
      <c r="J151">
        <v>6.9767441860000003</v>
      </c>
      <c r="K151">
        <f t="shared" si="8"/>
        <v>18</v>
      </c>
      <c r="L151">
        <f t="shared" si="9"/>
        <v>324</v>
      </c>
      <c r="M151">
        <f t="shared" si="10"/>
        <v>1</v>
      </c>
      <c r="N151">
        <f t="shared" si="11"/>
        <v>0</v>
      </c>
    </row>
    <row r="152" spans="1:14">
      <c r="A152" t="s">
        <v>10</v>
      </c>
      <c r="B152" t="s">
        <v>11</v>
      </c>
      <c r="C152">
        <v>27</v>
      </c>
      <c r="D152">
        <v>282</v>
      </c>
      <c r="E152">
        <v>268</v>
      </c>
      <c r="F152">
        <v>67</v>
      </c>
      <c r="G152">
        <v>10</v>
      </c>
      <c r="H152" t="s">
        <v>14</v>
      </c>
      <c r="I152">
        <v>32.619999999999997</v>
      </c>
      <c r="J152">
        <v>4.9645390069999999</v>
      </c>
      <c r="K152">
        <f t="shared" si="8"/>
        <v>14</v>
      </c>
      <c r="L152">
        <f t="shared" si="9"/>
        <v>196</v>
      </c>
      <c r="M152">
        <f t="shared" si="10"/>
        <v>1</v>
      </c>
      <c r="N152">
        <f t="shared" si="11"/>
        <v>0</v>
      </c>
    </row>
    <row r="153" spans="1:14">
      <c r="A153" t="s">
        <v>13</v>
      </c>
      <c r="B153" t="s">
        <v>11</v>
      </c>
      <c r="C153">
        <v>28</v>
      </c>
      <c r="D153">
        <v>400</v>
      </c>
      <c r="E153">
        <v>378</v>
      </c>
      <c r="F153">
        <v>74</v>
      </c>
      <c r="G153">
        <v>10</v>
      </c>
      <c r="H153" t="s">
        <v>14</v>
      </c>
      <c r="I153">
        <v>45.25</v>
      </c>
      <c r="J153">
        <v>5.5</v>
      </c>
      <c r="K153">
        <f t="shared" si="8"/>
        <v>22</v>
      </c>
      <c r="L153">
        <f t="shared" si="9"/>
        <v>484</v>
      </c>
      <c r="M153">
        <f t="shared" si="10"/>
        <v>1</v>
      </c>
      <c r="N153">
        <f t="shared" si="11"/>
        <v>0</v>
      </c>
    </row>
    <row r="154" spans="1:14">
      <c r="A154" t="s">
        <v>13</v>
      </c>
      <c r="B154" t="s">
        <v>11</v>
      </c>
      <c r="C154">
        <v>28</v>
      </c>
      <c r="D154">
        <v>369</v>
      </c>
      <c r="E154">
        <v>339</v>
      </c>
      <c r="F154">
        <v>68</v>
      </c>
      <c r="G154">
        <v>10</v>
      </c>
      <c r="H154" t="s">
        <v>14</v>
      </c>
      <c r="I154">
        <v>44.99</v>
      </c>
      <c r="J154">
        <v>8.1300813010000006</v>
      </c>
      <c r="K154">
        <f t="shared" si="8"/>
        <v>30</v>
      </c>
      <c r="L154">
        <f t="shared" si="9"/>
        <v>900</v>
      </c>
      <c r="M154">
        <f t="shared" si="10"/>
        <v>1</v>
      </c>
      <c r="N154">
        <f t="shared" si="11"/>
        <v>0</v>
      </c>
    </row>
    <row r="155" spans="1:14">
      <c r="A155" t="s">
        <v>10</v>
      </c>
      <c r="B155" t="s">
        <v>11</v>
      </c>
      <c r="C155">
        <v>28</v>
      </c>
      <c r="D155">
        <v>272</v>
      </c>
      <c r="E155">
        <v>258</v>
      </c>
      <c r="F155">
        <v>67</v>
      </c>
      <c r="G155">
        <v>10</v>
      </c>
      <c r="H155" t="s">
        <v>14</v>
      </c>
      <c r="I155">
        <v>23.9</v>
      </c>
      <c r="J155">
        <v>5.1470588240000001</v>
      </c>
      <c r="K155">
        <f t="shared" si="8"/>
        <v>14</v>
      </c>
      <c r="L155">
        <f t="shared" si="9"/>
        <v>196</v>
      </c>
      <c r="M155">
        <f t="shared" si="10"/>
        <v>1</v>
      </c>
      <c r="N155">
        <f t="shared" si="11"/>
        <v>0</v>
      </c>
    </row>
    <row r="156" spans="1:14">
      <c r="A156" t="s">
        <v>13</v>
      </c>
      <c r="B156" t="s">
        <v>11</v>
      </c>
      <c r="C156">
        <v>29</v>
      </c>
      <c r="D156">
        <v>468</v>
      </c>
      <c r="E156">
        <v>438</v>
      </c>
      <c r="F156">
        <v>76</v>
      </c>
      <c r="G156">
        <v>10</v>
      </c>
      <c r="H156" t="s">
        <v>14</v>
      </c>
      <c r="I156">
        <v>36.75</v>
      </c>
      <c r="J156">
        <v>6.4102564099999997</v>
      </c>
      <c r="K156">
        <f t="shared" si="8"/>
        <v>30</v>
      </c>
      <c r="L156">
        <f t="shared" si="9"/>
        <v>900</v>
      </c>
      <c r="M156">
        <f t="shared" si="10"/>
        <v>1</v>
      </c>
      <c r="N156">
        <f t="shared" si="11"/>
        <v>0</v>
      </c>
    </row>
    <row r="157" spans="1:14">
      <c r="A157" t="s">
        <v>10</v>
      </c>
      <c r="B157" t="s">
        <v>15</v>
      </c>
      <c r="C157">
        <v>31</v>
      </c>
      <c r="D157">
        <v>244</v>
      </c>
      <c r="E157">
        <v>232</v>
      </c>
      <c r="F157">
        <v>64</v>
      </c>
      <c r="G157">
        <v>10</v>
      </c>
      <c r="H157" t="s">
        <v>14</v>
      </c>
      <c r="I157">
        <v>29.1</v>
      </c>
      <c r="J157">
        <v>4.9180327869999996</v>
      </c>
      <c r="K157">
        <f t="shared" si="8"/>
        <v>12</v>
      </c>
      <c r="L157">
        <f t="shared" si="9"/>
        <v>144</v>
      </c>
      <c r="M157">
        <f t="shared" si="10"/>
        <v>1</v>
      </c>
      <c r="N157">
        <f t="shared" si="11"/>
        <v>0</v>
      </c>
    </row>
    <row r="158" spans="1:14">
      <c r="A158" t="s">
        <v>13</v>
      </c>
      <c r="B158" t="s">
        <v>15</v>
      </c>
      <c r="C158">
        <v>31</v>
      </c>
      <c r="D158">
        <v>421</v>
      </c>
      <c r="E158">
        <v>380</v>
      </c>
      <c r="F158">
        <v>75</v>
      </c>
      <c r="G158">
        <v>10</v>
      </c>
      <c r="H158" t="s">
        <v>14</v>
      </c>
      <c r="I158">
        <v>50.59</v>
      </c>
      <c r="J158">
        <v>9.7387173400000009</v>
      </c>
      <c r="K158">
        <f t="shared" si="8"/>
        <v>41</v>
      </c>
      <c r="L158">
        <f t="shared" si="9"/>
        <v>1681</v>
      </c>
      <c r="M158">
        <f t="shared" si="10"/>
        <v>1</v>
      </c>
      <c r="N158">
        <f t="shared" si="11"/>
        <v>0</v>
      </c>
    </row>
    <row r="159" spans="1:14">
      <c r="A159" t="s">
        <v>10</v>
      </c>
      <c r="B159" t="s">
        <v>15</v>
      </c>
      <c r="C159">
        <v>31</v>
      </c>
      <c r="D159">
        <v>288</v>
      </c>
      <c r="E159">
        <v>272</v>
      </c>
      <c r="F159">
        <v>70</v>
      </c>
      <c r="G159">
        <v>10</v>
      </c>
      <c r="H159" t="s">
        <v>14</v>
      </c>
      <c r="I159">
        <v>33.68</v>
      </c>
      <c r="J159">
        <v>5.5555555559999998</v>
      </c>
      <c r="K159">
        <f t="shared" si="8"/>
        <v>16</v>
      </c>
      <c r="L159">
        <f t="shared" si="9"/>
        <v>256</v>
      </c>
      <c r="M159">
        <f t="shared" si="10"/>
        <v>1</v>
      </c>
      <c r="N159">
        <f t="shared" si="11"/>
        <v>0</v>
      </c>
    </row>
    <row r="160" spans="1:14">
      <c r="A160" t="s">
        <v>13</v>
      </c>
      <c r="B160" t="s">
        <v>15</v>
      </c>
      <c r="C160">
        <v>32</v>
      </c>
      <c r="D160">
        <v>362</v>
      </c>
      <c r="E160">
        <v>331</v>
      </c>
      <c r="F160">
        <v>72</v>
      </c>
      <c r="G160">
        <v>10</v>
      </c>
      <c r="H160" t="s">
        <v>14</v>
      </c>
      <c r="I160">
        <v>32.32</v>
      </c>
      <c r="J160">
        <v>8.5635359120000007</v>
      </c>
      <c r="K160">
        <f t="shared" si="8"/>
        <v>31</v>
      </c>
      <c r="L160">
        <f t="shared" si="9"/>
        <v>961</v>
      </c>
      <c r="M160">
        <f t="shared" si="10"/>
        <v>1</v>
      </c>
      <c r="N160">
        <f t="shared" si="11"/>
        <v>0</v>
      </c>
    </row>
    <row r="161" spans="1:14">
      <c r="A161" t="s">
        <v>10</v>
      </c>
      <c r="B161" t="s">
        <v>15</v>
      </c>
      <c r="C161">
        <v>35</v>
      </c>
      <c r="D161">
        <v>231</v>
      </c>
      <c r="E161">
        <v>219</v>
      </c>
      <c r="F161">
        <v>64</v>
      </c>
      <c r="G161">
        <v>10</v>
      </c>
      <c r="H161" t="s">
        <v>14</v>
      </c>
      <c r="I161">
        <v>27.71</v>
      </c>
      <c r="J161">
        <v>5.1948051949999998</v>
      </c>
      <c r="K161">
        <f t="shared" si="8"/>
        <v>12</v>
      </c>
      <c r="L161">
        <f t="shared" si="9"/>
        <v>144</v>
      </c>
      <c r="M161">
        <f t="shared" si="10"/>
        <v>1</v>
      </c>
      <c r="N161">
        <f t="shared" si="11"/>
        <v>0</v>
      </c>
    </row>
    <row r="162" spans="1:14">
      <c r="A162" t="s">
        <v>13</v>
      </c>
      <c r="B162" t="s">
        <v>16</v>
      </c>
      <c r="C162">
        <v>43</v>
      </c>
      <c r="D162">
        <v>367</v>
      </c>
      <c r="E162">
        <v>340</v>
      </c>
      <c r="F162">
        <v>72</v>
      </c>
      <c r="G162">
        <v>10</v>
      </c>
      <c r="H162" t="s">
        <v>14</v>
      </c>
      <c r="I162">
        <v>44.14</v>
      </c>
      <c r="J162">
        <v>7.3569482290000003</v>
      </c>
      <c r="K162">
        <f t="shared" si="8"/>
        <v>27</v>
      </c>
      <c r="L162">
        <f t="shared" si="9"/>
        <v>729</v>
      </c>
      <c r="M162">
        <f t="shared" si="10"/>
        <v>1</v>
      </c>
      <c r="N162">
        <f t="shared" si="11"/>
        <v>1</v>
      </c>
    </row>
    <row r="163" spans="1:14">
      <c r="A163" t="s">
        <v>13</v>
      </c>
      <c r="B163" t="s">
        <v>19</v>
      </c>
      <c r="C163">
        <v>54</v>
      </c>
      <c r="D163">
        <v>350</v>
      </c>
      <c r="E163">
        <v>314</v>
      </c>
      <c r="F163">
        <v>69</v>
      </c>
      <c r="G163">
        <v>10</v>
      </c>
      <c r="H163" t="s">
        <v>14</v>
      </c>
      <c r="I163">
        <v>47.14</v>
      </c>
      <c r="J163">
        <v>10.28571429</v>
      </c>
      <c r="K163">
        <f t="shared" si="8"/>
        <v>36</v>
      </c>
      <c r="L163">
        <f t="shared" si="9"/>
        <v>1296</v>
      </c>
      <c r="M163">
        <f t="shared" si="10"/>
        <v>1</v>
      </c>
      <c r="N163">
        <f t="shared" si="11"/>
        <v>1</v>
      </c>
    </row>
    <row r="164" spans="1:14">
      <c r="A164" t="s">
        <v>10</v>
      </c>
      <c r="B164" t="s">
        <v>19</v>
      </c>
      <c r="C164">
        <v>58</v>
      </c>
      <c r="D164">
        <v>263</v>
      </c>
      <c r="E164">
        <v>247</v>
      </c>
      <c r="F164">
        <v>67</v>
      </c>
      <c r="G164">
        <v>10</v>
      </c>
      <c r="H164" t="s">
        <v>14</v>
      </c>
      <c r="I164">
        <v>27.38</v>
      </c>
      <c r="J164">
        <v>6.0836501900000002</v>
      </c>
      <c r="K164">
        <f t="shared" si="8"/>
        <v>16</v>
      </c>
      <c r="L164">
        <f t="shared" si="9"/>
        <v>256</v>
      </c>
      <c r="M164">
        <f t="shared" si="10"/>
        <v>1</v>
      </c>
      <c r="N164">
        <f t="shared" si="11"/>
        <v>1</v>
      </c>
    </row>
    <row r="165" spans="1:14">
      <c r="A165" t="s">
        <v>10</v>
      </c>
      <c r="B165" t="s">
        <v>11</v>
      </c>
      <c r="C165">
        <v>20</v>
      </c>
      <c r="D165">
        <v>233</v>
      </c>
      <c r="E165">
        <v>218</v>
      </c>
      <c r="F165">
        <v>65</v>
      </c>
      <c r="G165">
        <v>11</v>
      </c>
      <c r="H165" t="s">
        <v>20</v>
      </c>
      <c r="I165">
        <v>23.17</v>
      </c>
      <c r="J165">
        <v>6.4377682399999996</v>
      </c>
      <c r="K165">
        <f t="shared" si="8"/>
        <v>15</v>
      </c>
      <c r="L165">
        <f t="shared" si="9"/>
        <v>225</v>
      </c>
      <c r="M165">
        <f t="shared" si="10"/>
        <v>0</v>
      </c>
      <c r="N165">
        <f t="shared" si="11"/>
        <v>0</v>
      </c>
    </row>
    <row r="166" spans="1:14">
      <c r="A166" t="s">
        <v>13</v>
      </c>
      <c r="B166" t="s">
        <v>11</v>
      </c>
      <c r="C166">
        <v>21</v>
      </c>
      <c r="D166">
        <v>396</v>
      </c>
      <c r="E166">
        <v>369</v>
      </c>
      <c r="F166">
        <v>71</v>
      </c>
      <c r="G166">
        <v>11</v>
      </c>
      <c r="H166" t="s">
        <v>20</v>
      </c>
      <c r="I166">
        <v>43.94</v>
      </c>
      <c r="J166">
        <v>6.8181818180000002</v>
      </c>
      <c r="K166">
        <f t="shared" si="8"/>
        <v>27</v>
      </c>
      <c r="L166">
        <f t="shared" si="9"/>
        <v>729</v>
      </c>
      <c r="M166">
        <f t="shared" si="10"/>
        <v>0</v>
      </c>
      <c r="N166">
        <f t="shared" si="11"/>
        <v>0</v>
      </c>
    </row>
    <row r="167" spans="1:14">
      <c r="A167" t="s">
        <v>10</v>
      </c>
      <c r="B167" t="s">
        <v>11</v>
      </c>
      <c r="C167">
        <v>21</v>
      </c>
      <c r="D167">
        <v>323</v>
      </c>
      <c r="E167">
        <v>308</v>
      </c>
      <c r="F167">
        <v>67</v>
      </c>
      <c r="G167">
        <v>11</v>
      </c>
      <c r="H167" t="s">
        <v>14</v>
      </c>
      <c r="I167">
        <v>34.06</v>
      </c>
      <c r="J167">
        <v>4.6439628480000001</v>
      </c>
      <c r="K167">
        <f t="shared" si="8"/>
        <v>15</v>
      </c>
      <c r="L167">
        <f t="shared" si="9"/>
        <v>225</v>
      </c>
      <c r="M167">
        <f t="shared" si="10"/>
        <v>1</v>
      </c>
      <c r="N167">
        <f t="shared" si="11"/>
        <v>0</v>
      </c>
    </row>
    <row r="168" spans="1:14">
      <c r="A168" t="s">
        <v>10</v>
      </c>
      <c r="B168" t="s">
        <v>11</v>
      </c>
      <c r="C168">
        <v>26</v>
      </c>
      <c r="D168">
        <v>255</v>
      </c>
      <c r="E168">
        <v>242</v>
      </c>
      <c r="F168">
        <v>63</v>
      </c>
      <c r="G168">
        <v>11</v>
      </c>
      <c r="H168" t="s">
        <v>14</v>
      </c>
      <c r="I168">
        <v>45.49</v>
      </c>
      <c r="J168">
        <v>5.0980392160000001</v>
      </c>
      <c r="K168">
        <f t="shared" si="8"/>
        <v>13</v>
      </c>
      <c r="L168">
        <f t="shared" si="9"/>
        <v>169</v>
      </c>
      <c r="M168">
        <f t="shared" si="10"/>
        <v>1</v>
      </c>
      <c r="N168">
        <f t="shared" si="11"/>
        <v>0</v>
      </c>
    </row>
    <row r="169" spans="1:14">
      <c r="A169" t="s">
        <v>10</v>
      </c>
      <c r="B169" t="s">
        <v>11</v>
      </c>
      <c r="C169">
        <v>26</v>
      </c>
      <c r="D169">
        <v>301</v>
      </c>
      <c r="E169">
        <v>289</v>
      </c>
      <c r="F169">
        <v>67</v>
      </c>
      <c r="G169">
        <v>11</v>
      </c>
      <c r="H169" t="s">
        <v>20</v>
      </c>
      <c r="I169">
        <v>27.91</v>
      </c>
      <c r="J169">
        <v>3.9867109630000002</v>
      </c>
      <c r="K169">
        <f t="shared" si="8"/>
        <v>12</v>
      </c>
      <c r="L169">
        <f t="shared" si="9"/>
        <v>144</v>
      </c>
      <c r="M169">
        <f t="shared" si="10"/>
        <v>0</v>
      </c>
      <c r="N169">
        <f t="shared" si="11"/>
        <v>0</v>
      </c>
    </row>
    <row r="170" spans="1:14">
      <c r="A170" t="s">
        <v>10</v>
      </c>
      <c r="B170" t="s">
        <v>11</v>
      </c>
      <c r="C170">
        <v>27</v>
      </c>
      <c r="D170">
        <v>261</v>
      </c>
      <c r="E170">
        <v>247</v>
      </c>
      <c r="F170">
        <v>65</v>
      </c>
      <c r="G170">
        <v>11</v>
      </c>
      <c r="H170" t="s">
        <v>20</v>
      </c>
      <c r="I170">
        <v>40.61</v>
      </c>
      <c r="J170">
        <v>5.3639846740000001</v>
      </c>
      <c r="K170">
        <f t="shared" si="8"/>
        <v>14</v>
      </c>
      <c r="L170">
        <f t="shared" si="9"/>
        <v>196</v>
      </c>
      <c r="M170">
        <f t="shared" si="10"/>
        <v>0</v>
      </c>
      <c r="N170">
        <f t="shared" si="11"/>
        <v>0</v>
      </c>
    </row>
    <row r="171" spans="1:14">
      <c r="A171" t="s">
        <v>13</v>
      </c>
      <c r="B171" t="s">
        <v>11</v>
      </c>
      <c r="C171">
        <v>27</v>
      </c>
      <c r="D171">
        <v>437</v>
      </c>
      <c r="E171">
        <v>426</v>
      </c>
      <c r="F171">
        <v>73</v>
      </c>
      <c r="G171">
        <v>11</v>
      </c>
      <c r="H171" t="s">
        <v>20</v>
      </c>
      <c r="I171">
        <v>21.28</v>
      </c>
      <c r="J171">
        <v>2.5171624709999998</v>
      </c>
      <c r="K171">
        <f t="shared" si="8"/>
        <v>11</v>
      </c>
      <c r="L171">
        <f t="shared" si="9"/>
        <v>121</v>
      </c>
      <c r="M171">
        <f t="shared" si="10"/>
        <v>0</v>
      </c>
      <c r="N171">
        <f t="shared" si="11"/>
        <v>0</v>
      </c>
    </row>
    <row r="172" spans="1:14">
      <c r="A172" t="s">
        <v>10</v>
      </c>
      <c r="B172" t="s">
        <v>11</v>
      </c>
      <c r="C172">
        <v>28</v>
      </c>
      <c r="D172">
        <v>278</v>
      </c>
      <c r="E172">
        <v>258</v>
      </c>
      <c r="F172">
        <v>70</v>
      </c>
      <c r="G172">
        <v>11</v>
      </c>
      <c r="H172" t="s">
        <v>14</v>
      </c>
      <c r="I172">
        <v>41.01</v>
      </c>
      <c r="J172">
        <v>7.1942446039999997</v>
      </c>
      <c r="K172">
        <f t="shared" si="8"/>
        <v>20</v>
      </c>
      <c r="L172">
        <f t="shared" si="9"/>
        <v>400</v>
      </c>
      <c r="M172">
        <f t="shared" si="10"/>
        <v>1</v>
      </c>
      <c r="N172">
        <f t="shared" si="11"/>
        <v>0</v>
      </c>
    </row>
    <row r="173" spans="1:14">
      <c r="A173" t="s">
        <v>10</v>
      </c>
      <c r="B173" t="s">
        <v>15</v>
      </c>
      <c r="C173">
        <v>32</v>
      </c>
      <c r="D173">
        <v>248</v>
      </c>
      <c r="E173">
        <v>232</v>
      </c>
      <c r="F173">
        <v>68</v>
      </c>
      <c r="G173">
        <v>11</v>
      </c>
      <c r="H173" t="s">
        <v>14</v>
      </c>
      <c r="I173">
        <v>48.39</v>
      </c>
      <c r="J173">
        <v>6.451612903</v>
      </c>
      <c r="K173">
        <f t="shared" si="8"/>
        <v>16</v>
      </c>
      <c r="L173">
        <f t="shared" si="9"/>
        <v>256</v>
      </c>
      <c r="M173">
        <f t="shared" si="10"/>
        <v>1</v>
      </c>
      <c r="N173">
        <f t="shared" si="11"/>
        <v>0</v>
      </c>
    </row>
    <row r="174" spans="1:14">
      <c r="A174" t="s">
        <v>13</v>
      </c>
      <c r="B174" t="s">
        <v>15</v>
      </c>
      <c r="C174">
        <v>34</v>
      </c>
      <c r="D174">
        <v>507</v>
      </c>
      <c r="E174">
        <v>476</v>
      </c>
      <c r="F174">
        <v>68</v>
      </c>
      <c r="G174">
        <v>11</v>
      </c>
      <c r="H174" t="s">
        <v>14</v>
      </c>
      <c r="I174">
        <v>32.15</v>
      </c>
      <c r="J174">
        <v>6.1143984219999998</v>
      </c>
      <c r="K174">
        <f t="shared" si="8"/>
        <v>31</v>
      </c>
      <c r="L174">
        <f t="shared" si="9"/>
        <v>961</v>
      </c>
      <c r="M174">
        <f t="shared" si="10"/>
        <v>1</v>
      </c>
      <c r="N174">
        <f t="shared" si="11"/>
        <v>0</v>
      </c>
    </row>
    <row r="175" spans="1:14">
      <c r="A175" t="s">
        <v>10</v>
      </c>
      <c r="B175" t="s">
        <v>15</v>
      </c>
      <c r="C175">
        <v>35</v>
      </c>
      <c r="D175">
        <v>261</v>
      </c>
      <c r="E175">
        <v>245</v>
      </c>
      <c r="F175">
        <v>69</v>
      </c>
      <c r="G175">
        <v>11</v>
      </c>
      <c r="H175" t="s">
        <v>14</v>
      </c>
      <c r="I175">
        <v>49.42</v>
      </c>
      <c r="J175">
        <v>6.1302681989999996</v>
      </c>
      <c r="K175">
        <f t="shared" si="8"/>
        <v>16</v>
      </c>
      <c r="L175">
        <f t="shared" si="9"/>
        <v>256</v>
      </c>
      <c r="M175">
        <f t="shared" si="10"/>
        <v>1</v>
      </c>
      <c r="N175">
        <f t="shared" si="11"/>
        <v>0</v>
      </c>
    </row>
    <row r="176" spans="1:14">
      <c r="A176" t="s">
        <v>13</v>
      </c>
      <c r="B176" t="s">
        <v>15</v>
      </c>
      <c r="C176">
        <v>39</v>
      </c>
      <c r="D176">
        <v>365</v>
      </c>
      <c r="E176">
        <v>338</v>
      </c>
      <c r="F176">
        <v>75</v>
      </c>
      <c r="G176">
        <v>11</v>
      </c>
      <c r="H176" t="s">
        <v>20</v>
      </c>
      <c r="I176">
        <v>47.4</v>
      </c>
      <c r="J176">
        <v>7.3972602739999997</v>
      </c>
      <c r="K176">
        <f t="shared" si="8"/>
        <v>27</v>
      </c>
      <c r="L176">
        <f t="shared" si="9"/>
        <v>729</v>
      </c>
      <c r="M176">
        <f t="shared" si="10"/>
        <v>0</v>
      </c>
      <c r="N176">
        <f t="shared" si="11"/>
        <v>0</v>
      </c>
    </row>
    <row r="177" spans="1:14">
      <c r="A177" t="s">
        <v>13</v>
      </c>
      <c r="B177" t="s">
        <v>16</v>
      </c>
      <c r="C177">
        <v>47</v>
      </c>
      <c r="D177">
        <v>440</v>
      </c>
      <c r="E177">
        <v>399</v>
      </c>
      <c r="F177">
        <v>72</v>
      </c>
      <c r="G177">
        <v>11</v>
      </c>
      <c r="H177" t="s">
        <v>20</v>
      </c>
      <c r="I177">
        <v>22.08</v>
      </c>
      <c r="J177">
        <v>9.3181818179999993</v>
      </c>
      <c r="K177">
        <f t="shared" si="8"/>
        <v>41</v>
      </c>
      <c r="L177">
        <f t="shared" si="9"/>
        <v>1681</v>
      </c>
      <c r="M177">
        <f t="shared" si="10"/>
        <v>0</v>
      </c>
      <c r="N177">
        <f t="shared" si="11"/>
        <v>1</v>
      </c>
    </row>
    <row r="178" spans="1:14">
      <c r="A178" t="s">
        <v>13</v>
      </c>
      <c r="B178" t="s">
        <v>16</v>
      </c>
      <c r="C178">
        <v>49</v>
      </c>
      <c r="D178">
        <v>377</v>
      </c>
      <c r="E178">
        <v>364</v>
      </c>
      <c r="F178">
        <v>71</v>
      </c>
      <c r="G178">
        <v>11</v>
      </c>
      <c r="H178" t="s">
        <v>20</v>
      </c>
      <c r="I178">
        <v>41.9</v>
      </c>
      <c r="J178">
        <v>3.448275862</v>
      </c>
      <c r="K178">
        <f t="shared" si="8"/>
        <v>13</v>
      </c>
      <c r="L178">
        <f t="shared" si="9"/>
        <v>169</v>
      </c>
      <c r="M178">
        <f t="shared" si="10"/>
        <v>0</v>
      </c>
      <c r="N178">
        <f t="shared" si="11"/>
        <v>1</v>
      </c>
    </row>
    <row r="179" spans="1:14">
      <c r="A179" t="s">
        <v>10</v>
      </c>
      <c r="B179" t="s">
        <v>16</v>
      </c>
      <c r="C179">
        <v>49</v>
      </c>
      <c r="D179">
        <v>238</v>
      </c>
      <c r="E179">
        <v>224</v>
      </c>
      <c r="F179">
        <v>68</v>
      </c>
      <c r="G179">
        <v>11</v>
      </c>
      <c r="H179" t="s">
        <v>14</v>
      </c>
      <c r="I179">
        <v>36.130000000000003</v>
      </c>
      <c r="J179">
        <v>5.8823529409999997</v>
      </c>
      <c r="K179">
        <f t="shared" si="8"/>
        <v>14</v>
      </c>
      <c r="L179">
        <f t="shared" si="9"/>
        <v>196</v>
      </c>
      <c r="M179">
        <f t="shared" si="10"/>
        <v>1</v>
      </c>
      <c r="N179">
        <f t="shared" si="11"/>
        <v>1</v>
      </c>
    </row>
    <row r="180" spans="1:14">
      <c r="A180" t="s">
        <v>10</v>
      </c>
      <c r="B180" t="s">
        <v>19</v>
      </c>
      <c r="C180">
        <v>50</v>
      </c>
      <c r="D180">
        <v>255</v>
      </c>
      <c r="E180">
        <v>246</v>
      </c>
      <c r="F180">
        <v>63</v>
      </c>
      <c r="G180">
        <v>11</v>
      </c>
      <c r="H180" t="s">
        <v>14</v>
      </c>
      <c r="I180">
        <v>42.75</v>
      </c>
      <c r="J180">
        <v>3.5294117649999999</v>
      </c>
      <c r="K180">
        <f t="shared" si="8"/>
        <v>9</v>
      </c>
      <c r="L180">
        <f t="shared" si="9"/>
        <v>81</v>
      </c>
      <c r="M180">
        <f t="shared" si="10"/>
        <v>1</v>
      </c>
      <c r="N180">
        <f t="shared" si="11"/>
        <v>1</v>
      </c>
    </row>
    <row r="181" spans="1:14">
      <c r="A181" t="s">
        <v>13</v>
      </c>
      <c r="B181" t="s">
        <v>19</v>
      </c>
      <c r="C181">
        <v>53</v>
      </c>
      <c r="D181">
        <v>400</v>
      </c>
      <c r="E181">
        <v>374</v>
      </c>
      <c r="F181">
        <v>71</v>
      </c>
      <c r="G181">
        <v>11</v>
      </c>
      <c r="H181" t="s">
        <v>14</v>
      </c>
      <c r="I181">
        <v>45.25</v>
      </c>
      <c r="J181">
        <v>6.5</v>
      </c>
      <c r="K181">
        <f t="shared" si="8"/>
        <v>26</v>
      </c>
      <c r="L181">
        <f t="shared" si="9"/>
        <v>676</v>
      </c>
      <c r="M181">
        <f t="shared" si="10"/>
        <v>1</v>
      </c>
      <c r="N181">
        <f t="shared" si="11"/>
        <v>1</v>
      </c>
    </row>
    <row r="182" spans="1:14">
      <c r="A182" t="s">
        <v>13</v>
      </c>
      <c r="B182" t="s">
        <v>19</v>
      </c>
      <c r="C182">
        <v>54</v>
      </c>
      <c r="D182">
        <v>309</v>
      </c>
      <c r="E182">
        <v>288</v>
      </c>
      <c r="F182">
        <v>66</v>
      </c>
      <c r="G182">
        <v>11</v>
      </c>
      <c r="H182" t="s">
        <v>14</v>
      </c>
      <c r="I182">
        <v>42.07</v>
      </c>
      <c r="J182">
        <v>6.7961165049999996</v>
      </c>
      <c r="K182">
        <f t="shared" si="8"/>
        <v>21</v>
      </c>
      <c r="L182">
        <f t="shared" si="9"/>
        <v>441</v>
      </c>
      <c r="M182">
        <f t="shared" si="10"/>
        <v>1</v>
      </c>
      <c r="N182">
        <f t="shared" si="11"/>
        <v>1</v>
      </c>
    </row>
    <row r="183" spans="1:14">
      <c r="A183" t="s">
        <v>13</v>
      </c>
      <c r="B183" t="s">
        <v>19</v>
      </c>
      <c r="C183">
        <v>54</v>
      </c>
      <c r="D183">
        <v>287</v>
      </c>
      <c r="E183">
        <v>268</v>
      </c>
      <c r="F183">
        <v>66</v>
      </c>
      <c r="G183">
        <v>11</v>
      </c>
      <c r="H183" t="s">
        <v>14</v>
      </c>
      <c r="I183">
        <v>43.21</v>
      </c>
      <c r="J183">
        <v>6.6202090589999996</v>
      </c>
      <c r="K183">
        <f t="shared" si="8"/>
        <v>19</v>
      </c>
      <c r="L183">
        <f t="shared" si="9"/>
        <v>361</v>
      </c>
      <c r="M183">
        <f t="shared" si="10"/>
        <v>1</v>
      </c>
      <c r="N183">
        <f t="shared" si="11"/>
        <v>1</v>
      </c>
    </row>
    <row r="184" spans="1:14">
      <c r="A184" t="s">
        <v>10</v>
      </c>
      <c r="B184" t="s">
        <v>19</v>
      </c>
      <c r="C184">
        <v>59</v>
      </c>
      <c r="D184">
        <v>256</v>
      </c>
      <c r="E184">
        <v>237</v>
      </c>
      <c r="F184">
        <v>66</v>
      </c>
      <c r="G184">
        <v>11</v>
      </c>
      <c r="H184" t="s">
        <v>20</v>
      </c>
      <c r="I184">
        <v>48.83</v>
      </c>
      <c r="J184">
        <v>7.421875</v>
      </c>
      <c r="K184">
        <f t="shared" si="8"/>
        <v>19</v>
      </c>
      <c r="L184">
        <f t="shared" si="9"/>
        <v>361</v>
      </c>
      <c r="M184">
        <f t="shared" si="10"/>
        <v>0</v>
      </c>
      <c r="N184">
        <f t="shared" si="11"/>
        <v>1</v>
      </c>
    </row>
    <row r="185" spans="1:14">
      <c r="A185" t="s">
        <v>13</v>
      </c>
      <c r="B185" t="s">
        <v>18</v>
      </c>
      <c r="C185">
        <v>61</v>
      </c>
      <c r="D185">
        <v>293</v>
      </c>
      <c r="E185">
        <v>286</v>
      </c>
      <c r="F185">
        <v>68</v>
      </c>
      <c r="G185">
        <v>11</v>
      </c>
      <c r="H185" t="s">
        <v>14</v>
      </c>
      <c r="I185">
        <v>28.33</v>
      </c>
      <c r="J185">
        <v>2.3890784979999999</v>
      </c>
      <c r="K185">
        <f t="shared" si="8"/>
        <v>7</v>
      </c>
      <c r="L185">
        <f t="shared" si="9"/>
        <v>49</v>
      </c>
      <c r="M185">
        <f t="shared" si="10"/>
        <v>1</v>
      </c>
      <c r="N185">
        <f t="shared" si="11"/>
        <v>1</v>
      </c>
    </row>
    <row r="186" spans="1:14">
      <c r="A186" t="s">
        <v>10</v>
      </c>
      <c r="B186" t="s">
        <v>11</v>
      </c>
      <c r="C186">
        <v>24</v>
      </c>
      <c r="D186">
        <v>270</v>
      </c>
      <c r="E186">
        <v>254</v>
      </c>
      <c r="F186">
        <v>66</v>
      </c>
      <c r="G186">
        <v>12</v>
      </c>
      <c r="H186" t="s">
        <v>21</v>
      </c>
      <c r="I186">
        <v>32.22</v>
      </c>
      <c r="J186">
        <v>5.9259259259999997</v>
      </c>
      <c r="K186">
        <f t="shared" si="8"/>
        <v>16</v>
      </c>
      <c r="L186">
        <f t="shared" si="9"/>
        <v>256</v>
      </c>
      <c r="M186">
        <f t="shared" si="10"/>
        <v>0</v>
      </c>
      <c r="N186">
        <f t="shared" si="11"/>
        <v>0</v>
      </c>
    </row>
    <row r="187" spans="1:14">
      <c r="A187" t="s">
        <v>10</v>
      </c>
      <c r="B187" t="s">
        <v>11</v>
      </c>
      <c r="C187">
        <v>26</v>
      </c>
      <c r="D187">
        <v>254</v>
      </c>
      <c r="E187">
        <v>239</v>
      </c>
      <c r="F187">
        <v>68</v>
      </c>
      <c r="G187">
        <v>12</v>
      </c>
      <c r="H187" t="s">
        <v>21</v>
      </c>
      <c r="I187">
        <v>31.49</v>
      </c>
      <c r="J187">
        <v>5.9055118110000002</v>
      </c>
      <c r="K187">
        <f t="shared" si="8"/>
        <v>15</v>
      </c>
      <c r="L187">
        <f t="shared" si="9"/>
        <v>225</v>
      </c>
      <c r="M187">
        <f t="shared" si="10"/>
        <v>0</v>
      </c>
      <c r="N187">
        <f t="shared" si="11"/>
        <v>0</v>
      </c>
    </row>
    <row r="188" spans="1:14">
      <c r="A188" t="s">
        <v>13</v>
      </c>
      <c r="B188" t="s">
        <v>11</v>
      </c>
      <c r="C188">
        <v>26</v>
      </c>
      <c r="D188">
        <v>387</v>
      </c>
      <c r="E188">
        <v>367</v>
      </c>
      <c r="F188">
        <v>74</v>
      </c>
      <c r="G188">
        <v>12</v>
      </c>
      <c r="H188" t="s">
        <v>21</v>
      </c>
      <c r="I188">
        <v>39.020000000000003</v>
      </c>
      <c r="J188">
        <v>5.1679586559999997</v>
      </c>
      <c r="K188">
        <f t="shared" si="8"/>
        <v>20</v>
      </c>
      <c r="L188">
        <f t="shared" si="9"/>
        <v>400</v>
      </c>
      <c r="M188">
        <f t="shared" si="10"/>
        <v>0</v>
      </c>
      <c r="N188">
        <f t="shared" si="11"/>
        <v>0</v>
      </c>
    </row>
    <row r="189" spans="1:14">
      <c r="A189" t="s">
        <v>13</v>
      </c>
      <c r="B189" t="s">
        <v>11</v>
      </c>
      <c r="C189">
        <v>27</v>
      </c>
      <c r="D189">
        <v>355</v>
      </c>
      <c r="E189">
        <v>338</v>
      </c>
      <c r="F189">
        <v>71</v>
      </c>
      <c r="G189">
        <v>12</v>
      </c>
      <c r="H189" t="s">
        <v>21</v>
      </c>
      <c r="I189">
        <v>43.38</v>
      </c>
      <c r="J189">
        <v>4.7887323940000002</v>
      </c>
      <c r="K189">
        <f t="shared" si="8"/>
        <v>17</v>
      </c>
      <c r="L189">
        <f t="shared" si="9"/>
        <v>289</v>
      </c>
      <c r="M189">
        <f t="shared" si="10"/>
        <v>0</v>
      </c>
      <c r="N189">
        <f t="shared" si="11"/>
        <v>0</v>
      </c>
    </row>
    <row r="190" spans="1:14">
      <c r="A190" t="s">
        <v>13</v>
      </c>
      <c r="B190" t="s">
        <v>11</v>
      </c>
      <c r="C190">
        <v>27</v>
      </c>
      <c r="D190">
        <v>426</v>
      </c>
      <c r="E190">
        <v>405</v>
      </c>
      <c r="F190">
        <v>72</v>
      </c>
      <c r="G190">
        <v>12</v>
      </c>
      <c r="H190" t="s">
        <v>21</v>
      </c>
      <c r="I190">
        <v>43.19</v>
      </c>
      <c r="J190">
        <v>4.9295774650000004</v>
      </c>
      <c r="K190">
        <f t="shared" si="8"/>
        <v>21</v>
      </c>
      <c r="L190">
        <f t="shared" si="9"/>
        <v>441</v>
      </c>
      <c r="M190">
        <f t="shared" si="10"/>
        <v>0</v>
      </c>
      <c r="N190">
        <f t="shared" si="11"/>
        <v>0</v>
      </c>
    </row>
    <row r="191" spans="1:14">
      <c r="A191" t="s">
        <v>10</v>
      </c>
      <c r="B191" t="s">
        <v>15</v>
      </c>
      <c r="C191">
        <v>39</v>
      </c>
      <c r="D191">
        <v>330</v>
      </c>
      <c r="E191">
        <v>311</v>
      </c>
      <c r="F191">
        <v>67</v>
      </c>
      <c r="G191">
        <v>12</v>
      </c>
      <c r="H191" t="s">
        <v>12</v>
      </c>
      <c r="I191">
        <v>43.94</v>
      </c>
      <c r="J191">
        <v>5.7575757579999998</v>
      </c>
      <c r="K191">
        <f t="shared" si="8"/>
        <v>19</v>
      </c>
      <c r="L191">
        <f t="shared" si="9"/>
        <v>361</v>
      </c>
      <c r="M191">
        <f t="shared" si="10"/>
        <v>0</v>
      </c>
      <c r="N191">
        <f t="shared" si="11"/>
        <v>0</v>
      </c>
    </row>
    <row r="192" spans="1:14">
      <c r="A192" t="s">
        <v>13</v>
      </c>
      <c r="B192" t="s">
        <v>16</v>
      </c>
      <c r="C192">
        <v>40</v>
      </c>
      <c r="D192">
        <v>445</v>
      </c>
      <c r="E192">
        <v>408</v>
      </c>
      <c r="F192">
        <v>76</v>
      </c>
      <c r="G192">
        <v>12</v>
      </c>
      <c r="H192" t="s">
        <v>12</v>
      </c>
      <c r="I192">
        <v>49.44</v>
      </c>
      <c r="J192">
        <v>8.3146067420000005</v>
      </c>
      <c r="K192">
        <f t="shared" si="8"/>
        <v>37</v>
      </c>
      <c r="L192">
        <f t="shared" si="9"/>
        <v>1369</v>
      </c>
      <c r="M192">
        <f t="shared" si="10"/>
        <v>0</v>
      </c>
      <c r="N192">
        <f t="shared" si="11"/>
        <v>1</v>
      </c>
    </row>
    <row r="193" spans="1:14">
      <c r="A193" t="s">
        <v>10</v>
      </c>
      <c r="B193" t="s">
        <v>16</v>
      </c>
      <c r="C193">
        <v>41</v>
      </c>
      <c r="D193">
        <v>277</v>
      </c>
      <c r="E193">
        <v>261</v>
      </c>
      <c r="F193">
        <v>68</v>
      </c>
      <c r="G193">
        <v>12</v>
      </c>
      <c r="H193" t="s">
        <v>12</v>
      </c>
      <c r="I193">
        <v>38.270000000000003</v>
      </c>
      <c r="J193">
        <v>5.7761732849999996</v>
      </c>
      <c r="K193">
        <f t="shared" si="8"/>
        <v>16</v>
      </c>
      <c r="L193">
        <f t="shared" si="9"/>
        <v>256</v>
      </c>
      <c r="M193">
        <f t="shared" si="10"/>
        <v>0</v>
      </c>
      <c r="N193">
        <f t="shared" si="11"/>
        <v>1</v>
      </c>
    </row>
    <row r="194" spans="1:14">
      <c r="A194" t="s">
        <v>13</v>
      </c>
      <c r="B194" t="s">
        <v>16</v>
      </c>
      <c r="C194">
        <v>44</v>
      </c>
      <c r="D194">
        <v>447</v>
      </c>
      <c r="E194">
        <v>415</v>
      </c>
      <c r="F194">
        <v>77</v>
      </c>
      <c r="G194">
        <v>12</v>
      </c>
      <c r="H194" t="s">
        <v>12</v>
      </c>
      <c r="I194">
        <v>45.19</v>
      </c>
      <c r="J194">
        <v>7.1588366890000001</v>
      </c>
      <c r="K194">
        <f t="shared" si="8"/>
        <v>32</v>
      </c>
      <c r="L194">
        <f t="shared" si="9"/>
        <v>1024</v>
      </c>
      <c r="M194">
        <f t="shared" si="10"/>
        <v>0</v>
      </c>
      <c r="N194">
        <f t="shared" si="11"/>
        <v>1</v>
      </c>
    </row>
    <row r="195" spans="1:14">
      <c r="A195" t="s">
        <v>13</v>
      </c>
      <c r="B195" t="s">
        <v>16</v>
      </c>
      <c r="C195">
        <v>46</v>
      </c>
      <c r="D195">
        <v>348</v>
      </c>
      <c r="E195">
        <v>326</v>
      </c>
      <c r="F195">
        <v>70</v>
      </c>
      <c r="G195">
        <v>12</v>
      </c>
      <c r="H195" t="s">
        <v>12</v>
      </c>
      <c r="I195">
        <v>38.22</v>
      </c>
      <c r="J195">
        <v>6.3218390800000002</v>
      </c>
      <c r="K195">
        <f t="shared" ref="K195:K258" si="12">D195-E195</f>
        <v>22</v>
      </c>
      <c r="L195">
        <f t="shared" ref="L195:L258" si="13">K195^2</f>
        <v>484</v>
      </c>
      <c r="M195">
        <f t="shared" ref="M195:M258" si="14">IF(H195=M$1, 1, 0)</f>
        <v>0</v>
      </c>
      <c r="N195">
        <f t="shared" ref="N195:N258" si="15">IF(C195&gt;39, 1, 0)</f>
        <v>1</v>
      </c>
    </row>
    <row r="196" spans="1:14">
      <c r="A196" t="s">
        <v>10</v>
      </c>
      <c r="B196" t="s">
        <v>19</v>
      </c>
      <c r="C196">
        <v>51</v>
      </c>
      <c r="D196">
        <v>238</v>
      </c>
      <c r="E196">
        <v>228</v>
      </c>
      <c r="F196">
        <v>66</v>
      </c>
      <c r="G196">
        <v>12</v>
      </c>
      <c r="H196" t="s">
        <v>22</v>
      </c>
      <c r="I196">
        <v>36.97</v>
      </c>
      <c r="J196">
        <v>4.2016806720000002</v>
      </c>
      <c r="K196">
        <f t="shared" si="12"/>
        <v>10</v>
      </c>
      <c r="L196">
        <f t="shared" si="13"/>
        <v>100</v>
      </c>
      <c r="M196">
        <f t="shared" si="14"/>
        <v>0</v>
      </c>
      <c r="N196">
        <f t="shared" si="15"/>
        <v>1</v>
      </c>
    </row>
    <row r="197" spans="1:14">
      <c r="A197" t="s">
        <v>10</v>
      </c>
      <c r="B197" t="s">
        <v>18</v>
      </c>
      <c r="C197">
        <v>60</v>
      </c>
      <c r="D197">
        <v>239</v>
      </c>
      <c r="E197">
        <v>233</v>
      </c>
      <c r="F197">
        <v>66</v>
      </c>
      <c r="G197">
        <v>12</v>
      </c>
      <c r="H197" t="s">
        <v>22</v>
      </c>
      <c r="I197">
        <v>13.81</v>
      </c>
      <c r="J197">
        <v>2.510460251</v>
      </c>
      <c r="K197">
        <f t="shared" si="12"/>
        <v>6</v>
      </c>
      <c r="L197">
        <f t="shared" si="13"/>
        <v>36</v>
      </c>
      <c r="M197">
        <f t="shared" si="14"/>
        <v>0</v>
      </c>
      <c r="N197">
        <f t="shared" si="15"/>
        <v>1</v>
      </c>
    </row>
    <row r="198" spans="1:14">
      <c r="A198" t="s">
        <v>13</v>
      </c>
      <c r="B198" t="s">
        <v>18</v>
      </c>
      <c r="C198">
        <v>62</v>
      </c>
      <c r="D198">
        <v>309</v>
      </c>
      <c r="E198">
        <v>297</v>
      </c>
      <c r="F198">
        <v>71</v>
      </c>
      <c r="G198">
        <v>12</v>
      </c>
      <c r="H198" t="s">
        <v>22</v>
      </c>
      <c r="I198">
        <v>27.83</v>
      </c>
      <c r="J198">
        <v>3.883495146</v>
      </c>
      <c r="K198">
        <f t="shared" si="12"/>
        <v>12</v>
      </c>
      <c r="L198">
        <f t="shared" si="13"/>
        <v>144</v>
      </c>
      <c r="M198">
        <f t="shared" si="14"/>
        <v>0</v>
      </c>
      <c r="N198">
        <f t="shared" si="15"/>
        <v>1</v>
      </c>
    </row>
    <row r="199" spans="1:14">
      <c r="A199" t="s">
        <v>10</v>
      </c>
      <c r="B199" t="s">
        <v>18</v>
      </c>
      <c r="C199">
        <v>63</v>
      </c>
      <c r="D199">
        <v>254</v>
      </c>
      <c r="E199">
        <v>250</v>
      </c>
      <c r="F199">
        <v>64</v>
      </c>
      <c r="G199">
        <v>12</v>
      </c>
      <c r="H199" t="s">
        <v>22</v>
      </c>
      <c r="I199">
        <v>30.31</v>
      </c>
      <c r="J199">
        <v>1.5748031499999999</v>
      </c>
      <c r="K199">
        <f t="shared" si="12"/>
        <v>4</v>
      </c>
      <c r="L199">
        <f t="shared" si="13"/>
        <v>16</v>
      </c>
      <c r="M199">
        <f t="shared" si="14"/>
        <v>0</v>
      </c>
      <c r="N199">
        <f t="shared" si="15"/>
        <v>1</v>
      </c>
    </row>
    <row r="200" spans="1:14">
      <c r="A200" t="s">
        <v>13</v>
      </c>
      <c r="B200" t="s">
        <v>18</v>
      </c>
      <c r="C200">
        <v>66</v>
      </c>
      <c r="D200">
        <v>328</v>
      </c>
      <c r="E200">
        <v>311</v>
      </c>
      <c r="F200">
        <v>72</v>
      </c>
      <c r="G200">
        <v>12</v>
      </c>
      <c r="H200" t="s">
        <v>22</v>
      </c>
      <c r="I200">
        <v>29.57</v>
      </c>
      <c r="J200">
        <v>5.1829268290000003</v>
      </c>
      <c r="K200">
        <f t="shared" si="12"/>
        <v>17</v>
      </c>
      <c r="L200">
        <f t="shared" si="13"/>
        <v>289</v>
      </c>
      <c r="M200">
        <f t="shared" si="14"/>
        <v>0</v>
      </c>
      <c r="N200">
        <f t="shared" si="15"/>
        <v>1</v>
      </c>
    </row>
    <row r="201" spans="1:14">
      <c r="A201" t="s">
        <v>13</v>
      </c>
      <c r="B201" t="s">
        <v>11</v>
      </c>
      <c r="C201">
        <v>19</v>
      </c>
      <c r="D201">
        <v>361</v>
      </c>
      <c r="E201">
        <v>349</v>
      </c>
      <c r="F201">
        <v>71</v>
      </c>
      <c r="G201">
        <v>13</v>
      </c>
      <c r="H201" t="s">
        <v>12</v>
      </c>
      <c r="I201">
        <v>28.53</v>
      </c>
      <c r="J201">
        <v>3.3240997229999998</v>
      </c>
      <c r="K201">
        <f t="shared" si="12"/>
        <v>12</v>
      </c>
      <c r="L201">
        <f t="shared" si="13"/>
        <v>144</v>
      </c>
      <c r="M201">
        <f t="shared" si="14"/>
        <v>0</v>
      </c>
      <c r="N201">
        <f t="shared" si="15"/>
        <v>0</v>
      </c>
    </row>
    <row r="202" spans="1:14">
      <c r="A202" t="s">
        <v>10</v>
      </c>
      <c r="B202" t="s">
        <v>11</v>
      </c>
      <c r="C202">
        <v>21</v>
      </c>
      <c r="D202">
        <v>259</v>
      </c>
      <c r="E202">
        <v>252</v>
      </c>
      <c r="F202">
        <v>65</v>
      </c>
      <c r="G202">
        <v>13</v>
      </c>
      <c r="H202" t="s">
        <v>12</v>
      </c>
      <c r="I202">
        <v>29.34</v>
      </c>
      <c r="J202">
        <v>2.7027027029999999</v>
      </c>
      <c r="K202">
        <f t="shared" si="12"/>
        <v>7</v>
      </c>
      <c r="L202">
        <f t="shared" si="13"/>
        <v>49</v>
      </c>
      <c r="M202">
        <f t="shared" si="14"/>
        <v>0</v>
      </c>
      <c r="N202">
        <f t="shared" si="15"/>
        <v>0</v>
      </c>
    </row>
    <row r="203" spans="1:14">
      <c r="A203" t="s">
        <v>13</v>
      </c>
      <c r="B203" t="s">
        <v>11</v>
      </c>
      <c r="C203">
        <v>22</v>
      </c>
      <c r="D203">
        <v>389</v>
      </c>
      <c r="E203">
        <v>376</v>
      </c>
      <c r="F203">
        <v>68</v>
      </c>
      <c r="G203">
        <v>13</v>
      </c>
      <c r="H203" t="s">
        <v>12</v>
      </c>
      <c r="I203">
        <v>51.16</v>
      </c>
      <c r="J203">
        <v>3.3419023139999999</v>
      </c>
      <c r="K203">
        <f t="shared" si="12"/>
        <v>13</v>
      </c>
      <c r="L203">
        <f t="shared" si="13"/>
        <v>169</v>
      </c>
      <c r="M203">
        <f t="shared" si="14"/>
        <v>0</v>
      </c>
      <c r="N203">
        <f t="shared" si="15"/>
        <v>0</v>
      </c>
    </row>
    <row r="204" spans="1:14">
      <c r="A204" t="s">
        <v>10</v>
      </c>
      <c r="B204" t="s">
        <v>11</v>
      </c>
      <c r="C204">
        <v>23</v>
      </c>
      <c r="D204">
        <v>294</v>
      </c>
      <c r="E204">
        <v>285</v>
      </c>
      <c r="F204">
        <v>66</v>
      </c>
      <c r="G204">
        <v>13</v>
      </c>
      <c r="H204" t="s">
        <v>21</v>
      </c>
      <c r="I204">
        <v>39.119999999999997</v>
      </c>
      <c r="J204">
        <v>3.0612244899999999</v>
      </c>
      <c r="K204">
        <f t="shared" si="12"/>
        <v>9</v>
      </c>
      <c r="L204">
        <f t="shared" si="13"/>
        <v>81</v>
      </c>
      <c r="M204">
        <f t="shared" si="14"/>
        <v>0</v>
      </c>
      <c r="N204">
        <f t="shared" si="15"/>
        <v>0</v>
      </c>
    </row>
    <row r="205" spans="1:14">
      <c r="A205" t="s">
        <v>10</v>
      </c>
      <c r="B205" t="s">
        <v>11</v>
      </c>
      <c r="C205">
        <v>25</v>
      </c>
      <c r="D205">
        <v>239</v>
      </c>
      <c r="E205">
        <v>225</v>
      </c>
      <c r="F205">
        <v>67</v>
      </c>
      <c r="G205">
        <v>13</v>
      </c>
      <c r="H205" t="s">
        <v>12</v>
      </c>
      <c r="I205">
        <v>38.49</v>
      </c>
      <c r="J205">
        <v>5.8577405860000002</v>
      </c>
      <c r="K205">
        <f t="shared" si="12"/>
        <v>14</v>
      </c>
      <c r="L205">
        <f t="shared" si="13"/>
        <v>196</v>
      </c>
      <c r="M205">
        <f t="shared" si="14"/>
        <v>0</v>
      </c>
      <c r="N205">
        <f t="shared" si="15"/>
        <v>0</v>
      </c>
    </row>
    <row r="206" spans="1:14">
      <c r="A206" t="s">
        <v>10</v>
      </c>
      <c r="B206" t="s">
        <v>11</v>
      </c>
      <c r="C206">
        <v>26</v>
      </c>
      <c r="D206">
        <v>246</v>
      </c>
      <c r="E206">
        <v>237</v>
      </c>
      <c r="F206">
        <v>65</v>
      </c>
      <c r="G206">
        <v>13</v>
      </c>
      <c r="H206" t="s">
        <v>21</v>
      </c>
      <c r="I206">
        <v>36.18</v>
      </c>
      <c r="J206">
        <v>3.6585365849999998</v>
      </c>
      <c r="K206">
        <f t="shared" si="12"/>
        <v>9</v>
      </c>
      <c r="L206">
        <f t="shared" si="13"/>
        <v>81</v>
      </c>
      <c r="M206">
        <f t="shared" si="14"/>
        <v>0</v>
      </c>
      <c r="N206">
        <f t="shared" si="15"/>
        <v>0</v>
      </c>
    </row>
    <row r="207" spans="1:14">
      <c r="A207" t="s">
        <v>10</v>
      </c>
      <c r="B207" t="s">
        <v>11</v>
      </c>
      <c r="C207">
        <v>29</v>
      </c>
      <c r="D207">
        <v>264</v>
      </c>
      <c r="E207">
        <v>254</v>
      </c>
      <c r="F207">
        <v>65</v>
      </c>
      <c r="G207">
        <v>13</v>
      </c>
      <c r="H207" t="s">
        <v>12</v>
      </c>
      <c r="I207">
        <v>38.64</v>
      </c>
      <c r="J207">
        <v>3.787878788</v>
      </c>
      <c r="K207">
        <f t="shared" si="12"/>
        <v>10</v>
      </c>
      <c r="L207">
        <f t="shared" si="13"/>
        <v>100</v>
      </c>
      <c r="M207">
        <f t="shared" si="14"/>
        <v>0</v>
      </c>
      <c r="N207">
        <f t="shared" si="15"/>
        <v>0</v>
      </c>
    </row>
    <row r="208" spans="1:14">
      <c r="A208" t="s">
        <v>13</v>
      </c>
      <c r="B208" t="s">
        <v>15</v>
      </c>
      <c r="C208">
        <v>34</v>
      </c>
      <c r="D208">
        <v>396</v>
      </c>
      <c r="E208">
        <v>381</v>
      </c>
      <c r="F208">
        <v>75</v>
      </c>
      <c r="G208">
        <v>13</v>
      </c>
      <c r="H208" t="s">
        <v>12</v>
      </c>
      <c r="I208">
        <v>35.1</v>
      </c>
      <c r="J208">
        <v>3.787878788</v>
      </c>
      <c r="K208">
        <f t="shared" si="12"/>
        <v>15</v>
      </c>
      <c r="L208">
        <f t="shared" si="13"/>
        <v>225</v>
      </c>
      <c r="M208">
        <f t="shared" si="14"/>
        <v>0</v>
      </c>
      <c r="N208">
        <f t="shared" si="15"/>
        <v>0</v>
      </c>
    </row>
    <row r="209" spans="1:14">
      <c r="A209" t="s">
        <v>10</v>
      </c>
      <c r="B209" t="s">
        <v>15</v>
      </c>
      <c r="C209">
        <v>38</v>
      </c>
      <c r="D209">
        <v>252</v>
      </c>
      <c r="E209">
        <v>239</v>
      </c>
      <c r="F209">
        <v>68</v>
      </c>
      <c r="G209">
        <v>13</v>
      </c>
      <c r="H209" t="s">
        <v>21</v>
      </c>
      <c r="I209">
        <v>46.83</v>
      </c>
      <c r="J209">
        <v>5.1587301590000001</v>
      </c>
      <c r="K209">
        <f t="shared" si="12"/>
        <v>13</v>
      </c>
      <c r="L209">
        <f t="shared" si="13"/>
        <v>169</v>
      </c>
      <c r="M209">
        <f t="shared" si="14"/>
        <v>0</v>
      </c>
      <c r="N209">
        <f t="shared" si="15"/>
        <v>0</v>
      </c>
    </row>
    <row r="210" spans="1:14">
      <c r="A210" t="s">
        <v>13</v>
      </c>
      <c r="B210" t="s">
        <v>16</v>
      </c>
      <c r="C210">
        <v>41</v>
      </c>
      <c r="D210">
        <v>358</v>
      </c>
      <c r="E210">
        <v>345</v>
      </c>
      <c r="F210">
        <v>74</v>
      </c>
      <c r="G210">
        <v>13</v>
      </c>
      <c r="H210" t="s">
        <v>21</v>
      </c>
      <c r="I210">
        <v>44.69</v>
      </c>
      <c r="J210">
        <v>3.6312849159999998</v>
      </c>
      <c r="K210">
        <f t="shared" si="12"/>
        <v>13</v>
      </c>
      <c r="L210">
        <f t="shared" si="13"/>
        <v>169</v>
      </c>
      <c r="M210">
        <f t="shared" si="14"/>
        <v>0</v>
      </c>
      <c r="N210">
        <f t="shared" si="15"/>
        <v>1</v>
      </c>
    </row>
    <row r="211" spans="1:14">
      <c r="A211" t="s">
        <v>10</v>
      </c>
      <c r="B211" t="s">
        <v>16</v>
      </c>
      <c r="C211">
        <v>42</v>
      </c>
      <c r="D211">
        <v>240</v>
      </c>
      <c r="E211">
        <v>232</v>
      </c>
      <c r="F211">
        <v>63</v>
      </c>
      <c r="G211">
        <v>13</v>
      </c>
      <c r="H211" t="s">
        <v>12</v>
      </c>
      <c r="I211">
        <v>32.08</v>
      </c>
      <c r="J211">
        <v>3.3333333330000001</v>
      </c>
      <c r="K211">
        <f t="shared" si="12"/>
        <v>8</v>
      </c>
      <c r="L211">
        <f t="shared" si="13"/>
        <v>64</v>
      </c>
      <c r="M211">
        <f t="shared" si="14"/>
        <v>0</v>
      </c>
      <c r="N211">
        <f t="shared" si="15"/>
        <v>1</v>
      </c>
    </row>
    <row r="212" spans="1:14">
      <c r="A212" t="s">
        <v>10</v>
      </c>
      <c r="B212" t="s">
        <v>16</v>
      </c>
      <c r="C212">
        <v>48</v>
      </c>
      <c r="D212">
        <v>219</v>
      </c>
      <c r="E212">
        <v>210</v>
      </c>
      <c r="F212">
        <v>64</v>
      </c>
      <c r="G212">
        <v>13</v>
      </c>
      <c r="H212" t="s">
        <v>21</v>
      </c>
      <c r="I212">
        <v>32.42</v>
      </c>
      <c r="J212">
        <v>4.1095890410000004</v>
      </c>
      <c r="K212">
        <f t="shared" si="12"/>
        <v>9</v>
      </c>
      <c r="L212">
        <f t="shared" si="13"/>
        <v>81</v>
      </c>
      <c r="M212">
        <f t="shared" si="14"/>
        <v>0</v>
      </c>
      <c r="N212">
        <f t="shared" si="15"/>
        <v>1</v>
      </c>
    </row>
    <row r="213" spans="1:14">
      <c r="A213" t="s">
        <v>10</v>
      </c>
      <c r="B213" t="s">
        <v>19</v>
      </c>
      <c r="C213">
        <v>57</v>
      </c>
      <c r="D213">
        <v>322</v>
      </c>
      <c r="E213">
        <v>313</v>
      </c>
      <c r="F213">
        <v>70</v>
      </c>
      <c r="G213">
        <v>13</v>
      </c>
      <c r="H213" t="s">
        <v>12</v>
      </c>
      <c r="I213">
        <v>27.02</v>
      </c>
      <c r="J213">
        <v>2.795031056</v>
      </c>
      <c r="K213">
        <f t="shared" si="12"/>
        <v>9</v>
      </c>
      <c r="L213">
        <f t="shared" si="13"/>
        <v>81</v>
      </c>
      <c r="M213">
        <f t="shared" si="14"/>
        <v>0</v>
      </c>
      <c r="N213">
        <f t="shared" si="15"/>
        <v>1</v>
      </c>
    </row>
    <row r="214" spans="1:14">
      <c r="A214" t="s">
        <v>13</v>
      </c>
      <c r="B214" t="s">
        <v>18</v>
      </c>
      <c r="C214">
        <v>63</v>
      </c>
      <c r="D214">
        <v>306</v>
      </c>
      <c r="E214">
        <v>292</v>
      </c>
      <c r="F214">
        <v>72</v>
      </c>
      <c r="G214">
        <v>13</v>
      </c>
      <c r="H214" t="s">
        <v>21</v>
      </c>
      <c r="I214">
        <v>28.76</v>
      </c>
      <c r="J214">
        <v>4.575163399</v>
      </c>
      <c r="K214">
        <f t="shared" si="12"/>
        <v>14</v>
      </c>
      <c r="L214">
        <f t="shared" si="13"/>
        <v>196</v>
      </c>
      <c r="M214">
        <f t="shared" si="14"/>
        <v>0</v>
      </c>
      <c r="N214">
        <f t="shared" si="15"/>
        <v>1</v>
      </c>
    </row>
    <row r="215" spans="1:14">
      <c r="A215" t="s">
        <v>10</v>
      </c>
      <c r="B215" t="s">
        <v>18</v>
      </c>
      <c r="C215">
        <v>63</v>
      </c>
      <c r="D215">
        <v>217</v>
      </c>
      <c r="E215">
        <v>212</v>
      </c>
      <c r="F215">
        <v>63</v>
      </c>
      <c r="G215">
        <v>13</v>
      </c>
      <c r="H215" t="s">
        <v>21</v>
      </c>
      <c r="I215">
        <v>25.81</v>
      </c>
      <c r="J215">
        <v>2.3041474649999998</v>
      </c>
      <c r="K215">
        <f t="shared" si="12"/>
        <v>5</v>
      </c>
      <c r="L215">
        <f t="shared" si="13"/>
        <v>25</v>
      </c>
      <c r="M215">
        <f t="shared" si="14"/>
        <v>0</v>
      </c>
      <c r="N215">
        <f t="shared" si="15"/>
        <v>1</v>
      </c>
    </row>
    <row r="216" spans="1:14">
      <c r="A216" t="s">
        <v>13</v>
      </c>
      <c r="B216" t="s">
        <v>11</v>
      </c>
      <c r="C216">
        <v>21</v>
      </c>
      <c r="D216">
        <v>328</v>
      </c>
      <c r="E216">
        <v>306</v>
      </c>
      <c r="F216">
        <v>66</v>
      </c>
      <c r="G216">
        <v>14</v>
      </c>
      <c r="H216" t="s">
        <v>21</v>
      </c>
      <c r="I216">
        <v>42.07</v>
      </c>
      <c r="J216">
        <v>6.7073170729999996</v>
      </c>
      <c r="K216">
        <f t="shared" si="12"/>
        <v>22</v>
      </c>
      <c r="L216">
        <f t="shared" si="13"/>
        <v>484</v>
      </c>
      <c r="M216">
        <f t="shared" si="14"/>
        <v>0</v>
      </c>
      <c r="N216">
        <f t="shared" si="15"/>
        <v>0</v>
      </c>
    </row>
    <row r="217" spans="1:14">
      <c r="A217" t="s">
        <v>13</v>
      </c>
      <c r="B217" t="s">
        <v>11</v>
      </c>
      <c r="C217">
        <v>24</v>
      </c>
      <c r="D217">
        <v>388</v>
      </c>
      <c r="E217">
        <v>359</v>
      </c>
      <c r="F217">
        <v>71</v>
      </c>
      <c r="G217">
        <v>14</v>
      </c>
      <c r="H217" t="s">
        <v>12</v>
      </c>
      <c r="I217">
        <v>46.65</v>
      </c>
      <c r="J217">
        <v>7.4742268039999997</v>
      </c>
      <c r="K217">
        <f t="shared" si="12"/>
        <v>29</v>
      </c>
      <c r="L217">
        <f t="shared" si="13"/>
        <v>841</v>
      </c>
      <c r="M217">
        <f t="shared" si="14"/>
        <v>0</v>
      </c>
      <c r="N217">
        <f t="shared" si="15"/>
        <v>0</v>
      </c>
    </row>
    <row r="218" spans="1:14">
      <c r="A218" t="s">
        <v>10</v>
      </c>
      <c r="B218" t="s">
        <v>11</v>
      </c>
      <c r="C218">
        <v>24</v>
      </c>
      <c r="D218">
        <v>240</v>
      </c>
      <c r="E218">
        <v>231</v>
      </c>
      <c r="F218">
        <v>64</v>
      </c>
      <c r="G218">
        <v>14</v>
      </c>
      <c r="H218" t="s">
        <v>12</v>
      </c>
      <c r="I218">
        <v>35</v>
      </c>
      <c r="J218">
        <v>3.75</v>
      </c>
      <c r="K218">
        <f t="shared" si="12"/>
        <v>9</v>
      </c>
      <c r="L218">
        <f t="shared" si="13"/>
        <v>81</v>
      </c>
      <c r="M218">
        <f t="shared" si="14"/>
        <v>0</v>
      </c>
      <c r="N218">
        <f t="shared" si="15"/>
        <v>0</v>
      </c>
    </row>
    <row r="219" spans="1:14">
      <c r="A219" t="s">
        <v>10</v>
      </c>
      <c r="B219" t="s">
        <v>11</v>
      </c>
      <c r="C219">
        <v>25</v>
      </c>
      <c r="D219">
        <v>267</v>
      </c>
      <c r="E219">
        <v>248</v>
      </c>
      <c r="F219">
        <v>66</v>
      </c>
      <c r="G219">
        <v>14</v>
      </c>
      <c r="H219" t="s">
        <v>21</v>
      </c>
      <c r="I219">
        <v>35.58</v>
      </c>
      <c r="J219">
        <v>7.1161048689999999</v>
      </c>
      <c r="K219">
        <f t="shared" si="12"/>
        <v>19</v>
      </c>
      <c r="L219">
        <f t="shared" si="13"/>
        <v>361</v>
      </c>
      <c r="M219">
        <f t="shared" si="14"/>
        <v>0</v>
      </c>
      <c r="N219">
        <f t="shared" si="15"/>
        <v>0</v>
      </c>
    </row>
    <row r="220" spans="1:14">
      <c r="A220" t="s">
        <v>13</v>
      </c>
      <c r="B220" t="s">
        <v>11</v>
      </c>
      <c r="C220">
        <v>25</v>
      </c>
      <c r="D220">
        <v>359</v>
      </c>
      <c r="E220">
        <v>339</v>
      </c>
      <c r="F220">
        <v>75</v>
      </c>
      <c r="G220">
        <v>14</v>
      </c>
      <c r="H220" t="s">
        <v>14</v>
      </c>
      <c r="I220">
        <v>27.58</v>
      </c>
      <c r="J220">
        <v>5.5710306410000001</v>
      </c>
      <c r="K220">
        <f t="shared" si="12"/>
        <v>20</v>
      </c>
      <c r="L220">
        <f t="shared" si="13"/>
        <v>400</v>
      </c>
      <c r="M220">
        <f t="shared" si="14"/>
        <v>1</v>
      </c>
      <c r="N220">
        <f t="shared" si="15"/>
        <v>0</v>
      </c>
    </row>
    <row r="221" spans="1:14">
      <c r="A221" t="s">
        <v>10</v>
      </c>
      <c r="B221" t="s">
        <v>11</v>
      </c>
      <c r="C221">
        <v>26</v>
      </c>
      <c r="D221">
        <v>258</v>
      </c>
      <c r="E221">
        <v>239</v>
      </c>
      <c r="F221">
        <v>66</v>
      </c>
      <c r="G221">
        <v>14</v>
      </c>
      <c r="H221" t="s">
        <v>14</v>
      </c>
      <c r="I221">
        <v>46.9</v>
      </c>
      <c r="J221">
        <v>7.3643410850000004</v>
      </c>
      <c r="K221">
        <f t="shared" si="12"/>
        <v>19</v>
      </c>
      <c r="L221">
        <f t="shared" si="13"/>
        <v>361</v>
      </c>
      <c r="M221">
        <f t="shared" si="14"/>
        <v>1</v>
      </c>
      <c r="N221">
        <f t="shared" si="15"/>
        <v>0</v>
      </c>
    </row>
    <row r="222" spans="1:14">
      <c r="A222" t="s">
        <v>10</v>
      </c>
      <c r="B222" t="s">
        <v>11</v>
      </c>
      <c r="C222">
        <v>27</v>
      </c>
      <c r="D222">
        <v>237</v>
      </c>
      <c r="E222">
        <v>225</v>
      </c>
      <c r="F222">
        <v>63</v>
      </c>
      <c r="G222">
        <v>14</v>
      </c>
      <c r="H222" t="s">
        <v>21</v>
      </c>
      <c r="I222">
        <v>27</v>
      </c>
      <c r="J222">
        <v>5.0632911390000004</v>
      </c>
      <c r="K222">
        <f t="shared" si="12"/>
        <v>12</v>
      </c>
      <c r="L222">
        <f t="shared" si="13"/>
        <v>144</v>
      </c>
      <c r="M222">
        <f t="shared" si="14"/>
        <v>0</v>
      </c>
      <c r="N222">
        <f t="shared" si="15"/>
        <v>0</v>
      </c>
    </row>
    <row r="223" spans="1:14">
      <c r="A223" t="s">
        <v>13</v>
      </c>
      <c r="B223" t="s">
        <v>15</v>
      </c>
      <c r="C223">
        <v>31</v>
      </c>
      <c r="D223">
        <v>376</v>
      </c>
      <c r="E223">
        <v>361</v>
      </c>
      <c r="F223">
        <v>72</v>
      </c>
      <c r="G223">
        <v>14</v>
      </c>
      <c r="H223" t="s">
        <v>14</v>
      </c>
      <c r="I223">
        <v>29.26</v>
      </c>
      <c r="J223">
        <v>3.9893617020000001</v>
      </c>
      <c r="K223">
        <f t="shared" si="12"/>
        <v>15</v>
      </c>
      <c r="L223">
        <f t="shared" si="13"/>
        <v>225</v>
      </c>
      <c r="M223">
        <f t="shared" si="14"/>
        <v>1</v>
      </c>
      <c r="N223">
        <f t="shared" si="15"/>
        <v>0</v>
      </c>
    </row>
    <row r="224" spans="1:14">
      <c r="A224" t="s">
        <v>13</v>
      </c>
      <c r="B224" t="s">
        <v>15</v>
      </c>
      <c r="C224">
        <v>34</v>
      </c>
      <c r="D224">
        <v>444</v>
      </c>
      <c r="E224">
        <v>423</v>
      </c>
      <c r="F224">
        <v>73</v>
      </c>
      <c r="G224">
        <v>14</v>
      </c>
      <c r="H224" t="s">
        <v>12</v>
      </c>
      <c r="I224">
        <v>30.63</v>
      </c>
      <c r="J224">
        <v>4.7297297299999999</v>
      </c>
      <c r="K224">
        <f t="shared" si="12"/>
        <v>21</v>
      </c>
      <c r="L224">
        <f t="shared" si="13"/>
        <v>441</v>
      </c>
      <c r="M224">
        <f t="shared" si="14"/>
        <v>0</v>
      </c>
      <c r="N224">
        <f t="shared" si="15"/>
        <v>0</v>
      </c>
    </row>
    <row r="225" spans="1:14">
      <c r="A225" t="s">
        <v>10</v>
      </c>
      <c r="B225" t="s">
        <v>15</v>
      </c>
      <c r="C225">
        <v>37</v>
      </c>
      <c r="D225">
        <v>246</v>
      </c>
      <c r="E225">
        <v>230</v>
      </c>
      <c r="F225">
        <v>67</v>
      </c>
      <c r="G225">
        <v>14</v>
      </c>
      <c r="H225" t="s">
        <v>21</v>
      </c>
      <c r="I225">
        <v>43.9</v>
      </c>
      <c r="J225">
        <v>6.5040650409999996</v>
      </c>
      <c r="K225">
        <f t="shared" si="12"/>
        <v>16</v>
      </c>
      <c r="L225">
        <f t="shared" si="13"/>
        <v>256</v>
      </c>
      <c r="M225">
        <f t="shared" si="14"/>
        <v>0</v>
      </c>
      <c r="N225">
        <f t="shared" si="15"/>
        <v>0</v>
      </c>
    </row>
    <row r="226" spans="1:14">
      <c r="A226" t="s">
        <v>13</v>
      </c>
      <c r="B226" t="s">
        <v>16</v>
      </c>
      <c r="C226">
        <v>43</v>
      </c>
      <c r="D226">
        <v>364</v>
      </c>
      <c r="E226">
        <v>338</v>
      </c>
      <c r="F226">
        <v>74</v>
      </c>
      <c r="G226">
        <v>14</v>
      </c>
      <c r="H226" t="s">
        <v>21</v>
      </c>
      <c r="I226">
        <v>40.380000000000003</v>
      </c>
      <c r="J226">
        <v>7.1428571429999996</v>
      </c>
      <c r="K226">
        <f t="shared" si="12"/>
        <v>26</v>
      </c>
      <c r="L226">
        <f t="shared" si="13"/>
        <v>676</v>
      </c>
      <c r="M226">
        <f t="shared" si="14"/>
        <v>0</v>
      </c>
      <c r="N226">
        <f t="shared" si="15"/>
        <v>1</v>
      </c>
    </row>
    <row r="227" spans="1:14">
      <c r="A227" t="s">
        <v>10</v>
      </c>
      <c r="B227" t="s">
        <v>16</v>
      </c>
      <c r="C227">
        <v>43</v>
      </c>
      <c r="D227">
        <v>237</v>
      </c>
      <c r="E227">
        <v>227</v>
      </c>
      <c r="F227">
        <v>66</v>
      </c>
      <c r="G227">
        <v>14</v>
      </c>
      <c r="H227" t="s">
        <v>14</v>
      </c>
      <c r="I227">
        <v>29.96</v>
      </c>
      <c r="J227">
        <v>4.2194092830000001</v>
      </c>
      <c r="K227">
        <f t="shared" si="12"/>
        <v>10</v>
      </c>
      <c r="L227">
        <f t="shared" si="13"/>
        <v>100</v>
      </c>
      <c r="M227">
        <f t="shared" si="14"/>
        <v>1</v>
      </c>
      <c r="N227">
        <f t="shared" si="15"/>
        <v>1</v>
      </c>
    </row>
    <row r="228" spans="1:14">
      <c r="A228" t="s">
        <v>10</v>
      </c>
      <c r="B228" t="s">
        <v>16</v>
      </c>
      <c r="C228">
        <v>47</v>
      </c>
      <c r="D228">
        <v>245</v>
      </c>
      <c r="E228">
        <v>230</v>
      </c>
      <c r="F228">
        <v>61</v>
      </c>
      <c r="G228">
        <v>14</v>
      </c>
      <c r="H228" t="s">
        <v>12</v>
      </c>
      <c r="I228">
        <v>46.12</v>
      </c>
      <c r="J228">
        <v>6.1224489799999997</v>
      </c>
      <c r="K228">
        <f t="shared" si="12"/>
        <v>15</v>
      </c>
      <c r="L228">
        <f t="shared" si="13"/>
        <v>225</v>
      </c>
      <c r="M228">
        <f t="shared" si="14"/>
        <v>0</v>
      </c>
      <c r="N228">
        <f t="shared" si="15"/>
        <v>1</v>
      </c>
    </row>
    <row r="229" spans="1:14">
      <c r="A229" t="s">
        <v>13</v>
      </c>
      <c r="B229" t="s">
        <v>19</v>
      </c>
      <c r="C229">
        <v>51</v>
      </c>
      <c r="D229">
        <v>307</v>
      </c>
      <c r="E229">
        <v>287</v>
      </c>
      <c r="F229">
        <v>69</v>
      </c>
      <c r="G229">
        <v>14</v>
      </c>
      <c r="H229" t="s">
        <v>12</v>
      </c>
      <c r="I229">
        <v>33.22</v>
      </c>
      <c r="J229">
        <v>6.51465798</v>
      </c>
      <c r="K229">
        <f t="shared" si="12"/>
        <v>20</v>
      </c>
      <c r="L229">
        <f t="shared" si="13"/>
        <v>400</v>
      </c>
      <c r="M229">
        <f t="shared" si="14"/>
        <v>0</v>
      </c>
      <c r="N229">
        <f t="shared" si="15"/>
        <v>1</v>
      </c>
    </row>
    <row r="230" spans="1:14">
      <c r="A230" t="s">
        <v>10</v>
      </c>
      <c r="B230" t="s">
        <v>11</v>
      </c>
      <c r="C230">
        <v>24</v>
      </c>
      <c r="D230">
        <v>260</v>
      </c>
      <c r="E230">
        <v>239</v>
      </c>
      <c r="F230">
        <v>64</v>
      </c>
      <c r="G230">
        <v>15</v>
      </c>
      <c r="H230" t="s">
        <v>21</v>
      </c>
      <c r="I230">
        <v>59.62</v>
      </c>
      <c r="J230">
        <v>8.076923077</v>
      </c>
      <c r="K230">
        <f t="shared" si="12"/>
        <v>21</v>
      </c>
      <c r="L230">
        <f t="shared" si="13"/>
        <v>441</v>
      </c>
      <c r="M230">
        <f t="shared" si="14"/>
        <v>0</v>
      </c>
      <c r="N230">
        <f t="shared" si="15"/>
        <v>0</v>
      </c>
    </row>
    <row r="231" spans="1:14">
      <c r="A231" t="s">
        <v>10</v>
      </c>
      <c r="B231" t="s">
        <v>11</v>
      </c>
      <c r="C231">
        <v>24</v>
      </c>
      <c r="D231">
        <v>351</v>
      </c>
      <c r="E231">
        <v>335</v>
      </c>
      <c r="F231">
        <v>69</v>
      </c>
      <c r="G231">
        <v>15</v>
      </c>
      <c r="H231" t="s">
        <v>12</v>
      </c>
      <c r="I231">
        <v>27.35</v>
      </c>
      <c r="J231">
        <v>4.5584045580000003</v>
      </c>
      <c r="K231">
        <f t="shared" si="12"/>
        <v>16</v>
      </c>
      <c r="L231">
        <f t="shared" si="13"/>
        <v>256</v>
      </c>
      <c r="M231">
        <f t="shared" si="14"/>
        <v>0</v>
      </c>
      <c r="N231">
        <f t="shared" si="15"/>
        <v>0</v>
      </c>
    </row>
    <row r="232" spans="1:14">
      <c r="A232" t="s">
        <v>13</v>
      </c>
      <c r="B232" t="s">
        <v>11</v>
      </c>
      <c r="C232">
        <v>26</v>
      </c>
      <c r="D232">
        <v>403</v>
      </c>
      <c r="E232">
        <v>386</v>
      </c>
      <c r="F232">
        <v>77</v>
      </c>
      <c r="G232">
        <v>15</v>
      </c>
      <c r="H232" t="s">
        <v>12</v>
      </c>
      <c r="I232">
        <v>20.100000000000001</v>
      </c>
      <c r="J232">
        <v>4.2183622830000003</v>
      </c>
      <c r="K232">
        <f t="shared" si="12"/>
        <v>17</v>
      </c>
      <c r="L232">
        <f t="shared" si="13"/>
        <v>289</v>
      </c>
      <c r="M232">
        <f t="shared" si="14"/>
        <v>0</v>
      </c>
      <c r="N232">
        <f t="shared" si="15"/>
        <v>0</v>
      </c>
    </row>
    <row r="233" spans="1:14">
      <c r="A233" t="s">
        <v>13</v>
      </c>
      <c r="B233" t="s">
        <v>11</v>
      </c>
      <c r="C233">
        <v>28</v>
      </c>
      <c r="D233">
        <v>358</v>
      </c>
      <c r="E233">
        <v>338</v>
      </c>
      <c r="F233">
        <v>75</v>
      </c>
      <c r="G233">
        <v>15</v>
      </c>
      <c r="H233" t="s">
        <v>12</v>
      </c>
      <c r="I233">
        <v>52.51</v>
      </c>
      <c r="J233">
        <v>5.5865921790000002</v>
      </c>
      <c r="K233">
        <f t="shared" si="12"/>
        <v>20</v>
      </c>
      <c r="L233">
        <f t="shared" si="13"/>
        <v>400</v>
      </c>
      <c r="M233">
        <f t="shared" si="14"/>
        <v>0</v>
      </c>
      <c r="N233">
        <f t="shared" si="15"/>
        <v>0</v>
      </c>
    </row>
    <row r="234" spans="1:14">
      <c r="A234" t="s">
        <v>10</v>
      </c>
      <c r="B234" t="s">
        <v>11</v>
      </c>
      <c r="C234">
        <v>28</v>
      </c>
      <c r="D234">
        <v>241</v>
      </c>
      <c r="E234">
        <v>229</v>
      </c>
      <c r="F234">
        <v>66</v>
      </c>
      <c r="G234">
        <v>15</v>
      </c>
      <c r="H234" t="s">
        <v>12</v>
      </c>
      <c r="I234">
        <v>39.42</v>
      </c>
      <c r="J234">
        <v>4.9792531120000003</v>
      </c>
      <c r="K234">
        <f t="shared" si="12"/>
        <v>12</v>
      </c>
      <c r="L234">
        <f t="shared" si="13"/>
        <v>144</v>
      </c>
      <c r="M234">
        <f t="shared" si="14"/>
        <v>0</v>
      </c>
      <c r="N234">
        <f t="shared" si="15"/>
        <v>0</v>
      </c>
    </row>
    <row r="235" spans="1:14">
      <c r="A235" t="s">
        <v>10</v>
      </c>
      <c r="B235" t="s">
        <v>15</v>
      </c>
      <c r="C235">
        <v>30</v>
      </c>
      <c r="D235">
        <v>249</v>
      </c>
      <c r="E235">
        <v>240</v>
      </c>
      <c r="F235">
        <v>66</v>
      </c>
      <c r="G235">
        <v>15</v>
      </c>
      <c r="H235" t="s">
        <v>14</v>
      </c>
      <c r="I235">
        <v>44.58</v>
      </c>
      <c r="J235">
        <v>3.6144578310000002</v>
      </c>
      <c r="K235">
        <f t="shared" si="12"/>
        <v>9</v>
      </c>
      <c r="L235">
        <f t="shared" si="13"/>
        <v>81</v>
      </c>
      <c r="M235">
        <f t="shared" si="14"/>
        <v>1</v>
      </c>
      <c r="N235">
        <f t="shared" si="15"/>
        <v>0</v>
      </c>
    </row>
    <row r="236" spans="1:14">
      <c r="A236" t="s">
        <v>13</v>
      </c>
      <c r="B236" t="s">
        <v>15</v>
      </c>
      <c r="C236">
        <v>30</v>
      </c>
      <c r="D236">
        <v>385</v>
      </c>
      <c r="E236">
        <v>372</v>
      </c>
      <c r="F236">
        <v>73</v>
      </c>
      <c r="G236">
        <v>15</v>
      </c>
      <c r="H236" t="s">
        <v>14</v>
      </c>
      <c r="I236">
        <v>42.08</v>
      </c>
      <c r="J236">
        <v>3.376623377</v>
      </c>
      <c r="K236">
        <f t="shared" si="12"/>
        <v>13</v>
      </c>
      <c r="L236">
        <f t="shared" si="13"/>
        <v>169</v>
      </c>
      <c r="M236">
        <f t="shared" si="14"/>
        <v>1</v>
      </c>
      <c r="N236">
        <f t="shared" si="15"/>
        <v>0</v>
      </c>
    </row>
    <row r="237" spans="1:14">
      <c r="A237" t="s">
        <v>10</v>
      </c>
      <c r="B237" t="s">
        <v>15</v>
      </c>
      <c r="C237">
        <v>32</v>
      </c>
      <c r="D237">
        <v>250</v>
      </c>
      <c r="E237">
        <v>238</v>
      </c>
      <c r="F237">
        <v>67</v>
      </c>
      <c r="G237">
        <v>15</v>
      </c>
      <c r="H237" t="s">
        <v>14</v>
      </c>
      <c r="I237">
        <v>34.799999999999997</v>
      </c>
      <c r="J237">
        <v>4.8</v>
      </c>
      <c r="K237">
        <f t="shared" si="12"/>
        <v>12</v>
      </c>
      <c r="L237">
        <f t="shared" si="13"/>
        <v>144</v>
      </c>
      <c r="M237">
        <f t="shared" si="14"/>
        <v>1</v>
      </c>
      <c r="N237">
        <f t="shared" si="15"/>
        <v>0</v>
      </c>
    </row>
    <row r="238" spans="1:14">
      <c r="A238" t="s">
        <v>13</v>
      </c>
      <c r="B238" t="s">
        <v>15</v>
      </c>
      <c r="C238">
        <v>35</v>
      </c>
      <c r="D238">
        <v>462</v>
      </c>
      <c r="E238">
        <v>441</v>
      </c>
      <c r="F238">
        <v>75</v>
      </c>
      <c r="G238">
        <v>15</v>
      </c>
      <c r="H238" t="s">
        <v>21</v>
      </c>
      <c r="I238">
        <v>25.76</v>
      </c>
      <c r="J238">
        <v>4.5454545450000001</v>
      </c>
      <c r="K238">
        <f t="shared" si="12"/>
        <v>21</v>
      </c>
      <c r="L238">
        <f t="shared" si="13"/>
        <v>441</v>
      </c>
      <c r="M238">
        <f t="shared" si="14"/>
        <v>0</v>
      </c>
      <c r="N238">
        <f t="shared" si="15"/>
        <v>0</v>
      </c>
    </row>
    <row r="239" spans="1:14">
      <c r="A239" t="s">
        <v>13</v>
      </c>
      <c r="B239" t="s">
        <v>15</v>
      </c>
      <c r="C239">
        <v>38</v>
      </c>
      <c r="D239">
        <v>297</v>
      </c>
      <c r="E239">
        <v>274</v>
      </c>
      <c r="F239">
        <v>70</v>
      </c>
      <c r="G239">
        <v>15</v>
      </c>
      <c r="H239" t="s">
        <v>14</v>
      </c>
      <c r="I239">
        <v>38.380000000000003</v>
      </c>
      <c r="J239">
        <v>7.7441077439999999</v>
      </c>
      <c r="K239">
        <f t="shared" si="12"/>
        <v>23</v>
      </c>
      <c r="L239">
        <f t="shared" si="13"/>
        <v>529</v>
      </c>
      <c r="M239">
        <f t="shared" si="14"/>
        <v>1</v>
      </c>
      <c r="N239">
        <f t="shared" si="15"/>
        <v>0</v>
      </c>
    </row>
    <row r="240" spans="1:14">
      <c r="A240" t="s">
        <v>13</v>
      </c>
      <c r="B240" t="s">
        <v>15</v>
      </c>
      <c r="C240">
        <v>38</v>
      </c>
      <c r="D240">
        <v>356</v>
      </c>
      <c r="E240">
        <v>333</v>
      </c>
      <c r="F240">
        <v>75</v>
      </c>
      <c r="G240">
        <v>15</v>
      </c>
      <c r="H240" t="s">
        <v>12</v>
      </c>
      <c r="I240">
        <v>37.36</v>
      </c>
      <c r="J240">
        <v>6.4606741569999997</v>
      </c>
      <c r="K240">
        <f t="shared" si="12"/>
        <v>23</v>
      </c>
      <c r="L240">
        <f t="shared" si="13"/>
        <v>529</v>
      </c>
      <c r="M240">
        <f t="shared" si="14"/>
        <v>0</v>
      </c>
      <c r="N240">
        <f t="shared" si="15"/>
        <v>0</v>
      </c>
    </row>
    <row r="241" spans="1:14">
      <c r="A241" t="s">
        <v>10</v>
      </c>
      <c r="B241" t="s">
        <v>16</v>
      </c>
      <c r="C241">
        <v>40</v>
      </c>
      <c r="D241">
        <v>262</v>
      </c>
      <c r="E241">
        <v>246</v>
      </c>
      <c r="F241">
        <v>67</v>
      </c>
      <c r="G241">
        <v>15</v>
      </c>
      <c r="H241" t="s">
        <v>21</v>
      </c>
      <c r="I241">
        <v>33.21</v>
      </c>
      <c r="J241">
        <v>6.1068702290000001</v>
      </c>
      <c r="K241">
        <f t="shared" si="12"/>
        <v>16</v>
      </c>
      <c r="L241">
        <f t="shared" si="13"/>
        <v>256</v>
      </c>
      <c r="M241">
        <f t="shared" si="14"/>
        <v>0</v>
      </c>
      <c r="N241">
        <f t="shared" si="15"/>
        <v>1</v>
      </c>
    </row>
    <row r="242" spans="1:14">
      <c r="A242" t="s">
        <v>13</v>
      </c>
      <c r="B242" t="s">
        <v>16</v>
      </c>
      <c r="C242">
        <v>41</v>
      </c>
      <c r="D242">
        <v>319</v>
      </c>
      <c r="E242">
        <v>305</v>
      </c>
      <c r="F242">
        <v>68</v>
      </c>
      <c r="G242">
        <v>15</v>
      </c>
      <c r="H242" t="s">
        <v>14</v>
      </c>
      <c r="I242">
        <v>54.86</v>
      </c>
      <c r="J242">
        <v>4.3887147339999997</v>
      </c>
      <c r="K242">
        <f t="shared" si="12"/>
        <v>14</v>
      </c>
      <c r="L242">
        <f t="shared" si="13"/>
        <v>196</v>
      </c>
      <c r="M242">
        <f t="shared" si="14"/>
        <v>1</v>
      </c>
      <c r="N242">
        <f t="shared" si="15"/>
        <v>1</v>
      </c>
    </row>
    <row r="243" spans="1:14">
      <c r="A243" t="s">
        <v>10</v>
      </c>
      <c r="B243" t="s">
        <v>16</v>
      </c>
      <c r="C243">
        <v>42</v>
      </c>
      <c r="D243">
        <v>266</v>
      </c>
      <c r="E243">
        <v>255</v>
      </c>
      <c r="F243">
        <v>67</v>
      </c>
      <c r="G243">
        <v>15</v>
      </c>
      <c r="H243" t="s">
        <v>21</v>
      </c>
      <c r="I243">
        <v>39.1</v>
      </c>
      <c r="J243">
        <v>4.1353383460000002</v>
      </c>
      <c r="K243">
        <f t="shared" si="12"/>
        <v>11</v>
      </c>
      <c r="L243">
        <f t="shared" si="13"/>
        <v>121</v>
      </c>
      <c r="M243">
        <f t="shared" si="14"/>
        <v>0</v>
      </c>
      <c r="N243">
        <f t="shared" si="15"/>
        <v>1</v>
      </c>
    </row>
    <row r="244" spans="1:14">
      <c r="A244" t="s">
        <v>13</v>
      </c>
      <c r="B244" t="s">
        <v>16</v>
      </c>
      <c r="C244">
        <v>43</v>
      </c>
      <c r="D244">
        <v>409</v>
      </c>
      <c r="E244">
        <v>371</v>
      </c>
      <c r="F244">
        <v>74</v>
      </c>
      <c r="G244">
        <v>15</v>
      </c>
      <c r="H244" t="s">
        <v>21</v>
      </c>
      <c r="I244">
        <v>54.28</v>
      </c>
      <c r="J244">
        <v>9.2909535450000007</v>
      </c>
      <c r="K244">
        <f t="shared" si="12"/>
        <v>38</v>
      </c>
      <c r="L244">
        <f t="shared" si="13"/>
        <v>1444</v>
      </c>
      <c r="M244">
        <f t="shared" si="14"/>
        <v>0</v>
      </c>
      <c r="N244">
        <f t="shared" si="15"/>
        <v>1</v>
      </c>
    </row>
    <row r="245" spans="1:14">
      <c r="A245" t="s">
        <v>10</v>
      </c>
      <c r="B245" t="s">
        <v>11</v>
      </c>
      <c r="C245">
        <v>18</v>
      </c>
      <c r="D245">
        <v>251</v>
      </c>
      <c r="E245">
        <v>235</v>
      </c>
      <c r="F245">
        <v>64</v>
      </c>
      <c r="G245">
        <v>16</v>
      </c>
      <c r="H245" t="s">
        <v>21</v>
      </c>
      <c r="I245">
        <v>38.64</v>
      </c>
      <c r="J245">
        <v>6.3745019919999999</v>
      </c>
      <c r="K245">
        <f t="shared" si="12"/>
        <v>16</v>
      </c>
      <c r="L245">
        <f t="shared" si="13"/>
        <v>256</v>
      </c>
      <c r="M245">
        <f t="shared" si="14"/>
        <v>0</v>
      </c>
      <c r="N245">
        <f t="shared" si="15"/>
        <v>0</v>
      </c>
    </row>
    <row r="246" spans="1:14">
      <c r="A246" t="s">
        <v>13</v>
      </c>
      <c r="B246" t="s">
        <v>11</v>
      </c>
      <c r="C246">
        <v>22</v>
      </c>
      <c r="D246">
        <v>392</v>
      </c>
      <c r="E246">
        <v>378</v>
      </c>
      <c r="F246">
        <v>75</v>
      </c>
      <c r="G246">
        <v>16</v>
      </c>
      <c r="H246" t="s">
        <v>23</v>
      </c>
      <c r="I246">
        <v>42.6</v>
      </c>
      <c r="J246">
        <v>3.5714285710000002</v>
      </c>
      <c r="K246">
        <f t="shared" si="12"/>
        <v>14</v>
      </c>
      <c r="L246">
        <f t="shared" si="13"/>
        <v>196</v>
      </c>
      <c r="M246">
        <f t="shared" si="14"/>
        <v>0</v>
      </c>
      <c r="N246">
        <f t="shared" si="15"/>
        <v>0</v>
      </c>
    </row>
    <row r="247" spans="1:14">
      <c r="A247" t="s">
        <v>13</v>
      </c>
      <c r="B247" t="s">
        <v>11</v>
      </c>
      <c r="C247">
        <v>26</v>
      </c>
      <c r="D247">
        <v>483</v>
      </c>
      <c r="E247">
        <v>450</v>
      </c>
      <c r="F247">
        <v>76</v>
      </c>
      <c r="G247">
        <v>16</v>
      </c>
      <c r="H247" t="s">
        <v>21</v>
      </c>
      <c r="I247">
        <v>49.27</v>
      </c>
      <c r="J247">
        <v>6.8322981370000004</v>
      </c>
      <c r="K247">
        <f t="shared" si="12"/>
        <v>33</v>
      </c>
      <c r="L247">
        <f t="shared" si="13"/>
        <v>1089</v>
      </c>
      <c r="M247">
        <f t="shared" si="14"/>
        <v>0</v>
      </c>
      <c r="N247">
        <f t="shared" si="15"/>
        <v>0</v>
      </c>
    </row>
    <row r="248" spans="1:14">
      <c r="A248" t="s">
        <v>10</v>
      </c>
      <c r="B248" t="s">
        <v>11</v>
      </c>
      <c r="C248">
        <v>26</v>
      </c>
      <c r="D248">
        <v>341</v>
      </c>
      <c r="E248">
        <v>334</v>
      </c>
      <c r="F248">
        <v>72</v>
      </c>
      <c r="G248">
        <v>16</v>
      </c>
      <c r="H248" t="s">
        <v>24</v>
      </c>
      <c r="I248">
        <v>20.82</v>
      </c>
      <c r="J248">
        <v>2.0527859240000002</v>
      </c>
      <c r="K248">
        <f t="shared" si="12"/>
        <v>7</v>
      </c>
      <c r="L248">
        <f t="shared" si="13"/>
        <v>49</v>
      </c>
      <c r="M248">
        <f t="shared" si="14"/>
        <v>0</v>
      </c>
      <c r="N248">
        <f t="shared" si="15"/>
        <v>0</v>
      </c>
    </row>
    <row r="249" spans="1:14">
      <c r="A249" t="s">
        <v>10</v>
      </c>
      <c r="B249" t="s">
        <v>11</v>
      </c>
      <c r="C249">
        <v>28</v>
      </c>
      <c r="D249">
        <v>280</v>
      </c>
      <c r="E249">
        <v>266</v>
      </c>
      <c r="F249">
        <v>70</v>
      </c>
      <c r="G249">
        <v>16</v>
      </c>
      <c r="H249" t="s">
        <v>23</v>
      </c>
      <c r="I249">
        <v>33.21</v>
      </c>
      <c r="J249">
        <v>5</v>
      </c>
      <c r="K249">
        <f t="shared" si="12"/>
        <v>14</v>
      </c>
      <c r="L249">
        <f t="shared" si="13"/>
        <v>196</v>
      </c>
      <c r="M249">
        <f t="shared" si="14"/>
        <v>0</v>
      </c>
      <c r="N249">
        <f t="shared" si="15"/>
        <v>0</v>
      </c>
    </row>
    <row r="250" spans="1:14">
      <c r="A250" t="s">
        <v>13</v>
      </c>
      <c r="B250" t="s">
        <v>15</v>
      </c>
      <c r="C250">
        <v>31</v>
      </c>
      <c r="D250">
        <v>386</v>
      </c>
      <c r="E250">
        <v>363</v>
      </c>
      <c r="F250">
        <v>75</v>
      </c>
      <c r="G250">
        <v>16</v>
      </c>
      <c r="H250" t="s">
        <v>23</v>
      </c>
      <c r="I250">
        <v>40.159999999999997</v>
      </c>
      <c r="J250">
        <v>5.9585492230000003</v>
      </c>
      <c r="K250">
        <f t="shared" si="12"/>
        <v>23</v>
      </c>
      <c r="L250">
        <f t="shared" si="13"/>
        <v>529</v>
      </c>
      <c r="M250">
        <f t="shared" si="14"/>
        <v>0</v>
      </c>
      <c r="N250">
        <f t="shared" si="15"/>
        <v>0</v>
      </c>
    </row>
    <row r="251" spans="1:14">
      <c r="A251" t="s">
        <v>13</v>
      </c>
      <c r="B251" t="s">
        <v>15</v>
      </c>
      <c r="C251">
        <v>32</v>
      </c>
      <c r="D251">
        <v>323</v>
      </c>
      <c r="E251">
        <v>301</v>
      </c>
      <c r="F251">
        <v>70</v>
      </c>
      <c r="G251">
        <v>16</v>
      </c>
      <c r="H251" t="s">
        <v>21</v>
      </c>
      <c r="I251">
        <v>44.27</v>
      </c>
      <c r="J251">
        <v>6.8111455110000003</v>
      </c>
      <c r="K251">
        <f t="shared" si="12"/>
        <v>22</v>
      </c>
      <c r="L251">
        <f t="shared" si="13"/>
        <v>484</v>
      </c>
      <c r="M251">
        <f t="shared" si="14"/>
        <v>0</v>
      </c>
      <c r="N251">
        <f t="shared" si="15"/>
        <v>0</v>
      </c>
    </row>
    <row r="252" spans="1:14">
      <c r="A252" t="s">
        <v>10</v>
      </c>
      <c r="B252" t="s">
        <v>15</v>
      </c>
      <c r="C252">
        <v>32</v>
      </c>
      <c r="D252">
        <v>260</v>
      </c>
      <c r="E252">
        <v>254</v>
      </c>
      <c r="F252">
        <v>66</v>
      </c>
      <c r="G252">
        <v>16</v>
      </c>
      <c r="H252" t="s">
        <v>21</v>
      </c>
      <c r="I252">
        <v>18.46</v>
      </c>
      <c r="J252">
        <v>2.307692308</v>
      </c>
      <c r="K252">
        <f t="shared" si="12"/>
        <v>6</v>
      </c>
      <c r="L252">
        <f t="shared" si="13"/>
        <v>36</v>
      </c>
      <c r="M252">
        <f t="shared" si="14"/>
        <v>0</v>
      </c>
      <c r="N252">
        <f t="shared" si="15"/>
        <v>0</v>
      </c>
    </row>
    <row r="253" spans="1:14">
      <c r="A253" t="s">
        <v>13</v>
      </c>
      <c r="B253" t="s">
        <v>15</v>
      </c>
      <c r="C253">
        <v>33</v>
      </c>
      <c r="D253">
        <v>336</v>
      </c>
      <c r="E253">
        <v>316</v>
      </c>
      <c r="F253">
        <v>71</v>
      </c>
      <c r="G253">
        <v>16</v>
      </c>
      <c r="H253" t="s">
        <v>23</v>
      </c>
      <c r="I253">
        <v>50.89</v>
      </c>
      <c r="J253">
        <v>5.9523809520000004</v>
      </c>
      <c r="K253">
        <f t="shared" si="12"/>
        <v>20</v>
      </c>
      <c r="L253">
        <f t="shared" si="13"/>
        <v>400</v>
      </c>
      <c r="M253">
        <f t="shared" si="14"/>
        <v>0</v>
      </c>
      <c r="N253">
        <f t="shared" si="15"/>
        <v>0</v>
      </c>
    </row>
    <row r="254" spans="1:14">
      <c r="A254" t="s">
        <v>13</v>
      </c>
      <c r="B254" t="s">
        <v>15</v>
      </c>
      <c r="C254">
        <v>36</v>
      </c>
      <c r="D254">
        <v>388</v>
      </c>
      <c r="E254">
        <v>381</v>
      </c>
      <c r="F254">
        <v>75</v>
      </c>
      <c r="G254">
        <v>16</v>
      </c>
      <c r="H254" t="s">
        <v>24</v>
      </c>
      <c r="I254">
        <v>23.71</v>
      </c>
      <c r="J254">
        <v>1.8041237109999999</v>
      </c>
      <c r="K254">
        <f t="shared" si="12"/>
        <v>7</v>
      </c>
      <c r="L254">
        <f t="shared" si="13"/>
        <v>49</v>
      </c>
      <c r="M254">
        <f t="shared" si="14"/>
        <v>0</v>
      </c>
      <c r="N254">
        <f t="shared" si="15"/>
        <v>0</v>
      </c>
    </row>
    <row r="255" spans="1:14">
      <c r="A255" t="s">
        <v>10</v>
      </c>
      <c r="B255" t="s">
        <v>15</v>
      </c>
      <c r="C255">
        <v>36</v>
      </c>
      <c r="D255">
        <v>291</v>
      </c>
      <c r="E255">
        <v>283</v>
      </c>
      <c r="F255">
        <v>70</v>
      </c>
      <c r="G255">
        <v>16</v>
      </c>
      <c r="H255" t="s">
        <v>24</v>
      </c>
      <c r="I255">
        <v>22.68</v>
      </c>
      <c r="J255">
        <v>2.7491408929999999</v>
      </c>
      <c r="K255">
        <f t="shared" si="12"/>
        <v>8</v>
      </c>
      <c r="L255">
        <f t="shared" si="13"/>
        <v>64</v>
      </c>
      <c r="M255">
        <f t="shared" si="14"/>
        <v>0</v>
      </c>
      <c r="N255">
        <f t="shared" si="15"/>
        <v>0</v>
      </c>
    </row>
    <row r="256" spans="1:14">
      <c r="A256" t="s">
        <v>10</v>
      </c>
      <c r="B256" t="s">
        <v>15</v>
      </c>
      <c r="C256">
        <v>39</v>
      </c>
      <c r="D256">
        <v>283</v>
      </c>
      <c r="E256">
        <v>260</v>
      </c>
      <c r="F256">
        <v>66</v>
      </c>
      <c r="G256">
        <v>16</v>
      </c>
      <c r="H256" t="s">
        <v>23</v>
      </c>
      <c r="I256">
        <v>50.88</v>
      </c>
      <c r="J256">
        <v>8.1272084810000003</v>
      </c>
      <c r="K256">
        <f t="shared" si="12"/>
        <v>23</v>
      </c>
      <c r="L256">
        <f t="shared" si="13"/>
        <v>529</v>
      </c>
      <c r="M256">
        <f t="shared" si="14"/>
        <v>0</v>
      </c>
      <c r="N256">
        <f t="shared" si="15"/>
        <v>0</v>
      </c>
    </row>
    <row r="257" spans="1:14">
      <c r="A257" t="s">
        <v>10</v>
      </c>
      <c r="B257" t="s">
        <v>16</v>
      </c>
      <c r="C257">
        <v>41</v>
      </c>
      <c r="D257">
        <v>242</v>
      </c>
      <c r="E257">
        <v>228</v>
      </c>
      <c r="F257">
        <v>66</v>
      </c>
      <c r="G257">
        <v>16</v>
      </c>
      <c r="H257" t="s">
        <v>24</v>
      </c>
      <c r="I257">
        <v>26.86</v>
      </c>
      <c r="J257">
        <v>5.7851239669999996</v>
      </c>
      <c r="K257">
        <f t="shared" si="12"/>
        <v>14</v>
      </c>
      <c r="L257">
        <f t="shared" si="13"/>
        <v>196</v>
      </c>
      <c r="M257">
        <f t="shared" si="14"/>
        <v>0</v>
      </c>
      <c r="N257">
        <f t="shared" si="15"/>
        <v>1</v>
      </c>
    </row>
    <row r="258" spans="1:14">
      <c r="A258" t="s">
        <v>10</v>
      </c>
      <c r="B258" t="s">
        <v>16</v>
      </c>
      <c r="C258">
        <v>43</v>
      </c>
      <c r="D258">
        <v>244</v>
      </c>
      <c r="E258">
        <v>230</v>
      </c>
      <c r="F258">
        <v>65</v>
      </c>
      <c r="G258">
        <v>16</v>
      </c>
      <c r="H258" t="s">
        <v>24</v>
      </c>
      <c r="I258">
        <v>28.69</v>
      </c>
      <c r="J258">
        <v>5.7377049180000004</v>
      </c>
      <c r="K258">
        <f t="shared" si="12"/>
        <v>14</v>
      </c>
      <c r="L258">
        <f t="shared" si="13"/>
        <v>196</v>
      </c>
      <c r="M258">
        <f t="shared" si="14"/>
        <v>0</v>
      </c>
      <c r="N258">
        <f t="shared" si="15"/>
        <v>1</v>
      </c>
    </row>
    <row r="259" spans="1:14">
      <c r="A259" t="s">
        <v>10</v>
      </c>
      <c r="B259" t="s">
        <v>16</v>
      </c>
      <c r="C259">
        <v>44</v>
      </c>
      <c r="D259">
        <v>301</v>
      </c>
      <c r="E259">
        <v>292</v>
      </c>
      <c r="F259">
        <v>73</v>
      </c>
      <c r="G259">
        <v>16</v>
      </c>
      <c r="H259" t="s">
        <v>24</v>
      </c>
      <c r="I259">
        <v>30.23</v>
      </c>
      <c r="J259">
        <v>2.9900332230000002</v>
      </c>
      <c r="K259">
        <f t="shared" ref="K259:K278" si="16">D259-E259</f>
        <v>9</v>
      </c>
      <c r="L259">
        <f t="shared" ref="L259:L278" si="17">K259^2</f>
        <v>81</v>
      </c>
      <c r="M259">
        <f t="shared" ref="M259:M278" si="18">IF(H259=M$1, 1, 0)</f>
        <v>0</v>
      </c>
      <c r="N259">
        <f t="shared" ref="N259:N278" si="19">IF(C259&gt;39, 1, 0)</f>
        <v>1</v>
      </c>
    </row>
    <row r="260" spans="1:14">
      <c r="A260" t="s">
        <v>13</v>
      </c>
      <c r="B260" t="s">
        <v>16</v>
      </c>
      <c r="C260">
        <v>46</v>
      </c>
      <c r="D260">
        <v>366</v>
      </c>
      <c r="E260">
        <v>343</v>
      </c>
      <c r="F260">
        <v>78</v>
      </c>
      <c r="G260">
        <v>16</v>
      </c>
      <c r="H260" t="s">
        <v>21</v>
      </c>
      <c r="I260">
        <v>32.79</v>
      </c>
      <c r="J260">
        <v>6.2841530050000003</v>
      </c>
      <c r="K260">
        <f t="shared" si="16"/>
        <v>23</v>
      </c>
      <c r="L260">
        <f t="shared" si="17"/>
        <v>529</v>
      </c>
      <c r="M260">
        <f t="shared" si="18"/>
        <v>0</v>
      </c>
      <c r="N260">
        <f t="shared" si="19"/>
        <v>1</v>
      </c>
    </row>
    <row r="261" spans="1:14">
      <c r="A261" t="s">
        <v>13</v>
      </c>
      <c r="B261" t="s">
        <v>16</v>
      </c>
      <c r="C261">
        <v>46</v>
      </c>
      <c r="D261">
        <v>398</v>
      </c>
      <c r="E261">
        <v>388</v>
      </c>
      <c r="F261">
        <v>74</v>
      </c>
      <c r="G261">
        <v>16</v>
      </c>
      <c r="H261" t="s">
        <v>23</v>
      </c>
      <c r="I261">
        <v>31.16</v>
      </c>
      <c r="J261">
        <v>2.5125628139999998</v>
      </c>
      <c r="K261">
        <f t="shared" si="16"/>
        <v>10</v>
      </c>
      <c r="L261">
        <f t="shared" si="17"/>
        <v>100</v>
      </c>
      <c r="M261">
        <f t="shared" si="18"/>
        <v>0</v>
      </c>
      <c r="N261">
        <f t="shared" si="19"/>
        <v>1</v>
      </c>
    </row>
    <row r="262" spans="1:14">
      <c r="A262" t="s">
        <v>13</v>
      </c>
      <c r="B262" t="s">
        <v>19</v>
      </c>
      <c r="C262">
        <v>58</v>
      </c>
      <c r="D262">
        <v>399</v>
      </c>
      <c r="E262">
        <v>361</v>
      </c>
      <c r="F262">
        <v>75</v>
      </c>
      <c r="G262">
        <v>16</v>
      </c>
      <c r="H262" t="s">
        <v>21</v>
      </c>
      <c r="I262">
        <v>37.590000000000003</v>
      </c>
      <c r="J262">
        <v>9.5238095240000007</v>
      </c>
      <c r="K262">
        <f t="shared" si="16"/>
        <v>38</v>
      </c>
      <c r="L262">
        <f t="shared" si="17"/>
        <v>1444</v>
      </c>
      <c r="M262">
        <f t="shared" si="18"/>
        <v>0</v>
      </c>
      <c r="N262">
        <f t="shared" si="19"/>
        <v>1</v>
      </c>
    </row>
    <row r="263" spans="1:14">
      <c r="A263" t="s">
        <v>10</v>
      </c>
      <c r="B263" t="s">
        <v>11</v>
      </c>
      <c r="C263">
        <v>27</v>
      </c>
      <c r="D263">
        <v>253</v>
      </c>
      <c r="E263">
        <v>246</v>
      </c>
      <c r="F263">
        <v>65</v>
      </c>
      <c r="G263">
        <v>17</v>
      </c>
      <c r="H263" t="s">
        <v>21</v>
      </c>
      <c r="I263">
        <v>13.04</v>
      </c>
      <c r="J263">
        <v>2.77</v>
      </c>
      <c r="K263">
        <f t="shared" si="16"/>
        <v>7</v>
      </c>
      <c r="L263">
        <f t="shared" si="17"/>
        <v>49</v>
      </c>
      <c r="M263">
        <f t="shared" si="18"/>
        <v>0</v>
      </c>
      <c r="N263">
        <f t="shared" si="19"/>
        <v>0</v>
      </c>
    </row>
    <row r="264" spans="1:14">
      <c r="A264" t="s">
        <v>10</v>
      </c>
      <c r="B264" t="s">
        <v>15</v>
      </c>
      <c r="C264">
        <v>30</v>
      </c>
      <c r="D264">
        <v>253</v>
      </c>
      <c r="E264">
        <v>243</v>
      </c>
      <c r="F264">
        <v>71</v>
      </c>
      <c r="G264">
        <v>17</v>
      </c>
      <c r="H264" t="s">
        <v>21</v>
      </c>
      <c r="I264">
        <v>22.13</v>
      </c>
      <c r="J264">
        <v>3.95</v>
      </c>
      <c r="K264">
        <f t="shared" si="16"/>
        <v>10</v>
      </c>
      <c r="L264">
        <f t="shared" si="17"/>
        <v>100</v>
      </c>
      <c r="M264">
        <f t="shared" si="18"/>
        <v>0</v>
      </c>
      <c r="N264">
        <f t="shared" si="19"/>
        <v>0</v>
      </c>
    </row>
    <row r="265" spans="1:14">
      <c r="A265" t="s">
        <v>10</v>
      </c>
      <c r="B265" t="s">
        <v>15</v>
      </c>
      <c r="C265">
        <v>35</v>
      </c>
      <c r="D265">
        <v>232</v>
      </c>
      <c r="E265">
        <v>222</v>
      </c>
      <c r="F265">
        <v>64</v>
      </c>
      <c r="G265">
        <v>17</v>
      </c>
      <c r="H265" t="s">
        <v>23</v>
      </c>
      <c r="I265">
        <v>17.239999999999998</v>
      </c>
      <c r="J265">
        <v>4.3099999999999996</v>
      </c>
      <c r="K265">
        <f t="shared" si="16"/>
        <v>10</v>
      </c>
      <c r="L265">
        <f t="shared" si="17"/>
        <v>100</v>
      </c>
      <c r="M265">
        <f t="shared" si="18"/>
        <v>0</v>
      </c>
      <c r="N265">
        <f t="shared" si="19"/>
        <v>0</v>
      </c>
    </row>
    <row r="266" spans="1:14">
      <c r="A266" t="s">
        <v>13</v>
      </c>
      <c r="B266" t="s">
        <v>19</v>
      </c>
      <c r="C266">
        <v>54</v>
      </c>
      <c r="D266">
        <v>314</v>
      </c>
      <c r="E266">
        <v>301</v>
      </c>
      <c r="F266">
        <v>76</v>
      </c>
      <c r="G266">
        <v>17</v>
      </c>
      <c r="H266" t="s">
        <v>21</v>
      </c>
      <c r="I266">
        <v>14.33</v>
      </c>
      <c r="J266">
        <v>4.1399999999999997</v>
      </c>
      <c r="K266">
        <f t="shared" si="16"/>
        <v>13</v>
      </c>
      <c r="L266">
        <f t="shared" si="17"/>
        <v>169</v>
      </c>
      <c r="M266">
        <f t="shared" si="18"/>
        <v>0</v>
      </c>
      <c r="N266">
        <f t="shared" si="19"/>
        <v>1</v>
      </c>
    </row>
    <row r="267" spans="1:14">
      <c r="A267" t="s">
        <v>10</v>
      </c>
      <c r="B267" t="s">
        <v>11</v>
      </c>
      <c r="C267">
        <v>27</v>
      </c>
      <c r="D267">
        <v>267</v>
      </c>
      <c r="E267">
        <v>250</v>
      </c>
      <c r="F267">
        <v>62</v>
      </c>
      <c r="G267">
        <v>17</v>
      </c>
      <c r="H267" t="s">
        <v>23</v>
      </c>
      <c r="I267">
        <v>44.57</v>
      </c>
      <c r="J267">
        <v>6.37</v>
      </c>
      <c r="K267">
        <f t="shared" si="16"/>
        <v>17</v>
      </c>
      <c r="L267">
        <f t="shared" si="17"/>
        <v>289</v>
      </c>
      <c r="M267">
        <f t="shared" si="18"/>
        <v>0</v>
      </c>
      <c r="N267">
        <f t="shared" si="19"/>
        <v>0</v>
      </c>
    </row>
    <row r="268" spans="1:14">
      <c r="A268" t="s">
        <v>10</v>
      </c>
      <c r="B268" t="s">
        <v>15</v>
      </c>
      <c r="C268">
        <v>35</v>
      </c>
      <c r="D268">
        <v>316</v>
      </c>
      <c r="E268">
        <v>308</v>
      </c>
      <c r="F268">
        <v>64</v>
      </c>
      <c r="G268">
        <v>17</v>
      </c>
      <c r="H268" t="s">
        <v>21</v>
      </c>
      <c r="I268">
        <v>26.58</v>
      </c>
      <c r="J268">
        <v>2.5299999999999998</v>
      </c>
      <c r="K268">
        <f t="shared" si="16"/>
        <v>8</v>
      </c>
      <c r="L268">
        <f t="shared" si="17"/>
        <v>64</v>
      </c>
      <c r="M268">
        <f t="shared" si="18"/>
        <v>0</v>
      </c>
      <c r="N268">
        <f t="shared" si="19"/>
        <v>0</v>
      </c>
    </row>
    <row r="269" spans="1:14">
      <c r="A269" t="s">
        <v>10</v>
      </c>
      <c r="B269" t="s">
        <v>19</v>
      </c>
      <c r="C269">
        <v>54</v>
      </c>
      <c r="D269">
        <v>237</v>
      </c>
      <c r="E269">
        <v>226</v>
      </c>
      <c r="F269">
        <v>63</v>
      </c>
      <c r="G269">
        <v>17</v>
      </c>
      <c r="H269" t="s">
        <v>23</v>
      </c>
      <c r="I269">
        <v>25.74</v>
      </c>
      <c r="J269">
        <v>4.6399999999999997</v>
      </c>
      <c r="K269">
        <f t="shared" si="16"/>
        <v>11</v>
      </c>
      <c r="L269">
        <f t="shared" si="17"/>
        <v>121</v>
      </c>
      <c r="M269">
        <f t="shared" si="18"/>
        <v>0</v>
      </c>
      <c r="N269">
        <f t="shared" si="19"/>
        <v>1</v>
      </c>
    </row>
    <row r="270" spans="1:14">
      <c r="A270" t="s">
        <v>13</v>
      </c>
      <c r="B270" t="s">
        <v>19</v>
      </c>
      <c r="C270">
        <v>56</v>
      </c>
      <c r="D270">
        <v>326</v>
      </c>
      <c r="E270">
        <v>306</v>
      </c>
      <c r="F270">
        <v>70</v>
      </c>
      <c r="G270">
        <v>17</v>
      </c>
      <c r="H270" t="s">
        <v>23</v>
      </c>
      <c r="I270">
        <v>35.58</v>
      </c>
      <c r="J270">
        <v>6.13</v>
      </c>
      <c r="K270">
        <f t="shared" si="16"/>
        <v>20</v>
      </c>
      <c r="L270">
        <f t="shared" si="17"/>
        <v>400</v>
      </c>
      <c r="M270">
        <f t="shared" si="18"/>
        <v>0</v>
      </c>
      <c r="N270">
        <f t="shared" si="19"/>
        <v>1</v>
      </c>
    </row>
    <row r="271" spans="1:14">
      <c r="A271" t="s">
        <v>13</v>
      </c>
      <c r="B271" t="s">
        <v>15</v>
      </c>
      <c r="C271">
        <v>36</v>
      </c>
      <c r="D271">
        <v>308</v>
      </c>
      <c r="E271">
        <v>285</v>
      </c>
      <c r="F271">
        <v>70</v>
      </c>
      <c r="G271">
        <v>17</v>
      </c>
      <c r="H271" t="s">
        <v>23</v>
      </c>
      <c r="I271">
        <v>45.13</v>
      </c>
      <c r="J271">
        <v>7.47</v>
      </c>
      <c r="K271">
        <f t="shared" si="16"/>
        <v>23</v>
      </c>
      <c r="L271">
        <f t="shared" si="17"/>
        <v>529</v>
      </c>
      <c r="M271">
        <f t="shared" si="18"/>
        <v>0</v>
      </c>
      <c r="N271">
        <f t="shared" si="19"/>
        <v>0</v>
      </c>
    </row>
    <row r="272" spans="1:14">
      <c r="A272" t="s">
        <v>10</v>
      </c>
      <c r="B272" t="s">
        <v>15</v>
      </c>
      <c r="C272">
        <v>32</v>
      </c>
      <c r="D272">
        <v>234</v>
      </c>
      <c r="E272">
        <v>223</v>
      </c>
      <c r="F272">
        <v>64</v>
      </c>
      <c r="G272">
        <v>17</v>
      </c>
      <c r="H272" t="s">
        <v>23</v>
      </c>
      <c r="I272">
        <v>28.63</v>
      </c>
      <c r="J272">
        <v>4.7</v>
      </c>
      <c r="K272">
        <f t="shared" si="16"/>
        <v>11</v>
      </c>
      <c r="L272">
        <f t="shared" si="17"/>
        <v>121</v>
      </c>
      <c r="M272">
        <f t="shared" si="18"/>
        <v>0</v>
      </c>
      <c r="N272">
        <f t="shared" si="19"/>
        <v>0</v>
      </c>
    </row>
    <row r="273" spans="1:14">
      <c r="A273" t="s">
        <v>10</v>
      </c>
      <c r="B273" t="s">
        <v>11</v>
      </c>
      <c r="C273">
        <v>26</v>
      </c>
      <c r="D273">
        <v>238</v>
      </c>
      <c r="E273">
        <v>228</v>
      </c>
      <c r="F273">
        <v>68</v>
      </c>
      <c r="G273">
        <v>17</v>
      </c>
      <c r="H273" t="s">
        <v>21</v>
      </c>
      <c r="I273">
        <v>36.549999999999997</v>
      </c>
      <c r="J273">
        <v>4.2</v>
      </c>
      <c r="K273">
        <f t="shared" si="16"/>
        <v>10</v>
      </c>
      <c r="L273">
        <f t="shared" si="17"/>
        <v>100</v>
      </c>
      <c r="M273">
        <f t="shared" si="18"/>
        <v>0</v>
      </c>
      <c r="N273">
        <f t="shared" si="19"/>
        <v>0</v>
      </c>
    </row>
    <row r="274" spans="1:14">
      <c r="A274" t="s">
        <v>10</v>
      </c>
      <c r="B274" t="s">
        <v>11</v>
      </c>
      <c r="C274">
        <v>29</v>
      </c>
      <c r="D274">
        <v>234</v>
      </c>
      <c r="E274">
        <v>220</v>
      </c>
      <c r="F274">
        <v>65</v>
      </c>
      <c r="G274">
        <v>17</v>
      </c>
      <c r="H274" t="s">
        <v>21</v>
      </c>
      <c r="I274">
        <v>23.93</v>
      </c>
      <c r="J274">
        <v>5.98</v>
      </c>
      <c r="K274">
        <f t="shared" si="16"/>
        <v>14</v>
      </c>
      <c r="L274">
        <f t="shared" si="17"/>
        <v>196</v>
      </c>
      <c r="M274">
        <f t="shared" si="18"/>
        <v>0</v>
      </c>
      <c r="N274">
        <f t="shared" si="19"/>
        <v>0</v>
      </c>
    </row>
    <row r="275" spans="1:14">
      <c r="A275" t="s">
        <v>10</v>
      </c>
      <c r="B275" t="s">
        <v>16</v>
      </c>
      <c r="C275">
        <v>42</v>
      </c>
      <c r="D275">
        <v>304</v>
      </c>
      <c r="E275">
        <v>290</v>
      </c>
      <c r="F275">
        <v>69</v>
      </c>
      <c r="G275">
        <v>17</v>
      </c>
      <c r="H275" t="s">
        <v>21</v>
      </c>
      <c r="I275">
        <v>38.49</v>
      </c>
      <c r="J275">
        <v>4.6100000000000003</v>
      </c>
      <c r="K275">
        <f t="shared" si="16"/>
        <v>14</v>
      </c>
      <c r="L275">
        <f t="shared" si="17"/>
        <v>196</v>
      </c>
      <c r="M275">
        <f t="shared" si="18"/>
        <v>0</v>
      </c>
      <c r="N275">
        <f t="shared" si="19"/>
        <v>1</v>
      </c>
    </row>
    <row r="276" spans="1:14">
      <c r="A276" t="s">
        <v>13</v>
      </c>
      <c r="B276" t="s">
        <v>15</v>
      </c>
      <c r="C276">
        <v>31</v>
      </c>
      <c r="D276">
        <v>339</v>
      </c>
      <c r="E276">
        <v>321</v>
      </c>
      <c r="F276">
        <v>72</v>
      </c>
      <c r="G276">
        <v>17</v>
      </c>
      <c r="H276" t="s">
        <v>23</v>
      </c>
      <c r="I276">
        <v>35.99</v>
      </c>
      <c r="J276">
        <v>5.31</v>
      </c>
      <c r="K276">
        <f t="shared" si="16"/>
        <v>18</v>
      </c>
      <c r="L276">
        <f t="shared" si="17"/>
        <v>324</v>
      </c>
      <c r="M276">
        <f t="shared" si="18"/>
        <v>0</v>
      </c>
      <c r="N276">
        <f t="shared" si="19"/>
        <v>0</v>
      </c>
    </row>
    <row r="277" spans="1:14">
      <c r="A277" t="s">
        <v>13</v>
      </c>
      <c r="B277" t="s">
        <v>16</v>
      </c>
      <c r="C277">
        <v>43</v>
      </c>
      <c r="D277">
        <v>309</v>
      </c>
      <c r="E277">
        <v>298</v>
      </c>
      <c r="F277">
        <v>71</v>
      </c>
      <c r="G277">
        <v>17</v>
      </c>
      <c r="H277" t="s">
        <v>21</v>
      </c>
      <c r="I277">
        <v>43.04</v>
      </c>
      <c r="J277">
        <v>3.56</v>
      </c>
      <c r="K277">
        <f t="shared" si="16"/>
        <v>11</v>
      </c>
      <c r="L277">
        <f t="shared" si="17"/>
        <v>121</v>
      </c>
      <c r="M277">
        <f t="shared" si="18"/>
        <v>0</v>
      </c>
      <c r="N277">
        <f t="shared" si="19"/>
        <v>1</v>
      </c>
    </row>
    <row r="278" spans="1:14">
      <c r="A278" t="s">
        <v>13</v>
      </c>
      <c r="B278" t="s">
        <v>15</v>
      </c>
      <c r="C278">
        <v>36</v>
      </c>
      <c r="D278">
        <v>348</v>
      </c>
      <c r="E278">
        <v>324</v>
      </c>
      <c r="F278">
        <v>70</v>
      </c>
      <c r="G278">
        <v>17</v>
      </c>
      <c r="H278" t="s">
        <v>23</v>
      </c>
      <c r="I278">
        <v>45.98</v>
      </c>
      <c r="J278">
        <v>6.9</v>
      </c>
      <c r="K278">
        <f t="shared" si="16"/>
        <v>24</v>
      </c>
      <c r="L278">
        <f t="shared" si="17"/>
        <v>576</v>
      </c>
      <c r="M278">
        <f t="shared" si="18"/>
        <v>0</v>
      </c>
      <c r="N278">
        <f t="shared" si="19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2D35-1DF7-0041-885C-ACEB627B5D6D}">
  <sheetPr codeName="Sheet8"/>
  <dimension ref="A1:C70"/>
  <sheetViews>
    <sheetView workbookViewId="0"/>
  </sheetViews>
  <sheetFormatPr baseColWidth="10" defaultRowHeight="15"/>
  <sheetData>
    <row r="1" spans="1:3">
      <c r="A1" s="4">
        <v>1</v>
      </c>
      <c r="B1">
        <f t="shared" ref="B1:B32" si="0">10.1683333333333+(A1-1)*0.254806763285024</f>
        <v>10.168333333333299</v>
      </c>
      <c r="C1">
        <f t="shared" ref="C1:C32" si="1">0+1*B1-13.0917097019849*(1.00361010830325+(B1-16.8303249097473)^2/11492.57382391)^0.5</f>
        <v>-2.9721954353138411</v>
      </c>
    </row>
    <row r="2" spans="1:3">
      <c r="A2" s="4">
        <v>2</v>
      </c>
      <c r="B2">
        <f t="shared" si="0"/>
        <v>10.423140096618324</v>
      </c>
      <c r="C2">
        <f t="shared" si="1"/>
        <v>-2.7154988409130123</v>
      </c>
    </row>
    <row r="3" spans="1:3">
      <c r="A3" s="4">
        <v>3</v>
      </c>
      <c r="B3">
        <f t="shared" si="0"/>
        <v>10.677946859903347</v>
      </c>
      <c r="C3">
        <f t="shared" si="1"/>
        <v>-2.4588756815565258</v>
      </c>
    </row>
    <row r="4" spans="1:3">
      <c r="A4" s="4">
        <v>4</v>
      </c>
      <c r="B4">
        <f t="shared" si="0"/>
        <v>10.932753623188372</v>
      </c>
      <c r="C4">
        <f t="shared" si="1"/>
        <v>-2.2023259877094716</v>
      </c>
    </row>
    <row r="5" spans="1:3">
      <c r="A5" s="4">
        <v>5</v>
      </c>
      <c r="B5">
        <f t="shared" si="0"/>
        <v>11.187560386473395</v>
      </c>
      <c r="C5">
        <f t="shared" si="1"/>
        <v>-1.9458497886206008</v>
      </c>
    </row>
    <row r="6" spans="1:3">
      <c r="A6" s="4">
        <v>6</v>
      </c>
      <c r="B6">
        <f t="shared" si="0"/>
        <v>11.44236714975842</v>
      </c>
      <c r="C6">
        <f t="shared" si="1"/>
        <v>-1.6894471123198809</v>
      </c>
    </row>
    <row r="7" spans="1:3">
      <c r="A7" s="4">
        <v>7</v>
      </c>
      <c r="B7">
        <f t="shared" si="0"/>
        <v>11.697173913043443</v>
      </c>
      <c r="C7">
        <f t="shared" si="1"/>
        <v>-1.4331179856161587</v>
      </c>
    </row>
    <row r="8" spans="1:3">
      <c r="A8" s="4">
        <v>8</v>
      </c>
      <c r="B8">
        <f t="shared" si="0"/>
        <v>11.951980676328468</v>
      </c>
      <c r="C8">
        <f t="shared" si="1"/>
        <v>-1.1768624340948968</v>
      </c>
    </row>
    <row r="9" spans="1:3">
      <c r="A9" s="4">
        <v>9</v>
      </c>
      <c r="B9">
        <f t="shared" si="0"/>
        <v>12.206787439613491</v>
      </c>
      <c r="C9">
        <f t="shared" si="1"/>
        <v>-0.92068048211606701</v>
      </c>
    </row>
    <row r="10" spans="1:3">
      <c r="A10" s="4">
        <v>10</v>
      </c>
      <c r="B10">
        <f t="shared" si="0"/>
        <v>12.461594202898516</v>
      </c>
      <c r="C10">
        <f t="shared" si="1"/>
        <v>-0.66457215281206139</v>
      </c>
    </row>
    <row r="11" spans="1:3">
      <c r="A11" s="4">
        <v>11</v>
      </c>
      <c r="B11">
        <f t="shared" si="0"/>
        <v>12.716400966183539</v>
      </c>
      <c r="C11">
        <f t="shared" si="1"/>
        <v>-0.40853746808579494</v>
      </c>
    </row>
    <row r="12" spans="1:3">
      <c r="A12" s="4">
        <v>12</v>
      </c>
      <c r="B12">
        <f t="shared" si="0"/>
        <v>12.971207729468563</v>
      </c>
      <c r="C12">
        <f t="shared" si="1"/>
        <v>-0.15257644860883524</v>
      </c>
    </row>
    <row r="13" spans="1:3">
      <c r="A13" s="4">
        <v>13</v>
      </c>
      <c r="B13">
        <f t="shared" si="0"/>
        <v>13.226014492753588</v>
      </c>
      <c r="C13">
        <f t="shared" si="1"/>
        <v>0.10331088618031004</v>
      </c>
    </row>
    <row r="14" spans="1:3">
      <c r="A14" s="4">
        <v>14</v>
      </c>
      <c r="B14">
        <f t="shared" si="0"/>
        <v>13.480821256038611</v>
      </c>
      <c r="C14">
        <f t="shared" si="1"/>
        <v>0.35912451807784151</v>
      </c>
    </row>
    <row r="15" spans="1:3">
      <c r="A15" s="4">
        <v>15</v>
      </c>
      <c r="B15">
        <f t="shared" si="0"/>
        <v>13.735628019323634</v>
      </c>
      <c r="C15">
        <f t="shared" si="1"/>
        <v>0.61486443011620118</v>
      </c>
    </row>
    <row r="16" spans="1:3">
      <c r="A16" s="4">
        <v>16</v>
      </c>
      <c r="B16">
        <f t="shared" si="0"/>
        <v>13.990434782608659</v>
      </c>
      <c r="C16">
        <f t="shared" si="1"/>
        <v>0.87053060656548809</v>
      </c>
    </row>
    <row r="17" spans="1:3">
      <c r="A17" s="4">
        <v>17</v>
      </c>
      <c r="B17">
        <f t="shared" si="0"/>
        <v>14.245241545893684</v>
      </c>
      <c r="C17">
        <f t="shared" si="1"/>
        <v>1.1261230329347853</v>
      </c>
    </row>
    <row r="18" spans="1:3">
      <c r="A18" s="4">
        <v>18</v>
      </c>
      <c r="B18">
        <f t="shared" si="0"/>
        <v>14.500048309178707</v>
      </c>
      <c r="C18">
        <f t="shared" si="1"/>
        <v>1.3816416959733893</v>
      </c>
    </row>
    <row r="19" spans="1:3">
      <c r="A19" s="4">
        <v>19</v>
      </c>
      <c r="B19">
        <f t="shared" si="0"/>
        <v>14.75485507246373</v>
      </c>
      <c r="C19">
        <f t="shared" si="1"/>
        <v>1.6370865836719179</v>
      </c>
    </row>
    <row r="20" spans="1:3">
      <c r="A20" s="4">
        <v>20</v>
      </c>
      <c r="B20">
        <f t="shared" si="0"/>
        <v>15.009661835748755</v>
      </c>
      <c r="C20">
        <f t="shared" si="1"/>
        <v>1.8924576852633272</v>
      </c>
    </row>
    <row r="21" spans="1:3">
      <c r="A21" s="4">
        <v>21</v>
      </c>
      <c r="B21">
        <f t="shared" si="0"/>
        <v>15.26446859903378</v>
      </c>
      <c r="C21">
        <f t="shared" si="1"/>
        <v>2.1477549912238132</v>
      </c>
    </row>
    <row r="22" spans="1:3">
      <c r="A22" s="4">
        <v>22</v>
      </c>
      <c r="B22">
        <f t="shared" si="0"/>
        <v>15.519275362318803</v>
      </c>
      <c r="C22">
        <f t="shared" si="1"/>
        <v>2.402978493273622</v>
      </c>
    </row>
    <row r="23" spans="1:3">
      <c r="A23" s="4">
        <v>23</v>
      </c>
      <c r="B23">
        <f t="shared" si="0"/>
        <v>15.774082125603826</v>
      </c>
      <c r="C23">
        <f t="shared" si="1"/>
        <v>2.6581281843777429</v>
      </c>
    </row>
    <row r="24" spans="1:3">
      <c r="A24" s="4">
        <v>24</v>
      </c>
      <c r="B24">
        <f t="shared" si="0"/>
        <v>16.028888888888851</v>
      </c>
      <c r="C24">
        <f t="shared" si="1"/>
        <v>2.9132040587465102</v>
      </c>
    </row>
    <row r="25" spans="1:3">
      <c r="A25" s="4">
        <v>25</v>
      </c>
      <c r="B25">
        <f t="shared" si="0"/>
        <v>16.283695652173876</v>
      </c>
      <c r="C25">
        <f t="shared" si="1"/>
        <v>3.1682061118360796</v>
      </c>
    </row>
    <row r="26" spans="1:3">
      <c r="A26" s="4">
        <v>26</v>
      </c>
      <c r="B26">
        <f t="shared" si="0"/>
        <v>16.5385024154589</v>
      </c>
      <c r="C26">
        <f t="shared" si="1"/>
        <v>3.4231343403488239</v>
      </c>
    </row>
    <row r="27" spans="1:3">
      <c r="A27" s="4">
        <v>27</v>
      </c>
      <c r="B27">
        <f t="shared" si="0"/>
        <v>16.793309178743925</v>
      </c>
      <c r="C27">
        <f t="shared" si="1"/>
        <v>3.6779887422336</v>
      </c>
    </row>
    <row r="28" spans="1:3">
      <c r="A28" s="4">
        <v>28</v>
      </c>
      <c r="B28">
        <f t="shared" si="0"/>
        <v>17.048115942028947</v>
      </c>
      <c r="C28">
        <f t="shared" si="1"/>
        <v>3.9327693166859294</v>
      </c>
    </row>
    <row r="29" spans="1:3">
      <c r="A29" s="4">
        <v>29</v>
      </c>
      <c r="B29">
        <f t="shared" si="0"/>
        <v>17.302922705313971</v>
      </c>
      <c r="C29">
        <f t="shared" si="1"/>
        <v>4.1874760641480719</v>
      </c>
    </row>
    <row r="30" spans="1:3">
      <c r="A30" s="4">
        <v>30</v>
      </c>
      <c r="B30">
        <f t="shared" si="0"/>
        <v>17.557729468598996</v>
      </c>
      <c r="C30">
        <f t="shared" si="1"/>
        <v>4.4421089863089751</v>
      </c>
    </row>
    <row r="31" spans="1:3">
      <c r="A31" s="4">
        <v>31</v>
      </c>
      <c r="B31">
        <f t="shared" si="0"/>
        <v>17.812536231884017</v>
      </c>
      <c r="C31">
        <f t="shared" si="1"/>
        <v>4.6966680861041326</v>
      </c>
    </row>
    <row r="32" spans="1:3">
      <c r="A32" s="4">
        <v>32</v>
      </c>
      <c r="B32">
        <f t="shared" si="0"/>
        <v>18.067342995169042</v>
      </c>
      <c r="C32">
        <f t="shared" si="1"/>
        <v>4.951153367715353</v>
      </c>
    </row>
    <row r="33" spans="1:3">
      <c r="A33" s="4">
        <v>33</v>
      </c>
      <c r="B33">
        <f t="shared" ref="B33:B64" si="2">10.1683333333333+(A33-1)*0.254806763285024</f>
        <v>18.322149758454067</v>
      </c>
      <c r="C33">
        <f t="shared" ref="C33:C64" si="3">0+1*B33-13.0917097019849*(1.00361010830325+(B33-16.8303249097473)^2/11492.57382391)^0.5</f>
        <v>5.2055648365703888</v>
      </c>
    </row>
    <row r="34" spans="1:3">
      <c r="A34" s="4">
        <v>34</v>
      </c>
      <c r="B34">
        <f t="shared" si="2"/>
        <v>18.576956521739092</v>
      </c>
      <c r="C34">
        <f t="shared" si="3"/>
        <v>5.4599024993424781</v>
      </c>
    </row>
    <row r="35" spans="1:3">
      <c r="A35" s="4">
        <v>35</v>
      </c>
      <c r="B35">
        <f t="shared" si="2"/>
        <v>18.831763285024117</v>
      </c>
      <c r="C35">
        <f t="shared" si="3"/>
        <v>5.7141663639498042</v>
      </c>
    </row>
    <row r="36" spans="1:3">
      <c r="A36" s="4">
        <v>36</v>
      </c>
      <c r="B36">
        <f t="shared" si="2"/>
        <v>19.086570048309142</v>
      </c>
      <c r="C36">
        <f t="shared" si="3"/>
        <v>5.9683564395547961</v>
      </c>
    </row>
    <row r="37" spans="1:3">
      <c r="A37" s="4">
        <v>37</v>
      </c>
      <c r="B37">
        <f t="shared" si="2"/>
        <v>19.341376811594163</v>
      </c>
      <c r="C37">
        <f t="shared" si="3"/>
        <v>6.2224727365633736</v>
      </c>
    </row>
    <row r="38" spans="1:3">
      <c r="A38" s="4">
        <v>38</v>
      </c>
      <c r="B38">
        <f t="shared" si="2"/>
        <v>19.596183574879188</v>
      </c>
      <c r="C38">
        <f t="shared" si="3"/>
        <v>6.4765152666240766</v>
      </c>
    </row>
    <row r="39" spans="1:3">
      <c r="A39" s="4">
        <v>39</v>
      </c>
      <c r="B39">
        <f t="shared" si="2"/>
        <v>19.850990338164209</v>
      </c>
      <c r="C39">
        <f t="shared" si="3"/>
        <v>6.7304840426270651</v>
      </c>
    </row>
    <row r="40" spans="1:3">
      <c r="A40" s="4">
        <v>40</v>
      </c>
      <c r="B40">
        <f t="shared" si="2"/>
        <v>20.105797101449234</v>
      </c>
      <c r="C40">
        <f t="shared" si="3"/>
        <v>6.9843790787030464</v>
      </c>
    </row>
    <row r="41" spans="1:3">
      <c r="A41" s="4">
        <v>41</v>
      </c>
      <c r="B41">
        <f t="shared" si="2"/>
        <v>20.360603864734259</v>
      </c>
      <c r="C41">
        <f t="shared" si="3"/>
        <v>7.238200390222076</v>
      </c>
    </row>
    <row r="42" spans="1:3">
      <c r="A42" s="4">
        <v>42</v>
      </c>
      <c r="B42">
        <f t="shared" si="2"/>
        <v>20.615410628019283</v>
      </c>
      <c r="C42">
        <f t="shared" si="3"/>
        <v>7.4919479937922713</v>
      </c>
    </row>
    <row r="43" spans="1:3">
      <c r="A43" s="4">
        <v>43</v>
      </c>
      <c r="B43">
        <f t="shared" si="2"/>
        <v>20.870217391304308</v>
      </c>
      <c r="C43">
        <f t="shared" si="3"/>
        <v>7.7456219072584052</v>
      </c>
    </row>
    <row r="44" spans="1:3">
      <c r="A44" s="4">
        <v>44</v>
      </c>
      <c r="B44">
        <f t="shared" si="2"/>
        <v>21.125024154589333</v>
      </c>
      <c r="C44">
        <f t="shared" si="3"/>
        <v>7.9992221497004152</v>
      </c>
    </row>
    <row r="45" spans="1:3">
      <c r="A45" s="4">
        <v>45</v>
      </c>
      <c r="B45">
        <f t="shared" si="2"/>
        <v>21.379830917874354</v>
      </c>
      <c r="C45">
        <f t="shared" si="3"/>
        <v>8.252748741431791</v>
      </c>
    </row>
    <row r="46" spans="1:3">
      <c r="A46" s="4">
        <v>46</v>
      </c>
      <c r="B46">
        <f t="shared" si="2"/>
        <v>21.634637681159379</v>
      </c>
      <c r="C46">
        <f t="shared" si="3"/>
        <v>8.5062017039978777</v>
      </c>
    </row>
    <row r="47" spans="1:3">
      <c r="A47" s="4">
        <v>47</v>
      </c>
      <c r="B47">
        <f t="shared" si="2"/>
        <v>21.889444444444401</v>
      </c>
      <c r="C47">
        <f t="shared" si="3"/>
        <v>8.7595810601740567</v>
      </c>
    </row>
    <row r="48" spans="1:3">
      <c r="A48" s="4">
        <v>48</v>
      </c>
      <c r="B48">
        <f t="shared" si="2"/>
        <v>22.144251207729425</v>
      </c>
      <c r="C48">
        <f t="shared" si="3"/>
        <v>9.0128868339638366</v>
      </c>
    </row>
    <row r="49" spans="1:3">
      <c r="A49" s="4">
        <v>49</v>
      </c>
      <c r="B49">
        <f t="shared" si="2"/>
        <v>22.39905797101445</v>
      </c>
      <c r="C49">
        <f t="shared" si="3"/>
        <v>9.2661190505968509</v>
      </c>
    </row>
    <row r="50" spans="1:3">
      <c r="A50" s="4">
        <v>50</v>
      </c>
      <c r="B50">
        <f t="shared" si="2"/>
        <v>22.653864734299475</v>
      </c>
      <c r="C50">
        <f t="shared" si="3"/>
        <v>9.5192777365267247</v>
      </c>
    </row>
    <row r="51" spans="1:3">
      <c r="A51" s="4">
        <v>51</v>
      </c>
      <c r="B51">
        <f t="shared" si="2"/>
        <v>22.9086714975845</v>
      </c>
      <c r="C51">
        <f t="shared" si="3"/>
        <v>9.7723629194288808</v>
      </c>
    </row>
    <row r="52" spans="1:3">
      <c r="A52" s="4">
        <v>52</v>
      </c>
      <c r="B52">
        <f t="shared" si="2"/>
        <v>23.163478260869525</v>
      </c>
      <c r="C52">
        <f t="shared" si="3"/>
        <v>10.025374628198215</v>
      </c>
    </row>
    <row r="53" spans="1:3">
      <c r="A53" s="4">
        <v>53</v>
      </c>
      <c r="B53">
        <f t="shared" si="2"/>
        <v>23.418285024154549</v>
      </c>
      <c r="C53">
        <f t="shared" si="3"/>
        <v>10.27831289294668</v>
      </c>
    </row>
    <row r="54" spans="1:3">
      <c r="A54" s="4">
        <v>54</v>
      </c>
      <c r="B54">
        <f t="shared" si="2"/>
        <v>23.673091787439571</v>
      </c>
      <c r="C54">
        <f t="shared" si="3"/>
        <v>10.531177745000763</v>
      </c>
    </row>
    <row r="55" spans="1:3">
      <c r="A55" s="4">
        <v>55</v>
      </c>
      <c r="B55">
        <f t="shared" si="2"/>
        <v>23.927898550724596</v>
      </c>
      <c r="C55">
        <f t="shared" si="3"/>
        <v>10.783969216898909</v>
      </c>
    </row>
    <row r="56" spans="1:3">
      <c r="A56" s="4">
        <v>56</v>
      </c>
      <c r="B56">
        <f t="shared" si="2"/>
        <v>24.182705314009617</v>
      </c>
      <c r="C56">
        <f t="shared" si="3"/>
        <v>11.036687342388754</v>
      </c>
    </row>
    <row r="57" spans="1:3">
      <c r="A57" s="4">
        <v>57</v>
      </c>
      <c r="B57">
        <f t="shared" si="2"/>
        <v>24.437512077294642</v>
      </c>
      <c r="C57">
        <f t="shared" si="3"/>
        <v>11.289332156424361</v>
      </c>
    </row>
    <row r="58" spans="1:3">
      <c r="A58" s="4">
        <v>58</v>
      </c>
      <c r="B58">
        <f t="shared" si="2"/>
        <v>24.692318840579667</v>
      </c>
      <c r="C58">
        <f t="shared" si="3"/>
        <v>11.541903695163294</v>
      </c>
    </row>
    <row r="59" spans="1:3">
      <c r="A59" s="4">
        <v>59</v>
      </c>
      <c r="B59">
        <f t="shared" si="2"/>
        <v>24.947125603864691</v>
      </c>
      <c r="C59">
        <f t="shared" si="3"/>
        <v>11.794401995963607</v>
      </c>
    </row>
    <row r="60" spans="1:3">
      <c r="A60" s="4">
        <v>60</v>
      </c>
      <c r="B60">
        <f t="shared" si="2"/>
        <v>25.201932367149716</v>
      </c>
      <c r="C60">
        <f t="shared" si="3"/>
        <v>12.046827097380755</v>
      </c>
    </row>
    <row r="61" spans="1:3">
      <c r="A61" s="4">
        <v>61</v>
      </c>
      <c r="B61">
        <f t="shared" si="2"/>
        <v>25.456739130434741</v>
      </c>
      <c r="C61">
        <f t="shared" si="3"/>
        <v>12.299179039164402</v>
      </c>
    </row>
    <row r="62" spans="1:3">
      <c r="A62" s="4">
        <v>62</v>
      </c>
      <c r="B62">
        <f t="shared" si="2"/>
        <v>25.711545893719762</v>
      </c>
      <c r="C62">
        <f t="shared" si="3"/>
        <v>12.551457862255115</v>
      </c>
    </row>
    <row r="63" spans="1:3">
      <c r="A63" s="4">
        <v>63</v>
      </c>
      <c r="B63">
        <f t="shared" si="2"/>
        <v>25.966352657004787</v>
      </c>
      <c r="C63">
        <f t="shared" si="3"/>
        <v>12.803663608780996</v>
      </c>
    </row>
    <row r="64" spans="1:3">
      <c r="A64" s="4">
        <v>64</v>
      </c>
      <c r="B64">
        <f t="shared" si="2"/>
        <v>26.221159420289808</v>
      </c>
      <c r="C64">
        <f t="shared" si="3"/>
        <v>13.055796322054187</v>
      </c>
    </row>
    <row r="65" spans="1:3">
      <c r="A65" s="4">
        <v>65</v>
      </c>
      <c r="B65">
        <f t="shared" ref="B65:B70" si="4">10.1683333333333+(A65-1)*0.254806763285024</f>
        <v>26.475966183574833</v>
      </c>
      <c r="C65">
        <f t="shared" ref="C65:C70" si="5">0+1*B65-13.0917097019849*(1.00361010830325+(B65-16.8303249097473)^2/11492.57382391)^0.5</f>
        <v>13.307856046567311</v>
      </c>
    </row>
    <row r="66" spans="1:3">
      <c r="A66" s="4">
        <v>66</v>
      </c>
      <c r="B66">
        <f t="shared" si="4"/>
        <v>26.730772946859858</v>
      </c>
      <c r="C66">
        <f t="shared" si="5"/>
        <v>13.559842827989796</v>
      </c>
    </row>
    <row r="67" spans="1:3">
      <c r="A67" s="4">
        <v>67</v>
      </c>
      <c r="B67">
        <f t="shared" si="4"/>
        <v>26.985579710144883</v>
      </c>
      <c r="C67">
        <f t="shared" si="5"/>
        <v>13.811756713164121</v>
      </c>
    </row>
    <row r="68" spans="1:3">
      <c r="A68" s="4">
        <v>68</v>
      </c>
      <c r="B68">
        <f t="shared" si="4"/>
        <v>27.240386473429908</v>
      </c>
      <c r="C68">
        <f t="shared" si="5"/>
        <v>14.063597750101978</v>
      </c>
    </row>
    <row r="69" spans="1:3">
      <c r="A69" s="4">
        <v>69</v>
      </c>
      <c r="B69">
        <f t="shared" si="4"/>
        <v>27.495193236714933</v>
      </c>
      <c r="C69">
        <f t="shared" si="5"/>
        <v>14.315365987980323</v>
      </c>
    </row>
    <row r="70" spans="1:3">
      <c r="A70" s="4">
        <v>70</v>
      </c>
      <c r="B70">
        <f t="shared" si="4"/>
        <v>27.749999999999957</v>
      </c>
      <c r="C70">
        <f t="shared" si="5"/>
        <v>14.567061477137354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37BE-421B-D849-AAF6-BBD6E89C95EB}">
  <sheetPr codeName="Sheet9"/>
  <dimension ref="A1:C70"/>
  <sheetViews>
    <sheetView workbookViewId="0"/>
  </sheetViews>
  <sheetFormatPr baseColWidth="10" defaultRowHeight="15"/>
  <sheetData>
    <row r="1" spans="1:3">
      <c r="A1" s="4">
        <v>1</v>
      </c>
      <c r="B1">
        <f t="shared" ref="B1:B32" si="0">8.53333333333334+(A1-1)*0.278502415458938</f>
        <v>8.5333333333333403</v>
      </c>
      <c r="C1">
        <f t="shared" ref="C1:C32" si="1">0+1*B1+13.0917097019849*(1.00361010830325+(B1-16.8303249097473)^2/11492.57382391)^0.5</f>
        <v>21.687733596610805</v>
      </c>
    </row>
    <row r="2" spans="1:3">
      <c r="A2" s="4">
        <v>2</v>
      </c>
      <c r="B2">
        <f t="shared" si="0"/>
        <v>8.8118357487922783</v>
      </c>
      <c r="C2">
        <f t="shared" si="1"/>
        <v>21.963660012717263</v>
      </c>
    </row>
    <row r="3" spans="1:3">
      <c r="A3" s="4">
        <v>3</v>
      </c>
      <c r="B3">
        <f t="shared" si="0"/>
        <v>9.0903381642512162</v>
      </c>
      <c r="C3">
        <f t="shared" si="1"/>
        <v>22.239673893446234</v>
      </c>
    </row>
    <row r="4" spans="1:3">
      <c r="A4" s="4">
        <v>4</v>
      </c>
      <c r="B4">
        <f t="shared" si="0"/>
        <v>9.3688405797101542</v>
      </c>
      <c r="C4">
        <f t="shared" si="1"/>
        <v>22.515775288465278</v>
      </c>
    </row>
    <row r="5" spans="1:3">
      <c r="A5" s="4">
        <v>5</v>
      </c>
      <c r="B5">
        <f t="shared" si="0"/>
        <v>9.6473429951690921</v>
      </c>
      <c r="C5">
        <f t="shared" si="1"/>
        <v>22.791964245730959</v>
      </c>
    </row>
    <row r="6" spans="1:3">
      <c r="A6" s="4">
        <v>6</v>
      </c>
      <c r="B6">
        <f t="shared" si="0"/>
        <v>9.9258454106280301</v>
      </c>
      <c r="C6">
        <f t="shared" si="1"/>
        <v>23.068240811484067</v>
      </c>
    </row>
    <row r="7" spans="1:3">
      <c r="A7" s="4">
        <v>7</v>
      </c>
      <c r="B7">
        <f t="shared" si="0"/>
        <v>10.204347826086968</v>
      </c>
      <c r="C7">
        <f t="shared" si="1"/>
        <v>23.344605030245038</v>
      </c>
    </row>
    <row r="8" spans="1:3">
      <c r="A8" s="4">
        <v>8</v>
      </c>
      <c r="B8">
        <f t="shared" si="0"/>
        <v>10.482850241545906</v>
      </c>
      <c r="C8">
        <f t="shared" si="1"/>
        <v>23.621056944809524</v>
      </c>
    </row>
    <row r="9" spans="1:3">
      <c r="A9" s="4">
        <v>9</v>
      </c>
      <c r="B9">
        <f t="shared" si="0"/>
        <v>10.761352657004844</v>
      </c>
      <c r="C9">
        <f t="shared" si="1"/>
        <v>23.897596596244135</v>
      </c>
    </row>
    <row r="10" spans="1:3">
      <c r="A10" s="4">
        <v>10</v>
      </c>
      <c r="B10">
        <f t="shared" si="0"/>
        <v>11.039855072463782</v>
      </c>
      <c r="C10">
        <f t="shared" si="1"/>
        <v>24.174224023882338</v>
      </c>
    </row>
    <row r="11" spans="1:3">
      <c r="A11" s="4">
        <v>11</v>
      </c>
      <c r="B11">
        <f t="shared" si="0"/>
        <v>11.31835748792272</v>
      </c>
      <c r="C11">
        <f t="shared" si="1"/>
        <v>24.450939265320546</v>
      </c>
    </row>
    <row r="12" spans="1:3">
      <c r="A12" s="4">
        <v>12</v>
      </c>
      <c r="B12">
        <f t="shared" si="0"/>
        <v>11.596859903381658</v>
      </c>
      <c r="C12">
        <f t="shared" si="1"/>
        <v>24.727742356414353</v>
      </c>
    </row>
    <row r="13" spans="1:3">
      <c r="A13" s="4">
        <v>13</v>
      </c>
      <c r="B13">
        <f t="shared" si="0"/>
        <v>11.875362318840597</v>
      </c>
      <c r="C13">
        <f t="shared" si="1"/>
        <v>25.004633331274967</v>
      </c>
    </row>
    <row r="14" spans="1:3">
      <c r="A14" s="4">
        <v>14</v>
      </c>
      <c r="B14">
        <f t="shared" si="0"/>
        <v>12.153864734299535</v>
      </c>
      <c r="C14">
        <f t="shared" si="1"/>
        <v>25.281612222265764</v>
      </c>
    </row>
    <row r="15" spans="1:3">
      <c r="A15" s="4">
        <v>15</v>
      </c>
      <c r="B15">
        <f t="shared" si="0"/>
        <v>12.432367149758473</v>
      </c>
      <c r="C15">
        <f t="shared" si="1"/>
        <v>25.558679059999093</v>
      </c>
    </row>
    <row r="16" spans="1:3">
      <c r="A16" s="4">
        <v>16</v>
      </c>
      <c r="B16">
        <f t="shared" si="0"/>
        <v>12.710869565217411</v>
      </c>
      <c r="C16">
        <f t="shared" si="1"/>
        <v>25.835833873333179</v>
      </c>
    </row>
    <row r="17" spans="1:3">
      <c r="A17" s="4">
        <v>17</v>
      </c>
      <c r="B17">
        <f t="shared" si="0"/>
        <v>12.989371980676349</v>
      </c>
      <c r="C17">
        <f t="shared" si="1"/>
        <v>26.11307668936923</v>
      </c>
    </row>
    <row r="18" spans="1:3">
      <c r="A18" s="4">
        <v>18</v>
      </c>
      <c r="B18">
        <f t="shared" si="0"/>
        <v>13.267874396135287</v>
      </c>
      <c r="C18">
        <f t="shared" si="1"/>
        <v>26.39040753344873</v>
      </c>
    </row>
    <row r="19" spans="1:3">
      <c r="A19" s="4">
        <v>19</v>
      </c>
      <c r="B19">
        <f t="shared" si="0"/>
        <v>13.546376811594225</v>
      </c>
      <c r="C19">
        <f t="shared" si="1"/>
        <v>26.6678264291509</v>
      </c>
    </row>
    <row r="20" spans="1:3">
      <c r="A20" s="4">
        <v>20</v>
      </c>
      <c r="B20">
        <f t="shared" si="0"/>
        <v>13.824879227053163</v>
      </c>
      <c r="C20">
        <f t="shared" si="1"/>
        <v>26.945333398290288</v>
      </c>
    </row>
    <row r="21" spans="1:3">
      <c r="A21" s="4">
        <v>21</v>
      </c>
      <c r="B21">
        <f t="shared" si="0"/>
        <v>14.103381642512101</v>
      </c>
      <c r="C21">
        <f t="shared" si="1"/>
        <v>27.222928460914634</v>
      </c>
    </row>
    <row r="22" spans="1:3">
      <c r="A22" s="4">
        <v>22</v>
      </c>
      <c r="B22">
        <f t="shared" si="0"/>
        <v>14.381884057971039</v>
      </c>
      <c r="C22">
        <f t="shared" si="1"/>
        <v>27.500611635302818</v>
      </c>
    </row>
    <row r="23" spans="1:3">
      <c r="A23" s="4">
        <v>23</v>
      </c>
      <c r="B23">
        <f t="shared" si="0"/>
        <v>14.660386473429977</v>
      </c>
      <c r="C23">
        <f t="shared" si="1"/>
        <v>27.778382937963023</v>
      </c>
    </row>
    <row r="24" spans="1:3">
      <c r="A24" s="4">
        <v>24</v>
      </c>
      <c r="B24">
        <f t="shared" si="0"/>
        <v>14.938888888888915</v>
      </c>
      <c r="C24">
        <f t="shared" si="1"/>
        <v>28.05624238363108</v>
      </c>
    </row>
    <row r="25" spans="1:3">
      <c r="A25" s="4">
        <v>25</v>
      </c>
      <c r="B25">
        <f t="shared" si="0"/>
        <v>15.217391304347853</v>
      </c>
      <c r="C25">
        <f t="shared" si="1"/>
        <v>28.334189985268985</v>
      </c>
    </row>
    <row r="26" spans="1:3">
      <c r="A26" s="4">
        <v>26</v>
      </c>
      <c r="B26">
        <f t="shared" si="0"/>
        <v>15.495893719806791</v>
      </c>
      <c r="C26">
        <f t="shared" si="1"/>
        <v>28.612225754063594</v>
      </c>
    </row>
    <row r="27" spans="1:3">
      <c r="A27" s="4">
        <v>27</v>
      </c>
      <c r="B27">
        <f t="shared" si="0"/>
        <v>15.774396135265729</v>
      </c>
      <c r="C27">
        <f t="shared" si="1"/>
        <v>28.890349699425478</v>
      </c>
    </row>
    <row r="28" spans="1:3">
      <c r="A28" s="4">
        <v>28</v>
      </c>
      <c r="B28">
        <f t="shared" si="0"/>
        <v>16.052898550724667</v>
      </c>
      <c r="C28">
        <f t="shared" si="1"/>
        <v>29.168561828988004</v>
      </c>
    </row>
    <row r="29" spans="1:3">
      <c r="A29" s="4">
        <v>29</v>
      </c>
      <c r="B29">
        <f t="shared" si="0"/>
        <v>16.331400966183605</v>
      </c>
      <c r="C29">
        <f t="shared" si="1"/>
        <v>29.446862148606535</v>
      </c>
    </row>
    <row r="30" spans="1:3">
      <c r="A30" s="4">
        <v>30</v>
      </c>
      <c r="B30">
        <f t="shared" si="0"/>
        <v>16.609903381642543</v>
      </c>
      <c r="C30">
        <f t="shared" si="1"/>
        <v>29.725250662357872</v>
      </c>
    </row>
    <row r="31" spans="1:3">
      <c r="A31" s="4">
        <v>31</v>
      </c>
      <c r="B31">
        <f t="shared" si="0"/>
        <v>16.88840579710148</v>
      </c>
      <c r="C31">
        <f t="shared" si="1"/>
        <v>30.003727372539807</v>
      </c>
    </row>
    <row r="32" spans="1:3">
      <c r="A32" s="4">
        <v>32</v>
      </c>
      <c r="B32">
        <f t="shared" si="0"/>
        <v>17.166908212560418</v>
      </c>
      <c r="C32">
        <f t="shared" si="1"/>
        <v>30.282292279670926</v>
      </c>
    </row>
    <row r="33" spans="1:3">
      <c r="A33" s="4">
        <v>33</v>
      </c>
      <c r="B33">
        <f t="shared" ref="B33:B64" si="2">8.53333333333334+(A33-1)*0.278502415458938</f>
        <v>17.445410628019356</v>
      </c>
      <c r="C33">
        <f t="shared" ref="C33:C64" si="3">0+1*B33+13.0917097019849*(1.00361010830325+(B33-16.8303249097473)^2/11492.57382391)^0.5</f>
        <v>30.560945382490523</v>
      </c>
    </row>
    <row r="34" spans="1:3">
      <c r="A34" s="4">
        <v>34</v>
      </c>
      <c r="B34">
        <f t="shared" si="2"/>
        <v>17.723913043478294</v>
      </c>
      <c r="C34">
        <f t="shared" si="3"/>
        <v>30.839686677958756</v>
      </c>
    </row>
    <row r="35" spans="1:3">
      <c r="A35" s="4">
        <v>35</v>
      </c>
      <c r="B35">
        <f t="shared" si="2"/>
        <v>18.002415458937232</v>
      </c>
      <c r="C35">
        <f t="shared" si="3"/>
        <v>31.118516161256935</v>
      </c>
    </row>
    <row r="36" spans="1:3">
      <c r="A36" s="4">
        <v>36</v>
      </c>
      <c r="B36">
        <f t="shared" si="2"/>
        <v>18.28091787439617</v>
      </c>
      <c r="C36">
        <f t="shared" si="3"/>
        <v>31.397433825788028</v>
      </c>
    </row>
    <row r="37" spans="1:3">
      <c r="A37" s="4">
        <v>37</v>
      </c>
      <c r="B37">
        <f t="shared" si="2"/>
        <v>18.559420289855108</v>
      </c>
      <c r="C37">
        <f t="shared" si="3"/>
        <v>31.676439663177284</v>
      </c>
    </row>
    <row r="38" spans="1:3">
      <c r="A38" s="4">
        <v>38</v>
      </c>
      <c r="B38">
        <f t="shared" si="2"/>
        <v>18.837922705314046</v>
      </c>
      <c r="C38">
        <f t="shared" si="3"/>
        <v>31.955533663273144</v>
      </c>
    </row>
    <row r="39" spans="1:3">
      <c r="A39" s="4">
        <v>39</v>
      </c>
      <c r="B39">
        <f t="shared" si="2"/>
        <v>19.116425120772984</v>
      </c>
      <c r="C39">
        <f t="shared" si="3"/>
        <v>32.234715814148203</v>
      </c>
    </row>
    <row r="40" spans="1:3">
      <c r="A40" s="4">
        <v>40</v>
      </c>
      <c r="B40">
        <f t="shared" si="2"/>
        <v>19.394927536231922</v>
      </c>
      <c r="C40">
        <f t="shared" si="3"/>
        <v>32.513986102100425</v>
      </c>
    </row>
    <row r="41" spans="1:3">
      <c r="A41" s="4">
        <v>41</v>
      </c>
      <c r="B41">
        <f t="shared" si="2"/>
        <v>19.67342995169086</v>
      </c>
      <c r="C41">
        <f t="shared" si="3"/>
        <v>32.793344511654567</v>
      </c>
    </row>
    <row r="42" spans="1:3">
      <c r="A42" s="4">
        <v>42</v>
      </c>
      <c r="B42">
        <f t="shared" si="2"/>
        <v>19.951932367149798</v>
      </c>
      <c r="C42">
        <f t="shared" si="3"/>
        <v>33.072791025563674</v>
      </c>
    </row>
    <row r="43" spans="1:3">
      <c r="A43" s="4">
        <v>43</v>
      </c>
      <c r="B43">
        <f t="shared" si="2"/>
        <v>20.230434782608736</v>
      </c>
      <c r="C43">
        <f t="shared" si="3"/>
        <v>33.352325624810867</v>
      </c>
    </row>
    <row r="44" spans="1:3">
      <c r="A44" s="4">
        <v>44</v>
      </c>
      <c r="B44">
        <f t="shared" si="2"/>
        <v>20.508937198067674</v>
      </c>
      <c r="C44">
        <f t="shared" si="3"/>
        <v>33.631948288611213</v>
      </c>
    </row>
    <row r="45" spans="1:3">
      <c r="A45" s="4">
        <v>45</v>
      </c>
      <c r="B45">
        <f t="shared" si="2"/>
        <v>20.787439613526612</v>
      </c>
      <c r="C45">
        <f t="shared" si="3"/>
        <v>33.911658994413841</v>
      </c>
    </row>
    <row r="46" spans="1:3">
      <c r="A46" s="4">
        <v>46</v>
      </c>
      <c r="B46">
        <f t="shared" si="2"/>
        <v>21.06594202898555</v>
      </c>
      <c r="C46">
        <f t="shared" si="3"/>
        <v>34.191457717904221</v>
      </c>
    </row>
    <row r="47" spans="1:3">
      <c r="A47" s="4">
        <v>47</v>
      </c>
      <c r="B47">
        <f t="shared" si="2"/>
        <v>21.344444444444488</v>
      </c>
      <c r="C47">
        <f t="shared" si="3"/>
        <v>34.471344433006578</v>
      </c>
    </row>
    <row r="48" spans="1:3">
      <c r="A48" s="4">
        <v>48</v>
      </c>
      <c r="B48">
        <f t="shared" si="2"/>
        <v>21.622946859903426</v>
      </c>
      <c r="C48">
        <f t="shared" si="3"/>
        <v>34.751319111886509</v>
      </c>
    </row>
    <row r="49" spans="1:3">
      <c r="A49" s="4">
        <v>49</v>
      </c>
      <c r="B49">
        <f t="shared" si="2"/>
        <v>21.901449275362367</v>
      </c>
      <c r="C49">
        <f t="shared" si="3"/>
        <v>35.031381724953803</v>
      </c>
    </row>
    <row r="50" spans="1:3">
      <c r="A50" s="4">
        <v>50</v>
      </c>
      <c r="B50">
        <f t="shared" si="2"/>
        <v>22.179951690821305</v>
      </c>
      <c r="C50">
        <f t="shared" si="3"/>
        <v>35.31153224086539</v>
      </c>
    </row>
    <row r="51" spans="1:3">
      <c r="A51" s="4">
        <v>51</v>
      </c>
      <c r="B51">
        <f t="shared" si="2"/>
        <v>22.458454106280243</v>
      </c>
      <c r="C51">
        <f t="shared" si="3"/>
        <v>35.591770626528458</v>
      </c>
    </row>
    <row r="52" spans="1:3">
      <c r="A52" s="4">
        <v>52</v>
      </c>
      <c r="B52">
        <f t="shared" si="2"/>
        <v>22.736956521739181</v>
      </c>
      <c r="C52">
        <f t="shared" si="3"/>
        <v>35.872096847103819</v>
      </c>
    </row>
    <row r="53" spans="1:3">
      <c r="A53" s="4">
        <v>53</v>
      </c>
      <c r="B53">
        <f t="shared" si="2"/>
        <v>23.015458937198119</v>
      </c>
      <c r="C53">
        <f t="shared" si="3"/>
        <v>36.152510866009337</v>
      </c>
    </row>
    <row r="54" spans="1:3">
      <c r="A54" s="4">
        <v>54</v>
      </c>
      <c r="B54">
        <f t="shared" si="2"/>
        <v>23.293961352657057</v>
      </c>
      <c r="C54">
        <f t="shared" si="3"/>
        <v>36.433012644923622</v>
      </c>
    </row>
    <row r="55" spans="1:3">
      <c r="A55" s="4">
        <v>55</v>
      </c>
      <c r="B55">
        <f t="shared" si="2"/>
        <v>23.572463768115995</v>
      </c>
      <c r="C55">
        <f t="shared" si="3"/>
        <v>36.713602143789842</v>
      </c>
    </row>
    <row r="56" spans="1:3">
      <c r="A56" s="4">
        <v>56</v>
      </c>
      <c r="B56">
        <f t="shared" si="2"/>
        <v>23.850966183574933</v>
      </c>
      <c r="C56">
        <f t="shared" si="3"/>
        <v>36.9942793208197</v>
      </c>
    </row>
    <row r="57" spans="1:3">
      <c r="A57" s="4">
        <v>57</v>
      </c>
      <c r="B57">
        <f t="shared" si="2"/>
        <v>24.129468599033871</v>
      </c>
      <c r="C57">
        <f t="shared" si="3"/>
        <v>37.275044132497626</v>
      </c>
    </row>
    <row r="58" spans="1:3">
      <c r="A58" s="4">
        <v>58</v>
      </c>
      <c r="B58">
        <f t="shared" si="2"/>
        <v>24.407971014492809</v>
      </c>
      <c r="C58">
        <f t="shared" si="3"/>
        <v>37.55589653358507</v>
      </c>
    </row>
    <row r="59" spans="1:3">
      <c r="A59" s="4">
        <v>59</v>
      </c>
      <c r="B59">
        <f t="shared" si="2"/>
        <v>24.686473429951747</v>
      </c>
      <c r="C59">
        <f t="shared" si="3"/>
        <v>37.836836477125054</v>
      </c>
    </row>
    <row r="60" spans="1:3">
      <c r="A60" s="4">
        <v>60</v>
      </c>
      <c r="B60">
        <f t="shared" si="2"/>
        <v>24.964975845410684</v>
      </c>
      <c r="C60">
        <f t="shared" si="3"/>
        <v>38.117863914446765</v>
      </c>
    </row>
    <row r="61" spans="1:3">
      <c r="A61" s="4">
        <v>61</v>
      </c>
      <c r="B61">
        <f t="shared" si="2"/>
        <v>25.243478260869622</v>
      </c>
      <c r="C61">
        <f t="shared" si="3"/>
        <v>38.398978795170436</v>
      </c>
    </row>
    <row r="62" spans="1:3">
      <c r="A62" s="4">
        <v>62</v>
      </c>
      <c r="B62">
        <f t="shared" si="2"/>
        <v>25.52198067632856</v>
      </c>
      <c r="C62">
        <f t="shared" si="3"/>
        <v>38.680181067212317</v>
      </c>
    </row>
    <row r="63" spans="1:3">
      <c r="A63" s="4">
        <v>63</v>
      </c>
      <c r="B63">
        <f t="shared" si="2"/>
        <v>25.800483091787498</v>
      </c>
      <c r="C63">
        <f t="shared" si="3"/>
        <v>38.961470676789787</v>
      </c>
    </row>
    <row r="64" spans="1:3">
      <c r="A64" s="4">
        <v>64</v>
      </c>
      <c r="B64">
        <f t="shared" si="2"/>
        <v>26.078985507246436</v>
      </c>
      <c r="C64">
        <f t="shared" si="3"/>
        <v>39.242847568426754</v>
      </c>
    </row>
    <row r="65" spans="1:3">
      <c r="A65" s="4">
        <v>65</v>
      </c>
      <c r="B65">
        <f t="shared" ref="B65:B70" si="4">8.53333333333334+(A65-1)*0.278502415458938</f>
        <v>26.357487922705374</v>
      </c>
      <c r="C65">
        <f t="shared" ref="C65:C70" si="5">0+1*B65+13.0917097019849*(1.00361010830325+(B65-16.8303249097473)^2/11492.57382391)^0.5</f>
        <v>39.524311684959024</v>
      </c>
    </row>
    <row r="66" spans="1:3">
      <c r="A66" s="4">
        <v>66</v>
      </c>
      <c r="B66">
        <f t="shared" si="4"/>
        <v>26.635990338164312</v>
      </c>
      <c r="C66">
        <f t="shared" si="5"/>
        <v>39.805862967540008</v>
      </c>
    </row>
    <row r="67" spans="1:3">
      <c r="A67" s="4">
        <v>67</v>
      </c>
      <c r="B67">
        <f t="shared" si="4"/>
        <v>26.91449275362325</v>
      </c>
      <c r="C67">
        <f t="shared" si="5"/>
        <v>40.087501355646467</v>
      </c>
    </row>
    <row r="68" spans="1:3">
      <c r="A68" s="4">
        <v>68</v>
      </c>
      <c r="B68">
        <f t="shared" si="4"/>
        <v>27.192995169082188</v>
      </c>
      <c r="C68">
        <f t="shared" si="5"/>
        <v>40.369226787084479</v>
      </c>
    </row>
    <row r="69" spans="1:3">
      <c r="A69" s="4">
        <v>69</v>
      </c>
      <c r="B69">
        <f t="shared" si="4"/>
        <v>27.471497584541126</v>
      </c>
      <c r="C69">
        <f t="shared" si="5"/>
        <v>40.651039197995502</v>
      </c>
    </row>
    <row r="70" spans="1:3">
      <c r="A70" s="4">
        <v>70</v>
      </c>
      <c r="B70">
        <f t="shared" si="4"/>
        <v>27.750000000000064</v>
      </c>
      <c r="C70">
        <f t="shared" si="5"/>
        <v>40.932938522862671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A5854-CE6E-0C47-989E-481AA37E2B38}">
  <sheetPr codeName="Sheet12"/>
  <dimension ref="A1:D500"/>
  <sheetViews>
    <sheetView workbookViewId="0"/>
  </sheetViews>
  <sheetFormatPr baseColWidth="10" defaultRowHeight="15"/>
  <sheetData>
    <row r="1" spans="1:4">
      <c r="A1" s="4">
        <v>1</v>
      </c>
      <c r="B1">
        <f t="shared" ref="B1:B64" si="0">IF(-1^(INT(A1/2)+2)&gt;0,1.96859634433061+2*INT(A1/2-1/2)*0.0036019743984818,50)</f>
        <v>1.96859634433061</v>
      </c>
      <c r="C1">
        <f t="shared" ref="C1:C64" si="1">1.96859634433061+2*INT(A1/2-1/2)*0.0036019743984818</f>
        <v>1.96859634433061</v>
      </c>
      <c r="D1">
        <f>[1]!XLSTAT_PDFStudent(B1,276)</f>
        <v>5.7785108341281206E-2</v>
      </c>
    </row>
    <row r="2" spans="1:4">
      <c r="A2" s="4">
        <v>2</v>
      </c>
      <c r="B2">
        <f t="shared" si="0"/>
        <v>50</v>
      </c>
      <c r="C2">
        <f t="shared" si="1"/>
        <v>1.96859634433061</v>
      </c>
      <c r="D2">
        <f>[1]!XLSTAT_PDFStudent(B2,276)</f>
        <v>5.6601650205822504E-140</v>
      </c>
    </row>
    <row r="3" spans="1:4">
      <c r="A3" s="4">
        <v>3</v>
      </c>
      <c r="B3">
        <f t="shared" si="0"/>
        <v>50</v>
      </c>
      <c r="C3">
        <f t="shared" si="1"/>
        <v>1.9758002931275735</v>
      </c>
      <c r="D3">
        <f>[1]!XLSTAT_PDFStudent(B3,276)</f>
        <v>5.6601650205822504E-140</v>
      </c>
    </row>
    <row r="4" spans="1:4">
      <c r="A4" s="4">
        <v>4</v>
      </c>
      <c r="B4">
        <f t="shared" si="0"/>
        <v>1.9758002931275735</v>
      </c>
      <c r="C4">
        <f t="shared" si="1"/>
        <v>1.9758002931275735</v>
      </c>
      <c r="D4">
        <f>[1]!XLSTAT_PDFStudent(B4,276)</f>
        <v>5.6978281276853733E-2</v>
      </c>
    </row>
    <row r="5" spans="1:4">
      <c r="A5" s="4">
        <v>5</v>
      </c>
      <c r="B5">
        <f t="shared" si="0"/>
        <v>1.9830042419245373</v>
      </c>
      <c r="C5">
        <f t="shared" si="1"/>
        <v>1.9830042419245373</v>
      </c>
      <c r="D5">
        <f>[1]!XLSTAT_PDFStudent(B5,276)</f>
        <v>5.6179914667159346E-2</v>
      </c>
    </row>
    <row r="6" spans="1:4">
      <c r="A6" s="4">
        <v>6</v>
      </c>
      <c r="B6">
        <f t="shared" si="0"/>
        <v>50</v>
      </c>
      <c r="C6">
        <f t="shared" si="1"/>
        <v>1.9830042419245373</v>
      </c>
      <c r="D6">
        <f>[1]!XLSTAT_PDFStudent(B6,276)</f>
        <v>5.6601650205822504E-140</v>
      </c>
    </row>
    <row r="7" spans="1:4">
      <c r="A7" s="4">
        <v>7</v>
      </c>
      <c r="B7">
        <f t="shared" si="0"/>
        <v>50</v>
      </c>
      <c r="C7">
        <f t="shared" si="1"/>
        <v>1.9902081907215008</v>
      </c>
      <c r="D7">
        <f>[1]!XLSTAT_PDFStudent(B7,276)</f>
        <v>5.6601650205822504E-140</v>
      </c>
    </row>
    <row r="8" spans="1:4">
      <c r="A8" s="4">
        <v>8</v>
      </c>
      <c r="B8">
        <f t="shared" si="0"/>
        <v>1.9902081907215008</v>
      </c>
      <c r="C8">
        <f t="shared" si="1"/>
        <v>1.9902081907215008</v>
      </c>
      <c r="D8">
        <f>[1]!XLSTAT_PDFStudent(B8,276)</f>
        <v>5.538996997734362E-2</v>
      </c>
    </row>
    <row r="9" spans="1:4">
      <c r="A9" s="4">
        <v>9</v>
      </c>
      <c r="B9">
        <f t="shared" si="0"/>
        <v>1.9974121395184645</v>
      </c>
      <c r="C9">
        <f t="shared" si="1"/>
        <v>1.9974121395184645</v>
      </c>
      <c r="D9">
        <f>[1]!XLSTAT_PDFStudent(B9,276)</f>
        <v>5.4608407927652945E-2</v>
      </c>
    </row>
    <row r="10" spans="1:4">
      <c r="A10" s="4">
        <v>10</v>
      </c>
      <c r="B10">
        <f t="shared" si="0"/>
        <v>50</v>
      </c>
      <c r="C10">
        <f t="shared" si="1"/>
        <v>1.9974121395184645</v>
      </c>
      <c r="D10">
        <f>[1]!XLSTAT_PDFStudent(B10,276)</f>
        <v>5.6601650205822504E-140</v>
      </c>
    </row>
    <row r="11" spans="1:4">
      <c r="A11" s="4">
        <v>11</v>
      </c>
      <c r="B11">
        <f t="shared" si="0"/>
        <v>50</v>
      </c>
      <c r="C11">
        <f t="shared" si="1"/>
        <v>2.0046160883154283</v>
      </c>
      <c r="D11">
        <f>[1]!XLSTAT_PDFStudent(B11,276)</f>
        <v>5.6601650205822504E-140</v>
      </c>
    </row>
    <row r="12" spans="1:4">
      <c r="A12" s="4">
        <v>12</v>
      </c>
      <c r="B12">
        <f t="shared" si="0"/>
        <v>2.0046160883154283</v>
      </c>
      <c r="C12">
        <f t="shared" si="1"/>
        <v>2.0046160883154283</v>
      </c>
      <c r="D12">
        <f>[1]!XLSTAT_PDFStudent(B12,276)</f>
        <v>5.3835188512299653E-2</v>
      </c>
    </row>
    <row r="13" spans="1:4">
      <c r="A13" s="4">
        <v>13</v>
      </c>
      <c r="B13">
        <f t="shared" si="0"/>
        <v>2.0118200371123915</v>
      </c>
      <c r="C13">
        <f t="shared" si="1"/>
        <v>2.0118200371123915</v>
      </c>
      <c r="D13">
        <f>[1]!XLSTAT_PDFStudent(B13,276)</f>
        <v>5.3070271018246483E-2</v>
      </c>
    </row>
    <row r="14" spans="1:4">
      <c r="A14" s="4">
        <v>14</v>
      </c>
      <c r="B14">
        <f t="shared" si="0"/>
        <v>50</v>
      </c>
      <c r="C14">
        <f t="shared" si="1"/>
        <v>2.0118200371123915</v>
      </c>
      <c r="D14">
        <f>[1]!XLSTAT_PDFStudent(B14,276)</f>
        <v>5.6601650205822504E-140</v>
      </c>
    </row>
    <row r="15" spans="1:4">
      <c r="A15" s="4">
        <v>15</v>
      </c>
      <c r="B15">
        <f t="shared" si="0"/>
        <v>50</v>
      </c>
      <c r="C15">
        <f t="shared" si="1"/>
        <v>2.0190239859093553</v>
      </c>
      <c r="D15">
        <f>[1]!XLSTAT_PDFStudent(B15,276)</f>
        <v>5.6601650205822504E-140</v>
      </c>
    </row>
    <row r="16" spans="1:4">
      <c r="A16" s="4">
        <v>16</v>
      </c>
      <c r="B16">
        <f t="shared" si="0"/>
        <v>2.0190239859093553</v>
      </c>
      <c r="C16">
        <f t="shared" si="1"/>
        <v>2.0190239859093553</v>
      </c>
      <c r="D16">
        <f>[1]!XLSTAT_PDFStudent(B16,276)</f>
        <v>5.2313614043897082E-2</v>
      </c>
    </row>
    <row r="17" spans="1:4">
      <c r="A17" s="4">
        <v>17</v>
      </c>
      <c r="B17">
        <f t="shared" si="0"/>
        <v>2.026227934706319</v>
      </c>
      <c r="C17">
        <f t="shared" si="1"/>
        <v>2.026227934706319</v>
      </c>
      <c r="D17">
        <f>[1]!XLSTAT_PDFStudent(B17,276)</f>
        <v>5.1565175517688196E-2</v>
      </c>
    </row>
    <row r="18" spans="1:4">
      <c r="A18" s="4">
        <v>18</v>
      </c>
      <c r="B18">
        <f t="shared" si="0"/>
        <v>50</v>
      </c>
      <c r="C18">
        <f t="shared" si="1"/>
        <v>2.026227934706319</v>
      </c>
      <c r="D18">
        <f>[1]!XLSTAT_PDFStudent(B18,276)</f>
        <v>5.6601650205822504E-140</v>
      </c>
    </row>
    <row r="19" spans="1:4">
      <c r="A19" s="4">
        <v>19</v>
      </c>
      <c r="B19">
        <f t="shared" si="0"/>
        <v>50</v>
      </c>
      <c r="C19">
        <f t="shared" si="1"/>
        <v>2.0334318835032823</v>
      </c>
      <c r="D19">
        <f>[1]!XLSTAT_PDFStudent(B19,276)</f>
        <v>5.6601650205822504E-140</v>
      </c>
    </row>
    <row r="20" spans="1:4">
      <c r="A20" s="4">
        <v>20</v>
      </c>
      <c r="B20">
        <f t="shared" si="0"/>
        <v>2.0334318835032823</v>
      </c>
      <c r="C20">
        <f t="shared" si="1"/>
        <v>2.0334318835032823</v>
      </c>
      <c r="D20">
        <f>[1]!XLSTAT_PDFStudent(B20,276)</f>
        <v>5.0824912716587345E-2</v>
      </c>
    </row>
    <row r="21" spans="1:4">
      <c r="A21" s="4">
        <v>21</v>
      </c>
      <c r="B21">
        <f t="shared" si="0"/>
        <v>2.040635832300246</v>
      </c>
      <c r="C21">
        <f t="shared" si="1"/>
        <v>2.040635832300246</v>
      </c>
      <c r="D21">
        <f>[1]!XLSTAT_PDFStudent(B21,276)</f>
        <v>5.0092782284475661E-2</v>
      </c>
    </row>
    <row r="22" spans="1:4">
      <c r="A22" s="4">
        <v>22</v>
      </c>
      <c r="B22">
        <f t="shared" si="0"/>
        <v>50</v>
      </c>
      <c r="C22">
        <f t="shared" si="1"/>
        <v>2.040635832300246</v>
      </c>
      <c r="D22">
        <f>[1]!XLSTAT_PDFStudent(B22,276)</f>
        <v>5.6601650205822504E-140</v>
      </c>
    </row>
    <row r="23" spans="1:4">
      <c r="A23" s="4">
        <v>23</v>
      </c>
      <c r="B23">
        <f t="shared" si="0"/>
        <v>50</v>
      </c>
      <c r="C23">
        <f t="shared" si="1"/>
        <v>2.0478397810972098</v>
      </c>
      <c r="D23">
        <f>[1]!XLSTAT_PDFStudent(B23,276)</f>
        <v>5.6601650205822504E-140</v>
      </c>
    </row>
    <row r="24" spans="1:4">
      <c r="A24" s="4">
        <v>24</v>
      </c>
      <c r="B24">
        <f t="shared" si="0"/>
        <v>2.0478397810972098</v>
      </c>
      <c r="C24">
        <f t="shared" si="1"/>
        <v>2.0478397810972098</v>
      </c>
      <c r="D24">
        <f>[1]!XLSTAT_PDFStudent(B24,276)</f>
        <v>4.9368740250426195E-2</v>
      </c>
    </row>
    <row r="25" spans="1:4">
      <c r="A25" s="4">
        <v>25</v>
      </c>
      <c r="B25">
        <f t="shared" si="0"/>
        <v>2.0550437298941731</v>
      </c>
      <c r="C25">
        <f t="shared" si="1"/>
        <v>2.0550437298941731</v>
      </c>
      <c r="D25">
        <f>[1]!XLSTAT_PDFStudent(B25,276)</f>
        <v>4.8652742046873337E-2</v>
      </c>
    </row>
    <row r="26" spans="1:4">
      <c r="A26" s="4">
        <v>26</v>
      </c>
      <c r="B26">
        <f t="shared" si="0"/>
        <v>50</v>
      </c>
      <c r="C26">
        <f t="shared" si="1"/>
        <v>2.0550437298941731</v>
      </c>
      <c r="D26">
        <f>[1]!XLSTAT_PDFStudent(B26,276)</f>
        <v>5.6601650205822504E-140</v>
      </c>
    </row>
    <row r="27" spans="1:4">
      <c r="A27" s="4">
        <v>27</v>
      </c>
      <c r="B27">
        <f t="shared" si="0"/>
        <v>50</v>
      </c>
      <c r="C27">
        <f t="shared" si="1"/>
        <v>2.0622476786911368</v>
      </c>
      <c r="D27">
        <f>[1]!XLSTAT_PDFStudent(B27,276)</f>
        <v>5.6601650205822504E-140</v>
      </c>
    </row>
    <row r="28" spans="1:4">
      <c r="A28" s="4">
        <v>28</v>
      </c>
      <c r="B28">
        <f t="shared" si="0"/>
        <v>2.0622476786911368</v>
      </c>
      <c r="C28">
        <f t="shared" si="1"/>
        <v>2.0622476786911368</v>
      </c>
      <c r="D28">
        <f>[1]!XLSTAT_PDFStudent(B28,276)</f>
        <v>4.7944742527655598E-2</v>
      </c>
    </row>
    <row r="29" spans="1:4">
      <c r="A29" s="4">
        <v>29</v>
      </c>
      <c r="B29">
        <f t="shared" si="0"/>
        <v>2.0694516274881005</v>
      </c>
      <c r="C29">
        <f t="shared" si="1"/>
        <v>2.0694516274881005</v>
      </c>
      <c r="D29">
        <f>[1]!XLSTAT_PDFStudent(B29,276)</f>
        <v>4.7244695985943358E-2</v>
      </c>
    </row>
    <row r="30" spans="1:4">
      <c r="A30" s="4">
        <v>30</v>
      </c>
      <c r="B30">
        <f t="shared" si="0"/>
        <v>50</v>
      </c>
      <c r="C30">
        <f t="shared" si="1"/>
        <v>2.0694516274881005</v>
      </c>
      <c r="D30">
        <f>[1]!XLSTAT_PDFStudent(B30,276)</f>
        <v>5.6601650205822504E-140</v>
      </c>
    </row>
    <row r="31" spans="1:4">
      <c r="A31" s="4">
        <v>31</v>
      </c>
      <c r="B31">
        <f t="shared" si="0"/>
        <v>50</v>
      </c>
      <c r="C31">
        <f t="shared" si="1"/>
        <v>2.0766555762850643</v>
      </c>
      <c r="D31">
        <f>[1]!XLSTAT_PDFStudent(B31,276)</f>
        <v>5.6601650205822504E-140</v>
      </c>
    </row>
    <row r="32" spans="1:4">
      <c r="A32" s="4">
        <v>32</v>
      </c>
      <c r="B32">
        <f t="shared" si="0"/>
        <v>2.0766555762850643</v>
      </c>
      <c r="C32">
        <f t="shared" si="1"/>
        <v>2.0766555762850643</v>
      </c>
      <c r="D32">
        <f>[1]!XLSTAT_PDFStudent(B32,276)</f>
        <v>4.6552556172040106E-2</v>
      </c>
    </row>
    <row r="33" spans="1:4">
      <c r="A33" s="4">
        <v>33</v>
      </c>
      <c r="B33">
        <f t="shared" si="0"/>
        <v>2.0838595250820275</v>
      </c>
      <c r="C33">
        <f t="shared" si="1"/>
        <v>2.0838595250820275</v>
      </c>
      <c r="D33">
        <f>[1]!XLSTAT_PDFStudent(B33,276)</f>
        <v>4.5868276311053592E-2</v>
      </c>
    </row>
    <row r="34" spans="1:4">
      <c r="A34" s="4">
        <v>34</v>
      </c>
      <c r="B34">
        <f t="shared" si="0"/>
        <v>50</v>
      </c>
      <c r="C34">
        <f t="shared" si="1"/>
        <v>2.0838595250820275</v>
      </c>
      <c r="D34">
        <f>[1]!XLSTAT_PDFStudent(B34,276)</f>
        <v>5.6601650205822504E-140</v>
      </c>
    </row>
    <row r="35" spans="1:4">
      <c r="A35" s="4">
        <v>35</v>
      </c>
      <c r="B35">
        <f t="shared" si="0"/>
        <v>50</v>
      </c>
      <c r="C35">
        <f t="shared" si="1"/>
        <v>2.0910634738789913</v>
      </c>
      <c r="D35">
        <f>[1]!XLSTAT_PDFStudent(B35,276)</f>
        <v>5.6601650205822504E-140</v>
      </c>
    </row>
    <row r="36" spans="1:4">
      <c r="A36" s="4">
        <v>36</v>
      </c>
      <c r="B36">
        <f t="shared" si="0"/>
        <v>2.0910634738789913</v>
      </c>
      <c r="C36">
        <f t="shared" si="1"/>
        <v>2.0910634738789913</v>
      </c>
      <c r="D36">
        <f>[1]!XLSTAT_PDFStudent(B36,276)</f>
        <v>4.5191809120440636E-2</v>
      </c>
    </row>
    <row r="37" spans="1:4">
      <c r="A37" s="4">
        <v>37</v>
      </c>
      <c r="B37">
        <f t="shared" si="0"/>
        <v>2.098267422675955</v>
      </c>
      <c r="C37">
        <f t="shared" si="1"/>
        <v>2.098267422675955</v>
      </c>
      <c r="D37">
        <f>[1]!XLSTAT_PDFStudent(B37,276)</f>
        <v>4.4523106827406386E-2</v>
      </c>
    </row>
    <row r="38" spans="1:4">
      <c r="A38" s="4">
        <v>38</v>
      </c>
      <c r="B38">
        <f t="shared" si="0"/>
        <v>50</v>
      </c>
      <c r="C38">
        <f t="shared" si="1"/>
        <v>2.098267422675955</v>
      </c>
      <c r="D38">
        <f>[1]!XLSTAT_PDFStudent(B38,276)</f>
        <v>5.6601650205822504E-140</v>
      </c>
    </row>
    <row r="39" spans="1:4">
      <c r="A39" s="4">
        <v>39</v>
      </c>
      <c r="B39">
        <f t="shared" si="0"/>
        <v>50</v>
      </c>
      <c r="C39">
        <f t="shared" si="1"/>
        <v>2.1054713714729183</v>
      </c>
      <c r="D39">
        <f>[1]!XLSTAT_PDFStudent(B39,276)</f>
        <v>5.6601650205822504E-140</v>
      </c>
    </row>
    <row r="40" spans="1:4">
      <c r="A40" s="4">
        <v>40</v>
      </c>
      <c r="B40">
        <f t="shared" si="0"/>
        <v>2.1054713714729183</v>
      </c>
      <c r="C40">
        <f t="shared" si="1"/>
        <v>2.1054713714729183</v>
      </c>
      <c r="D40">
        <f>[1]!XLSTAT_PDFStudent(B40,276)</f>
        <v>4.3862121186177015E-2</v>
      </c>
    </row>
    <row r="41" spans="1:4">
      <c r="A41" s="4">
        <v>41</v>
      </c>
      <c r="B41">
        <f t="shared" si="0"/>
        <v>2.112675320269882</v>
      </c>
      <c r="C41">
        <f t="shared" si="1"/>
        <v>2.112675320269882</v>
      </c>
      <c r="D41">
        <f>[1]!XLSTAT_PDFStudent(B41,276)</f>
        <v>4.3208803495114363E-2</v>
      </c>
    </row>
    <row r="42" spans="1:4">
      <c r="A42" s="4">
        <v>42</v>
      </c>
      <c r="B42">
        <f t="shared" si="0"/>
        <v>50</v>
      </c>
      <c r="C42">
        <f t="shared" si="1"/>
        <v>2.112675320269882</v>
      </c>
      <c r="D42">
        <f>[1]!XLSTAT_PDFStudent(B42,276)</f>
        <v>5.6601650205822504E-140</v>
      </c>
    </row>
    <row r="43" spans="1:4">
      <c r="A43" s="4">
        <v>43</v>
      </c>
      <c r="B43">
        <f t="shared" si="0"/>
        <v>50</v>
      </c>
      <c r="C43">
        <f t="shared" si="1"/>
        <v>2.1198792690668458</v>
      </c>
      <c r="D43">
        <f>[1]!XLSTAT_PDFStudent(B43,276)</f>
        <v>5.6601650205822504E-140</v>
      </c>
    </row>
    <row r="44" spans="1:4">
      <c r="A44" s="4">
        <v>44</v>
      </c>
      <c r="B44">
        <f t="shared" si="0"/>
        <v>2.1198792690668458</v>
      </c>
      <c r="C44">
        <f t="shared" si="1"/>
        <v>2.1198792690668458</v>
      </c>
      <c r="D44">
        <f>[1]!XLSTAT_PDFStudent(B44,276)</f>
        <v>4.2563104613703773E-2</v>
      </c>
    </row>
    <row r="45" spans="1:4">
      <c r="A45" s="4">
        <v>45</v>
      </c>
      <c r="B45">
        <f t="shared" si="0"/>
        <v>2.1270832178638091</v>
      </c>
      <c r="C45">
        <f t="shared" si="1"/>
        <v>2.1270832178638091</v>
      </c>
      <c r="D45">
        <f>[1]!XLSTAT_PDFStudent(B45,276)</f>
        <v>4.1924974979379047E-2</v>
      </c>
    </row>
    <row r="46" spans="1:4">
      <c r="A46" s="4">
        <v>46</v>
      </c>
      <c r="B46">
        <f t="shared" si="0"/>
        <v>50</v>
      </c>
      <c r="C46">
        <f t="shared" si="1"/>
        <v>2.1270832178638091</v>
      </c>
      <c r="D46">
        <f>[1]!XLSTAT_PDFStudent(B46,276)</f>
        <v>5.6601650205822504E-140</v>
      </c>
    </row>
    <row r="47" spans="1:4">
      <c r="A47" s="4">
        <v>47</v>
      </c>
      <c r="B47">
        <f t="shared" si="0"/>
        <v>50</v>
      </c>
      <c r="C47">
        <f t="shared" si="1"/>
        <v>2.1342871666607728</v>
      </c>
      <c r="D47">
        <f>[1]!XLSTAT_PDFStudent(B47,276)</f>
        <v>5.6601650205822504E-140</v>
      </c>
    </row>
    <row r="48" spans="1:4">
      <c r="A48" s="4">
        <v>48</v>
      </c>
      <c r="B48">
        <f t="shared" si="0"/>
        <v>2.1342871666607728</v>
      </c>
      <c r="C48">
        <f t="shared" si="1"/>
        <v>2.1342871666607728</v>
      </c>
      <c r="D48">
        <f>[1]!XLSTAT_PDFStudent(B48,276)</f>
        <v>4.129436462420169E-2</v>
      </c>
    </row>
    <row r="49" spans="1:4">
      <c r="A49" s="4">
        <v>49</v>
      </c>
      <c r="B49">
        <f t="shared" si="0"/>
        <v>2.1414911154577365</v>
      </c>
      <c r="C49">
        <f t="shared" si="1"/>
        <v>2.1414911154577365</v>
      </c>
      <c r="D49">
        <f>[1]!XLSTAT_PDFStudent(B49,276)</f>
        <v>4.0671223191389667E-2</v>
      </c>
    </row>
    <row r="50" spans="1:4">
      <c r="A50" s="4">
        <v>50</v>
      </c>
      <c r="B50">
        <f t="shared" si="0"/>
        <v>50</v>
      </c>
      <c r="C50">
        <f t="shared" si="1"/>
        <v>2.1414911154577365</v>
      </c>
      <c r="D50">
        <f>[1]!XLSTAT_PDFStudent(B50,276)</f>
        <v>5.6601650205822504E-140</v>
      </c>
    </row>
    <row r="51" spans="1:4">
      <c r="A51" s="4">
        <v>51</v>
      </c>
      <c r="B51">
        <f t="shared" si="0"/>
        <v>50</v>
      </c>
      <c r="C51">
        <f t="shared" si="1"/>
        <v>2.1486950642547002</v>
      </c>
      <c r="D51">
        <f>[1]!XLSTAT_PDFStudent(B51,276)</f>
        <v>5.6601650205822504E-140</v>
      </c>
    </row>
    <row r="52" spans="1:4">
      <c r="A52" s="4">
        <v>52</v>
      </c>
      <c r="B52">
        <f t="shared" si="0"/>
        <v>2.1486950642547002</v>
      </c>
      <c r="C52">
        <f t="shared" si="1"/>
        <v>2.1486950642547002</v>
      </c>
      <c r="D52">
        <f>[1]!XLSTAT_PDFStudent(B52,276)</f>
        <v>4.005549995168195E-2</v>
      </c>
    </row>
    <row r="53" spans="1:4">
      <c r="A53" s="4">
        <v>53</v>
      </c>
      <c r="B53">
        <f t="shared" si="0"/>
        <v>2.1558990130516635</v>
      </c>
      <c r="C53">
        <f t="shared" si="1"/>
        <v>2.1558990130516635</v>
      </c>
      <c r="D53">
        <f>[1]!XLSTAT_PDFStudent(B53,276)</f>
        <v>3.9447143819548662E-2</v>
      </c>
    </row>
    <row r="54" spans="1:4">
      <c r="A54" s="4">
        <v>54</v>
      </c>
      <c r="B54">
        <f t="shared" si="0"/>
        <v>50</v>
      </c>
      <c r="C54">
        <f t="shared" si="1"/>
        <v>2.1558990130516635</v>
      </c>
      <c r="D54">
        <f>[1]!XLSTAT_PDFStudent(B54,276)</f>
        <v>5.6601650205822504E-140</v>
      </c>
    </row>
    <row r="55" spans="1:4">
      <c r="A55" s="4">
        <v>55</v>
      </c>
      <c r="B55">
        <f t="shared" si="0"/>
        <v>50</v>
      </c>
      <c r="C55">
        <f t="shared" si="1"/>
        <v>2.1631029618486273</v>
      </c>
      <c r="D55">
        <f>[1]!XLSTAT_PDFStudent(B55,276)</f>
        <v>5.6601650205822504E-140</v>
      </c>
    </row>
    <row r="56" spans="1:4">
      <c r="A56" s="4">
        <v>56</v>
      </c>
      <c r="B56">
        <f t="shared" si="0"/>
        <v>2.1631029618486273</v>
      </c>
      <c r="C56">
        <f t="shared" si="1"/>
        <v>2.1631029618486273</v>
      </c>
      <c r="D56">
        <f>[1]!XLSTAT_PDFStudent(B56,276)</f>
        <v>3.8846103369236863E-2</v>
      </c>
    </row>
    <row r="57" spans="1:4">
      <c r="A57" s="4">
        <v>57</v>
      </c>
      <c r="B57">
        <f t="shared" si="0"/>
        <v>2.170306910645591</v>
      </c>
      <c r="C57">
        <f t="shared" si="1"/>
        <v>2.170306910645591</v>
      </c>
      <c r="D57">
        <f>[1]!XLSTAT_PDFStudent(B57,276)</f>
        <v>3.8252326850656895E-2</v>
      </c>
    </row>
    <row r="58" spans="1:4">
      <c r="A58" s="4">
        <v>58</v>
      </c>
      <c r="B58">
        <f t="shared" si="0"/>
        <v>50</v>
      </c>
      <c r="C58">
        <f t="shared" si="1"/>
        <v>2.170306910645591</v>
      </c>
      <c r="D58">
        <f>[1]!XLSTAT_PDFStudent(B58,276)</f>
        <v>5.6601650205822504E-140</v>
      </c>
    </row>
    <row r="59" spans="1:4">
      <c r="A59" s="4">
        <v>59</v>
      </c>
      <c r="B59">
        <f t="shared" si="0"/>
        <v>50</v>
      </c>
      <c r="C59">
        <f t="shared" si="1"/>
        <v>2.1775108594425543</v>
      </c>
      <c r="D59">
        <f>[1]!XLSTAT_PDFStudent(B59,276)</f>
        <v>5.6601650205822504E-140</v>
      </c>
    </row>
    <row r="60" spans="1:4">
      <c r="A60" s="4">
        <v>60</v>
      </c>
      <c r="B60">
        <f t="shared" si="0"/>
        <v>2.1775108594425543</v>
      </c>
      <c r="C60">
        <f t="shared" si="1"/>
        <v>2.1775108594425543</v>
      </c>
      <c r="D60">
        <f>[1]!XLSTAT_PDFStudent(B60,276)</f>
        <v>3.7665762205094599E-2</v>
      </c>
    </row>
    <row r="61" spans="1:4">
      <c r="A61" s="4">
        <v>61</v>
      </c>
      <c r="B61">
        <f t="shared" si="0"/>
        <v>2.184714808239518</v>
      </c>
      <c r="C61">
        <f t="shared" si="1"/>
        <v>2.184714808239518</v>
      </c>
      <c r="D61">
        <f>[1]!XLSTAT_PDFStudent(B61,276)</f>
        <v>3.7086357080759809E-2</v>
      </c>
    </row>
    <row r="62" spans="1:4">
      <c r="A62" s="4">
        <v>62</v>
      </c>
      <c r="B62">
        <f t="shared" si="0"/>
        <v>50</v>
      </c>
      <c r="C62">
        <f t="shared" si="1"/>
        <v>2.184714808239518</v>
      </c>
      <c r="D62">
        <f>[1]!XLSTAT_PDFStudent(B62,276)</f>
        <v>5.6601650205822504E-140</v>
      </c>
    </row>
    <row r="63" spans="1:4">
      <c r="A63" s="4">
        <v>63</v>
      </c>
      <c r="B63">
        <f t="shared" si="0"/>
        <v>50</v>
      </c>
      <c r="C63">
        <f t="shared" si="1"/>
        <v>2.1919187570364818</v>
      </c>
      <c r="D63">
        <f>[1]!XLSTAT_PDFStudent(B63,276)</f>
        <v>5.6601650205822504E-140</v>
      </c>
    </row>
    <row r="64" spans="1:4">
      <c r="A64" s="4">
        <v>64</v>
      </c>
      <c r="B64">
        <f t="shared" si="0"/>
        <v>2.1919187570364818</v>
      </c>
      <c r="C64">
        <f t="shared" si="1"/>
        <v>2.1919187570364818</v>
      </c>
      <c r="D64">
        <f>[1]!XLSTAT_PDFStudent(B64,276)</f>
        <v>3.6514058848161224E-2</v>
      </c>
    </row>
    <row r="65" spans="1:4">
      <c r="A65" s="4">
        <v>65</v>
      </c>
      <c r="B65">
        <f t="shared" ref="B65:B128" si="2">IF(-1^(INT(A65/2)+2)&gt;0,1.96859634433061+2*INT(A65/2-1/2)*0.0036019743984818,50)</f>
        <v>2.199122705833445</v>
      </c>
      <c r="C65">
        <f t="shared" ref="C65:C128" si="3">1.96859634433061+2*INT(A65/2-1/2)*0.0036019743984818</f>
        <v>2.199122705833445</v>
      </c>
      <c r="D65">
        <f>[1]!XLSTAT_PDFStudent(B65,276)</f>
        <v>3.5948814615313893E-2</v>
      </c>
    </row>
    <row r="66" spans="1:4">
      <c r="A66" s="4">
        <v>66</v>
      </c>
      <c r="B66">
        <f t="shared" si="2"/>
        <v>50</v>
      </c>
      <c r="C66">
        <f t="shared" si="3"/>
        <v>2.199122705833445</v>
      </c>
      <c r="D66">
        <f>[1]!XLSTAT_PDFStudent(B66,276)</f>
        <v>5.6601650205822504E-140</v>
      </c>
    </row>
    <row r="67" spans="1:4">
      <c r="A67" s="4">
        <v>67</v>
      </c>
      <c r="B67">
        <f t="shared" si="2"/>
        <v>50</v>
      </c>
      <c r="C67">
        <f t="shared" si="3"/>
        <v>2.2063266546304088</v>
      </c>
      <c r="D67">
        <f>[1]!XLSTAT_PDFStudent(B67,276)</f>
        <v>5.6601650205822504E-140</v>
      </c>
    </row>
    <row r="68" spans="1:4">
      <c r="A68" s="4">
        <v>68</v>
      </c>
      <c r="B68">
        <f t="shared" si="2"/>
        <v>2.2063266546304088</v>
      </c>
      <c r="C68">
        <f t="shared" si="3"/>
        <v>2.2063266546304088</v>
      </c>
      <c r="D68">
        <f>[1]!XLSTAT_PDFStudent(B68,276)</f>
        <v>3.5390571242758469E-2</v>
      </c>
    </row>
    <row r="69" spans="1:4">
      <c r="A69" s="4">
        <v>69</v>
      </c>
      <c r="B69">
        <f t="shared" si="2"/>
        <v>2.2135306034273725</v>
      </c>
      <c r="C69">
        <f t="shared" si="3"/>
        <v>2.2135306034273725</v>
      </c>
      <c r="D69">
        <f>[1]!XLSTAT_PDFStudent(B69,276)</f>
        <v>3.4839275358424369E-2</v>
      </c>
    </row>
    <row r="70" spans="1:4">
      <c r="A70" s="4">
        <v>70</v>
      </c>
      <c r="B70">
        <f t="shared" si="2"/>
        <v>50</v>
      </c>
      <c r="C70">
        <f t="shared" si="3"/>
        <v>2.2135306034273725</v>
      </c>
      <c r="D70">
        <f>[1]!XLSTAT_PDFStudent(B70,276)</f>
        <v>5.6601650205822504E-140</v>
      </c>
    </row>
    <row r="71" spans="1:4">
      <c r="A71" s="4">
        <v>71</v>
      </c>
      <c r="B71">
        <f t="shared" si="2"/>
        <v>50</v>
      </c>
      <c r="C71">
        <f t="shared" si="3"/>
        <v>2.2207345522243358</v>
      </c>
      <c r="D71">
        <f>[1]!XLSTAT_PDFStudent(B71,276)</f>
        <v>5.6601650205822504E-140</v>
      </c>
    </row>
    <row r="72" spans="1:4">
      <c r="A72" s="4">
        <v>72</v>
      </c>
      <c r="B72">
        <f t="shared" si="2"/>
        <v>2.2207345522243358</v>
      </c>
      <c r="C72">
        <f t="shared" si="3"/>
        <v>2.2207345522243358</v>
      </c>
      <c r="D72">
        <f>[1]!XLSTAT_PDFStudent(B72,276)</f>
        <v>3.4294873372290438E-2</v>
      </c>
    </row>
    <row r="73" spans="1:4">
      <c r="A73" s="4">
        <v>73</v>
      </c>
      <c r="B73">
        <f t="shared" si="2"/>
        <v>2.2279385010212995</v>
      </c>
      <c r="C73">
        <f t="shared" si="3"/>
        <v>2.2279385010212995</v>
      </c>
      <c r="D73">
        <f>[1]!XLSTAT_PDFStudent(B73,276)</f>
        <v>3.3757311490886913E-2</v>
      </c>
    </row>
    <row r="74" spans="1:4">
      <c r="A74" s="4">
        <v>74</v>
      </c>
      <c r="B74">
        <f t="shared" si="2"/>
        <v>50</v>
      </c>
      <c r="C74">
        <f t="shared" si="3"/>
        <v>2.2279385010212995</v>
      </c>
      <c r="D74">
        <f>[1]!XLSTAT_PDFStudent(B74,276)</f>
        <v>5.6601650205822504E-140</v>
      </c>
    </row>
    <row r="75" spans="1:4">
      <c r="A75" s="4">
        <v>75</v>
      </c>
      <c r="B75">
        <f t="shared" si="2"/>
        <v>50</v>
      </c>
      <c r="C75">
        <f t="shared" si="3"/>
        <v>2.2351424498182633</v>
      </c>
      <c r="D75">
        <f>[1]!XLSTAT_PDFStudent(B75,276)</f>
        <v>5.6601650205822504E-140</v>
      </c>
    </row>
    <row r="76" spans="1:4">
      <c r="A76" s="4">
        <v>76</v>
      </c>
      <c r="B76">
        <f t="shared" si="2"/>
        <v>2.2351424498182633</v>
      </c>
      <c r="C76">
        <f t="shared" si="3"/>
        <v>2.2351424498182633</v>
      </c>
      <c r="D76">
        <f>[1]!XLSTAT_PDFStudent(B76,276)</f>
        <v>3.3226535731596625E-2</v>
      </c>
    </row>
    <row r="77" spans="1:4">
      <c r="A77" s="4">
        <v>77</v>
      </c>
      <c r="B77">
        <f t="shared" si="2"/>
        <v>2.242346398615227</v>
      </c>
      <c r="C77">
        <f t="shared" si="3"/>
        <v>2.242346398615227</v>
      </c>
      <c r="D77">
        <f>[1]!XLSTAT_PDFStudent(B77,276)</f>
        <v>3.2702491936793421E-2</v>
      </c>
    </row>
    <row r="78" spans="1:4">
      <c r="A78" s="4">
        <v>78</v>
      </c>
      <c r="B78">
        <f t="shared" si="2"/>
        <v>50</v>
      </c>
      <c r="C78">
        <f t="shared" si="3"/>
        <v>2.242346398615227</v>
      </c>
      <c r="D78">
        <f>[1]!XLSTAT_PDFStudent(B78,276)</f>
        <v>5.6601650205822504E-140</v>
      </c>
    </row>
    <row r="79" spans="1:4">
      <c r="A79" s="4">
        <v>79</v>
      </c>
      <c r="B79">
        <f t="shared" si="2"/>
        <v>50</v>
      </c>
      <c r="C79">
        <f t="shared" si="3"/>
        <v>2.2495503474121903</v>
      </c>
      <c r="D79">
        <f>[1]!XLSTAT_PDFStudent(B79,276)</f>
        <v>5.6601650205822504E-140</v>
      </c>
    </row>
    <row r="80" spans="1:4">
      <c r="A80" s="4">
        <v>80</v>
      </c>
      <c r="B80">
        <f t="shared" si="2"/>
        <v>2.2495503474121903</v>
      </c>
      <c r="C80">
        <f t="shared" si="3"/>
        <v>2.2495503474121903</v>
      </c>
      <c r="D80">
        <f>[1]!XLSTAT_PDFStudent(B80,276)</f>
        <v>3.218512578777364E-2</v>
      </c>
    </row>
    <row r="81" spans="1:4">
      <c r="A81" s="4">
        <v>81</v>
      </c>
      <c r="B81">
        <f t="shared" si="2"/>
        <v>2.256754296209154</v>
      </c>
      <c r="C81">
        <f t="shared" si="3"/>
        <v>2.256754296209154</v>
      </c>
      <c r="D81">
        <f>[1]!XLSTAT_PDFStudent(B81,276)</f>
        <v>3.1674382818520683E-2</v>
      </c>
    </row>
    <row r="82" spans="1:4">
      <c r="A82" s="4">
        <v>82</v>
      </c>
      <c r="B82">
        <f t="shared" si="2"/>
        <v>50</v>
      </c>
      <c r="C82">
        <f t="shared" si="3"/>
        <v>2.256754296209154</v>
      </c>
      <c r="D82">
        <f>[1]!XLSTAT_PDFStudent(B82,276)</f>
        <v>5.6601650205822504E-140</v>
      </c>
    </row>
    <row r="83" spans="1:4">
      <c r="A83" s="4">
        <v>83</v>
      </c>
      <c r="B83">
        <f t="shared" si="2"/>
        <v>50</v>
      </c>
      <c r="C83">
        <f t="shared" si="3"/>
        <v>2.2639582450061178</v>
      </c>
      <c r="D83">
        <f>[1]!XLSTAT_PDFStudent(B83,276)</f>
        <v>5.6601650205822504E-140</v>
      </c>
    </row>
    <row r="84" spans="1:4">
      <c r="A84" s="4">
        <v>84</v>
      </c>
      <c r="B84">
        <f t="shared" si="2"/>
        <v>2.2639582450061178</v>
      </c>
      <c r="C84">
        <f t="shared" si="3"/>
        <v>2.2639582450061178</v>
      </c>
      <c r="D84">
        <f>[1]!XLSTAT_PDFStudent(B84,276)</f>
        <v>3.1170208429270464E-2</v>
      </c>
    </row>
    <row r="85" spans="1:4">
      <c r="A85" s="4">
        <v>85</v>
      </c>
      <c r="B85">
        <f t="shared" si="2"/>
        <v>2.2711621938030815</v>
      </c>
      <c r="C85">
        <f t="shared" si="3"/>
        <v>2.2711621938030815</v>
      </c>
      <c r="D85">
        <f>[1]!XLSTAT_PDFStudent(B85,276)</f>
        <v>3.0672547899893605E-2</v>
      </c>
    </row>
    <row r="86" spans="1:4">
      <c r="A86" s="4">
        <v>86</v>
      </c>
      <c r="B86">
        <f t="shared" si="2"/>
        <v>50</v>
      </c>
      <c r="C86">
        <f t="shared" si="3"/>
        <v>2.2711621938030815</v>
      </c>
      <c r="D86">
        <f>[1]!XLSTAT_PDFStudent(B86,276)</f>
        <v>5.6601650205822504E-140</v>
      </c>
    </row>
    <row r="87" spans="1:4">
      <c r="A87" s="4">
        <v>87</v>
      </c>
      <c r="B87">
        <f t="shared" si="2"/>
        <v>50</v>
      </c>
      <c r="C87">
        <f t="shared" si="3"/>
        <v>2.2783661426000448</v>
      </c>
      <c r="D87">
        <f>[1]!XLSTAT_PDFStudent(B87,276)</f>
        <v>5.6601650205822504E-140</v>
      </c>
    </row>
    <row r="88" spans="1:4">
      <c r="A88" s="4">
        <v>88</v>
      </c>
      <c r="B88">
        <f t="shared" si="2"/>
        <v>2.2783661426000448</v>
      </c>
      <c r="C88">
        <f t="shared" si="3"/>
        <v>2.2783661426000448</v>
      </c>
      <c r="D88">
        <f>[1]!XLSTAT_PDFStudent(B88,276)</f>
        <v>3.0181346403086312E-2</v>
      </c>
    </row>
    <row r="89" spans="1:4">
      <c r="A89" s="4">
        <v>89</v>
      </c>
      <c r="B89">
        <f t="shared" si="2"/>
        <v>2.2855700913970085</v>
      </c>
      <c r="C89">
        <f t="shared" si="3"/>
        <v>2.2855700913970085</v>
      </c>
      <c r="D89">
        <f>[1]!XLSTAT_PDFStudent(B89,276)</f>
        <v>2.9696549017374674E-2</v>
      </c>
    </row>
    <row r="90" spans="1:4">
      <c r="A90" s="4">
        <v>90</v>
      </c>
      <c r="B90">
        <f t="shared" si="2"/>
        <v>50</v>
      </c>
      <c r="C90">
        <f t="shared" si="3"/>
        <v>2.2855700913970085</v>
      </c>
      <c r="D90">
        <f>[1]!XLSTAT_PDFStudent(B90,276)</f>
        <v>5.6601650205822504E-140</v>
      </c>
    </row>
    <row r="91" spans="1:4">
      <c r="A91" s="4">
        <v>91</v>
      </c>
      <c r="B91">
        <f t="shared" si="2"/>
        <v>50</v>
      </c>
      <c r="C91">
        <f t="shared" si="3"/>
        <v>2.2927740401939722</v>
      </c>
      <c r="D91">
        <f>[1]!XLSTAT_PDFStudent(B91,276)</f>
        <v>5.6601650205822504E-140</v>
      </c>
    </row>
    <row r="92" spans="1:4">
      <c r="A92" s="4">
        <v>92</v>
      </c>
      <c r="B92">
        <f t="shared" si="2"/>
        <v>2.2927740401939722</v>
      </c>
      <c r="C92">
        <f t="shared" si="3"/>
        <v>2.2927740401939722</v>
      </c>
      <c r="D92">
        <f>[1]!XLSTAT_PDFStudent(B92,276)</f>
        <v>2.9218100739922429E-2</v>
      </c>
    </row>
    <row r="93" spans="1:4">
      <c r="A93" s="4">
        <v>93</v>
      </c>
      <c r="B93">
        <f t="shared" si="2"/>
        <v>2.2999779889909355</v>
      </c>
      <c r="C93">
        <f t="shared" si="3"/>
        <v>2.2999779889909355</v>
      </c>
      <c r="D93">
        <f>[1]!XLSTAT_PDFStudent(B93,276)</f>
        <v>2.8745946499150341E-2</v>
      </c>
    </row>
    <row r="94" spans="1:4">
      <c r="A94" s="4">
        <v>94</v>
      </c>
      <c r="B94">
        <f t="shared" si="2"/>
        <v>50</v>
      </c>
      <c r="C94">
        <f t="shared" si="3"/>
        <v>2.2999779889909355</v>
      </c>
      <c r="D94">
        <f>[1]!XLSTAT_PDFStudent(B94,276)</f>
        <v>5.6601650205822504E-140</v>
      </c>
    </row>
    <row r="95" spans="1:4">
      <c r="A95" s="4">
        <v>95</v>
      </c>
      <c r="B95">
        <f t="shared" si="2"/>
        <v>50</v>
      </c>
      <c r="C95">
        <f t="shared" si="3"/>
        <v>2.3071819377878993</v>
      </c>
      <c r="D95">
        <f>[1]!XLSTAT_PDFStudent(B95,276)</f>
        <v>5.6601650205822504E-140</v>
      </c>
    </row>
    <row r="96" spans="1:4">
      <c r="A96" s="4">
        <v>96</v>
      </c>
      <c r="B96">
        <f t="shared" si="2"/>
        <v>2.3071819377878993</v>
      </c>
      <c r="C96">
        <f t="shared" si="3"/>
        <v>2.3071819377878993</v>
      </c>
      <c r="D96">
        <f>[1]!XLSTAT_PDFStudent(B96,276)</f>
        <v>2.8280031167161421E-2</v>
      </c>
    </row>
    <row r="97" spans="1:4">
      <c r="A97" s="4">
        <v>97</v>
      </c>
      <c r="B97">
        <f t="shared" si="2"/>
        <v>2.314385886584863</v>
      </c>
      <c r="C97">
        <f t="shared" si="3"/>
        <v>2.314385886584863</v>
      </c>
      <c r="D97">
        <f>[1]!XLSTAT_PDFStudent(B97,276)</f>
        <v>2.7820299571976265E-2</v>
      </c>
    </row>
    <row r="98" spans="1:4">
      <c r="A98" s="4">
        <v>98</v>
      </c>
      <c r="B98">
        <f t="shared" si="2"/>
        <v>50</v>
      </c>
      <c r="C98">
        <f t="shared" si="3"/>
        <v>2.314385886584863</v>
      </c>
      <c r="D98">
        <f>[1]!XLSTAT_PDFStudent(B98,276)</f>
        <v>5.6601650205822504E-140</v>
      </c>
    </row>
    <row r="99" spans="1:4">
      <c r="A99" s="4">
        <v>99</v>
      </c>
      <c r="B99">
        <f t="shared" si="2"/>
        <v>50</v>
      </c>
      <c r="C99">
        <f t="shared" si="3"/>
        <v>2.3215898353818263</v>
      </c>
      <c r="D99">
        <f>[1]!XLSTAT_PDFStudent(B99,276)</f>
        <v>5.6601650205822504E-140</v>
      </c>
    </row>
    <row r="100" spans="1:4">
      <c r="A100" s="4">
        <v>100</v>
      </c>
      <c r="B100">
        <f t="shared" si="2"/>
        <v>2.3215898353818263</v>
      </c>
      <c r="C100">
        <f t="shared" si="3"/>
        <v>2.3215898353818263</v>
      </c>
      <c r="D100">
        <f>[1]!XLSTAT_PDFStudent(B100,276)</f>
        <v>2.736669650956948E-2</v>
      </c>
    </row>
    <row r="101" spans="1:4">
      <c r="A101" s="4">
        <v>101</v>
      </c>
      <c r="B101">
        <f t="shared" si="2"/>
        <v>2.32879378417879</v>
      </c>
      <c r="C101">
        <f t="shared" si="3"/>
        <v>2.32879378417879</v>
      </c>
      <c r="D101">
        <f>[1]!XLSTAT_PDFStudent(B101,276)</f>
        <v>2.6919166755714707E-2</v>
      </c>
    </row>
    <row r="102" spans="1:4">
      <c r="A102" s="4">
        <v>102</v>
      </c>
      <c r="B102">
        <f t="shared" si="2"/>
        <v>50</v>
      </c>
      <c r="C102">
        <f t="shared" si="3"/>
        <v>2.32879378417879</v>
      </c>
      <c r="D102">
        <f>[1]!XLSTAT_PDFStudent(B102,276)</f>
        <v>5.6601650205822504E-140</v>
      </c>
    </row>
    <row r="103" spans="1:4">
      <c r="A103" s="4">
        <v>103</v>
      </c>
      <c r="B103">
        <f t="shared" si="2"/>
        <v>50</v>
      </c>
      <c r="C103">
        <f t="shared" si="3"/>
        <v>2.3359977329757537</v>
      </c>
      <c r="D103">
        <f>[1]!XLSTAT_PDFStudent(B103,276)</f>
        <v>5.6601650205822504E-140</v>
      </c>
    </row>
    <row r="104" spans="1:4">
      <c r="A104" s="4">
        <v>104</v>
      </c>
      <c r="B104">
        <f t="shared" si="2"/>
        <v>2.3359977329757537</v>
      </c>
      <c r="C104">
        <f t="shared" si="3"/>
        <v>2.3359977329757537</v>
      </c>
      <c r="D104">
        <f>[1]!XLSTAT_PDFStudent(B104,276)</f>
        <v>2.6477655077638083E-2</v>
      </c>
    </row>
    <row r="105" spans="1:4">
      <c r="A105" s="4">
        <v>105</v>
      </c>
      <c r="B105">
        <f t="shared" si="2"/>
        <v>2.343201681772717</v>
      </c>
      <c r="C105">
        <f t="shared" si="3"/>
        <v>2.343201681772717</v>
      </c>
      <c r="D105">
        <f>[1]!XLSTAT_PDFStudent(B105,276)</f>
        <v>2.6042106245468193E-2</v>
      </c>
    </row>
    <row r="106" spans="1:4">
      <c r="A106" s="4">
        <v>106</v>
      </c>
      <c r="B106">
        <f t="shared" si="2"/>
        <v>50</v>
      </c>
      <c r="C106">
        <f t="shared" si="3"/>
        <v>2.343201681772717</v>
      </c>
      <c r="D106">
        <f>[1]!XLSTAT_PDFStudent(B106,276)</f>
        <v>5.6601650205822504E-140</v>
      </c>
    </row>
    <row r="107" spans="1:4">
      <c r="A107" s="4">
        <v>107</v>
      </c>
      <c r="B107">
        <f t="shared" si="2"/>
        <v>50</v>
      </c>
      <c r="C107">
        <f t="shared" si="3"/>
        <v>2.3504056305696808</v>
      </c>
      <c r="D107">
        <f>[1]!XLSTAT_PDFStudent(B107,276)</f>
        <v>5.6601650205822504E-140</v>
      </c>
    </row>
    <row r="108" spans="1:4">
      <c r="A108" s="4">
        <v>108</v>
      </c>
      <c r="B108">
        <f t="shared" si="2"/>
        <v>2.3504056305696808</v>
      </c>
      <c r="C108">
        <f t="shared" si="3"/>
        <v>2.3504056305696808</v>
      </c>
      <c r="D108">
        <f>[1]!XLSTAT_PDFStudent(B108,276)</f>
        <v>2.5612465043501266E-2</v>
      </c>
    </row>
    <row r="109" spans="1:4">
      <c r="A109" s="4">
        <v>109</v>
      </c>
      <c r="B109">
        <f t="shared" si="2"/>
        <v>2.3576095793666445</v>
      </c>
      <c r="C109">
        <f t="shared" si="3"/>
        <v>2.3576095793666445</v>
      </c>
      <c r="D109">
        <f>[1]!XLSTAT_PDFStudent(B109,276)</f>
        <v>2.5188676281266326E-2</v>
      </c>
    </row>
    <row r="110" spans="1:4">
      <c r="A110" s="4">
        <v>110</v>
      </c>
      <c r="B110">
        <f t="shared" si="2"/>
        <v>50</v>
      </c>
      <c r="C110">
        <f t="shared" si="3"/>
        <v>2.3576095793666445</v>
      </c>
      <c r="D110">
        <f>[1]!XLSTAT_PDFStudent(B110,276)</f>
        <v>5.6601650205822504E-140</v>
      </c>
    </row>
    <row r="111" spans="1:4">
      <c r="A111" s="4">
        <v>111</v>
      </c>
      <c r="B111">
        <f t="shared" si="2"/>
        <v>50</v>
      </c>
      <c r="C111">
        <f t="shared" si="3"/>
        <v>2.3648135281636082</v>
      </c>
      <c r="D111">
        <f>[1]!XLSTAT_PDFStudent(B111,276)</f>
        <v>5.6601650205822504E-140</v>
      </c>
    </row>
    <row r="112" spans="1:4">
      <c r="A112" s="4">
        <v>112</v>
      </c>
      <c r="B112">
        <f t="shared" si="2"/>
        <v>2.3648135281636082</v>
      </c>
      <c r="C112">
        <f t="shared" si="3"/>
        <v>2.3648135281636082</v>
      </c>
      <c r="D112">
        <f>[1]!XLSTAT_PDFStudent(B112,276)</f>
        <v>2.4770684804390437E-2</v>
      </c>
    </row>
    <row r="113" spans="1:4">
      <c r="A113" s="4">
        <v>113</v>
      </c>
      <c r="B113">
        <f t="shared" si="2"/>
        <v>2.3720174769605715</v>
      </c>
      <c r="C113">
        <f t="shared" si="3"/>
        <v>2.3720174769605715</v>
      </c>
      <c r="D113">
        <f>[1]!XLSTAT_PDFStudent(B113,276)</f>
        <v>2.4358435505278848E-2</v>
      </c>
    </row>
    <row r="114" spans="1:4">
      <c r="A114" s="4">
        <v>114</v>
      </c>
      <c r="B114">
        <f t="shared" si="2"/>
        <v>50</v>
      </c>
      <c r="C114">
        <f t="shared" si="3"/>
        <v>2.3720174769605715</v>
      </c>
      <c r="D114">
        <f>[1]!XLSTAT_PDFStudent(B114,276)</f>
        <v>5.6601650205822504E-140</v>
      </c>
    </row>
    <row r="115" spans="1:4">
      <c r="A115" s="4">
        <v>115</v>
      </c>
      <c r="B115">
        <f t="shared" si="2"/>
        <v>50</v>
      </c>
      <c r="C115">
        <f t="shared" si="3"/>
        <v>2.3792214257575353</v>
      </c>
      <c r="D115">
        <f>[1]!XLSTAT_PDFStudent(B115,276)</f>
        <v>5.6601650205822504E-140</v>
      </c>
    </row>
    <row r="116" spans="1:4">
      <c r="A116" s="4">
        <v>116</v>
      </c>
      <c r="B116">
        <f t="shared" si="2"/>
        <v>2.3792214257575353</v>
      </c>
      <c r="C116">
        <f t="shared" si="3"/>
        <v>2.3792214257575353</v>
      </c>
      <c r="D116">
        <f>[1]!XLSTAT_PDFStudent(B116,276)</f>
        <v>2.3951873333591184E-2</v>
      </c>
    </row>
    <row r="117" spans="1:4">
      <c r="A117" s="4">
        <v>117</v>
      </c>
      <c r="B117">
        <f t="shared" si="2"/>
        <v>2.386425374554499</v>
      </c>
      <c r="C117">
        <f t="shared" si="3"/>
        <v>2.386425374554499</v>
      </c>
      <c r="D117">
        <f>[1]!XLSTAT_PDFStudent(B117,276)</f>
        <v>2.3550943306525959E-2</v>
      </c>
    </row>
    <row r="118" spans="1:4">
      <c r="A118" s="4">
        <v>118</v>
      </c>
      <c r="B118">
        <f t="shared" si="2"/>
        <v>50</v>
      </c>
      <c r="C118">
        <f t="shared" si="3"/>
        <v>2.386425374554499</v>
      </c>
      <c r="D118">
        <f>[1]!XLSTAT_PDFStudent(B118,276)</f>
        <v>5.6601650205822504E-140</v>
      </c>
    </row>
    <row r="119" spans="1:4">
      <c r="A119" s="4">
        <v>119</v>
      </c>
      <c r="B119">
        <f t="shared" si="2"/>
        <v>50</v>
      </c>
      <c r="C119">
        <f t="shared" si="3"/>
        <v>2.3936293233514623</v>
      </c>
      <c r="D119">
        <f>[1]!XLSTAT_PDFStudent(B119,276)</f>
        <v>5.6601650205822504E-140</v>
      </c>
    </row>
    <row r="120" spans="1:4">
      <c r="A120" s="4">
        <v>120</v>
      </c>
      <c r="B120">
        <f t="shared" si="2"/>
        <v>2.3936293233514623</v>
      </c>
      <c r="C120">
        <f t="shared" si="3"/>
        <v>2.3936293233514623</v>
      </c>
      <c r="D120">
        <f>[1]!XLSTAT_PDFStudent(B120,276)</f>
        <v>2.315559051891292E-2</v>
      </c>
    </row>
    <row r="121" spans="1:4">
      <c r="A121" s="4">
        <v>121</v>
      </c>
      <c r="B121">
        <f t="shared" si="2"/>
        <v>2.400833272148426</v>
      </c>
      <c r="C121">
        <f t="shared" si="3"/>
        <v>2.400833272148426</v>
      </c>
      <c r="D121">
        <f>[1]!XLSTAT_PDFStudent(B121,276)</f>
        <v>2.2765760153102801E-2</v>
      </c>
    </row>
    <row r="122" spans="1:4">
      <c r="A122" s="4">
        <v>122</v>
      </c>
      <c r="B122">
        <f t="shared" si="2"/>
        <v>50</v>
      </c>
      <c r="C122">
        <f t="shared" si="3"/>
        <v>2.400833272148426</v>
      </c>
      <c r="D122">
        <f>[1]!XLSTAT_PDFStudent(B122,276)</f>
        <v>5.6601650205822504E-140</v>
      </c>
    </row>
    <row r="123" spans="1:4">
      <c r="A123" s="4">
        <v>123</v>
      </c>
      <c r="B123">
        <f t="shared" si="2"/>
        <v>50</v>
      </c>
      <c r="C123">
        <f t="shared" si="3"/>
        <v>2.4080372209453897</v>
      </c>
      <c r="D123">
        <f>[1]!XLSTAT_PDFStudent(B123,276)</f>
        <v>5.6601650205822504E-140</v>
      </c>
    </row>
    <row r="124" spans="1:4">
      <c r="A124" s="4">
        <v>124</v>
      </c>
      <c r="B124">
        <f t="shared" si="2"/>
        <v>2.4080372209453897</v>
      </c>
      <c r="C124">
        <f t="shared" si="3"/>
        <v>2.4080372209453897</v>
      </c>
      <c r="D124">
        <f>[1]!XLSTAT_PDFStudent(B124,276)</f>
        <v>2.2381397488672374E-2</v>
      </c>
    </row>
    <row r="125" spans="1:4">
      <c r="A125" s="4">
        <v>125</v>
      </c>
      <c r="B125">
        <f t="shared" si="2"/>
        <v>2.4152411697423535</v>
      </c>
      <c r="C125">
        <f t="shared" si="3"/>
        <v>2.4152411697423535</v>
      </c>
      <c r="D125">
        <f>[1]!XLSTAT_PDFStudent(B125,276)</f>
        <v>2.2002447911930983E-2</v>
      </c>
    </row>
    <row r="126" spans="1:4">
      <c r="A126" s="4">
        <v>126</v>
      </c>
      <c r="B126">
        <f t="shared" si="2"/>
        <v>50</v>
      </c>
      <c r="C126">
        <f t="shared" si="3"/>
        <v>2.4152411697423535</v>
      </c>
      <c r="D126">
        <f>[1]!XLSTAT_PDFStudent(B126,276)</f>
        <v>5.6601650205822504E-140</v>
      </c>
    </row>
    <row r="127" spans="1:4">
      <c r="A127" s="4">
        <v>127</v>
      </c>
      <c r="B127">
        <f t="shared" si="2"/>
        <v>50</v>
      </c>
      <c r="C127">
        <f t="shared" si="3"/>
        <v>2.4224451185393168</v>
      </c>
      <c r="D127">
        <f>[1]!XLSTAT_PDFStudent(B127,276)</f>
        <v>5.6601650205822504E-140</v>
      </c>
    </row>
    <row r="128" spans="1:4">
      <c r="A128" s="4">
        <v>128</v>
      </c>
      <c r="B128">
        <f t="shared" si="2"/>
        <v>2.4224451185393168</v>
      </c>
      <c r="C128">
        <f t="shared" si="3"/>
        <v>2.4224451185393168</v>
      </c>
      <c r="D128">
        <f>[1]!XLSTAT_PDFStudent(B128,276)</f>
        <v>2.1628856925229992E-2</v>
      </c>
    </row>
    <row r="129" spans="1:4">
      <c r="A129" s="4">
        <v>129</v>
      </c>
      <c r="B129">
        <f t="shared" ref="B129:B192" si="4">IF(-1^(INT(A129/2)+2)&gt;0,1.96859634433061+2*INT(A129/2-1/2)*0.0036019743984818,50)</f>
        <v>2.4296490673362805</v>
      </c>
      <c r="C129">
        <f t="shared" ref="C129:C192" si="5">1.96859634433061+2*INT(A129/2-1/2)*0.0036019743984818</f>
        <v>2.4296490673362805</v>
      </c>
      <c r="D129">
        <f>[1]!XLSTAT_PDFStudent(B129,276)</f>
        <v>2.126057015608792E-2</v>
      </c>
    </row>
    <row r="130" spans="1:4">
      <c r="A130" s="4">
        <v>130</v>
      </c>
      <c r="B130">
        <f t="shared" si="4"/>
        <v>50</v>
      </c>
      <c r="C130">
        <f t="shared" si="5"/>
        <v>2.4296490673362805</v>
      </c>
      <c r="D130">
        <f>[1]!XLSTAT_PDFStudent(B130,276)</f>
        <v>5.6601650205822504E-140</v>
      </c>
    </row>
    <row r="131" spans="1:4">
      <c r="A131" s="4">
        <v>131</v>
      </c>
      <c r="B131">
        <f t="shared" si="4"/>
        <v>50</v>
      </c>
      <c r="C131">
        <f t="shared" si="5"/>
        <v>2.4368530161332442</v>
      </c>
      <c r="D131">
        <f>[1]!XLSTAT_PDFStudent(B131,276)</f>
        <v>5.6601650205822504E-140</v>
      </c>
    </row>
    <row r="132" spans="1:4">
      <c r="A132" s="4">
        <v>132</v>
      </c>
      <c r="B132">
        <f t="shared" si="4"/>
        <v>2.4368530161332442</v>
      </c>
      <c r="C132">
        <f t="shared" si="5"/>
        <v>2.4368530161332442</v>
      </c>
      <c r="D132">
        <f>[1]!XLSTAT_PDFStudent(B132,276)</f>
        <v>2.0897533366116102E-2</v>
      </c>
    </row>
    <row r="133" spans="1:4">
      <c r="A133" s="4">
        <v>133</v>
      </c>
      <c r="B133">
        <f t="shared" si="4"/>
        <v>2.4440569649302075</v>
      </c>
      <c r="C133">
        <f t="shared" si="5"/>
        <v>2.4440569649302075</v>
      </c>
      <c r="D133">
        <f>[1]!XLSTAT_PDFStudent(B133,276)</f>
        <v>2.0539692459755277E-2</v>
      </c>
    </row>
    <row r="134" spans="1:4">
      <c r="A134" s="4">
        <v>134</v>
      </c>
      <c r="B134">
        <f t="shared" si="4"/>
        <v>50</v>
      </c>
      <c r="C134">
        <f t="shared" si="5"/>
        <v>2.4440569649302075</v>
      </c>
      <c r="D134">
        <f>[1]!XLSTAT_PDFStudent(B134,276)</f>
        <v>5.6601650205822504E-140</v>
      </c>
    </row>
    <row r="135" spans="1:4">
      <c r="A135" s="4">
        <v>135</v>
      </c>
      <c r="B135">
        <f t="shared" si="4"/>
        <v>50</v>
      </c>
      <c r="C135">
        <f t="shared" si="5"/>
        <v>2.4512609137271713</v>
      </c>
      <c r="D135">
        <f>[1]!XLSTAT_PDFStudent(B135,276)</f>
        <v>5.6601650205822504E-140</v>
      </c>
    </row>
    <row r="136" spans="1:4">
      <c r="A136" s="4">
        <v>136</v>
      </c>
      <c r="B136">
        <f t="shared" si="4"/>
        <v>2.4512609137271713</v>
      </c>
      <c r="C136">
        <f t="shared" si="5"/>
        <v>2.4512609137271713</v>
      </c>
      <c r="D136">
        <f>[1]!XLSTAT_PDFStudent(B136,276)</f>
        <v>2.0186993492823893E-2</v>
      </c>
    </row>
    <row r="137" spans="1:4">
      <c r="A137" s="4">
        <v>137</v>
      </c>
      <c r="B137">
        <f t="shared" si="4"/>
        <v>2.458464862524135</v>
      </c>
      <c r="C137">
        <f t="shared" si="5"/>
        <v>2.458464862524135</v>
      </c>
      <c r="D137">
        <f>[1]!XLSTAT_PDFStudent(B137,276)</f>
        <v>1.9839382680869214E-2</v>
      </c>
    </row>
    <row r="138" spans="1:4">
      <c r="A138" s="4">
        <v>138</v>
      </c>
      <c r="B138">
        <f t="shared" si="4"/>
        <v>50</v>
      </c>
      <c r="C138">
        <f t="shared" si="5"/>
        <v>2.458464862524135</v>
      </c>
      <c r="D138">
        <f>[1]!XLSTAT_PDFStudent(B138,276)</f>
        <v>5.6601650205822504E-140</v>
      </c>
    </row>
    <row r="139" spans="1:4">
      <c r="A139" s="4">
        <v>139</v>
      </c>
      <c r="B139">
        <f t="shared" si="4"/>
        <v>50</v>
      </c>
      <c r="C139">
        <f t="shared" si="5"/>
        <v>2.4656688113210983</v>
      </c>
      <c r="D139">
        <f>[1]!XLSTAT_PDFStudent(B139,276)</f>
        <v>5.6601650205822504E-140</v>
      </c>
    </row>
    <row r="140" spans="1:4">
      <c r="A140" s="4">
        <v>140</v>
      </c>
      <c r="B140">
        <f t="shared" si="4"/>
        <v>2.4656688113210983</v>
      </c>
      <c r="C140">
        <f t="shared" si="5"/>
        <v>2.4656688113210983</v>
      </c>
      <c r="D140">
        <f>[1]!XLSTAT_PDFStudent(B140,276)</f>
        <v>1.9496806407337405E-2</v>
      </c>
    </row>
    <row r="141" spans="1:4">
      <c r="A141" s="4">
        <v>141</v>
      </c>
      <c r="B141">
        <f t="shared" si="4"/>
        <v>2.472872760118062</v>
      </c>
      <c r="C141">
        <f t="shared" si="5"/>
        <v>2.472872760118062</v>
      </c>
      <c r="D141">
        <f>[1]!XLSTAT_PDFStudent(B141,276)</f>
        <v>1.9159211231551079E-2</v>
      </c>
    </row>
    <row r="142" spans="1:4">
      <c r="A142" s="4">
        <v>142</v>
      </c>
      <c r="B142">
        <f t="shared" si="4"/>
        <v>50</v>
      </c>
      <c r="C142">
        <f t="shared" si="5"/>
        <v>2.472872760118062</v>
      </c>
      <c r="D142">
        <f>[1]!XLSTAT_PDFStudent(B142,276)</f>
        <v>5.6601650205822504E-140</v>
      </c>
    </row>
    <row r="143" spans="1:4">
      <c r="A143" s="4">
        <v>143</v>
      </c>
      <c r="B143">
        <f t="shared" si="4"/>
        <v>50</v>
      </c>
      <c r="C143">
        <f t="shared" si="5"/>
        <v>2.4800767089150257</v>
      </c>
      <c r="D143">
        <f>[1]!XLSTAT_PDFStudent(B143,276)</f>
        <v>5.6601650205822504E-140</v>
      </c>
    </row>
    <row r="144" spans="1:4">
      <c r="A144" s="4">
        <v>144</v>
      </c>
      <c r="B144">
        <f t="shared" si="4"/>
        <v>2.4800767089150257</v>
      </c>
      <c r="C144">
        <f t="shared" si="5"/>
        <v>2.4800767089150257</v>
      </c>
      <c r="D144">
        <f>[1]!XLSTAT_PDFStudent(B144,276)</f>
        <v>1.8826543896496083E-2</v>
      </c>
    </row>
    <row r="145" spans="1:4">
      <c r="A145" s="4">
        <v>145</v>
      </c>
      <c r="B145">
        <f t="shared" si="4"/>
        <v>2.487280657711989</v>
      </c>
      <c r="C145">
        <f t="shared" si="5"/>
        <v>2.487280657711989</v>
      </c>
      <c r="D145">
        <f>[1]!XLSTAT_PDFStudent(B145,276)</f>
        <v>1.849875133642925E-2</v>
      </c>
    </row>
    <row r="146" spans="1:4">
      <c r="A146" s="4">
        <v>146</v>
      </c>
      <c r="B146">
        <f t="shared" si="4"/>
        <v>50</v>
      </c>
      <c r="C146">
        <f t="shared" si="5"/>
        <v>2.487280657711989</v>
      </c>
      <c r="D146">
        <f>[1]!XLSTAT_PDFStudent(B146,276)</f>
        <v>5.6601650205822504E-140</v>
      </c>
    </row>
    <row r="147" spans="1:4">
      <c r="A147" s="4">
        <v>147</v>
      </c>
      <c r="B147">
        <f t="shared" si="4"/>
        <v>50</v>
      </c>
      <c r="C147">
        <f t="shared" si="5"/>
        <v>2.4944846065089528</v>
      </c>
      <c r="D147">
        <f>[1]!XLSTAT_PDFStudent(B147,276)</f>
        <v>5.6601650205822504E-140</v>
      </c>
    </row>
    <row r="148" spans="1:4">
      <c r="A148" s="4">
        <v>148</v>
      </c>
      <c r="B148">
        <f t="shared" si="4"/>
        <v>2.4944846065089528</v>
      </c>
      <c r="C148">
        <f t="shared" si="5"/>
        <v>2.4944846065089528</v>
      </c>
      <c r="D148">
        <f>[1]!XLSTAT_PDFStudent(B148,276)</f>
        <v>1.8175780684293569E-2</v>
      </c>
    </row>
    <row r="149" spans="1:4">
      <c r="A149" s="4">
        <v>149</v>
      </c>
      <c r="B149">
        <f t="shared" si="4"/>
        <v>2.5016885553059165</v>
      </c>
      <c r="C149">
        <f t="shared" si="5"/>
        <v>2.5016885553059165</v>
      </c>
      <c r="D149">
        <f>[1]!XLSTAT_PDFStudent(B149,276)</f>
        <v>1.7857579278954677E-2</v>
      </c>
    </row>
    <row r="150" spans="1:4">
      <c r="A150" s="4">
        <v>150</v>
      </c>
      <c r="B150">
        <f t="shared" si="4"/>
        <v>50</v>
      </c>
      <c r="C150">
        <f t="shared" si="5"/>
        <v>2.5016885553059165</v>
      </c>
      <c r="D150">
        <f>[1]!XLSTAT_PDFStudent(B150,276)</f>
        <v>5.6601650205822504E-140</v>
      </c>
    </row>
    <row r="151" spans="1:4">
      <c r="A151" s="4">
        <v>151</v>
      </c>
      <c r="B151">
        <f t="shared" si="4"/>
        <v>50</v>
      </c>
      <c r="C151">
        <f t="shared" si="5"/>
        <v>2.5088925041028798</v>
      </c>
      <c r="D151">
        <f>[1]!XLSTAT_PDFStudent(B151,276)</f>
        <v>5.6601650205822504E-140</v>
      </c>
    </row>
    <row r="152" spans="1:4">
      <c r="A152" s="4">
        <v>152</v>
      </c>
      <c r="B152">
        <f t="shared" si="4"/>
        <v>2.5088925041028798</v>
      </c>
      <c r="C152">
        <f t="shared" si="5"/>
        <v>2.5088925041028798</v>
      </c>
      <c r="D152">
        <f>[1]!XLSTAT_PDFStudent(B152,276)</f>
        <v>1.7544094672247258E-2</v>
      </c>
    </row>
    <row r="153" spans="1:4">
      <c r="A153" s="4">
        <v>153</v>
      </c>
      <c r="B153">
        <f t="shared" si="4"/>
        <v>2.5160964528998435</v>
      </c>
      <c r="C153">
        <f t="shared" si="5"/>
        <v>2.5160964528998435</v>
      </c>
      <c r="D153">
        <f>[1]!XLSTAT_PDFStudent(B153,276)</f>
        <v>1.7235274635846971E-2</v>
      </c>
    </row>
    <row r="154" spans="1:4">
      <c r="A154" s="4">
        <v>154</v>
      </c>
      <c r="B154">
        <f t="shared" si="4"/>
        <v>50</v>
      </c>
      <c r="C154">
        <f t="shared" si="5"/>
        <v>2.5160964528998435</v>
      </c>
      <c r="D154">
        <f>[1]!XLSTAT_PDFStudent(B154,276)</f>
        <v>5.6601650205822504E-140</v>
      </c>
    </row>
    <row r="155" spans="1:4">
      <c r="A155" s="4">
        <v>155</v>
      </c>
      <c r="B155">
        <f t="shared" si="4"/>
        <v>50</v>
      </c>
      <c r="C155">
        <f t="shared" si="5"/>
        <v>2.5233004016968072</v>
      </c>
      <c r="D155">
        <f>[1]!XLSTAT_PDFStudent(B155,276)</f>
        <v>5.6601650205822504E-140</v>
      </c>
    </row>
    <row r="156" spans="1:4">
      <c r="A156" s="4">
        <v>156</v>
      </c>
      <c r="B156">
        <f t="shared" si="4"/>
        <v>2.5233004016968072</v>
      </c>
      <c r="C156">
        <f t="shared" si="5"/>
        <v>2.5233004016968072</v>
      </c>
      <c r="D156">
        <f>[1]!XLSTAT_PDFStudent(B156,276)</f>
        <v>1.6931067167955428E-2</v>
      </c>
    </row>
    <row r="157" spans="1:4">
      <c r="A157" s="4">
        <v>157</v>
      </c>
      <c r="B157">
        <f t="shared" si="4"/>
        <v>2.530504350493771</v>
      </c>
      <c r="C157">
        <f t="shared" si="5"/>
        <v>2.530504350493771</v>
      </c>
      <c r="D157">
        <f>[1]!XLSTAT_PDFStudent(B157,276)</f>
        <v>1.663142049980755E-2</v>
      </c>
    </row>
    <row r="158" spans="1:4">
      <c r="A158" s="4">
        <v>158</v>
      </c>
      <c r="B158">
        <f t="shared" si="4"/>
        <v>50</v>
      </c>
      <c r="C158">
        <f t="shared" si="5"/>
        <v>2.530504350493771</v>
      </c>
      <c r="D158">
        <f>[1]!XLSTAT_PDFStudent(B158,276)</f>
        <v>5.6601650205822504E-140</v>
      </c>
    </row>
    <row r="159" spans="1:4">
      <c r="A159" s="4">
        <v>159</v>
      </c>
      <c r="B159">
        <f t="shared" si="4"/>
        <v>50</v>
      </c>
      <c r="C159">
        <f t="shared" si="5"/>
        <v>2.5377082992907347</v>
      </c>
      <c r="D159">
        <f>[1]!XLSTAT_PDFStudent(B159,276)</f>
        <v>5.6601650205822504E-140</v>
      </c>
    </row>
    <row r="160" spans="1:4">
      <c r="A160" s="4">
        <v>160</v>
      </c>
      <c r="B160">
        <f t="shared" si="4"/>
        <v>2.5377082992907347</v>
      </c>
      <c r="C160">
        <f t="shared" si="5"/>
        <v>2.5377082992907347</v>
      </c>
      <c r="D160">
        <f>[1]!XLSTAT_PDFStudent(B160,276)</f>
        <v>1.6336283102002132E-2</v>
      </c>
    </row>
    <row r="161" spans="1:4">
      <c r="A161" s="4">
        <v>161</v>
      </c>
      <c r="B161">
        <f t="shared" si="4"/>
        <v>2.544912248087698</v>
      </c>
      <c r="C161">
        <f t="shared" si="5"/>
        <v>2.544912248087698</v>
      </c>
      <c r="D161">
        <f>[1]!XLSTAT_PDFStudent(B161,276)</f>
        <v>1.6045603690652166E-2</v>
      </c>
    </row>
    <row r="162" spans="1:4">
      <c r="A162" s="4">
        <v>162</v>
      </c>
      <c r="B162">
        <f t="shared" si="4"/>
        <v>50</v>
      </c>
      <c r="C162">
        <f t="shared" si="5"/>
        <v>2.544912248087698</v>
      </c>
      <c r="D162">
        <f>[1]!XLSTAT_PDFStudent(B162,276)</f>
        <v>5.6601650205822504E-140</v>
      </c>
    </row>
    <row r="163" spans="1:4">
      <c r="A163" s="4">
        <v>163</v>
      </c>
      <c r="B163">
        <f t="shared" si="4"/>
        <v>50</v>
      </c>
      <c r="C163">
        <f t="shared" si="5"/>
        <v>2.5521161968846617</v>
      </c>
      <c r="D163">
        <f>[1]!XLSTAT_PDFStudent(B163,276)</f>
        <v>5.6601650205822504E-140</v>
      </c>
    </row>
    <row r="164" spans="1:4">
      <c r="A164" s="4">
        <v>164</v>
      </c>
      <c r="B164">
        <f t="shared" si="4"/>
        <v>2.5521161968846617</v>
      </c>
      <c r="C164">
        <f t="shared" si="5"/>
        <v>2.5521161968846617</v>
      </c>
      <c r="D164">
        <f>[1]!XLSTAT_PDFStudent(B164,276)</f>
        <v>1.5759331233361405E-2</v>
      </c>
    </row>
    <row r="165" spans="1:4">
      <c r="A165" s="4">
        <v>165</v>
      </c>
      <c r="B165">
        <f t="shared" si="4"/>
        <v>2.5593201456816255</v>
      </c>
      <c r="C165">
        <f t="shared" si="5"/>
        <v>2.5593201456816255</v>
      </c>
      <c r="D165">
        <f>[1]!XLSTAT_PDFStudent(B165,276)</f>
        <v>1.547741495502584E-2</v>
      </c>
    </row>
    <row r="166" spans="1:4">
      <c r="A166" s="4">
        <v>166</v>
      </c>
      <c r="B166">
        <f t="shared" si="4"/>
        <v>50</v>
      </c>
      <c r="C166">
        <f t="shared" si="5"/>
        <v>2.5593201456816255</v>
      </c>
      <c r="D166">
        <f>[1]!XLSTAT_PDFStudent(B166,276)</f>
        <v>5.6601650205822504E-140</v>
      </c>
    </row>
    <row r="167" spans="1:4">
      <c r="A167" s="4">
        <v>167</v>
      </c>
      <c r="B167">
        <f t="shared" si="4"/>
        <v>50</v>
      </c>
      <c r="C167">
        <f t="shared" si="5"/>
        <v>2.5665240944785888</v>
      </c>
      <c r="D167">
        <f>[1]!XLSTAT_PDFStudent(B167,276)</f>
        <v>5.6601650205822504E-140</v>
      </c>
    </row>
    <row r="168" spans="1:4">
      <c r="A168" s="4">
        <v>168</v>
      </c>
      <c r="B168">
        <f t="shared" si="4"/>
        <v>2.5665240944785888</v>
      </c>
      <c r="C168">
        <f t="shared" si="5"/>
        <v>2.5665240944785888</v>
      </c>
      <c r="D168">
        <f>[1]!XLSTAT_PDFStudent(B168,276)</f>
        <v>1.519980434346405E-2</v>
      </c>
    </row>
    <row r="169" spans="1:4">
      <c r="A169" s="4">
        <v>169</v>
      </c>
      <c r="B169">
        <f t="shared" si="4"/>
        <v>2.5737280432755525</v>
      </c>
      <c r="C169">
        <f t="shared" si="5"/>
        <v>2.5737280432755525</v>
      </c>
      <c r="D169">
        <f>[1]!XLSTAT_PDFStudent(B169,276)</f>
        <v>1.4926449154873274E-2</v>
      </c>
    </row>
    <row r="170" spans="1:4">
      <c r="A170" s="4">
        <v>170</v>
      </c>
      <c r="B170">
        <f t="shared" si="4"/>
        <v>50</v>
      </c>
      <c r="C170">
        <f t="shared" si="5"/>
        <v>2.5737280432755525</v>
      </c>
      <c r="D170">
        <f>[1]!XLSTAT_PDFStudent(B170,276)</f>
        <v>5.6601650205822504E-140</v>
      </c>
    </row>
    <row r="171" spans="1:4">
      <c r="A171" s="4">
        <v>171</v>
      </c>
      <c r="B171">
        <f t="shared" si="4"/>
        <v>50</v>
      </c>
      <c r="C171">
        <f t="shared" si="5"/>
        <v>2.5809319920725162</v>
      </c>
      <c r="D171">
        <f>[1]!XLSTAT_PDFStudent(B171,276)</f>
        <v>5.6601650205822504E-140</v>
      </c>
    </row>
    <row r="172" spans="1:4">
      <c r="A172" s="4">
        <v>172</v>
      </c>
      <c r="B172">
        <f t="shared" si="4"/>
        <v>2.5809319920725162</v>
      </c>
      <c r="C172">
        <f t="shared" si="5"/>
        <v>2.5809319920725162</v>
      </c>
      <c r="D172">
        <f>[1]!XLSTAT_PDFStudent(B172,276)</f>
        <v>1.4657299419117715E-2</v>
      </c>
    </row>
    <row r="173" spans="1:4">
      <c r="A173" s="4">
        <v>173</v>
      </c>
      <c r="B173">
        <f t="shared" si="4"/>
        <v>2.5881359408694795</v>
      </c>
      <c r="C173">
        <f t="shared" si="5"/>
        <v>2.5881359408694795</v>
      </c>
      <c r="D173">
        <f>[1]!XLSTAT_PDFStudent(B173,276)</f>
        <v>1.4392305444847443E-2</v>
      </c>
    </row>
    <row r="174" spans="1:4">
      <c r="A174" s="4">
        <v>174</v>
      </c>
      <c r="B174">
        <f t="shared" si="4"/>
        <v>50</v>
      </c>
      <c r="C174">
        <f t="shared" si="5"/>
        <v>2.5881359408694795</v>
      </c>
      <c r="D174">
        <f>[1]!XLSTAT_PDFStudent(B174,276)</f>
        <v>5.6601650205822504E-140</v>
      </c>
    </row>
    <row r="175" spans="1:4">
      <c r="A175" s="4">
        <v>175</v>
      </c>
      <c r="B175">
        <f t="shared" si="4"/>
        <v>50</v>
      </c>
      <c r="C175">
        <f t="shared" si="5"/>
        <v>2.5953398896664432</v>
      </c>
      <c r="D175">
        <f>[1]!XLSTAT_PDFStudent(B175,276)</f>
        <v>5.6601650205822504E-140</v>
      </c>
    </row>
    <row r="176" spans="1:4">
      <c r="A176" s="4">
        <v>176</v>
      </c>
      <c r="B176">
        <f t="shared" si="4"/>
        <v>2.5953398896664432</v>
      </c>
      <c r="C176">
        <f t="shared" si="5"/>
        <v>2.5953398896664432</v>
      </c>
      <c r="D176">
        <f>[1]!XLSTAT_PDFStudent(B176,276)</f>
        <v>1.413141782445243E-2</v>
      </c>
    </row>
    <row r="177" spans="1:4">
      <c r="A177" s="4">
        <v>177</v>
      </c>
      <c r="B177">
        <f t="shared" si="4"/>
        <v>2.602543838463407</v>
      </c>
      <c r="C177">
        <f t="shared" si="5"/>
        <v>2.602543838463407</v>
      </c>
      <c r="D177">
        <f>[1]!XLSTAT_PDFStudent(B177,276)</f>
        <v>1.3874587438848701E-2</v>
      </c>
    </row>
    <row r="178" spans="1:4">
      <c r="A178" s="4">
        <v>178</v>
      </c>
      <c r="B178">
        <f t="shared" si="4"/>
        <v>50</v>
      </c>
      <c r="C178">
        <f t="shared" si="5"/>
        <v>2.602543838463407</v>
      </c>
      <c r="D178">
        <f>[1]!XLSTAT_PDFStudent(B178,276)</f>
        <v>5.6601650205822504E-140</v>
      </c>
    </row>
    <row r="179" spans="1:4">
      <c r="A179" s="4">
        <v>179</v>
      </c>
      <c r="B179">
        <f t="shared" si="4"/>
        <v>50</v>
      </c>
      <c r="C179">
        <f t="shared" si="5"/>
        <v>2.6097477872603703</v>
      </c>
      <c r="D179">
        <f>[1]!XLSTAT_PDFStudent(B179,276)</f>
        <v>5.6601650205822504E-140</v>
      </c>
    </row>
    <row r="180" spans="1:4">
      <c r="A180" s="4">
        <v>180</v>
      </c>
      <c r="B180">
        <f t="shared" si="4"/>
        <v>2.6097477872603703</v>
      </c>
      <c r="C180">
        <f t="shared" si="5"/>
        <v>2.6097477872603703</v>
      </c>
      <c r="D180">
        <f>[1]!XLSTAT_PDFStudent(B180,276)</f>
        <v>1.3621765462102923E-2</v>
      </c>
    </row>
    <row r="181" spans="1:4">
      <c r="A181" s="4">
        <v>181</v>
      </c>
      <c r="B181">
        <f t="shared" si="4"/>
        <v>2.616951736057334</v>
      </c>
      <c r="C181">
        <f t="shared" si="5"/>
        <v>2.616951736057334</v>
      </c>
      <c r="D181">
        <f>[1]!XLSTAT_PDFStudent(B181,276)</f>
        <v>1.3372903365894164E-2</v>
      </c>
    </row>
    <row r="182" spans="1:4">
      <c r="A182" s="4">
        <v>182</v>
      </c>
      <c r="B182">
        <f t="shared" si="4"/>
        <v>50</v>
      </c>
      <c r="C182">
        <f t="shared" si="5"/>
        <v>2.616951736057334</v>
      </c>
      <c r="D182">
        <f>[1]!XLSTAT_PDFStudent(B182,276)</f>
        <v>5.6601650205822504E-140</v>
      </c>
    </row>
    <row r="183" spans="1:4">
      <c r="A183" s="4">
        <v>183</v>
      </c>
      <c r="B183">
        <f t="shared" si="4"/>
        <v>50</v>
      </c>
      <c r="C183">
        <f t="shared" si="5"/>
        <v>2.6241556848542977</v>
      </c>
      <c r="D183">
        <f>[1]!XLSTAT_PDFStudent(B183,276)</f>
        <v>5.6601650205822504E-140</v>
      </c>
    </row>
    <row r="184" spans="1:4">
      <c r="A184" s="4">
        <v>184</v>
      </c>
      <c r="B184">
        <f t="shared" si="4"/>
        <v>2.6241556848542977</v>
      </c>
      <c r="C184">
        <f t="shared" si="5"/>
        <v>2.6241556848542977</v>
      </c>
      <c r="D184">
        <f>[1]!XLSTAT_PDFStudent(B184,276)</f>
        <v>1.3127952923817365E-2</v>
      </c>
    </row>
    <row r="185" spans="1:4">
      <c r="A185" s="4">
        <v>185</v>
      </c>
      <c r="B185">
        <f t="shared" si="4"/>
        <v>2.631359633651261</v>
      </c>
      <c r="C185">
        <f t="shared" si="5"/>
        <v>2.631359633651261</v>
      </c>
      <c r="D185">
        <f>[1]!XLSTAT_PDFStudent(B185,276)</f>
        <v>1.28868662155257E-2</v>
      </c>
    </row>
    <row r="186" spans="1:4">
      <c r="A186" s="4">
        <v>186</v>
      </c>
      <c r="B186">
        <f t="shared" si="4"/>
        <v>50</v>
      </c>
      <c r="C186">
        <f t="shared" si="5"/>
        <v>2.631359633651261</v>
      </c>
      <c r="D186">
        <f>[1]!XLSTAT_PDFStudent(B186,276)</f>
        <v>5.6601650205822504E-140</v>
      </c>
    </row>
    <row r="187" spans="1:4">
      <c r="A187" s="4">
        <v>187</v>
      </c>
      <c r="B187">
        <f t="shared" si="4"/>
        <v>50</v>
      </c>
      <c r="C187">
        <f t="shared" si="5"/>
        <v>2.6385635824482248</v>
      </c>
      <c r="D187">
        <f>[1]!XLSTAT_PDFStudent(B187,276)</f>
        <v>5.6601650205822504E-140</v>
      </c>
    </row>
    <row r="188" spans="1:4">
      <c r="A188" s="4">
        <v>188</v>
      </c>
      <c r="B188">
        <f t="shared" si="4"/>
        <v>2.6385635824482248</v>
      </c>
      <c r="C188">
        <f t="shared" si="5"/>
        <v>2.6385635824482248</v>
      </c>
      <c r="D188">
        <f>[1]!XLSTAT_PDFStudent(B188,276)</f>
        <v>1.2649595630717816E-2</v>
      </c>
    </row>
    <row r="189" spans="1:4">
      <c r="A189" s="4">
        <v>189</v>
      </c>
      <c r="B189">
        <f t="shared" si="4"/>
        <v>2.6457675312451885</v>
      </c>
      <c r="C189">
        <f t="shared" si="5"/>
        <v>2.6457675312451885</v>
      </c>
      <c r="D189">
        <f>[1]!XLSTAT_PDFStudent(B189,276)</f>
        <v>1.2416093872971474E-2</v>
      </c>
    </row>
    <row r="190" spans="1:4">
      <c r="A190" s="4">
        <v>190</v>
      </c>
      <c r="B190">
        <f t="shared" si="4"/>
        <v>50</v>
      </c>
      <c r="C190">
        <f t="shared" si="5"/>
        <v>2.6457675312451885</v>
      </c>
      <c r="D190">
        <f>[1]!XLSTAT_PDFStudent(B190,276)</f>
        <v>5.6601650205822504E-140</v>
      </c>
    </row>
    <row r="191" spans="1:4">
      <c r="A191" s="4">
        <v>191</v>
      </c>
      <c r="B191">
        <f t="shared" si="4"/>
        <v>50</v>
      </c>
      <c r="C191">
        <f t="shared" si="5"/>
        <v>2.6529714800421518</v>
      </c>
      <c r="D191">
        <f>[1]!XLSTAT_PDFStudent(B191,276)</f>
        <v>5.6601650205822504E-140</v>
      </c>
    </row>
    <row r="192" spans="1:4">
      <c r="A192" s="4">
        <v>192</v>
      </c>
      <c r="B192">
        <f t="shared" si="4"/>
        <v>2.6529714800421518</v>
      </c>
      <c r="C192">
        <f t="shared" si="5"/>
        <v>2.6529714800421518</v>
      </c>
      <c r="D192">
        <f>[1]!XLSTAT_PDFStudent(B192,276)</f>
        <v>1.2186313963419978E-2</v>
      </c>
    </row>
    <row r="193" spans="1:4">
      <c r="A193" s="4">
        <v>193</v>
      </c>
      <c r="B193">
        <f t="shared" ref="B193:B256" si="6">IF(-1^(INT(A193/2)+2)&gt;0,1.96859634433061+2*INT(A193/2-1/2)*0.0036019743984818,50)</f>
        <v>2.6601754288391155</v>
      </c>
      <c r="C193">
        <f t="shared" ref="C193:C256" si="7">1.96859634433061+2*INT(A193/2-1/2)*0.0036019743984818</f>
        <v>2.6601754288391155</v>
      </c>
      <c r="D193">
        <f>[1]!XLSTAT_PDFStudent(B193,276)</f>
        <v>1.196020924428262E-2</v>
      </c>
    </row>
    <row r="194" spans="1:4">
      <c r="A194" s="4">
        <v>194</v>
      </c>
      <c r="B194">
        <f t="shared" si="6"/>
        <v>50</v>
      </c>
      <c r="C194">
        <f t="shared" si="7"/>
        <v>2.6601754288391155</v>
      </c>
      <c r="D194">
        <f>[1]!XLSTAT_PDFStudent(B194,276)</f>
        <v>5.6601650205822504E-140</v>
      </c>
    </row>
    <row r="195" spans="1:4">
      <c r="A195" s="4">
        <v>195</v>
      </c>
      <c r="B195">
        <f t="shared" si="6"/>
        <v>50</v>
      </c>
      <c r="C195">
        <f t="shared" si="7"/>
        <v>2.6673793776360792</v>
      </c>
      <c r="D195">
        <f>[1]!XLSTAT_PDFStudent(B195,276)</f>
        <v>5.6601650205822504E-140</v>
      </c>
    </row>
    <row r="196" spans="1:4">
      <c r="A196" s="4">
        <v>196</v>
      </c>
      <c r="B196">
        <f t="shared" si="6"/>
        <v>2.6673793776360792</v>
      </c>
      <c r="C196">
        <f t="shared" si="7"/>
        <v>2.6673793776360792</v>
      </c>
      <c r="D196">
        <f>[1]!XLSTAT_PDFStudent(B196,276)</f>
        <v>1.1737733382241183E-2</v>
      </c>
    </row>
    <row r="197" spans="1:4">
      <c r="A197" s="4">
        <v>197</v>
      </c>
      <c r="B197">
        <f t="shared" si="6"/>
        <v>2.674583326433043</v>
      </c>
      <c r="C197">
        <f t="shared" si="7"/>
        <v>2.674583326433043</v>
      </c>
      <c r="D197">
        <f>[1]!XLSTAT_PDFStudent(B197,276)</f>
        <v>1.1518840371672443E-2</v>
      </c>
    </row>
    <row r="198" spans="1:4">
      <c r="A198" s="4">
        <v>198</v>
      </c>
      <c r="B198">
        <f t="shared" si="6"/>
        <v>50</v>
      </c>
      <c r="C198">
        <f t="shared" si="7"/>
        <v>2.674583326433043</v>
      </c>
      <c r="D198">
        <f>[1]!XLSTAT_PDFStudent(B198,276)</f>
        <v>5.6601650205822504E-140</v>
      </c>
    </row>
    <row r="199" spans="1:4">
      <c r="A199" s="4">
        <v>199</v>
      </c>
      <c r="B199">
        <f t="shared" si="6"/>
        <v>50</v>
      </c>
      <c r="C199">
        <f t="shared" si="7"/>
        <v>2.6817872752300067</v>
      </c>
      <c r="D199">
        <f>[1]!XLSTAT_PDFStudent(B199,276)</f>
        <v>5.6601650205822504E-140</v>
      </c>
    </row>
    <row r="200" spans="1:4">
      <c r="A200" s="4">
        <v>200</v>
      </c>
      <c r="B200">
        <f t="shared" si="6"/>
        <v>2.6817872752300067</v>
      </c>
      <c r="C200">
        <f t="shared" si="7"/>
        <v>2.6817872752300067</v>
      </c>
      <c r="D200">
        <f>[1]!XLSTAT_PDFStudent(B200,276)</f>
        <v>1.1303484537730588E-2</v>
      </c>
    </row>
    <row r="201" spans="1:4">
      <c r="A201" s="4">
        <v>201</v>
      </c>
      <c r="B201">
        <f t="shared" si="6"/>
        <v>2.68899122402697</v>
      </c>
      <c r="C201">
        <f t="shared" si="7"/>
        <v>2.68899122402697</v>
      </c>
      <c r="D201">
        <f>[1]!XLSTAT_PDFStudent(B201,276)</f>
        <v>1.1091620539290527E-2</v>
      </c>
    </row>
    <row r="202" spans="1:4">
      <c r="A202" s="4">
        <v>202</v>
      </c>
      <c r="B202">
        <f t="shared" si="6"/>
        <v>50</v>
      </c>
      <c r="C202">
        <f t="shared" si="7"/>
        <v>2.68899122402697</v>
      </c>
      <c r="D202">
        <f>[1]!XLSTAT_PDFStudent(B202,276)</f>
        <v>5.6601650205822504E-140</v>
      </c>
    </row>
    <row r="203" spans="1:4">
      <c r="A203" s="4">
        <v>203</v>
      </c>
      <c r="B203">
        <f t="shared" si="6"/>
        <v>50</v>
      </c>
      <c r="C203">
        <f t="shared" si="7"/>
        <v>2.6961951728239337</v>
      </c>
      <c r="D203">
        <f>[1]!XLSTAT_PDFStudent(B203,276)</f>
        <v>5.6601650205822504E-140</v>
      </c>
    </row>
    <row r="204" spans="1:4">
      <c r="A204" s="4">
        <v>204</v>
      </c>
      <c r="B204">
        <f t="shared" si="6"/>
        <v>2.6961951728239337</v>
      </c>
      <c r="C204">
        <f t="shared" si="7"/>
        <v>2.6961951728239337</v>
      </c>
      <c r="D204">
        <f>[1]!XLSTAT_PDFStudent(B204,276)</f>
        <v>1.0883203371746902E-2</v>
      </c>
    </row>
    <row r="205" spans="1:4">
      <c r="A205" s="4">
        <v>205</v>
      </c>
      <c r="B205">
        <f t="shared" si="6"/>
        <v>2.7033991216208975</v>
      </c>
      <c r="C205">
        <f t="shared" si="7"/>
        <v>2.7033991216208975</v>
      </c>
      <c r="D205">
        <f>[1]!XLSTAT_PDFStudent(B205,276)</f>
        <v>1.0678188369671155E-2</v>
      </c>
    </row>
    <row r="206" spans="1:4">
      <c r="A206" s="4">
        <v>206</v>
      </c>
      <c r="B206">
        <f t="shared" si="6"/>
        <v>50</v>
      </c>
      <c r="C206">
        <f t="shared" si="7"/>
        <v>2.7033991216208975</v>
      </c>
      <c r="D206">
        <f>[1]!XLSTAT_PDFStudent(B206,276)</f>
        <v>5.6601650205822504E-140</v>
      </c>
    </row>
    <row r="207" spans="1:4">
      <c r="A207" s="4">
        <v>207</v>
      </c>
      <c r="B207">
        <f t="shared" si="6"/>
        <v>50</v>
      </c>
      <c r="C207">
        <f t="shared" si="7"/>
        <v>2.7106030704178607</v>
      </c>
      <c r="D207">
        <f>[1]!XLSTAT_PDFStudent(B207,276)</f>
        <v>5.6601650205822504E-140</v>
      </c>
    </row>
    <row r="208" spans="1:4">
      <c r="A208" s="4">
        <v>208</v>
      </c>
      <c r="B208">
        <f t="shared" si="6"/>
        <v>2.7106030704178607</v>
      </c>
      <c r="C208">
        <f t="shared" si="7"/>
        <v>2.7106030704178607</v>
      </c>
      <c r="D208">
        <f>[1]!XLSTAT_PDFStudent(B208,276)</f>
        <v>1.0476531209334698E-2</v>
      </c>
    </row>
    <row r="209" spans="1:4">
      <c r="A209" s="4">
        <v>209</v>
      </c>
      <c r="B209">
        <f t="shared" si="6"/>
        <v>2.7178070192148245</v>
      </c>
      <c r="C209">
        <f t="shared" si="7"/>
        <v>2.7178070192148245</v>
      </c>
      <c r="D209">
        <f>[1]!XLSTAT_PDFStudent(B209,276)</f>
        <v>1.027818791109234E-2</v>
      </c>
    </row>
    <row r="210" spans="1:4">
      <c r="A210" s="4">
        <v>210</v>
      </c>
      <c r="B210">
        <f t="shared" si="6"/>
        <v>50</v>
      </c>
      <c r="C210">
        <f t="shared" si="7"/>
        <v>2.7178070192148245</v>
      </c>
      <c r="D210">
        <f>[1]!XLSTAT_PDFStudent(B210,276)</f>
        <v>5.6601650205822504E-140</v>
      </c>
    </row>
    <row r="211" spans="1:4">
      <c r="A211" s="4">
        <v>211</v>
      </c>
      <c r="B211">
        <f t="shared" si="6"/>
        <v>50</v>
      </c>
      <c r="C211">
        <f t="shared" si="7"/>
        <v>2.7250109680117882</v>
      </c>
      <c r="D211">
        <f>[1]!XLSTAT_PDFStudent(B211,276)</f>
        <v>5.6601650205822504E-140</v>
      </c>
    </row>
    <row r="212" spans="1:4">
      <c r="A212" s="4">
        <v>212</v>
      </c>
      <c r="B212">
        <f t="shared" si="6"/>
        <v>2.7250109680117882</v>
      </c>
      <c r="C212">
        <f t="shared" si="7"/>
        <v>2.7250109680117882</v>
      </c>
      <c r="D212">
        <f>[1]!XLSTAT_PDFStudent(B212,276)</f>
        <v>1.0083114841633012E-2</v>
      </c>
    </row>
    <row r="213" spans="1:4">
      <c r="A213" s="4">
        <v>213</v>
      </c>
      <c r="B213">
        <f t="shared" si="6"/>
        <v>2.7322149168087515</v>
      </c>
      <c r="C213">
        <f t="shared" si="7"/>
        <v>2.7322149168087515</v>
      </c>
      <c r="D213">
        <f>[1]!XLSTAT_PDFStudent(B213,276)</f>
        <v>9.8912687160975302E-3</v>
      </c>
    </row>
    <row r="214" spans="1:4">
      <c r="A214" s="4">
        <v>214</v>
      </c>
      <c r="B214">
        <f t="shared" si="6"/>
        <v>50</v>
      </c>
      <c r="C214">
        <f t="shared" si="7"/>
        <v>2.7322149168087515</v>
      </c>
      <c r="D214">
        <f>[1]!XLSTAT_PDFStudent(B214,276)</f>
        <v>5.6601650205822504E-140</v>
      </c>
    </row>
    <row r="215" spans="1:4">
      <c r="A215" s="4">
        <v>215</v>
      </c>
      <c r="B215">
        <f t="shared" si="6"/>
        <v>50</v>
      </c>
      <c r="C215">
        <f t="shared" si="7"/>
        <v>2.7394188656057152</v>
      </c>
      <c r="D215">
        <f>[1]!XLSTAT_PDFStudent(B215,276)</f>
        <v>5.6601650205822504E-140</v>
      </c>
    </row>
    <row r="216" spans="1:4">
      <c r="A216" s="4">
        <v>216</v>
      </c>
      <c r="B216">
        <f t="shared" si="6"/>
        <v>2.7394188656057152</v>
      </c>
      <c r="C216">
        <f t="shared" si="7"/>
        <v>2.7394188656057152</v>
      </c>
      <c r="D216">
        <f>[1]!XLSTAT_PDFStudent(B216,276)</f>
        <v>9.7026066000672744E-3</v>
      </c>
    </row>
    <row r="217" spans="1:4">
      <c r="A217" s="4">
        <v>217</v>
      </c>
      <c r="B217">
        <f t="shared" si="6"/>
        <v>2.746622814402679</v>
      </c>
      <c r="C217">
        <f t="shared" si="7"/>
        <v>2.746622814402679</v>
      </c>
      <c r="D217">
        <f>[1]!XLSTAT_PDFStudent(B217,276)</f>
        <v>9.5170859114226038E-3</v>
      </c>
    </row>
    <row r="218" spans="1:4">
      <c r="A218" s="4">
        <v>218</v>
      </c>
      <c r="B218">
        <f t="shared" si="6"/>
        <v>50</v>
      </c>
      <c r="C218">
        <f t="shared" si="7"/>
        <v>2.746622814402679</v>
      </c>
      <c r="D218">
        <f>[1]!XLSTAT_PDFStudent(B218,276)</f>
        <v>5.6601650205822504E-140</v>
      </c>
    </row>
    <row r="219" spans="1:4">
      <c r="A219" s="4">
        <v>219</v>
      </c>
      <c r="B219">
        <f t="shared" si="6"/>
        <v>50</v>
      </c>
      <c r="C219">
        <f t="shared" si="7"/>
        <v>2.7538267631996423</v>
      </c>
      <c r="D219">
        <f>[1]!XLSTAT_PDFStudent(B219,276)</f>
        <v>5.6601650205822504E-140</v>
      </c>
    </row>
    <row r="220" spans="1:4">
      <c r="A220" s="4">
        <v>220</v>
      </c>
      <c r="B220">
        <f t="shared" si="6"/>
        <v>2.7538267631996423</v>
      </c>
      <c r="C220">
        <f t="shared" si="7"/>
        <v>2.7538267631996423</v>
      </c>
      <c r="D220">
        <f>[1]!XLSTAT_PDFStudent(B220,276)</f>
        <v>9.3346644220758945E-3</v>
      </c>
    </row>
    <row r="221" spans="1:4">
      <c r="A221" s="4">
        <v>221</v>
      </c>
      <c r="B221">
        <f t="shared" si="6"/>
        <v>2.761030711996606</v>
      </c>
      <c r="C221">
        <f t="shared" si="7"/>
        <v>2.761030711996606</v>
      </c>
      <c r="D221">
        <f>[1]!XLSTAT_PDFStudent(B221,276)</f>
        <v>9.1553002595808532E-3</v>
      </c>
    </row>
    <row r="222" spans="1:4">
      <c r="A222" s="4">
        <v>222</v>
      </c>
      <c r="B222">
        <f t="shared" si="6"/>
        <v>50</v>
      </c>
      <c r="C222">
        <f t="shared" si="7"/>
        <v>2.761030711996606</v>
      </c>
      <c r="D222">
        <f>[1]!XLSTAT_PDFStudent(B222,276)</f>
        <v>5.6601650205822504E-140</v>
      </c>
    </row>
    <row r="223" spans="1:4">
      <c r="A223" s="4">
        <v>223</v>
      </c>
      <c r="B223">
        <f t="shared" si="6"/>
        <v>50</v>
      </c>
      <c r="C223">
        <f t="shared" si="7"/>
        <v>2.7682346607935697</v>
      </c>
      <c r="D223">
        <f>[1]!XLSTAT_PDFStudent(B223,276)</f>
        <v>5.6601650205822504E-140</v>
      </c>
    </row>
    <row r="224" spans="1:4">
      <c r="A224" s="4">
        <v>224</v>
      </c>
      <c r="B224">
        <f t="shared" si="6"/>
        <v>2.7682346607935697</v>
      </c>
      <c r="C224">
        <f t="shared" si="7"/>
        <v>2.7682346607935697</v>
      </c>
      <c r="D224">
        <f>[1]!XLSTAT_PDFStudent(B224,276)</f>
        <v>8.9789519086177633E-3</v>
      </c>
    </row>
    <row r="225" spans="1:4">
      <c r="A225" s="4">
        <v>225</v>
      </c>
      <c r="B225">
        <f t="shared" si="6"/>
        <v>2.775438609590533</v>
      </c>
      <c r="C225">
        <f t="shared" si="7"/>
        <v>2.775438609590533</v>
      </c>
      <c r="D225">
        <f>[1]!XLSTAT_PDFStudent(B225,276)</f>
        <v>8.8055782123594665E-3</v>
      </c>
    </row>
    <row r="226" spans="1:4">
      <c r="A226" s="4">
        <v>226</v>
      </c>
      <c r="B226">
        <f t="shared" si="6"/>
        <v>50</v>
      </c>
      <c r="C226">
        <f t="shared" si="7"/>
        <v>2.775438609590533</v>
      </c>
      <c r="D226">
        <f>[1]!XLSTAT_PDFStudent(B226,276)</f>
        <v>5.6601650205822504E-140</v>
      </c>
    </row>
    <row r="227" spans="1:4">
      <c r="A227" s="4">
        <v>227</v>
      </c>
      <c r="B227">
        <f t="shared" si="6"/>
        <v>50</v>
      </c>
      <c r="C227">
        <f t="shared" si="7"/>
        <v>2.7826425583874967</v>
      </c>
      <c r="D227">
        <f>[1]!XLSTAT_PDFStudent(B227,276)</f>
        <v>5.6601650205822504E-140</v>
      </c>
    </row>
    <row r="228" spans="1:4">
      <c r="A228" s="4">
        <v>228</v>
      </c>
      <c r="B228">
        <f t="shared" si="6"/>
        <v>2.7826425583874967</v>
      </c>
      <c r="C228">
        <f t="shared" si="7"/>
        <v>2.7826425583874967</v>
      </c>
      <c r="D228">
        <f>[1]!XLSTAT_PDFStudent(B228,276)</f>
        <v>8.6351383737182669E-3</v>
      </c>
    </row>
    <row r="229" spans="1:4">
      <c r="A229" s="4">
        <v>229</v>
      </c>
      <c r="B229">
        <f t="shared" si="6"/>
        <v>2.7898465071844605</v>
      </c>
      <c r="C229">
        <f t="shared" si="7"/>
        <v>2.7898465071844605</v>
      </c>
      <c r="D229">
        <f>[1]!XLSTAT_PDFStudent(B229,276)</f>
        <v>8.4675919564777165E-3</v>
      </c>
    </row>
    <row r="230" spans="1:4">
      <c r="A230" s="4">
        <v>230</v>
      </c>
      <c r="B230">
        <f t="shared" si="6"/>
        <v>50</v>
      </c>
      <c r="C230">
        <f t="shared" si="7"/>
        <v>2.7898465071844605</v>
      </c>
      <c r="D230">
        <f>[1]!XLSTAT_PDFStudent(B230,276)</f>
        <v>5.6601650205822504E-140</v>
      </c>
    </row>
    <row r="231" spans="1:4">
      <c r="A231" s="4">
        <v>231</v>
      </c>
      <c r="B231">
        <f t="shared" si="6"/>
        <v>50</v>
      </c>
      <c r="C231">
        <f t="shared" si="7"/>
        <v>2.7970504559814242</v>
      </c>
      <c r="D231">
        <f>[1]!XLSTAT_PDFStudent(B231,276)</f>
        <v>5.6601650205822504E-140</v>
      </c>
    </row>
    <row r="232" spans="1:4">
      <c r="A232" s="4">
        <v>232</v>
      </c>
      <c r="B232">
        <f t="shared" si="6"/>
        <v>2.7970504559814242</v>
      </c>
      <c r="C232">
        <f t="shared" si="7"/>
        <v>2.7970504559814242</v>
      </c>
      <c r="D232">
        <f>[1]!XLSTAT_PDFStudent(B232,276)</f>
        <v>8.3028988863071435E-3</v>
      </c>
    </row>
    <row r="233" spans="1:4">
      <c r="A233" s="4">
        <v>233</v>
      </c>
      <c r="B233">
        <f t="shared" si="6"/>
        <v>2.8042544047783875</v>
      </c>
      <c r="C233">
        <f t="shared" si="7"/>
        <v>2.8042544047783875</v>
      </c>
      <c r="D233">
        <f>[1]!XLSTAT_PDFStudent(B233,276)</f>
        <v>8.1410194516669913E-3</v>
      </c>
    </row>
    <row r="234" spans="1:4">
      <c r="A234" s="4">
        <v>234</v>
      </c>
      <c r="B234">
        <f t="shared" si="6"/>
        <v>50</v>
      </c>
      <c r="C234">
        <f t="shared" si="7"/>
        <v>2.8042544047783875</v>
      </c>
      <c r="D234">
        <f>[1]!XLSTAT_PDFStudent(B234,276)</f>
        <v>5.6601650205822504E-140</v>
      </c>
    </row>
    <row r="235" spans="1:4">
      <c r="A235" s="4">
        <v>235</v>
      </c>
      <c r="B235">
        <f t="shared" si="6"/>
        <v>50</v>
      </c>
      <c r="C235">
        <f t="shared" si="7"/>
        <v>2.8114583535753512</v>
      </c>
      <c r="D235">
        <f>[1]!XLSTAT_PDFStudent(B235,276)</f>
        <v>5.6601650205822504E-140</v>
      </c>
    </row>
    <row r="236" spans="1:4">
      <c r="A236" s="4">
        <v>236</v>
      </c>
      <c r="B236">
        <f t="shared" si="6"/>
        <v>2.8114583535753512</v>
      </c>
      <c r="C236">
        <f t="shared" si="7"/>
        <v>2.8114583535753512</v>
      </c>
      <c r="D236">
        <f>[1]!XLSTAT_PDFStudent(B236,276)</f>
        <v>7.9819143046022199E-3</v>
      </c>
    </row>
    <row r="237" spans="1:4">
      <c r="A237" s="4">
        <v>237</v>
      </c>
      <c r="B237">
        <f t="shared" si="6"/>
        <v>2.818662302372315</v>
      </c>
      <c r="C237">
        <f t="shared" si="7"/>
        <v>2.818662302372315</v>
      </c>
      <c r="D237">
        <f>[1]!XLSTAT_PDFStudent(B237,276)</f>
        <v>7.8255444614257381E-3</v>
      </c>
    </row>
    <row r="238" spans="1:4">
      <c r="A238" s="4">
        <v>238</v>
      </c>
      <c r="B238">
        <f t="shared" si="6"/>
        <v>50</v>
      </c>
      <c r="C238">
        <f t="shared" si="7"/>
        <v>2.818662302372315</v>
      </c>
      <c r="D238">
        <f>[1]!XLSTAT_PDFStudent(B238,276)</f>
        <v>5.6601650205822504E-140</v>
      </c>
    </row>
    <row r="239" spans="1:4">
      <c r="A239" s="4">
        <v>239</v>
      </c>
      <c r="B239">
        <f t="shared" si="6"/>
        <v>50</v>
      </c>
      <c r="C239">
        <f t="shared" si="7"/>
        <v>2.8258662511692787</v>
      </c>
      <c r="D239">
        <f>[1]!XLSTAT_PDFStudent(B239,276)</f>
        <v>5.6601650205822504E-140</v>
      </c>
    </row>
    <row r="240" spans="1:4">
      <c r="A240" s="4">
        <v>240</v>
      </c>
      <c r="B240">
        <f t="shared" si="6"/>
        <v>2.8258662511692787</v>
      </c>
      <c r="C240">
        <f t="shared" si="7"/>
        <v>2.8258662511692787</v>
      </c>
      <c r="D240">
        <f>[1]!XLSTAT_PDFStudent(B240,276)</f>
        <v>7.6718713032985766E-3</v>
      </c>
    </row>
    <row r="241" spans="1:4">
      <c r="A241" s="4">
        <v>241</v>
      </c>
      <c r="B241">
        <f t="shared" si="6"/>
        <v>2.833070199966242</v>
      </c>
      <c r="C241">
        <f t="shared" si="7"/>
        <v>2.833070199966242</v>
      </c>
      <c r="D241">
        <f>[1]!XLSTAT_PDFStudent(B241,276)</f>
        <v>7.5208565767029513E-3</v>
      </c>
    </row>
    <row r="242" spans="1:4">
      <c r="A242" s="4">
        <v>242</v>
      </c>
      <c r="B242">
        <f t="shared" si="6"/>
        <v>50</v>
      </c>
      <c r="C242">
        <f t="shared" si="7"/>
        <v>2.833070199966242</v>
      </c>
      <c r="D242">
        <f>[1]!XLSTAT_PDFStudent(B242,276)</f>
        <v>5.6601650205822504E-140</v>
      </c>
    </row>
    <row r="243" spans="1:4">
      <c r="A243" s="4">
        <v>243</v>
      </c>
      <c r="B243">
        <f t="shared" si="6"/>
        <v>50</v>
      </c>
      <c r="C243">
        <f t="shared" si="7"/>
        <v>2.8402741487632057</v>
      </c>
      <c r="D243">
        <f>[1]!XLSTAT_PDFStudent(B243,276)</f>
        <v>5.6601650205822504E-140</v>
      </c>
    </row>
    <row r="244" spans="1:4">
      <c r="A244" s="4">
        <v>244</v>
      </c>
      <c r="B244">
        <f t="shared" si="6"/>
        <v>2.8402741487632057</v>
      </c>
      <c r="C244">
        <f t="shared" si="7"/>
        <v>2.8402741487632057</v>
      </c>
      <c r="D244">
        <f>[1]!XLSTAT_PDFStudent(B244,276)</f>
        <v>7.37246239381376E-3</v>
      </c>
    </row>
    <row r="245" spans="1:4">
      <c r="A245" s="4">
        <v>245</v>
      </c>
      <c r="B245">
        <f t="shared" si="6"/>
        <v>2.8474780975601695</v>
      </c>
      <c r="C245">
        <f t="shared" si="7"/>
        <v>2.8474780975601695</v>
      </c>
      <c r="D245">
        <f>[1]!XLSTAT_PDFStudent(B245,276)</f>
        <v>7.226651232770288E-3</v>
      </c>
    </row>
    <row r="246" spans="1:4">
      <c r="A246" s="4">
        <v>246</v>
      </c>
      <c r="B246">
        <f t="shared" si="6"/>
        <v>50</v>
      </c>
      <c r="C246">
        <f t="shared" si="7"/>
        <v>2.8474780975601695</v>
      </c>
      <c r="D246">
        <f>[1]!XLSTAT_PDFStudent(B246,276)</f>
        <v>5.6601650205822504E-140</v>
      </c>
    </row>
    <row r="247" spans="1:4">
      <c r="A247" s="4">
        <v>247</v>
      </c>
      <c r="B247">
        <f t="shared" si="6"/>
        <v>50</v>
      </c>
      <c r="C247">
        <f t="shared" si="7"/>
        <v>2.8546820463571327</v>
      </c>
      <c r="D247">
        <f>[1]!XLSTAT_PDFStudent(B247,276)</f>
        <v>5.6601650205822504E-140</v>
      </c>
    </row>
    <row r="248" spans="1:4">
      <c r="A248" s="4">
        <v>248</v>
      </c>
      <c r="B248">
        <f t="shared" si="6"/>
        <v>2.8546820463571327</v>
      </c>
      <c r="C248">
        <f t="shared" si="7"/>
        <v>2.8546820463571327</v>
      </c>
      <c r="D248">
        <f>[1]!XLSTAT_PDFStudent(B248,276)</f>
        <v>7.0833859378480633E-3</v>
      </c>
    </row>
    <row r="249" spans="1:4">
      <c r="A249" s="4">
        <v>249</v>
      </c>
      <c r="B249">
        <f t="shared" si="6"/>
        <v>2.8618859951540965</v>
      </c>
      <c r="C249">
        <f t="shared" si="7"/>
        <v>2.8618859951540965</v>
      </c>
      <c r="D249">
        <f>[1]!XLSTAT_PDFStudent(B249,276)</f>
        <v>6.9426297195349955E-3</v>
      </c>
    </row>
    <row r="250" spans="1:4">
      <c r="A250" s="4">
        <v>250</v>
      </c>
      <c r="B250">
        <f t="shared" si="6"/>
        <v>50</v>
      </c>
      <c r="C250">
        <f t="shared" si="7"/>
        <v>2.8618859951540965</v>
      </c>
      <c r="D250">
        <f>[1]!XLSTAT_PDFStudent(B250,276)</f>
        <v>5.6601650205822504E-140</v>
      </c>
    </row>
    <row r="251" spans="1:4">
      <c r="A251" s="4">
        <v>251</v>
      </c>
      <c r="B251">
        <f t="shared" si="6"/>
        <v>50</v>
      </c>
      <c r="C251">
        <f t="shared" si="7"/>
        <v>2.8690899439510602</v>
      </c>
      <c r="D251">
        <f>[1]!XLSTAT_PDFStudent(B251,276)</f>
        <v>5.6601650205822504E-140</v>
      </c>
    </row>
    <row r="252" spans="1:4">
      <c r="A252" s="4">
        <v>252</v>
      </c>
      <c r="B252">
        <f t="shared" si="6"/>
        <v>2.8690899439510602</v>
      </c>
      <c r="C252">
        <f t="shared" si="7"/>
        <v>2.8690899439510602</v>
      </c>
      <c r="D252">
        <f>[1]!XLSTAT_PDFStudent(B252,276)</f>
        <v>6.8043461545126121E-3</v>
      </c>
    </row>
    <row r="253" spans="1:4">
      <c r="A253" s="4">
        <v>253</v>
      </c>
      <c r="B253">
        <f t="shared" si="6"/>
        <v>2.8762938927480235</v>
      </c>
      <c r="C253">
        <f t="shared" si="7"/>
        <v>2.8762938927480235</v>
      </c>
      <c r="D253">
        <f>[1]!XLSTAT_PDFStudent(B253,276)</f>
        <v>6.6684991855454345E-3</v>
      </c>
    </row>
    <row r="254" spans="1:4">
      <c r="A254" s="4">
        <v>254</v>
      </c>
      <c r="B254">
        <f t="shared" si="6"/>
        <v>50</v>
      </c>
      <c r="C254">
        <f t="shared" si="7"/>
        <v>2.8762938927480235</v>
      </c>
      <c r="D254">
        <f>[1]!XLSTAT_PDFStudent(B254,276)</f>
        <v>5.6601650205822504E-140</v>
      </c>
    </row>
    <row r="255" spans="1:4">
      <c r="A255" s="4">
        <v>255</v>
      </c>
      <c r="B255">
        <f t="shared" si="6"/>
        <v>50</v>
      </c>
      <c r="C255">
        <f t="shared" si="7"/>
        <v>2.8834978415449872</v>
      </c>
      <c r="D255">
        <f>[1]!XLSTAT_PDFStudent(B255,276)</f>
        <v>5.6601650205822504E-140</v>
      </c>
    </row>
    <row r="256" spans="1:4">
      <c r="A256" s="4">
        <v>256</v>
      </c>
      <c r="B256">
        <f t="shared" si="6"/>
        <v>2.8834978415449872</v>
      </c>
      <c r="C256">
        <f t="shared" si="7"/>
        <v>2.8834978415449872</v>
      </c>
      <c r="D256">
        <f>[1]!XLSTAT_PDFStudent(B256,276)</f>
        <v>6.5350531212784637E-3</v>
      </c>
    </row>
    <row r="257" spans="1:4">
      <c r="A257" s="4">
        <v>257</v>
      </c>
      <c r="B257">
        <f t="shared" ref="B257:B320" si="8">IF(-1^(INT(A257/2)+2)&gt;0,1.96859634433061+2*INT(A257/2-1/2)*0.0036019743984818,50)</f>
        <v>2.890701790341951</v>
      </c>
      <c r="C257">
        <f t="shared" ref="C257:C320" si="9">1.96859634433061+2*INT(A257/2-1/2)*0.0036019743984818</f>
        <v>2.890701790341951</v>
      </c>
      <c r="D257">
        <f>[1]!XLSTAT_PDFStudent(B257,276)</f>
        <v>6.4039726359468117E-3</v>
      </c>
    </row>
    <row r="258" spans="1:4">
      <c r="A258" s="4">
        <v>258</v>
      </c>
      <c r="B258">
        <f t="shared" si="8"/>
        <v>50</v>
      </c>
      <c r="C258">
        <f t="shared" si="9"/>
        <v>2.890701790341951</v>
      </c>
      <c r="D258">
        <f>[1]!XLSTAT_PDFStudent(B258,276)</f>
        <v>5.6601650205822504E-140</v>
      </c>
    </row>
    <row r="259" spans="1:4">
      <c r="A259" s="4">
        <v>259</v>
      </c>
      <c r="B259">
        <f t="shared" si="8"/>
        <v>50</v>
      </c>
      <c r="C259">
        <f t="shared" si="9"/>
        <v>2.8979057391389142</v>
      </c>
      <c r="D259">
        <f>[1]!XLSTAT_PDFStudent(B259,276)</f>
        <v>5.6601650205822504E-140</v>
      </c>
    </row>
    <row r="260" spans="1:4">
      <c r="A260" s="4">
        <v>260</v>
      </c>
      <c r="B260">
        <f t="shared" si="8"/>
        <v>2.8979057391389142</v>
      </c>
      <c r="C260">
        <f t="shared" si="9"/>
        <v>2.8979057391389142</v>
      </c>
      <c r="D260">
        <f>[1]!XLSTAT_PDFStudent(B260,276)</f>
        <v>6.2752227689981321E-3</v>
      </c>
    </row>
    <row r="261" spans="1:4">
      <c r="A261" s="4">
        <v>261</v>
      </c>
      <c r="B261">
        <f t="shared" si="8"/>
        <v>2.905109687935878</v>
      </c>
      <c r="C261">
        <f t="shared" si="9"/>
        <v>2.905109687935878</v>
      </c>
      <c r="D261">
        <f>[1]!XLSTAT_PDFStudent(B261,276)</f>
        <v>6.1487689246311561E-3</v>
      </c>
    </row>
    <row r="262" spans="1:4">
      <c r="A262" s="4">
        <v>262</v>
      </c>
      <c r="B262">
        <f t="shared" si="8"/>
        <v>50</v>
      </c>
      <c r="C262">
        <f t="shared" si="9"/>
        <v>2.905109687935878</v>
      </c>
      <c r="D262">
        <f>[1]!XLSTAT_PDFStudent(B262,276)</f>
        <v>5.6601650205822504E-140</v>
      </c>
    </row>
    <row r="263" spans="1:4">
      <c r="A263" s="4">
        <v>263</v>
      </c>
      <c r="B263">
        <f t="shared" si="8"/>
        <v>50</v>
      </c>
      <c r="C263">
        <f t="shared" si="9"/>
        <v>2.9123136367328417</v>
      </c>
      <c r="D263">
        <f>[1]!XLSTAT_PDFStudent(B263,276)</f>
        <v>5.6601650205822504E-140</v>
      </c>
    </row>
    <row r="264" spans="1:4">
      <c r="A264" s="4">
        <v>264</v>
      </c>
      <c r="B264">
        <f t="shared" si="8"/>
        <v>2.9123136367328417</v>
      </c>
      <c r="C264">
        <f t="shared" si="9"/>
        <v>2.9123136367328417</v>
      </c>
      <c r="D264">
        <f>[1]!XLSTAT_PDFStudent(B264,276)</f>
        <v>6.024576871249028E-3</v>
      </c>
    </row>
    <row r="265" spans="1:4">
      <c r="A265" s="4">
        <v>265</v>
      </c>
      <c r="B265">
        <f t="shared" si="8"/>
        <v>2.919517585529805</v>
      </c>
      <c r="C265">
        <f t="shared" si="9"/>
        <v>2.919517585529805</v>
      </c>
      <c r="D265">
        <f>[1]!XLSTAT_PDFStudent(B265,276)</f>
        <v>5.90261274083513E-3</v>
      </c>
    </row>
    <row r="266" spans="1:4">
      <c r="A266" s="4">
        <v>266</v>
      </c>
      <c r="B266">
        <f t="shared" si="8"/>
        <v>50</v>
      </c>
      <c r="C266">
        <f t="shared" si="9"/>
        <v>2.919517585529805</v>
      </c>
      <c r="D266">
        <f>[1]!XLSTAT_PDFStudent(B266,276)</f>
        <v>5.6601650205822504E-140</v>
      </c>
    </row>
    <row r="267" spans="1:4">
      <c r="A267" s="4">
        <v>267</v>
      </c>
      <c r="B267">
        <f t="shared" si="8"/>
        <v>50</v>
      </c>
      <c r="C267">
        <f t="shared" si="9"/>
        <v>2.9267215343267687</v>
      </c>
      <c r="D267">
        <f>[1]!XLSTAT_PDFStudent(B267,276)</f>
        <v>5.6601650205822504E-140</v>
      </c>
    </row>
    <row r="268" spans="1:4">
      <c r="A268" s="4">
        <v>268</v>
      </c>
      <c r="B268">
        <f t="shared" si="8"/>
        <v>2.9267215343267687</v>
      </c>
      <c r="C268">
        <f t="shared" si="9"/>
        <v>2.9267215343267687</v>
      </c>
      <c r="D268">
        <f>[1]!XLSTAT_PDFStudent(B268,276)</f>
        <v>5.7828430282457826E-3</v>
      </c>
    </row>
    <row r="269" spans="1:4">
      <c r="A269" s="4">
        <v>269</v>
      </c>
      <c r="B269">
        <f t="shared" si="8"/>
        <v>2.9339254831237325</v>
      </c>
      <c r="C269">
        <f t="shared" si="9"/>
        <v>2.9339254831237325</v>
      </c>
      <c r="D269">
        <f>[1]!XLSTAT_PDFStudent(B269,276)</f>
        <v>5.6652345904292349E-3</v>
      </c>
    </row>
    <row r="270" spans="1:4">
      <c r="A270" s="4">
        <v>270</v>
      </c>
      <c r="B270">
        <f t="shared" si="8"/>
        <v>50</v>
      </c>
      <c r="C270">
        <f t="shared" si="9"/>
        <v>2.9339254831237325</v>
      </c>
      <c r="D270">
        <f>[1]!XLSTAT_PDFStudent(B270,276)</f>
        <v>5.6601650205822504E-140</v>
      </c>
    </row>
    <row r="271" spans="1:4">
      <c r="A271" s="4">
        <v>271</v>
      </c>
      <c r="B271">
        <f t="shared" si="8"/>
        <v>50</v>
      </c>
      <c r="C271">
        <f t="shared" si="9"/>
        <v>2.9411294319206962</v>
      </c>
      <c r="D271">
        <f>[1]!XLSTAT_PDFStudent(B271,276)</f>
        <v>5.6601650205822504E-140</v>
      </c>
    </row>
    <row r="272" spans="1:4">
      <c r="A272" s="4">
        <v>272</v>
      </c>
      <c r="B272">
        <f t="shared" si="8"/>
        <v>2.9411294319206962</v>
      </c>
      <c r="C272">
        <f t="shared" si="9"/>
        <v>2.9411294319206962</v>
      </c>
      <c r="D272">
        <f>[1]!XLSTAT_PDFStudent(B272,276)</f>
        <v>5.5497546455661392E-3</v>
      </c>
    </row>
    <row r="273" spans="1:4">
      <c r="A273" s="4">
        <v>273</v>
      </c>
      <c r="B273">
        <f t="shared" si="8"/>
        <v>2.9483333807176595</v>
      </c>
      <c r="C273">
        <f t="shared" si="9"/>
        <v>2.9483333807176595</v>
      </c>
      <c r="D273">
        <f>[1]!XLSTAT_PDFStudent(B273,276)</f>
        <v>5.4363707721399659E-3</v>
      </c>
    </row>
    <row r="274" spans="1:4">
      <c r="A274" s="4">
        <v>274</v>
      </c>
      <c r="B274">
        <f t="shared" si="8"/>
        <v>50</v>
      </c>
      <c r="C274">
        <f t="shared" si="9"/>
        <v>2.9483333807176595</v>
      </c>
      <c r="D274">
        <f>[1]!XLSTAT_PDFStudent(B274,276)</f>
        <v>5.6601650205822504E-140</v>
      </c>
    </row>
    <row r="275" spans="1:4">
      <c r="A275" s="4">
        <v>275</v>
      </c>
      <c r="B275">
        <f t="shared" si="8"/>
        <v>50</v>
      </c>
      <c r="C275">
        <f t="shared" si="9"/>
        <v>2.9555373295146232</v>
      </c>
      <c r="D275">
        <f>[1]!XLSTAT_PDFStudent(B275,276)</f>
        <v>5.6601650205822504E-140</v>
      </c>
    </row>
    <row r="276" spans="1:4">
      <c r="A276" s="4">
        <v>276</v>
      </c>
      <c r="B276">
        <f t="shared" si="8"/>
        <v>2.9555373295146232</v>
      </c>
      <c r="C276">
        <f t="shared" si="9"/>
        <v>2.9555373295146232</v>
      </c>
      <c r="D276">
        <f>[1]!XLSTAT_PDFStudent(B276,276)</f>
        <v>5.3250509079319167E-3</v>
      </c>
    </row>
    <row r="277" spans="1:4">
      <c r="A277" s="4">
        <v>277</v>
      </c>
      <c r="B277">
        <f t="shared" si="8"/>
        <v>2.962741278311587</v>
      </c>
      <c r="C277">
        <f t="shared" si="9"/>
        <v>2.962741278311587</v>
      </c>
      <c r="D277">
        <f>[1]!XLSTAT_PDFStudent(B277,276)</f>
        <v>5.2157633489494154E-3</v>
      </c>
    </row>
    <row r="278" spans="1:4">
      <c r="A278" s="4">
        <v>278</v>
      </c>
      <c r="B278">
        <f t="shared" si="8"/>
        <v>50</v>
      </c>
      <c r="C278">
        <f t="shared" si="9"/>
        <v>2.962741278311587</v>
      </c>
      <c r="D278">
        <f>[1]!XLSTAT_PDFStudent(B278,276)</f>
        <v>5.6601650205822504E-140</v>
      </c>
    </row>
    <row r="279" spans="1:4">
      <c r="A279" s="4">
        <v>279</v>
      </c>
      <c r="B279">
        <f t="shared" si="8"/>
        <v>50</v>
      </c>
      <c r="C279">
        <f t="shared" si="9"/>
        <v>2.9699452271085507</v>
      </c>
      <c r="D279">
        <f>[1]!XLSTAT_PDFStudent(B279,276)</f>
        <v>5.6601650205822504E-140</v>
      </c>
    </row>
    <row r="280" spans="1:4">
      <c r="A280" s="4">
        <v>280</v>
      </c>
      <c r="B280">
        <f t="shared" si="8"/>
        <v>2.9699452271085507</v>
      </c>
      <c r="C280">
        <f t="shared" si="9"/>
        <v>2.9699452271085507</v>
      </c>
      <c r="D280">
        <f>[1]!XLSTAT_PDFStudent(B280,276)</f>
        <v>5.1084767482835842E-3</v>
      </c>
    </row>
    <row r="281" spans="1:4">
      <c r="A281" s="4">
        <v>281</v>
      </c>
      <c r="B281">
        <f t="shared" si="8"/>
        <v>2.977149175905514</v>
      </c>
      <c r="C281">
        <f t="shared" si="9"/>
        <v>2.977149175905514</v>
      </c>
      <c r="D281">
        <f>[1]!XLSTAT_PDFStudent(B281,276)</f>
        <v>5.0031601149036738E-3</v>
      </c>
    </row>
    <row r="282" spans="1:4">
      <c r="A282" s="4">
        <v>282</v>
      </c>
      <c r="B282">
        <f t="shared" si="8"/>
        <v>50</v>
      </c>
      <c r="C282">
        <f t="shared" si="9"/>
        <v>2.977149175905514</v>
      </c>
      <c r="D282">
        <f>[1]!XLSTAT_PDFStudent(B282,276)</f>
        <v>5.6601650205822504E-140</v>
      </c>
    </row>
    <row r="283" spans="1:4">
      <c r="A283" s="4">
        <v>283</v>
      </c>
      <c r="B283">
        <f t="shared" si="8"/>
        <v>50</v>
      </c>
      <c r="C283">
        <f t="shared" si="9"/>
        <v>2.9843531247024777</v>
      </c>
      <c r="D283">
        <f>[1]!XLSTAT_PDFStudent(B283,276)</f>
        <v>5.6601650205822504E-140</v>
      </c>
    </row>
    <row r="284" spans="1:4">
      <c r="A284" s="4">
        <v>284</v>
      </c>
      <c r="B284">
        <f t="shared" si="8"/>
        <v>2.9843531247024777</v>
      </c>
      <c r="C284">
        <f t="shared" si="9"/>
        <v>2.9843531247024777</v>
      </c>
      <c r="D284">
        <f>[1]!XLSTAT_PDFStudent(B284,276)</f>
        <v>4.8997828123835806E-3</v>
      </c>
    </row>
    <row r="285" spans="1:4">
      <c r="A285" s="4">
        <v>285</v>
      </c>
      <c r="B285">
        <f t="shared" si="8"/>
        <v>2.9915570734994414</v>
      </c>
      <c r="C285">
        <f t="shared" si="9"/>
        <v>2.9915570734994414</v>
      </c>
      <c r="D285">
        <f>[1]!XLSTAT_PDFStudent(B285,276)</f>
        <v>4.7983145575686342E-3</v>
      </c>
    </row>
    <row r="286" spans="1:4">
      <c r="A286" s="4">
        <v>286</v>
      </c>
      <c r="B286">
        <f t="shared" si="8"/>
        <v>50</v>
      </c>
      <c r="C286">
        <f t="shared" si="9"/>
        <v>2.9915570734994414</v>
      </c>
      <c r="D286">
        <f>[1]!XLSTAT_PDFStudent(B286,276)</f>
        <v>5.6601650205822504E-140</v>
      </c>
    </row>
    <row r="287" spans="1:4">
      <c r="A287" s="4">
        <v>287</v>
      </c>
      <c r="B287">
        <f t="shared" si="8"/>
        <v>50</v>
      </c>
      <c r="C287">
        <f t="shared" si="9"/>
        <v>2.9987610222964047</v>
      </c>
      <c r="D287">
        <f>[1]!XLSTAT_PDFStudent(B287,276)</f>
        <v>5.6601650205822504E-140</v>
      </c>
    </row>
    <row r="288" spans="1:4">
      <c r="A288" s="4">
        <v>288</v>
      </c>
      <c r="B288">
        <f t="shared" si="8"/>
        <v>2.9987610222964047</v>
      </c>
      <c r="C288">
        <f t="shared" si="9"/>
        <v>2.9987610222964047</v>
      </c>
      <c r="D288">
        <f>[1]!XLSTAT_PDFStudent(B288,276)</f>
        <v>4.6987254191796389E-3</v>
      </c>
    </row>
    <row r="289" spans="1:4">
      <c r="A289" s="4">
        <v>289</v>
      </c>
      <c r="B289">
        <f t="shared" si="8"/>
        <v>3.0059649710933685</v>
      </c>
      <c r="C289">
        <f t="shared" si="9"/>
        <v>3.0059649710933685</v>
      </c>
      <c r="D289">
        <f>[1]!XLSTAT_PDFStudent(B289,276)</f>
        <v>4.6009858163584662E-3</v>
      </c>
    </row>
    <row r="290" spans="1:4">
      <c r="A290" s="4">
        <v>290</v>
      </c>
      <c r="B290">
        <f t="shared" si="8"/>
        <v>50</v>
      </c>
      <c r="C290">
        <f t="shared" si="9"/>
        <v>3.0059649710933685</v>
      </c>
      <c r="D290">
        <f>[1]!XLSTAT_PDFStudent(B290,276)</f>
        <v>5.6601650205822504E-140</v>
      </c>
    </row>
    <row r="291" spans="1:4">
      <c r="A291" s="4">
        <v>291</v>
      </c>
      <c r="B291">
        <f t="shared" si="8"/>
        <v>50</v>
      </c>
      <c r="C291">
        <f t="shared" si="9"/>
        <v>3.0131689198903322</v>
      </c>
      <c r="D291">
        <f>[1]!XLSTAT_PDFStudent(B291,276)</f>
        <v>5.6601650205822504E-140</v>
      </c>
    </row>
    <row r="292" spans="1:4">
      <c r="A292" s="4">
        <v>292</v>
      </c>
      <c r="B292">
        <f t="shared" si="8"/>
        <v>3.0131689198903322</v>
      </c>
      <c r="C292">
        <f t="shared" si="9"/>
        <v>3.0131689198903322</v>
      </c>
      <c r="D292">
        <f>[1]!XLSTAT_PDFStudent(B292,276)</f>
        <v>4.5050665171558896E-3</v>
      </c>
    </row>
    <row r="293" spans="1:4">
      <c r="A293" s="4">
        <v>293</v>
      </c>
      <c r="B293">
        <f t="shared" si="8"/>
        <v>3.0203728686872955</v>
      </c>
      <c r="C293">
        <f t="shared" si="9"/>
        <v>3.0203728686872955</v>
      </c>
      <c r="D293">
        <f>[1]!XLSTAT_PDFStudent(B293,276)</f>
        <v>4.410938636964225E-3</v>
      </c>
    </row>
    <row r="294" spans="1:4">
      <c r="A294" s="4">
        <v>294</v>
      </c>
      <c r="B294">
        <f t="shared" si="8"/>
        <v>50</v>
      </c>
      <c r="C294">
        <f t="shared" si="9"/>
        <v>3.0203728686872955</v>
      </c>
      <c r="D294">
        <f>[1]!XLSTAT_PDFStudent(B294,276)</f>
        <v>5.6601650205822504E-140</v>
      </c>
    </row>
    <row r="295" spans="1:4">
      <c r="A295" s="4">
        <v>295</v>
      </c>
      <c r="B295">
        <f t="shared" si="8"/>
        <v>50</v>
      </c>
      <c r="C295">
        <f t="shared" si="9"/>
        <v>3.0275768174842592</v>
      </c>
      <c r="D295">
        <f>[1]!XLSTAT_PDFStudent(B295,276)</f>
        <v>5.6601650205822504E-140</v>
      </c>
    </row>
    <row r="296" spans="1:4">
      <c r="A296" s="4">
        <v>296</v>
      </c>
      <c r="B296">
        <f t="shared" si="8"/>
        <v>3.0275768174842592</v>
      </c>
      <c r="C296">
        <f t="shared" si="9"/>
        <v>3.0275768174842592</v>
      </c>
      <c r="D296">
        <f>[1]!XLSTAT_PDFStudent(B296,276)</f>
        <v>4.3185736368950532E-3</v>
      </c>
    </row>
    <row r="297" spans="1:4">
      <c r="A297" s="4">
        <v>297</v>
      </c>
      <c r="B297">
        <f t="shared" si="8"/>
        <v>3.034780766281223</v>
      </c>
      <c r="C297">
        <f t="shared" si="9"/>
        <v>3.034780766281223</v>
      </c>
      <c r="D297">
        <f>[1]!XLSTAT_PDFStudent(B297,276)</f>
        <v>4.2279433221050931E-3</v>
      </c>
    </row>
    <row r="298" spans="1:4">
      <c r="A298" s="4">
        <v>298</v>
      </c>
      <c r="B298">
        <f t="shared" si="8"/>
        <v>50</v>
      </c>
      <c r="C298">
        <f t="shared" si="9"/>
        <v>3.034780766281223</v>
      </c>
      <c r="D298">
        <f>[1]!XLSTAT_PDFStudent(B298,276)</f>
        <v>5.6601650205822504E-140</v>
      </c>
    </row>
    <row r="299" spans="1:4">
      <c r="A299" s="4">
        <v>299</v>
      </c>
      <c r="B299">
        <f t="shared" si="8"/>
        <v>50</v>
      </c>
      <c r="C299">
        <f t="shared" si="9"/>
        <v>3.0419847150781862</v>
      </c>
      <c r="D299">
        <f>[1]!XLSTAT_PDFStudent(B299,276)</f>
        <v>5.6601650205822504E-140</v>
      </c>
    </row>
    <row r="300" spans="1:4">
      <c r="A300" s="4">
        <v>300</v>
      </c>
      <c r="B300">
        <f t="shared" si="8"/>
        <v>3.0419847150781862</v>
      </c>
      <c r="C300">
        <f t="shared" si="9"/>
        <v>3.0419847150781862</v>
      </c>
      <c r="D300">
        <f>[1]!XLSTAT_PDFStudent(B300,276)</f>
        <v>4.1390198400710777E-3</v>
      </c>
    </row>
    <row r="301" spans="1:4">
      <c r="A301" s="4">
        <v>301</v>
      </c>
      <c r="B301">
        <f t="shared" si="8"/>
        <v>3.04918866387515</v>
      </c>
      <c r="C301">
        <f t="shared" si="9"/>
        <v>3.04918866387515</v>
      </c>
      <c r="D301">
        <f>[1]!XLSTAT_PDFStudent(B301,276)</f>
        <v>4.0517756788159935E-3</v>
      </c>
    </row>
    <row r="302" spans="1:4">
      <c r="A302" s="4">
        <v>302</v>
      </c>
      <c r="B302">
        <f t="shared" si="8"/>
        <v>50</v>
      </c>
      <c r="C302">
        <f t="shared" si="9"/>
        <v>3.04918866387515</v>
      </c>
      <c r="D302">
        <f>[1]!XLSTAT_PDFStudent(B302,276)</f>
        <v>5.6601650205822504E-140</v>
      </c>
    </row>
    <row r="303" spans="1:4">
      <c r="A303" s="4">
        <v>303</v>
      </c>
      <c r="B303">
        <f t="shared" si="8"/>
        <v>50</v>
      </c>
      <c r="C303">
        <f t="shared" si="9"/>
        <v>3.0563926126721137</v>
      </c>
      <c r="D303">
        <f>[1]!XLSTAT_PDFStudent(B303,276)</f>
        <v>5.6601650205822504E-140</v>
      </c>
    </row>
    <row r="304" spans="1:4">
      <c r="A304" s="4">
        <v>304</v>
      </c>
      <c r="B304">
        <f t="shared" si="8"/>
        <v>3.0563926126721137</v>
      </c>
      <c r="C304">
        <f t="shared" si="9"/>
        <v>3.0563926126721137</v>
      </c>
      <c r="D304">
        <f>[1]!XLSTAT_PDFStudent(B304,276)</f>
        <v>3.9661836650870357E-3</v>
      </c>
    </row>
    <row r="305" spans="1:4">
      <c r="A305" s="4">
        <v>305</v>
      </c>
      <c r="B305">
        <f t="shared" si="8"/>
        <v>3.063596561469077</v>
      </c>
      <c r="C305">
        <f t="shared" si="9"/>
        <v>3.063596561469077</v>
      </c>
      <c r="D305">
        <f>[1]!XLSTAT_PDFStudent(B305,276)</f>
        <v>3.8822169624881252E-3</v>
      </c>
    </row>
    <row r="306" spans="1:4">
      <c r="A306" s="4">
        <v>306</v>
      </c>
      <c r="B306">
        <f t="shared" si="8"/>
        <v>50</v>
      </c>
      <c r="C306">
        <f t="shared" si="9"/>
        <v>3.063596561469077</v>
      </c>
      <c r="D306">
        <f>[1]!XLSTAT_PDFStudent(B306,276)</f>
        <v>5.6601650205822504E-140</v>
      </c>
    </row>
    <row r="307" spans="1:4">
      <c r="A307" s="4">
        <v>307</v>
      </c>
      <c r="B307">
        <f t="shared" si="8"/>
        <v>50</v>
      </c>
      <c r="C307">
        <f t="shared" si="9"/>
        <v>3.0708005102660412</v>
      </c>
      <c r="D307">
        <f>[1]!XLSTAT_PDFStudent(B307,276)</f>
        <v>5.6601650205822504E-140</v>
      </c>
    </row>
    <row r="308" spans="1:4">
      <c r="A308" s="4">
        <v>308</v>
      </c>
      <c r="B308">
        <f t="shared" si="8"/>
        <v>3.0708005102660412</v>
      </c>
      <c r="C308">
        <f t="shared" si="9"/>
        <v>3.0708005102660412</v>
      </c>
      <c r="D308">
        <f>[1]!XLSTAT_PDFStudent(B308,276)</f>
        <v>3.7998490695683343E-3</v>
      </c>
    </row>
    <row r="309" spans="1:4">
      <c r="A309" s="4">
        <v>309</v>
      </c>
      <c r="B309">
        <f t="shared" si="8"/>
        <v>3.0780044590630045</v>
      </c>
      <c r="C309">
        <f t="shared" si="9"/>
        <v>3.0780044590630045</v>
      </c>
      <c r="D309">
        <f>[1]!XLSTAT_PDFStudent(B309,276)</f>
        <v>3.719053817867031E-3</v>
      </c>
    </row>
    <row r="310" spans="1:4">
      <c r="A310" s="4">
        <v>310</v>
      </c>
      <c r="B310">
        <f t="shared" si="8"/>
        <v>50</v>
      </c>
      <c r="C310">
        <f t="shared" si="9"/>
        <v>3.0780044590630045</v>
      </c>
      <c r="D310">
        <f>[1]!XLSTAT_PDFStudent(B310,276)</f>
        <v>5.6601650205822504E-140</v>
      </c>
    </row>
    <row r="311" spans="1:4">
      <c r="A311" s="4">
        <v>311</v>
      </c>
      <c r="B311">
        <f t="shared" si="8"/>
        <v>50</v>
      </c>
      <c r="C311">
        <f t="shared" si="9"/>
        <v>3.0852084078599677</v>
      </c>
      <c r="D311">
        <f>[1]!XLSTAT_PDFStudent(B311,276)</f>
        <v>5.6601650205822504E-140</v>
      </c>
    </row>
    <row r="312" spans="1:4">
      <c r="A312" s="4">
        <v>312</v>
      </c>
      <c r="B312">
        <f t="shared" si="8"/>
        <v>3.0852084078599677</v>
      </c>
      <c r="C312">
        <f t="shared" si="9"/>
        <v>3.0852084078599677</v>
      </c>
      <c r="D312">
        <f>[1]!XLSTAT_PDFStudent(B312,276)</f>
        <v>3.6398053699175413E-3</v>
      </c>
    </row>
    <row r="313" spans="1:4">
      <c r="A313" s="4">
        <v>313</v>
      </c>
      <c r="B313">
        <f t="shared" si="8"/>
        <v>3.0924123566569319</v>
      </c>
      <c r="C313">
        <f t="shared" si="9"/>
        <v>3.0924123566569319</v>
      </c>
      <c r="D313">
        <f>[1]!XLSTAT_PDFStudent(B313,276)</f>
        <v>3.5620782172126786E-3</v>
      </c>
    </row>
    <row r="314" spans="1:4">
      <c r="A314" s="4">
        <v>314</v>
      </c>
      <c r="B314">
        <f t="shared" si="8"/>
        <v>50</v>
      </c>
      <c r="C314">
        <f t="shared" si="9"/>
        <v>3.0924123566569319</v>
      </c>
      <c r="D314">
        <f>[1]!XLSTAT_PDFStudent(B314,276)</f>
        <v>5.6601650205822504E-140</v>
      </c>
    </row>
    <row r="315" spans="1:4">
      <c r="A315" s="4">
        <v>315</v>
      </c>
      <c r="B315">
        <f t="shared" si="8"/>
        <v>50</v>
      </c>
      <c r="C315">
        <f t="shared" si="9"/>
        <v>3.0996163054538952</v>
      </c>
      <c r="D315">
        <f>[1]!XLSTAT_PDFStudent(B315,276)</f>
        <v>5.6601650205822504E-140</v>
      </c>
    </row>
    <row r="316" spans="1:4">
      <c r="A316" s="4">
        <v>316</v>
      </c>
      <c r="B316">
        <f t="shared" si="8"/>
        <v>3.0996163054538952</v>
      </c>
      <c r="C316">
        <f t="shared" si="9"/>
        <v>3.0996163054538952</v>
      </c>
      <c r="D316">
        <f>[1]!XLSTAT_PDFStudent(B316,276)</f>
        <v>3.4858471781297226E-3</v>
      </c>
    </row>
    <row r="317" spans="1:4">
      <c r="A317" s="4">
        <v>317</v>
      </c>
      <c r="B317">
        <f t="shared" si="8"/>
        <v>3.1068202542508589</v>
      </c>
      <c r="C317">
        <f t="shared" si="9"/>
        <v>3.1068202542508589</v>
      </c>
      <c r="D317">
        <f>[1]!XLSTAT_PDFStudent(B317,276)</f>
        <v>3.4110873958207426E-3</v>
      </c>
    </row>
    <row r="318" spans="1:4">
      <c r="A318" s="4">
        <v>318</v>
      </c>
      <c r="B318">
        <f t="shared" si="8"/>
        <v>50</v>
      </c>
      <c r="C318">
        <f t="shared" si="9"/>
        <v>3.1068202542508589</v>
      </c>
      <c r="D318">
        <f>[1]!XLSTAT_PDFStudent(B318,276)</f>
        <v>5.6601650205822504E-140</v>
      </c>
    </row>
    <row r="319" spans="1:4">
      <c r="A319" s="4">
        <v>319</v>
      </c>
      <c r="B319">
        <f t="shared" si="8"/>
        <v>50</v>
      </c>
      <c r="C319">
        <f t="shared" si="9"/>
        <v>3.1140242030478227</v>
      </c>
      <c r="D319">
        <f>[1]!XLSTAT_PDFStudent(B319,276)</f>
        <v>5.6601650205822504E-140</v>
      </c>
    </row>
    <row r="320" spans="1:4">
      <c r="A320" s="4">
        <v>320</v>
      </c>
      <c r="B320">
        <f t="shared" si="8"/>
        <v>3.1140242030478227</v>
      </c>
      <c r="C320">
        <f t="shared" si="9"/>
        <v>3.1140242030478227</v>
      </c>
      <c r="D320">
        <f>[1]!XLSTAT_PDFStudent(B320,276)</f>
        <v>3.3377743360663622E-3</v>
      </c>
    </row>
    <row r="321" spans="1:4">
      <c r="A321" s="4">
        <v>321</v>
      </c>
      <c r="B321">
        <f t="shared" ref="B321:B384" si="10">IF(-1^(INT(A321/2)+2)&gt;0,1.96859634433061+2*INT(A321/2-1/2)*0.0036019743984818,50)</f>
        <v>3.121228151844786</v>
      </c>
      <c r="C321">
        <f t="shared" ref="C321:C384" si="11">1.96859634433061+2*INT(A321/2-1/2)*0.0036019743984818</f>
        <v>3.121228151844786</v>
      </c>
      <c r="D321">
        <f>[1]!XLSTAT_PDFStudent(B321,276)</f>
        <v>3.2658837850961099E-3</v>
      </c>
    </row>
    <row r="322" spans="1:4">
      <c r="A322" s="4">
        <v>322</v>
      </c>
      <c r="B322">
        <f t="shared" si="10"/>
        <v>50</v>
      </c>
      <c r="C322">
        <f t="shared" si="11"/>
        <v>3.121228151844786</v>
      </c>
      <c r="D322">
        <f>[1]!XLSTAT_PDFStudent(B322,276)</f>
        <v>5.6601650205822504E-140</v>
      </c>
    </row>
    <row r="323" spans="1:4">
      <c r="A323" s="4">
        <v>323</v>
      </c>
      <c r="B323">
        <f t="shared" si="10"/>
        <v>50</v>
      </c>
      <c r="C323">
        <f t="shared" si="11"/>
        <v>3.1284321006417497</v>
      </c>
      <c r="D323">
        <f>[1]!XLSTAT_PDFStudent(B323,276)</f>
        <v>5.6601650205822504E-140</v>
      </c>
    </row>
    <row r="324" spans="1:4">
      <c r="A324" s="4">
        <v>324</v>
      </c>
      <c r="B324">
        <f t="shared" si="10"/>
        <v>3.1284321006417497</v>
      </c>
      <c r="C324">
        <f t="shared" si="11"/>
        <v>3.1284321006417497</v>
      </c>
      <c r="D324">
        <f>[1]!XLSTAT_PDFStudent(B324,276)</f>
        <v>3.1953918473767613E-3</v>
      </c>
    </row>
    <row r="325" spans="1:4">
      <c r="A325" s="4">
        <v>325</v>
      </c>
      <c r="B325">
        <f t="shared" si="10"/>
        <v>3.1356360494387134</v>
      </c>
      <c r="C325">
        <f t="shared" si="11"/>
        <v>3.1356360494387134</v>
      </c>
      <c r="D325">
        <f>[1]!XLSTAT_PDFStudent(B325,276)</f>
        <v>3.1262749433684832E-3</v>
      </c>
    </row>
    <row r="326" spans="1:4">
      <c r="A326" s="4">
        <v>326</v>
      </c>
      <c r="B326">
        <f t="shared" si="10"/>
        <v>50</v>
      </c>
      <c r="C326">
        <f t="shared" si="11"/>
        <v>3.1356360494387134</v>
      </c>
      <c r="D326">
        <f>[1]!XLSTAT_PDFStudent(B326,276)</f>
        <v>5.6601650205822504E-140</v>
      </c>
    </row>
    <row r="327" spans="1:4">
      <c r="A327" s="4">
        <v>327</v>
      </c>
      <c r="B327">
        <f t="shared" si="10"/>
        <v>50</v>
      </c>
      <c r="C327">
        <f t="shared" si="11"/>
        <v>3.1428399982356767</v>
      </c>
      <c r="D327">
        <f>[1]!XLSTAT_PDFStudent(B327,276)</f>
        <v>5.6601650205822504E-140</v>
      </c>
    </row>
    <row r="328" spans="1:4">
      <c r="A328" s="4">
        <v>328</v>
      </c>
      <c r="B328">
        <f t="shared" si="10"/>
        <v>3.1428399982356767</v>
      </c>
      <c r="C328">
        <f t="shared" si="11"/>
        <v>3.1428399982356767</v>
      </c>
      <c r="D328">
        <f>[1]!XLSTAT_PDFStudent(B328,276)</f>
        <v>3.0585098072531502E-3</v>
      </c>
    </row>
    <row r="329" spans="1:4">
      <c r="A329" s="4">
        <v>329</v>
      </c>
      <c r="B329">
        <f t="shared" si="10"/>
        <v>3.1500439470326405</v>
      </c>
      <c r="C329">
        <f t="shared" si="11"/>
        <v>3.1500439470326405</v>
      </c>
      <c r="D329">
        <f>[1]!XLSTAT_PDFStudent(B329,276)</f>
        <v>2.9920734846324124E-3</v>
      </c>
    </row>
    <row r="330" spans="1:4">
      <c r="A330" s="4">
        <v>330</v>
      </c>
      <c r="B330">
        <f t="shared" si="10"/>
        <v>50</v>
      </c>
      <c r="C330">
        <f t="shared" si="11"/>
        <v>3.1500439470326405</v>
      </c>
      <c r="D330">
        <f>[1]!XLSTAT_PDFStudent(B330,276)</f>
        <v>5.6601650205822504E-140</v>
      </c>
    </row>
    <row r="331" spans="1:4">
      <c r="A331" s="4">
        <v>331</v>
      </c>
      <c r="B331">
        <f t="shared" si="10"/>
        <v>50</v>
      </c>
      <c r="C331">
        <f t="shared" si="11"/>
        <v>3.1572478958296042</v>
      </c>
      <c r="D331">
        <f>[1]!XLSTAT_PDFStudent(B331,276)</f>
        <v>5.6601650205822504E-140</v>
      </c>
    </row>
    <row r="332" spans="1:4">
      <c r="A332" s="4">
        <v>332</v>
      </c>
      <c r="B332">
        <f t="shared" si="10"/>
        <v>3.1572478958296042</v>
      </c>
      <c r="C332">
        <f t="shared" si="11"/>
        <v>3.1572478958296042</v>
      </c>
      <c r="D332">
        <f>[1]!XLSTAT_PDFStudent(B332,276)</f>
        <v>2.9269433302001463E-3</v>
      </c>
    </row>
    <row r="333" spans="1:4">
      <c r="A333" s="4">
        <v>333</v>
      </c>
      <c r="B333">
        <f t="shared" si="10"/>
        <v>3.1644518446265675</v>
      </c>
      <c r="C333">
        <f t="shared" si="11"/>
        <v>3.1644518446265675</v>
      </c>
      <c r="D333">
        <f>[1]!XLSTAT_PDFStudent(B333,276)</f>
        <v>2.8630970053890345E-3</v>
      </c>
    </row>
    <row r="334" spans="1:4">
      <c r="A334" s="4">
        <v>334</v>
      </c>
      <c r="B334">
        <f t="shared" si="10"/>
        <v>50</v>
      </c>
      <c r="C334">
        <f t="shared" si="11"/>
        <v>3.1644518446265675</v>
      </c>
      <c r="D334">
        <f>[1]!XLSTAT_PDFStudent(B334,276)</f>
        <v>5.6601650205822504E-140</v>
      </c>
    </row>
    <row r="335" spans="1:4">
      <c r="A335" s="4">
        <v>335</v>
      </c>
      <c r="B335">
        <f t="shared" si="10"/>
        <v>50</v>
      </c>
      <c r="C335">
        <f t="shared" si="11"/>
        <v>3.1716557934235312</v>
      </c>
      <c r="D335">
        <f>[1]!XLSTAT_PDFStudent(B335,276)</f>
        <v>5.6601650205822504E-140</v>
      </c>
    </row>
    <row r="336" spans="1:4">
      <c r="A336" s="4">
        <v>336</v>
      </c>
      <c r="B336">
        <f t="shared" si="10"/>
        <v>3.1716557934235312</v>
      </c>
      <c r="C336">
        <f t="shared" si="11"/>
        <v>3.1716557934235312</v>
      </c>
      <c r="D336">
        <f>[1]!XLSTAT_PDFStudent(B336,276)</f>
        <v>2.8005124759924163E-3</v>
      </c>
    </row>
    <row r="337" spans="1:4">
      <c r="A337" s="4">
        <v>337</v>
      </c>
      <c r="B337">
        <f t="shared" si="10"/>
        <v>3.1788597422204949</v>
      </c>
      <c r="C337">
        <f t="shared" si="11"/>
        <v>3.1788597422204949</v>
      </c>
      <c r="D337">
        <f>[1]!XLSTAT_PDFStudent(B337,276)</f>
        <v>2.7391680097633201E-3</v>
      </c>
    </row>
    <row r="338" spans="1:4">
      <c r="A338" s="4">
        <v>338</v>
      </c>
      <c r="B338">
        <f t="shared" si="10"/>
        <v>50</v>
      </c>
      <c r="C338">
        <f t="shared" si="11"/>
        <v>3.1788597422204949</v>
      </c>
      <c r="D338">
        <f>[1]!XLSTAT_PDFStudent(B338,276)</f>
        <v>5.6601650205822504E-140</v>
      </c>
    </row>
    <row r="339" spans="1:4">
      <c r="A339" s="4">
        <v>339</v>
      </c>
      <c r="B339">
        <f t="shared" si="10"/>
        <v>50</v>
      </c>
      <c r="C339">
        <f t="shared" si="11"/>
        <v>3.1860636910174582</v>
      </c>
      <c r="D339">
        <f>[1]!XLSTAT_PDFStudent(B339,276)</f>
        <v>5.6601650205822504E-140</v>
      </c>
    </row>
    <row r="340" spans="1:4">
      <c r="A340" s="4">
        <v>340</v>
      </c>
      <c r="B340">
        <f t="shared" si="10"/>
        <v>3.1860636910174582</v>
      </c>
      <c r="C340">
        <f t="shared" si="11"/>
        <v>3.1860636910174582</v>
      </c>
      <c r="D340">
        <f>[1]!XLSTAT_PDFStudent(B340,276)</f>
        <v>2.6790421739919541E-3</v>
      </c>
    </row>
    <row r="341" spans="1:4">
      <c r="A341" s="4">
        <v>341</v>
      </c>
      <c r="B341">
        <f t="shared" si="10"/>
        <v>3.193267639814422</v>
      </c>
      <c r="C341">
        <f t="shared" si="11"/>
        <v>3.193267639814422</v>
      </c>
      <c r="D341">
        <f>[1]!XLSTAT_PDFStudent(B341,276)</f>
        <v>2.6201138330621127E-3</v>
      </c>
    </row>
    <row r="342" spans="1:4">
      <c r="A342" s="4">
        <v>342</v>
      </c>
      <c r="B342">
        <f t="shared" si="10"/>
        <v>50</v>
      </c>
      <c r="C342">
        <f t="shared" si="11"/>
        <v>3.193267639814422</v>
      </c>
      <c r="D342">
        <f>[1]!XLSTAT_PDFStudent(B342,276)</f>
        <v>5.6601650205822504E-140</v>
      </c>
    </row>
    <row r="343" spans="1:4">
      <c r="A343" s="4">
        <v>343</v>
      </c>
      <c r="B343">
        <f t="shared" si="10"/>
        <v>50</v>
      </c>
      <c r="C343">
        <f t="shared" si="11"/>
        <v>3.2004715886113857</v>
      </c>
      <c r="D343">
        <f>[1]!XLSTAT_PDFStudent(B343,276)</f>
        <v>5.6601650205822504E-140</v>
      </c>
    </row>
    <row r="344" spans="1:4">
      <c r="A344" s="4">
        <v>344</v>
      </c>
      <c r="B344">
        <f t="shared" si="10"/>
        <v>3.2004715886113857</v>
      </c>
      <c r="C344">
        <f t="shared" si="11"/>
        <v>3.2004715886113857</v>
      </c>
      <c r="D344">
        <f>[1]!XLSTAT_PDFStudent(B344,276)</f>
        <v>2.5623621459885644E-3</v>
      </c>
    </row>
    <row r="345" spans="1:4">
      <c r="A345" s="4">
        <v>345</v>
      </c>
      <c r="B345">
        <f t="shared" si="10"/>
        <v>3.207675537408349</v>
      </c>
      <c r="C345">
        <f t="shared" si="11"/>
        <v>3.207675537408349</v>
      </c>
      <c r="D345">
        <f>[1]!XLSTAT_PDFStudent(B345,276)</f>
        <v>2.5057665639360975E-3</v>
      </c>
    </row>
    <row r="346" spans="1:4">
      <c r="A346" s="4">
        <v>346</v>
      </c>
      <c r="B346">
        <f t="shared" si="10"/>
        <v>50</v>
      </c>
      <c r="C346">
        <f t="shared" si="11"/>
        <v>3.207675537408349</v>
      </c>
      <c r="D346">
        <f>[1]!XLSTAT_PDFStudent(B346,276)</f>
        <v>5.6601650205822504E-140</v>
      </c>
    </row>
    <row r="347" spans="1:4">
      <c r="A347" s="4">
        <v>347</v>
      </c>
      <c r="B347">
        <f t="shared" si="10"/>
        <v>50</v>
      </c>
      <c r="C347">
        <f t="shared" si="11"/>
        <v>3.2148794862053132</v>
      </c>
      <c r="D347">
        <f>[1]!XLSTAT_PDFStudent(B347,276)</f>
        <v>5.6601650205822504E-140</v>
      </c>
    </row>
    <row r="348" spans="1:4">
      <c r="A348" s="4">
        <v>348</v>
      </c>
      <c r="B348">
        <f t="shared" si="10"/>
        <v>3.2148794862053132</v>
      </c>
      <c r="C348">
        <f t="shared" si="11"/>
        <v>3.2148794862053132</v>
      </c>
      <c r="D348">
        <f>[1]!XLSTAT_PDFStudent(B348,276)</f>
        <v>2.4503068277218804E-3</v>
      </c>
    </row>
    <row r="349" spans="1:4">
      <c r="A349" s="4">
        <v>349</v>
      </c>
      <c r="B349">
        <f t="shared" si="10"/>
        <v>3.2220834350022765</v>
      </c>
      <c r="C349">
        <f t="shared" si="11"/>
        <v>3.2220834350022765</v>
      </c>
      <c r="D349">
        <f>[1]!XLSTAT_PDFStudent(B349,276)</f>
        <v>2.3959629653014926E-3</v>
      </c>
    </row>
    <row r="350" spans="1:4">
      <c r="A350" s="4">
        <v>350</v>
      </c>
      <c r="B350">
        <f t="shared" si="10"/>
        <v>50</v>
      </c>
      <c r="C350">
        <f t="shared" si="11"/>
        <v>3.2220834350022765</v>
      </c>
      <c r="D350">
        <f>[1]!XLSTAT_PDFStudent(B350,276)</f>
        <v>5.6601650205822504E-140</v>
      </c>
    </row>
    <row r="351" spans="1:4">
      <c r="A351" s="4">
        <v>351</v>
      </c>
      <c r="B351">
        <f t="shared" si="10"/>
        <v>50</v>
      </c>
      <c r="C351">
        <f t="shared" si="11"/>
        <v>3.2292873837992397</v>
      </c>
      <c r="D351">
        <f>[1]!XLSTAT_PDFStudent(B351,276)</f>
        <v>5.6601650205822504E-140</v>
      </c>
    </row>
    <row r="352" spans="1:4">
      <c r="A352" s="4">
        <v>352</v>
      </c>
      <c r="B352">
        <f t="shared" si="10"/>
        <v>3.2292873837992397</v>
      </c>
      <c r="C352">
        <f t="shared" si="11"/>
        <v>3.2292873837992397</v>
      </c>
      <c r="D352">
        <f>[1]!XLSTAT_PDFStudent(B352,276)</f>
        <v>2.342715289240562E-3</v>
      </c>
    </row>
    <row r="353" spans="1:4">
      <c r="A353" s="4">
        <v>353</v>
      </c>
      <c r="B353">
        <f t="shared" si="10"/>
        <v>3.2364913325962039</v>
      </c>
      <c r="C353">
        <f t="shared" si="11"/>
        <v>3.2364913325962039</v>
      </c>
      <c r="D353">
        <f>[1]!XLSTAT_PDFStudent(B353,276)</f>
        <v>2.2905443941726058E-3</v>
      </c>
    </row>
    <row r="354" spans="1:4">
      <c r="A354" s="4">
        <v>354</v>
      </c>
      <c r="B354">
        <f t="shared" si="10"/>
        <v>50</v>
      </c>
      <c r="C354">
        <f t="shared" si="11"/>
        <v>3.2364913325962039</v>
      </c>
      <c r="D354">
        <f>[1]!XLSTAT_PDFStudent(B354,276)</f>
        <v>5.6601650205822504E-140</v>
      </c>
    </row>
    <row r="355" spans="1:4">
      <c r="A355" s="4">
        <v>355</v>
      </c>
      <c r="B355">
        <f t="shared" si="10"/>
        <v>50</v>
      </c>
      <c r="C355">
        <f t="shared" si="11"/>
        <v>3.2436952813931672</v>
      </c>
      <c r="D355">
        <f>[1]!XLSTAT_PDFStudent(B355,276)</f>
        <v>5.6601650205822504E-140</v>
      </c>
    </row>
    <row r="356" spans="1:4">
      <c r="A356" s="4">
        <v>356</v>
      </c>
      <c r="B356">
        <f t="shared" si="10"/>
        <v>3.2436952813931672</v>
      </c>
      <c r="C356">
        <f t="shared" si="11"/>
        <v>3.2436952813931672</v>
      </c>
      <c r="D356">
        <f>[1]!XLSTAT_PDFStudent(B356,276)</f>
        <v>2.2394311542446969E-3</v>
      </c>
    </row>
    <row r="357" spans="1:4">
      <c r="A357" s="4">
        <v>357</v>
      </c>
      <c r="B357">
        <f t="shared" si="10"/>
        <v>3.2508992301901309</v>
      </c>
      <c r="C357">
        <f t="shared" si="11"/>
        <v>3.2508992301901309</v>
      </c>
      <c r="D357">
        <f>[1]!XLSTAT_PDFStudent(B357,276)</f>
        <v>2.1893567205509131E-3</v>
      </c>
    </row>
    <row r="358" spans="1:4">
      <c r="A358" s="4">
        <v>358</v>
      </c>
      <c r="B358">
        <f t="shared" si="10"/>
        <v>50</v>
      </c>
      <c r="C358">
        <f t="shared" si="11"/>
        <v>3.2508992301901309</v>
      </c>
      <c r="D358">
        <f>[1]!XLSTAT_PDFStudent(B358,276)</f>
        <v>5.6601650205822504E-140</v>
      </c>
    </row>
    <row r="359" spans="1:4">
      <c r="A359" s="4">
        <v>359</v>
      </c>
      <c r="B359">
        <f t="shared" si="10"/>
        <v>50</v>
      </c>
      <c r="C359">
        <f t="shared" si="11"/>
        <v>3.2581031789870947</v>
      </c>
      <c r="D359">
        <f>[1]!XLSTAT_PDFStudent(B359,276)</f>
        <v>5.6601650205822504E-140</v>
      </c>
    </row>
    <row r="360" spans="1:4">
      <c r="A360" s="4">
        <v>360</v>
      </c>
      <c r="B360">
        <f t="shared" si="10"/>
        <v>3.2581031789870947</v>
      </c>
      <c r="C360">
        <f t="shared" si="11"/>
        <v>3.2581031789870947</v>
      </c>
      <c r="D360">
        <f>[1]!XLSTAT_PDFStudent(B360,276)</f>
        <v>2.1403025185562294E-3</v>
      </c>
    </row>
    <row r="361" spans="1:4">
      <c r="A361" s="4">
        <v>361</v>
      </c>
      <c r="B361">
        <f t="shared" si="10"/>
        <v>3.265307127784058</v>
      </c>
      <c r="C361">
        <f t="shared" si="11"/>
        <v>3.265307127784058</v>
      </c>
      <c r="D361">
        <f>[1]!XLSTAT_PDFStudent(B361,276)</f>
        <v>2.0922502455105992E-3</v>
      </c>
    </row>
    <row r="362" spans="1:4">
      <c r="A362" s="4">
        <v>362</v>
      </c>
      <c r="B362">
        <f t="shared" si="10"/>
        <v>50</v>
      </c>
      <c r="C362">
        <f t="shared" si="11"/>
        <v>3.265307127784058</v>
      </c>
      <c r="D362">
        <f>[1]!XLSTAT_PDFStudent(B362,276)</f>
        <v>5.6601650205822504E-140</v>
      </c>
    </row>
    <row r="363" spans="1:4">
      <c r="A363" s="4">
        <v>363</v>
      </c>
      <c r="B363">
        <f t="shared" si="10"/>
        <v>50</v>
      </c>
      <c r="C363">
        <f t="shared" si="11"/>
        <v>3.2725110765810217</v>
      </c>
      <c r="D363">
        <f>[1]!XLSTAT_PDFStudent(B363,276)</f>
        <v>5.6601650205822504E-140</v>
      </c>
    </row>
    <row r="364" spans="1:4">
      <c r="A364" s="4">
        <v>364</v>
      </c>
      <c r="B364">
        <f t="shared" si="10"/>
        <v>3.2725110765810217</v>
      </c>
      <c r="C364">
        <f t="shared" si="11"/>
        <v>3.2725110765810217</v>
      </c>
      <c r="D364">
        <f>[1]!XLSTAT_PDFStudent(B364,276)</f>
        <v>2.0451818678542534E-3</v>
      </c>
    </row>
    <row r="365" spans="1:4">
      <c r="A365" s="4">
        <v>365</v>
      </c>
      <c r="B365">
        <f t="shared" si="10"/>
        <v>3.2797150253779854</v>
      </c>
      <c r="C365">
        <f t="shared" si="11"/>
        <v>3.2797150253779854</v>
      </c>
      <c r="D365">
        <f>[1]!XLSTAT_PDFStudent(B365,276)</f>
        <v>1.9990796186164189E-3</v>
      </c>
    </row>
    <row r="366" spans="1:4">
      <c r="A366" s="4">
        <v>366</v>
      </c>
      <c r="B366">
        <f t="shared" si="10"/>
        <v>50</v>
      </c>
      <c r="C366">
        <f t="shared" si="11"/>
        <v>3.2797150253779854</v>
      </c>
      <c r="D366">
        <f>[1]!XLSTAT_PDFStudent(B366,276)</f>
        <v>5.6601650205822504E-140</v>
      </c>
    </row>
    <row r="367" spans="1:4">
      <c r="A367" s="4">
        <v>367</v>
      </c>
      <c r="B367">
        <f t="shared" si="10"/>
        <v>50</v>
      </c>
      <c r="C367">
        <f t="shared" si="11"/>
        <v>3.2869189741749487</v>
      </c>
      <c r="D367">
        <f>[1]!XLSTAT_PDFStudent(B367,276)</f>
        <v>5.6601650205822504E-140</v>
      </c>
    </row>
    <row r="368" spans="1:4">
      <c r="A368" s="4">
        <v>368</v>
      </c>
      <c r="B368">
        <f t="shared" si="10"/>
        <v>3.2869189741749487</v>
      </c>
      <c r="C368">
        <f t="shared" si="11"/>
        <v>3.2869189741749487</v>
      </c>
      <c r="D368">
        <f>[1]!XLSTAT_PDFStudent(B368,276)</f>
        <v>1.9539259948068194E-3</v>
      </c>
    </row>
    <row r="369" spans="1:4">
      <c r="A369" s="4">
        <v>369</v>
      </c>
      <c r="B369">
        <f t="shared" si="10"/>
        <v>3.2941229229719124</v>
      </c>
      <c r="C369">
        <f t="shared" si="11"/>
        <v>3.2941229229719124</v>
      </c>
      <c r="D369">
        <f>[1]!XLSTAT_PDFStudent(B369,276)</f>
        <v>1.9097037548022476E-3</v>
      </c>
    </row>
    <row r="370" spans="1:4">
      <c r="A370" s="4">
        <v>370</v>
      </c>
      <c r="B370">
        <f t="shared" si="10"/>
        <v>50</v>
      </c>
      <c r="C370">
        <f t="shared" si="11"/>
        <v>3.2941229229719124</v>
      </c>
      <c r="D370">
        <f>[1]!XLSTAT_PDFStudent(B370,276)</f>
        <v>5.6601650205822504E-140</v>
      </c>
    </row>
    <row r="371" spans="1:4">
      <c r="A371" s="4">
        <v>371</v>
      </c>
      <c r="B371">
        <f t="shared" si="10"/>
        <v>50</v>
      </c>
      <c r="C371">
        <f t="shared" si="11"/>
        <v>3.3013268717688762</v>
      </c>
      <c r="D371">
        <f>[1]!XLSTAT_PDFStudent(B371,276)</f>
        <v>5.6601650205822504E-140</v>
      </c>
    </row>
    <row r="372" spans="1:4">
      <c r="A372" s="4">
        <v>372</v>
      </c>
      <c r="B372">
        <f t="shared" si="10"/>
        <v>3.3013268717688762</v>
      </c>
      <c r="C372">
        <f t="shared" si="11"/>
        <v>3.3013268717688762</v>
      </c>
      <c r="D372">
        <f>[1]!XLSTAT_PDFStudent(B372,276)</f>
        <v>1.8663959157278779E-3</v>
      </c>
    </row>
    <row r="373" spans="1:4">
      <c r="A373" s="4">
        <v>373</v>
      </c>
      <c r="B373">
        <f t="shared" si="10"/>
        <v>3.3085308205658395</v>
      </c>
      <c r="C373">
        <f t="shared" si="11"/>
        <v>3.3085308205658395</v>
      </c>
      <c r="D373">
        <f>[1]!XLSTAT_PDFStudent(B373,276)</f>
        <v>1.8239857508356514E-3</v>
      </c>
    </row>
    <row r="374" spans="1:4">
      <c r="A374" s="4">
        <v>374</v>
      </c>
      <c r="B374">
        <f t="shared" si="10"/>
        <v>50</v>
      </c>
      <c r="C374">
        <f t="shared" si="11"/>
        <v>3.3085308205658395</v>
      </c>
      <c r="D374">
        <f>[1]!XLSTAT_PDFStudent(B374,276)</f>
        <v>5.6601650205822504E-140</v>
      </c>
    </row>
    <row r="375" spans="1:4">
      <c r="A375" s="4">
        <v>375</v>
      </c>
      <c r="B375">
        <f t="shared" si="10"/>
        <v>50</v>
      </c>
      <c r="C375">
        <f t="shared" si="11"/>
        <v>3.3157347693628032</v>
      </c>
      <c r="D375">
        <f>[1]!XLSTAT_PDFStudent(B375,276)</f>
        <v>5.6601650205822504E-140</v>
      </c>
    </row>
    <row r="376" spans="1:4">
      <c r="A376" s="4">
        <v>376</v>
      </c>
      <c r="B376">
        <f t="shared" si="10"/>
        <v>3.3157347693628032</v>
      </c>
      <c r="C376">
        <f t="shared" si="11"/>
        <v>3.3157347693628032</v>
      </c>
      <c r="D376">
        <f>[1]!XLSTAT_PDFStudent(B376,276)</f>
        <v>1.7824567868791779E-3</v>
      </c>
    </row>
    <row r="377" spans="1:4">
      <c r="A377" s="4">
        <v>377</v>
      </c>
      <c r="B377">
        <f t="shared" si="10"/>
        <v>3.3229387181597669</v>
      </c>
      <c r="C377">
        <f t="shared" si="11"/>
        <v>3.3229387181597669</v>
      </c>
      <c r="D377">
        <f>[1]!XLSTAT_PDFStudent(B377,276)</f>
        <v>1.7417928014872403E-3</v>
      </c>
    </row>
    <row r="378" spans="1:4">
      <c r="A378" s="4">
        <v>378</v>
      </c>
      <c r="B378">
        <f t="shared" si="10"/>
        <v>50</v>
      </c>
      <c r="C378">
        <f t="shared" si="11"/>
        <v>3.3229387181597669</v>
      </c>
      <c r="D378">
        <f>[1]!XLSTAT_PDFStudent(B378,276)</f>
        <v>5.6601650205822504E-140</v>
      </c>
    </row>
    <row r="379" spans="1:4">
      <c r="A379" s="4">
        <v>379</v>
      </c>
      <c r="B379">
        <f t="shared" si="10"/>
        <v>50</v>
      </c>
      <c r="C379">
        <f t="shared" si="11"/>
        <v>3.3301426669567302</v>
      </c>
      <c r="D379">
        <f>[1]!XLSTAT_PDFStudent(B379,276)</f>
        <v>5.6601650205822504E-140</v>
      </c>
    </row>
    <row r="380" spans="1:4">
      <c r="A380" s="4">
        <v>380</v>
      </c>
      <c r="B380">
        <f t="shared" si="10"/>
        <v>3.3301426669567302</v>
      </c>
      <c r="C380">
        <f t="shared" si="11"/>
        <v>3.3301426669567302</v>
      </c>
      <c r="D380">
        <f>[1]!XLSTAT_PDFStudent(B380,276)</f>
        <v>1.7019778205355403E-3</v>
      </c>
    </row>
    <row r="381" spans="1:4">
      <c r="A381" s="4">
        <v>381</v>
      </c>
      <c r="B381">
        <f t="shared" si="10"/>
        <v>3.337346615753694</v>
      </c>
      <c r="C381">
        <f t="shared" si="11"/>
        <v>3.337346615753694</v>
      </c>
      <c r="D381">
        <f>[1]!XLSTAT_PDFStudent(B381,276)</f>
        <v>1.6629961155188186E-3</v>
      </c>
    </row>
    <row r="382" spans="1:4">
      <c r="A382" s="4">
        <v>382</v>
      </c>
      <c r="B382">
        <f t="shared" si="10"/>
        <v>50</v>
      </c>
      <c r="C382">
        <f t="shared" si="11"/>
        <v>3.337346615753694</v>
      </c>
      <c r="D382">
        <f>[1]!XLSTAT_PDFStudent(B382,276)</f>
        <v>5.6601650205822504E-140</v>
      </c>
    </row>
    <row r="383" spans="1:4">
      <c r="A383" s="4">
        <v>383</v>
      </c>
      <c r="B383">
        <f t="shared" si="10"/>
        <v>50</v>
      </c>
      <c r="C383">
        <f t="shared" si="11"/>
        <v>3.3445505645506577</v>
      </c>
      <c r="D383">
        <f>[1]!XLSTAT_PDFStudent(B383,276)</f>
        <v>5.6601650205822504E-140</v>
      </c>
    </row>
    <row r="384" spans="1:4">
      <c r="A384" s="4">
        <v>384</v>
      </c>
      <c r="B384">
        <f t="shared" si="10"/>
        <v>3.3445505645506577</v>
      </c>
      <c r="C384">
        <f t="shared" si="11"/>
        <v>3.3445505645506577</v>
      </c>
      <c r="D384">
        <f>[1]!XLSTAT_PDFStudent(B384,276)</f>
        <v>1.6248322009231925E-3</v>
      </c>
    </row>
    <row r="385" spans="1:4">
      <c r="A385" s="4">
        <v>385</v>
      </c>
      <c r="B385">
        <f t="shared" ref="B385:B448" si="12">IF(-1^(INT(A385/2)+2)&gt;0,1.96859634433061+2*INT(A385/2-1/2)*0.0036019743984818,50)</f>
        <v>3.351754513347621</v>
      </c>
      <c r="C385">
        <f t="shared" ref="C385:C448" si="13">1.96859634433061+2*INT(A385/2-1/2)*0.0036019743984818</f>
        <v>3.351754513347621</v>
      </c>
      <c r="D385">
        <f>[1]!XLSTAT_PDFStudent(B385,276)</f>
        <v>1.5874708315994641E-3</v>
      </c>
    </row>
    <row r="386" spans="1:4">
      <c r="A386" s="4">
        <v>386</v>
      </c>
      <c r="B386">
        <f t="shared" si="12"/>
        <v>50</v>
      </c>
      <c r="C386">
        <f t="shared" si="13"/>
        <v>3.351754513347621</v>
      </c>
      <c r="D386">
        <f>[1]!XLSTAT_PDFStudent(B386,276)</f>
        <v>5.6601650205822504E-140</v>
      </c>
    </row>
    <row r="387" spans="1:4">
      <c r="A387" s="4">
        <v>387</v>
      </c>
      <c r="B387">
        <f t="shared" si="12"/>
        <v>50</v>
      </c>
      <c r="C387">
        <f t="shared" si="13"/>
        <v>3.3589584621445852</v>
      </c>
      <c r="D387">
        <f>[1]!XLSTAT_PDFStudent(B387,276)</f>
        <v>5.6601650205822504E-140</v>
      </c>
    </row>
    <row r="388" spans="1:4">
      <c r="A388" s="4">
        <v>388</v>
      </c>
      <c r="B388">
        <f t="shared" si="12"/>
        <v>3.3589584621445852</v>
      </c>
      <c r="C388">
        <f t="shared" si="13"/>
        <v>3.3589584621445852</v>
      </c>
      <c r="D388">
        <f>[1]!XLSTAT_PDFStudent(B388,276)</f>
        <v>1.5508970001391383E-3</v>
      </c>
    </row>
    <row r="389" spans="1:4">
      <c r="A389" s="4">
        <v>389</v>
      </c>
      <c r="B389">
        <f t="shared" si="12"/>
        <v>3.3661624109415484</v>
      </c>
      <c r="C389">
        <f t="shared" si="13"/>
        <v>3.3661624109415484</v>
      </c>
      <c r="D389">
        <f>[1]!XLSTAT_PDFStudent(B389,276)</f>
        <v>1.5150959342526947E-3</v>
      </c>
    </row>
    <row r="390" spans="1:4">
      <c r="A390" s="4">
        <v>390</v>
      </c>
      <c r="B390">
        <f t="shared" si="12"/>
        <v>50</v>
      </c>
      <c r="C390">
        <f t="shared" si="13"/>
        <v>3.3661624109415484</v>
      </c>
      <c r="D390">
        <f>[1]!XLSTAT_PDFStudent(B390,276)</f>
        <v>5.6601650205822504E-140</v>
      </c>
    </row>
    <row r="391" spans="1:4">
      <c r="A391" s="4">
        <v>391</v>
      </c>
      <c r="B391">
        <f t="shared" si="12"/>
        <v>50</v>
      </c>
      <c r="C391">
        <f t="shared" si="13"/>
        <v>3.3733663597385117</v>
      </c>
      <c r="D391">
        <f>[1]!XLSTAT_PDFStudent(B391,276)</f>
        <v>5.6601650205822504E-140</v>
      </c>
    </row>
    <row r="392" spans="1:4">
      <c r="A392" s="4">
        <v>392</v>
      </c>
      <c r="B392">
        <f t="shared" si="12"/>
        <v>3.3733663597385117</v>
      </c>
      <c r="C392">
        <f t="shared" si="13"/>
        <v>3.3733663597385117</v>
      </c>
      <c r="D392">
        <f>[1]!XLSTAT_PDFStudent(B392,276)</f>
        <v>1.4800530941516143E-3</v>
      </c>
    </row>
    <row r="393" spans="1:4">
      <c r="A393" s="4">
        <v>393</v>
      </c>
      <c r="B393">
        <f t="shared" si="12"/>
        <v>3.3805703085354759</v>
      </c>
      <c r="C393">
        <f t="shared" si="13"/>
        <v>3.3805703085354759</v>
      </c>
      <c r="D393">
        <f>[1]!XLSTAT_PDFStudent(B393,276)</f>
        <v>1.4457541699345591E-3</v>
      </c>
    </row>
    <row r="394" spans="1:4">
      <c r="A394" s="4">
        <v>394</v>
      </c>
      <c r="B394">
        <f t="shared" si="12"/>
        <v>50</v>
      </c>
      <c r="C394">
        <f t="shared" si="13"/>
        <v>3.3805703085354759</v>
      </c>
      <c r="D394">
        <f>[1]!XLSTAT_PDFStudent(B394,276)</f>
        <v>5.6601650205822504E-140</v>
      </c>
    </row>
    <row r="395" spans="1:4">
      <c r="A395" s="4">
        <v>395</v>
      </c>
      <c r="B395">
        <f t="shared" si="12"/>
        <v>50</v>
      </c>
      <c r="C395">
        <f t="shared" si="13"/>
        <v>3.3877742573324392</v>
      </c>
      <c r="D395">
        <f>[1]!XLSTAT_PDFStudent(B395,276)</f>
        <v>5.6601650205822504E-140</v>
      </c>
    </row>
    <row r="396" spans="1:4">
      <c r="A396" s="4">
        <v>396</v>
      </c>
      <c r="B396">
        <f t="shared" si="12"/>
        <v>3.3877742573324392</v>
      </c>
      <c r="C396">
        <f t="shared" si="13"/>
        <v>3.3877742573324392</v>
      </c>
      <c r="D396">
        <f>[1]!XLSTAT_PDFStudent(B396,276)</f>
        <v>1.4121850789786219E-3</v>
      </c>
    </row>
    <row r="397" spans="1:4">
      <c r="A397" s="4">
        <v>397</v>
      </c>
      <c r="B397">
        <f t="shared" si="12"/>
        <v>3.3949782061294029</v>
      </c>
      <c r="C397">
        <f t="shared" si="13"/>
        <v>3.3949782061294029</v>
      </c>
      <c r="D397">
        <f>[1]!XLSTAT_PDFStudent(B397,276)</f>
        <v>1.3793319633359058E-3</v>
      </c>
    </row>
    <row r="398" spans="1:4">
      <c r="A398" s="4">
        <v>398</v>
      </c>
      <c r="B398">
        <f t="shared" si="12"/>
        <v>50</v>
      </c>
      <c r="C398">
        <f t="shared" si="13"/>
        <v>3.3949782061294029</v>
      </c>
      <c r="D398">
        <f>[1]!XLSTAT_PDFStudent(B398,276)</f>
        <v>5.6601650205822504E-140</v>
      </c>
    </row>
    <row r="399" spans="1:4">
      <c r="A399" s="4">
        <v>399</v>
      </c>
      <c r="B399">
        <f t="shared" si="12"/>
        <v>50</v>
      </c>
      <c r="C399">
        <f t="shared" si="13"/>
        <v>3.4021821549263667</v>
      </c>
      <c r="D399">
        <f>[1]!XLSTAT_PDFStudent(B399,276)</f>
        <v>5.6601650205822504E-140</v>
      </c>
    </row>
    <row r="400" spans="1:4">
      <c r="A400" s="4">
        <v>400</v>
      </c>
      <c r="B400">
        <f t="shared" si="12"/>
        <v>3.4021821549263667</v>
      </c>
      <c r="C400">
        <f t="shared" si="13"/>
        <v>3.4021821549263667</v>
      </c>
      <c r="D400">
        <f>[1]!XLSTAT_PDFStudent(B400,276)</f>
        <v>1.3471811871365225E-3</v>
      </c>
    </row>
    <row r="401" spans="1:4">
      <c r="A401" s="4">
        <v>401</v>
      </c>
      <c r="B401">
        <f t="shared" si="12"/>
        <v>3.40938610372333</v>
      </c>
      <c r="C401">
        <f t="shared" si="13"/>
        <v>3.40938610372333</v>
      </c>
      <c r="D401">
        <f>[1]!XLSTAT_PDFStudent(B401,276)</f>
        <v>1.3157193339983421E-3</v>
      </c>
    </row>
    <row r="402" spans="1:4">
      <c r="A402" s="4">
        <v>402</v>
      </c>
      <c r="B402">
        <f t="shared" si="12"/>
        <v>50</v>
      </c>
      <c r="C402">
        <f t="shared" si="13"/>
        <v>3.40938610372333</v>
      </c>
      <c r="D402">
        <f>[1]!XLSTAT_PDFStudent(B402,276)</f>
        <v>5.6601650205822504E-140</v>
      </c>
    </row>
    <row r="403" spans="1:4">
      <c r="A403" s="4">
        <v>403</v>
      </c>
      <c r="B403">
        <f t="shared" si="12"/>
        <v>50</v>
      </c>
      <c r="C403">
        <f t="shared" si="13"/>
        <v>3.4165900525202937</v>
      </c>
      <c r="D403">
        <f>[1]!XLSTAT_PDFStudent(B403,276)</f>
        <v>5.6601650205822504E-140</v>
      </c>
    </row>
    <row r="404" spans="1:4">
      <c r="A404" s="4">
        <v>404</v>
      </c>
      <c r="B404">
        <f t="shared" si="12"/>
        <v>3.4165900525202937</v>
      </c>
      <c r="C404">
        <f t="shared" si="13"/>
        <v>3.4165900525202937</v>
      </c>
      <c r="D404">
        <f>[1]!XLSTAT_PDFStudent(B404,276)</f>
        <v>1.2849332044444315E-3</v>
      </c>
    </row>
    <row r="405" spans="1:4">
      <c r="A405" s="4">
        <v>405</v>
      </c>
      <c r="B405">
        <f t="shared" si="12"/>
        <v>3.4237940013172574</v>
      </c>
      <c r="C405">
        <f t="shared" si="13"/>
        <v>3.4237940013172574</v>
      </c>
      <c r="D405">
        <f>[1]!XLSTAT_PDFStudent(B405,276)</f>
        <v>1.2548098133282812E-3</v>
      </c>
    </row>
    <row r="406" spans="1:4">
      <c r="A406" s="4">
        <v>406</v>
      </c>
      <c r="B406">
        <f t="shared" si="12"/>
        <v>50</v>
      </c>
      <c r="C406">
        <f t="shared" si="13"/>
        <v>3.4237940013172574</v>
      </c>
      <c r="D406">
        <f>[1]!XLSTAT_PDFStudent(B406,276)</f>
        <v>5.6601650205822504E-140</v>
      </c>
    </row>
    <row r="407" spans="1:4">
      <c r="A407" s="4">
        <v>407</v>
      </c>
      <c r="B407">
        <f t="shared" si="12"/>
        <v>50</v>
      </c>
      <c r="C407">
        <f t="shared" si="13"/>
        <v>3.4309979501142207</v>
      </c>
      <c r="D407">
        <f>[1]!XLSTAT_PDFStudent(B407,276)</f>
        <v>5.6601650205822504E-140</v>
      </c>
    </row>
    <row r="408" spans="1:4">
      <c r="A408" s="4">
        <v>408</v>
      </c>
      <c r="B408">
        <f t="shared" si="12"/>
        <v>3.4309979501142207</v>
      </c>
      <c r="C408">
        <f t="shared" si="13"/>
        <v>3.4309979501142207</v>
      </c>
      <c r="D408">
        <f>[1]!XLSTAT_PDFStudent(B408,276)</f>
        <v>1.2253363872678541E-3</v>
      </c>
    </row>
    <row r="409" spans="1:4">
      <c r="A409" s="4">
        <v>409</v>
      </c>
      <c r="B409">
        <f t="shared" si="12"/>
        <v>3.4382018989111844</v>
      </c>
      <c r="C409">
        <f t="shared" si="13"/>
        <v>3.4382018989111844</v>
      </c>
      <c r="D409">
        <f>[1]!XLSTAT_PDFStudent(B409,276)</f>
        <v>1.1965003620889765E-3</v>
      </c>
    </row>
    <row r="410" spans="1:4">
      <c r="A410" s="4">
        <v>410</v>
      </c>
      <c r="B410">
        <f t="shared" si="12"/>
        <v>50</v>
      </c>
      <c r="C410">
        <f t="shared" si="13"/>
        <v>3.4382018989111844</v>
      </c>
      <c r="D410">
        <f>[1]!XLSTAT_PDFStudent(B410,276)</f>
        <v>5.6601650205822504E-140</v>
      </c>
    </row>
    <row r="411" spans="1:4">
      <c r="A411" s="4">
        <v>411</v>
      </c>
      <c r="B411">
        <f t="shared" si="12"/>
        <v>50</v>
      </c>
      <c r="C411">
        <f t="shared" si="13"/>
        <v>3.4454058477081482</v>
      </c>
      <c r="D411">
        <f>[1]!XLSTAT_PDFStudent(B411,276)</f>
        <v>5.6601650205822504E-140</v>
      </c>
    </row>
    <row r="412" spans="1:4">
      <c r="A412" s="4">
        <v>412</v>
      </c>
      <c r="B412">
        <f t="shared" si="12"/>
        <v>3.4454058477081482</v>
      </c>
      <c r="C412">
        <f t="shared" si="13"/>
        <v>3.4454058477081482</v>
      </c>
      <c r="D412">
        <f>[1]!XLSTAT_PDFStudent(B412,276)</f>
        <v>1.1682893802781001E-3</v>
      </c>
    </row>
    <row r="413" spans="1:4">
      <c r="A413" s="4">
        <v>413</v>
      </c>
      <c r="B413">
        <f t="shared" si="12"/>
        <v>3.4526097965051115</v>
      </c>
      <c r="C413">
        <f t="shared" si="13"/>
        <v>3.4526097965051115</v>
      </c>
      <c r="D413">
        <f>[1]!XLSTAT_PDFStudent(B413,276)</f>
        <v>1.1406912884458311E-3</v>
      </c>
    </row>
    <row r="414" spans="1:4">
      <c r="A414" s="4">
        <v>414</v>
      </c>
      <c r="B414">
        <f t="shared" si="12"/>
        <v>50</v>
      </c>
      <c r="C414">
        <f t="shared" si="13"/>
        <v>3.4526097965051115</v>
      </c>
      <c r="D414">
        <f>[1]!XLSTAT_PDFStudent(B414,276)</f>
        <v>5.6601650205822504E-140</v>
      </c>
    </row>
    <row r="415" spans="1:4">
      <c r="A415" s="4">
        <v>415</v>
      </c>
      <c r="B415">
        <f t="shared" si="12"/>
        <v>50</v>
      </c>
      <c r="C415">
        <f t="shared" si="13"/>
        <v>3.4598137453020752</v>
      </c>
      <c r="D415">
        <f>[1]!XLSTAT_PDFStudent(B415,276)</f>
        <v>5.6601650205822504E-140</v>
      </c>
    </row>
    <row r="416" spans="1:4">
      <c r="A416" s="4">
        <v>416</v>
      </c>
      <c r="B416">
        <f t="shared" si="12"/>
        <v>3.4598137453020752</v>
      </c>
      <c r="C416">
        <f t="shared" si="13"/>
        <v>3.4598137453020752</v>
      </c>
      <c r="D416">
        <f>[1]!XLSTAT_PDFStudent(B416,276)</f>
        <v>1.1136941348010398E-3</v>
      </c>
    </row>
    <row r="417" spans="1:4">
      <c r="A417" s="4">
        <v>417</v>
      </c>
      <c r="B417">
        <f t="shared" si="12"/>
        <v>3.4670176940990389</v>
      </c>
      <c r="C417">
        <f t="shared" si="13"/>
        <v>3.4670176940990389</v>
      </c>
      <c r="D417">
        <f>[1]!XLSTAT_PDFStudent(B417,276)</f>
        <v>1.0872861666360828E-3</v>
      </c>
    </row>
    <row r="418" spans="1:4">
      <c r="A418" s="4">
        <v>418</v>
      </c>
      <c r="B418">
        <f t="shared" si="12"/>
        <v>50</v>
      </c>
      <c r="C418">
        <f t="shared" si="13"/>
        <v>3.4670176940990389</v>
      </c>
      <c r="D418">
        <f>[1]!XLSTAT_PDFStudent(B418,276)</f>
        <v>5.6601650205822504E-140</v>
      </c>
    </row>
    <row r="419" spans="1:4">
      <c r="A419" s="4">
        <v>419</v>
      </c>
      <c r="B419">
        <f t="shared" si="12"/>
        <v>50</v>
      </c>
      <c r="C419">
        <f t="shared" si="13"/>
        <v>3.4742216428960022</v>
      </c>
      <c r="D419">
        <f>[1]!XLSTAT_PDFStudent(B419,276)</f>
        <v>5.6601650205822504E-140</v>
      </c>
    </row>
    <row r="420" spans="1:4">
      <c r="A420" s="4">
        <v>420</v>
      </c>
      <c r="B420">
        <f t="shared" si="12"/>
        <v>3.4742216428960022</v>
      </c>
      <c r="C420">
        <f t="shared" si="13"/>
        <v>3.4742216428960022</v>
      </c>
      <c r="D420">
        <f>[1]!XLSTAT_PDFStudent(B420,276)</f>
        <v>1.0614558278242319E-3</v>
      </c>
    </row>
    <row r="421" spans="1:4">
      <c r="A421" s="4">
        <v>421</v>
      </c>
      <c r="B421">
        <f t="shared" si="12"/>
        <v>3.4814255916929659</v>
      </c>
      <c r="C421">
        <f t="shared" si="13"/>
        <v>3.4814255916929659</v>
      </c>
      <c r="D421">
        <f>[1]!XLSTAT_PDFStudent(B421,276)</f>
        <v>1.0361917563289867E-3</v>
      </c>
    </row>
    <row r="422" spans="1:4">
      <c r="A422" s="4">
        <v>422</v>
      </c>
      <c r="B422">
        <f t="shared" si="12"/>
        <v>50</v>
      </c>
      <c r="C422">
        <f t="shared" si="13"/>
        <v>3.4814255916929659</v>
      </c>
      <c r="D422">
        <f>[1]!XLSTAT_PDFStudent(B422,276)</f>
        <v>5.6601650205822504E-140</v>
      </c>
    </row>
    <row r="423" spans="1:4">
      <c r="A423" s="4">
        <v>423</v>
      </c>
      <c r="B423">
        <f t="shared" si="12"/>
        <v>50</v>
      </c>
      <c r="C423">
        <f t="shared" si="13"/>
        <v>3.4886295404899297</v>
      </c>
      <c r="D423">
        <f>[1]!XLSTAT_PDFStudent(B423,276)</f>
        <v>5.6601650205822504E-140</v>
      </c>
    </row>
    <row r="424" spans="1:4">
      <c r="A424" s="4">
        <v>424</v>
      </c>
      <c r="B424">
        <f t="shared" si="12"/>
        <v>3.4886295404899297</v>
      </c>
      <c r="C424">
        <f t="shared" si="13"/>
        <v>3.4886295404899297</v>
      </c>
      <c r="D424">
        <f>[1]!XLSTAT_PDFStudent(B424,276)</f>
        <v>1.0114827817262141E-3</v>
      </c>
    </row>
    <row r="425" spans="1:4">
      <c r="A425" s="4">
        <v>425</v>
      </c>
      <c r="B425">
        <f t="shared" si="12"/>
        <v>3.495833489286893</v>
      </c>
      <c r="C425">
        <f t="shared" si="13"/>
        <v>3.495833489286893</v>
      </c>
      <c r="D425">
        <f>[1]!XLSTAT_PDFStudent(B425,276)</f>
        <v>9.8731792273951927E-4</v>
      </c>
    </row>
    <row r="426" spans="1:4">
      <c r="A426" s="4">
        <v>426</v>
      </c>
      <c r="B426">
        <f t="shared" si="12"/>
        <v>50</v>
      </c>
      <c r="C426">
        <f t="shared" si="13"/>
        <v>3.495833489286893</v>
      </c>
      <c r="D426">
        <f>[1]!XLSTAT_PDFStudent(B426,276)</f>
        <v>5.6601650205822504E-140</v>
      </c>
    </row>
    <row r="427" spans="1:4">
      <c r="A427" s="4">
        <v>427</v>
      </c>
      <c r="B427">
        <f t="shared" si="12"/>
        <v>50</v>
      </c>
      <c r="C427">
        <f t="shared" si="13"/>
        <v>3.5030374380838571</v>
      </c>
      <c r="D427">
        <f>[1]!XLSTAT_PDFStudent(B427,276)</f>
        <v>5.6601650205822504E-140</v>
      </c>
    </row>
    <row r="428" spans="1:4">
      <c r="A428" s="4">
        <v>428</v>
      </c>
      <c r="B428">
        <f t="shared" si="12"/>
        <v>3.5030374380838571</v>
      </c>
      <c r="C428">
        <f t="shared" si="13"/>
        <v>3.5030374380838571</v>
      </c>
      <c r="D428">
        <f>[1]!XLSTAT_PDFStudent(B428,276)</f>
        <v>9.6368638478881241E-4</v>
      </c>
    </row>
    <row r="429" spans="1:4">
      <c r="A429" s="4">
        <v>429</v>
      </c>
      <c r="B429">
        <f t="shared" si="12"/>
        <v>3.5102413868808204</v>
      </c>
      <c r="C429">
        <f t="shared" si="13"/>
        <v>3.5102413868808204</v>
      </c>
      <c r="D429">
        <f>[1]!XLSTAT_PDFStudent(B429,276)</f>
        <v>9.4057755755335489E-4</v>
      </c>
    </row>
    <row r="430" spans="1:4">
      <c r="A430" s="4">
        <v>430</v>
      </c>
      <c r="B430">
        <f t="shared" si="12"/>
        <v>50</v>
      </c>
      <c r="C430">
        <f t="shared" si="13"/>
        <v>3.5102413868808204</v>
      </c>
      <c r="D430">
        <f>[1]!XLSTAT_PDFStudent(B430,276)</f>
        <v>5.6601650205822504E-140</v>
      </c>
    </row>
    <row r="431" spans="1:4">
      <c r="A431" s="4">
        <v>431</v>
      </c>
      <c r="B431">
        <f t="shared" si="12"/>
        <v>50</v>
      </c>
      <c r="C431">
        <f t="shared" si="13"/>
        <v>3.5174453356777842</v>
      </c>
      <c r="D431">
        <f>[1]!XLSTAT_PDFStudent(B431,276)</f>
        <v>5.6601650205822504E-140</v>
      </c>
    </row>
    <row r="432" spans="1:4">
      <c r="A432" s="4">
        <v>432</v>
      </c>
      <c r="B432">
        <f t="shared" si="12"/>
        <v>3.5174453356777842</v>
      </c>
      <c r="C432">
        <f t="shared" si="13"/>
        <v>3.5174453356777842</v>
      </c>
      <c r="D432">
        <f>[1]!XLSTAT_PDFStudent(B432,276)</f>
        <v>9.1798101254853795E-4</v>
      </c>
    </row>
    <row r="433" spans="1:4">
      <c r="A433" s="4">
        <v>433</v>
      </c>
      <c r="B433">
        <f t="shared" si="12"/>
        <v>3.5246492844747479</v>
      </c>
      <c r="C433">
        <f t="shared" si="13"/>
        <v>3.5246492844747479</v>
      </c>
      <c r="D433">
        <f>[1]!XLSTAT_PDFStudent(B433,276)</f>
        <v>8.9588650071775505E-4</v>
      </c>
    </row>
    <row r="434" spans="1:4">
      <c r="A434" s="4">
        <v>434</v>
      </c>
      <c r="B434">
        <f t="shared" si="12"/>
        <v>50</v>
      </c>
      <c r="C434">
        <f t="shared" si="13"/>
        <v>3.5246492844747479</v>
      </c>
      <c r="D434">
        <f>[1]!XLSTAT_PDFStudent(B434,276)</f>
        <v>5.6601650205822504E-140</v>
      </c>
    </row>
    <row r="435" spans="1:4">
      <c r="A435" s="4">
        <v>435</v>
      </c>
      <c r="B435">
        <f t="shared" si="12"/>
        <v>50</v>
      </c>
      <c r="C435">
        <f t="shared" si="13"/>
        <v>3.5318532332717112</v>
      </c>
      <c r="D435">
        <f>[1]!XLSTAT_PDFStudent(B435,276)</f>
        <v>5.6601650205822504E-140</v>
      </c>
    </row>
    <row r="436" spans="1:4">
      <c r="A436" s="4">
        <v>436</v>
      </c>
      <c r="B436">
        <f t="shared" si="12"/>
        <v>3.5318532332717112</v>
      </c>
      <c r="C436">
        <f t="shared" si="13"/>
        <v>3.5318532332717112</v>
      </c>
      <c r="D436">
        <f>[1]!XLSTAT_PDFStudent(B436,276)</f>
        <v>8.7428395003926222E-4</v>
      </c>
    </row>
    <row r="437" spans="1:4">
      <c r="A437" s="4">
        <v>437</v>
      </c>
      <c r="B437">
        <f t="shared" si="12"/>
        <v>3.5390571820686749</v>
      </c>
      <c r="C437">
        <f t="shared" si="13"/>
        <v>3.5390571820686749</v>
      </c>
      <c r="D437">
        <f>[1]!XLSTAT_PDFStudent(B437,276)</f>
        <v>8.5316346314830605E-4</v>
      </c>
    </row>
    <row r="438" spans="1:4">
      <c r="A438" s="4">
        <v>438</v>
      </c>
      <c r="B438">
        <f t="shared" si="12"/>
        <v>50</v>
      </c>
      <c r="C438">
        <f t="shared" si="13"/>
        <v>3.5390571820686749</v>
      </c>
      <c r="D438">
        <f>[1]!XLSTAT_PDFStudent(B438,276)</f>
        <v>5.6601650205822504E-140</v>
      </c>
    </row>
    <row r="439" spans="1:4">
      <c r="A439" s="4">
        <v>439</v>
      </c>
      <c r="B439">
        <f t="shared" si="12"/>
        <v>50</v>
      </c>
      <c r="C439">
        <f t="shared" si="13"/>
        <v>3.5462611308656387</v>
      </c>
      <c r="D439">
        <f>[1]!XLSTAT_PDFStudent(B439,276)</f>
        <v>5.6601650205822504E-140</v>
      </c>
    </row>
    <row r="440" spans="1:4">
      <c r="A440" s="4">
        <v>440</v>
      </c>
      <c r="B440">
        <f t="shared" si="12"/>
        <v>3.5462611308656387</v>
      </c>
      <c r="C440">
        <f t="shared" si="13"/>
        <v>3.5462611308656387</v>
      </c>
      <c r="D440">
        <f>[1]!XLSTAT_PDFStudent(B440,276)</f>
        <v>8.325153149750579E-4</v>
      </c>
    </row>
    <row r="441" spans="1:4">
      <c r="A441" s="4">
        <v>441</v>
      </c>
      <c r="B441">
        <f t="shared" si="12"/>
        <v>3.5534650796626019</v>
      </c>
      <c r="C441">
        <f t="shared" si="13"/>
        <v>3.5534650796626019</v>
      </c>
      <c r="D441">
        <f>[1]!XLSTAT_PDFStudent(B441,276)</f>
        <v>8.1232995039865505E-4</v>
      </c>
    </row>
    <row r="442" spans="1:4">
      <c r="A442" s="4">
        <v>442</v>
      </c>
      <c r="B442">
        <f t="shared" si="12"/>
        <v>50</v>
      </c>
      <c r="C442">
        <f t="shared" si="13"/>
        <v>3.5534650796626019</v>
      </c>
      <c r="D442">
        <f>[1]!XLSTAT_PDFStudent(B442,276)</f>
        <v>5.6601650205822504E-140</v>
      </c>
    </row>
    <row r="443" spans="1:4">
      <c r="A443" s="4">
        <v>443</v>
      </c>
      <c r="B443">
        <f t="shared" si="12"/>
        <v>50</v>
      </c>
      <c r="C443">
        <f t="shared" si="13"/>
        <v>3.5606690284595657</v>
      </c>
      <c r="D443">
        <f>[1]!XLSTAT_PDFStudent(B443,276)</f>
        <v>5.6601650205822504E-140</v>
      </c>
    </row>
    <row r="444" spans="1:4">
      <c r="A444" s="4">
        <v>444</v>
      </c>
      <c r="B444">
        <f t="shared" si="12"/>
        <v>3.5606690284595657</v>
      </c>
      <c r="C444">
        <f t="shared" si="13"/>
        <v>3.5606690284595657</v>
      </c>
      <c r="D444">
        <f>[1]!XLSTAT_PDFStudent(B444,276)</f>
        <v>7.9259798191744452E-4</v>
      </c>
    </row>
    <row r="445" spans="1:4">
      <c r="A445" s="4">
        <v>445</v>
      </c>
      <c r="B445">
        <f t="shared" si="12"/>
        <v>3.5678729772565294</v>
      </c>
      <c r="C445">
        <f t="shared" si="13"/>
        <v>3.5678729772565294</v>
      </c>
      <c r="D445">
        <f>[1]!XLSTAT_PDFStudent(B445,276)</f>
        <v>7.7331018733593445E-4</v>
      </c>
    </row>
    <row r="446" spans="1:4">
      <c r="A446" s="4">
        <v>446</v>
      </c>
      <c r="B446">
        <f t="shared" si="12"/>
        <v>50</v>
      </c>
      <c r="C446">
        <f t="shared" si="13"/>
        <v>3.5678729772565294</v>
      </c>
      <c r="D446">
        <f>[1]!XLSTAT_PDFStudent(B446,276)</f>
        <v>5.6601650205822504E-140</v>
      </c>
    </row>
    <row r="447" spans="1:4">
      <c r="A447" s="4">
        <v>447</v>
      </c>
      <c r="B447">
        <f t="shared" si="12"/>
        <v>50</v>
      </c>
      <c r="C447">
        <f t="shared" si="13"/>
        <v>3.5750769260534927</v>
      </c>
      <c r="D447">
        <f>[1]!XLSTAT_PDFStudent(B447,276)</f>
        <v>5.6601650205822504E-140</v>
      </c>
    </row>
    <row r="448" spans="1:4">
      <c r="A448" s="4">
        <v>448</v>
      </c>
      <c r="B448">
        <f t="shared" si="12"/>
        <v>3.5750769260534927</v>
      </c>
      <c r="C448">
        <f t="shared" si="13"/>
        <v>3.5750769260534927</v>
      </c>
      <c r="D448">
        <f>[1]!XLSTAT_PDFStudent(B448,276)</f>
        <v>7.5445750746862327E-4</v>
      </c>
    </row>
    <row r="449" spans="1:4">
      <c r="A449" s="4">
        <v>449</v>
      </c>
      <c r="B449">
        <f t="shared" ref="B449:B500" si="14">IF(-1^(INT(A449/2)+2)&gt;0,1.96859634433061+2*INT(A449/2-1/2)*0.0036019743984818,50)</f>
        <v>3.5822808748504564</v>
      </c>
      <c r="C449">
        <f t="shared" ref="C449:C500" si="15">1.96859634433061+2*INT(A449/2-1/2)*0.0036019743984818</f>
        <v>3.5822808748504564</v>
      </c>
      <c r="D449">
        <f>[1]!XLSTAT_PDFStudent(B449,276)</f>
        <v>7.3603104386106186E-4</v>
      </c>
    </row>
    <row r="450" spans="1:4">
      <c r="A450" s="4">
        <v>450</v>
      </c>
      <c r="B450">
        <f t="shared" si="14"/>
        <v>50</v>
      </c>
      <c r="C450">
        <f t="shared" si="15"/>
        <v>3.5822808748504564</v>
      </c>
      <c r="D450">
        <f>[1]!XLSTAT_PDFStudent(B450,276)</f>
        <v>5.6601650205822504E-140</v>
      </c>
    </row>
    <row r="451" spans="1:4">
      <c r="A451" s="4">
        <v>451</v>
      </c>
      <c r="B451">
        <f t="shared" si="14"/>
        <v>50</v>
      </c>
      <c r="C451">
        <f t="shared" si="15"/>
        <v>3.5894848236474202</v>
      </c>
      <c r="D451">
        <f>[1]!XLSTAT_PDFStudent(B451,276)</f>
        <v>5.6601650205822504E-140</v>
      </c>
    </row>
    <row r="452" spans="1:4">
      <c r="A452" s="4">
        <v>452</v>
      </c>
      <c r="B452">
        <f t="shared" si="14"/>
        <v>3.5894848236474202</v>
      </c>
      <c r="C452">
        <f t="shared" si="15"/>
        <v>3.5894848236474202</v>
      </c>
      <c r="D452">
        <f>[1]!XLSTAT_PDFStudent(B452,276)</f>
        <v>7.1802205652820683E-4</v>
      </c>
    </row>
    <row r="453" spans="1:4">
      <c r="A453" s="4">
        <v>453</v>
      </c>
      <c r="B453">
        <f t="shared" si="14"/>
        <v>3.5966887724443835</v>
      </c>
      <c r="C453">
        <f t="shared" si="15"/>
        <v>3.5966887724443835</v>
      </c>
      <c r="D453">
        <f>[1]!XLSTAT_PDFStudent(B453,276)</f>
        <v>7.0042196171050486E-4</v>
      </c>
    </row>
    <row r="454" spans="1:4">
      <c r="A454" s="4">
        <v>454</v>
      </c>
      <c r="B454">
        <f t="shared" si="14"/>
        <v>50</v>
      </c>
      <c r="C454">
        <f t="shared" si="15"/>
        <v>3.5966887724443835</v>
      </c>
      <c r="D454">
        <f>[1]!XLSTAT_PDFStudent(B454,276)</f>
        <v>5.6601650205822504E-140</v>
      </c>
    </row>
    <row r="455" spans="1:4">
      <c r="A455" s="4">
        <v>455</v>
      </c>
      <c r="B455">
        <f t="shared" si="14"/>
        <v>50</v>
      </c>
      <c r="C455">
        <f t="shared" si="15"/>
        <v>3.6038927212413472</v>
      </c>
      <c r="D455">
        <f>[1]!XLSTAT_PDFStudent(B455,276)</f>
        <v>5.6601650205822504E-140</v>
      </c>
    </row>
    <row r="456" spans="1:4">
      <c r="A456" s="4">
        <v>456</v>
      </c>
      <c r="B456">
        <f t="shared" si="14"/>
        <v>3.6038927212413472</v>
      </c>
      <c r="C456">
        <f t="shared" si="15"/>
        <v>3.6038927212413472</v>
      </c>
      <c r="D456">
        <f>[1]!XLSTAT_PDFStudent(B456,276)</f>
        <v>6.8322232964780963E-4</v>
      </c>
    </row>
    <row r="457" spans="1:4">
      <c r="A457" s="4">
        <v>457</v>
      </c>
      <c r="B457">
        <f t="shared" si="14"/>
        <v>3.6110966700383109</v>
      </c>
      <c r="C457">
        <f t="shared" si="15"/>
        <v>3.6110966700383109</v>
      </c>
      <c r="D457">
        <f>[1]!XLSTAT_PDFStudent(B457,276)</f>
        <v>6.6641488237148571E-4</v>
      </c>
    </row>
    <row r="458" spans="1:4">
      <c r="A458" s="4">
        <v>458</v>
      </c>
      <c r="B458">
        <f t="shared" si="14"/>
        <v>50</v>
      </c>
      <c r="C458">
        <f t="shared" si="15"/>
        <v>3.6110966700383109</v>
      </c>
      <c r="D458">
        <f>[1]!XLSTAT_PDFStudent(B458,276)</f>
        <v>5.6601650205822504E-140</v>
      </c>
    </row>
    <row r="459" spans="1:4">
      <c r="A459" s="4">
        <v>459</v>
      </c>
      <c r="B459">
        <f t="shared" si="14"/>
        <v>50</v>
      </c>
      <c r="C459">
        <f t="shared" si="15"/>
        <v>3.6183006188352742</v>
      </c>
      <c r="D459">
        <f>[1]!XLSTAT_PDFStudent(B459,276)</f>
        <v>5.6601650205822504E-140</v>
      </c>
    </row>
    <row r="460" spans="1:4">
      <c r="A460" s="4">
        <v>460</v>
      </c>
      <c r="B460">
        <f t="shared" si="14"/>
        <v>3.6183006188352742</v>
      </c>
      <c r="C460">
        <f t="shared" si="15"/>
        <v>3.6183006188352742</v>
      </c>
      <c r="D460">
        <f>[1]!XLSTAT_PDFStudent(B460,276)</f>
        <v>6.4999149151455176E-4</v>
      </c>
    </row>
    <row r="461" spans="1:4">
      <c r="A461" s="4">
        <v>461</v>
      </c>
      <c r="B461">
        <f t="shared" si="14"/>
        <v>3.6255045676322384</v>
      </c>
      <c r="C461">
        <f t="shared" si="15"/>
        <v>3.6255045676322384</v>
      </c>
      <c r="D461">
        <f>[1]!XLSTAT_PDFStudent(B461,276)</f>
        <v>6.3394417614067887E-4</v>
      </c>
    </row>
    <row r="462" spans="1:4">
      <c r="A462" s="4">
        <v>462</v>
      </c>
      <c r="B462">
        <f t="shared" si="14"/>
        <v>50</v>
      </c>
      <c r="C462">
        <f t="shared" si="15"/>
        <v>3.6255045676322384</v>
      </c>
      <c r="D462">
        <f>[1]!XLSTAT_PDFStudent(B462,276)</f>
        <v>5.6601650205822504E-140</v>
      </c>
    </row>
    <row r="463" spans="1:4">
      <c r="A463" s="4">
        <v>463</v>
      </c>
      <c r="B463">
        <f t="shared" si="14"/>
        <v>50</v>
      </c>
      <c r="C463">
        <f t="shared" si="15"/>
        <v>3.6327085164292017</v>
      </c>
      <c r="D463">
        <f>[1]!XLSTAT_PDFStudent(B463,276)</f>
        <v>5.6601650205822504E-140</v>
      </c>
    </row>
    <row r="464" spans="1:4">
      <c r="A464" s="4">
        <v>464</v>
      </c>
      <c r="B464">
        <f t="shared" si="14"/>
        <v>3.6327085164292017</v>
      </c>
      <c r="C464">
        <f t="shared" si="15"/>
        <v>3.6327085164292017</v>
      </c>
      <c r="D464">
        <f>[1]!XLSTAT_PDFStudent(B464,276)</f>
        <v>6.1826510059140609E-4</v>
      </c>
    </row>
    <row r="465" spans="1:4">
      <c r="A465" s="4">
        <v>465</v>
      </c>
      <c r="B465">
        <f t="shared" si="14"/>
        <v>3.639912465226165</v>
      </c>
      <c r="C465">
        <f t="shared" si="15"/>
        <v>3.639912465226165</v>
      </c>
      <c r="D465">
        <f>[1]!XLSTAT_PDFStudent(B465,276)</f>
        <v>6.029465723525584E-4</v>
      </c>
    </row>
    <row r="466" spans="1:4">
      <c r="A466" s="4">
        <v>466</v>
      </c>
      <c r="B466">
        <f t="shared" si="14"/>
        <v>50</v>
      </c>
      <c r="C466">
        <f t="shared" si="15"/>
        <v>3.639912465226165</v>
      </c>
      <c r="D466">
        <f>[1]!XLSTAT_PDFStudent(B466,276)</f>
        <v>5.6601650205822504E-140</v>
      </c>
    </row>
    <row r="467" spans="1:4">
      <c r="A467" s="4">
        <v>467</v>
      </c>
      <c r="B467">
        <f t="shared" si="14"/>
        <v>50</v>
      </c>
      <c r="C467">
        <f t="shared" si="15"/>
        <v>3.6471164140231291</v>
      </c>
      <c r="D467">
        <f>[1]!XLSTAT_PDFStudent(B467,276)</f>
        <v>5.6601650205822504E-140</v>
      </c>
    </row>
    <row r="468" spans="1:4">
      <c r="A468" s="4">
        <v>468</v>
      </c>
      <c r="B468">
        <f t="shared" si="14"/>
        <v>3.6471164140231291</v>
      </c>
      <c r="C468">
        <f t="shared" si="15"/>
        <v>3.6471164140231291</v>
      </c>
      <c r="D468">
        <f>[1]!XLSTAT_PDFStudent(B468,276)</f>
        <v>5.8798103993930166E-4</v>
      </c>
    </row>
    <row r="469" spans="1:4">
      <c r="A469" s="4">
        <v>469</v>
      </c>
      <c r="B469">
        <f t="shared" si="14"/>
        <v>3.6543203628200924</v>
      </c>
      <c r="C469">
        <f t="shared" si="15"/>
        <v>3.6543203628200924</v>
      </c>
      <c r="D469">
        <f>[1]!XLSTAT_PDFStudent(B469,276)</f>
        <v>5.733610908006722E-4</v>
      </c>
    </row>
    <row r="470" spans="1:4">
      <c r="A470" s="4">
        <v>470</v>
      </c>
      <c r="B470">
        <f t="shared" si="14"/>
        <v>50</v>
      </c>
      <c r="C470">
        <f t="shared" si="15"/>
        <v>3.6543203628200924</v>
      </c>
      <c r="D470">
        <f>[1]!XLSTAT_PDFStudent(B470,276)</f>
        <v>5.6601650205822504E-140</v>
      </c>
    </row>
    <row r="471" spans="1:4">
      <c r="A471" s="4">
        <v>471</v>
      </c>
      <c r="B471">
        <f t="shared" si="14"/>
        <v>50</v>
      </c>
      <c r="C471">
        <f t="shared" si="15"/>
        <v>3.6615243116170562</v>
      </c>
      <c r="D471">
        <f>[1]!XLSTAT_PDFStudent(B471,276)</f>
        <v>5.6601650205822504E-140</v>
      </c>
    </row>
    <row r="472" spans="1:4">
      <c r="A472" s="4">
        <v>472</v>
      </c>
      <c r="B472">
        <f t="shared" si="14"/>
        <v>3.6615243116170562</v>
      </c>
      <c r="C472">
        <f t="shared" si="15"/>
        <v>3.6615243116170562</v>
      </c>
      <c r="D472">
        <f>[1]!XLSTAT_PDFStudent(B472,276)</f>
        <v>5.5907944924297179E-4</v>
      </c>
    </row>
    <row r="473" spans="1:4">
      <c r="A473" s="4">
        <v>473</v>
      </c>
      <c r="B473">
        <f t="shared" si="14"/>
        <v>3.6687282604140199</v>
      </c>
      <c r="C473">
        <f t="shared" si="15"/>
        <v>3.6687282604140199</v>
      </c>
      <c r="D473">
        <f>[1]!XLSTAT_PDFStudent(B473,276)</f>
        <v>5.4512897437288064E-4</v>
      </c>
    </row>
    <row r="474" spans="1:4">
      <c r="A474" s="4">
        <v>474</v>
      </c>
      <c r="B474">
        <f t="shared" si="14"/>
        <v>50</v>
      </c>
      <c r="C474">
        <f t="shared" si="15"/>
        <v>3.6687282604140199</v>
      </c>
      <c r="D474">
        <f>[1]!XLSTAT_PDFStudent(B474,276)</f>
        <v>5.6601650205822504E-140</v>
      </c>
    </row>
    <row r="475" spans="1:4">
      <c r="A475" s="4">
        <v>475</v>
      </c>
      <c r="B475">
        <f t="shared" si="14"/>
        <v>50</v>
      </c>
      <c r="C475">
        <f t="shared" si="15"/>
        <v>3.6759322092109832</v>
      </c>
      <c r="D475">
        <f>[1]!XLSTAT_PDFStudent(B475,276)</f>
        <v>5.6601650205822504E-140</v>
      </c>
    </row>
    <row r="476" spans="1:4">
      <c r="A476" s="4">
        <v>476</v>
      </c>
      <c r="B476">
        <f t="shared" si="14"/>
        <v>3.6759322092109832</v>
      </c>
      <c r="C476">
        <f t="shared" si="15"/>
        <v>3.6759322092109832</v>
      </c>
      <c r="D476">
        <f>[1]!XLSTAT_PDFStudent(B476,276)</f>
        <v>5.3150265805976065E-4</v>
      </c>
    </row>
    <row r="477" spans="1:4">
      <c r="A477" s="4">
        <v>477</v>
      </c>
      <c r="B477">
        <f t="shared" si="14"/>
        <v>3.6831361580079469</v>
      </c>
      <c r="C477">
        <f t="shared" si="15"/>
        <v>3.6831361580079469</v>
      </c>
      <c r="D477">
        <f>[1]!XLSTAT_PDFStudent(B477,276)</f>
        <v>5.1819362291786997E-4</v>
      </c>
    </row>
    <row r="478" spans="1:4">
      <c r="A478" s="4">
        <v>478</v>
      </c>
      <c r="B478">
        <f t="shared" si="14"/>
        <v>50</v>
      </c>
      <c r="C478">
        <f t="shared" si="15"/>
        <v>3.6831361580079469</v>
      </c>
      <c r="D478">
        <f>[1]!XLSTAT_PDFStudent(B478,276)</f>
        <v>5.6601650205822504E-140</v>
      </c>
    </row>
    <row r="479" spans="1:4">
      <c r="A479" s="4">
        <v>479</v>
      </c>
      <c r="B479">
        <f t="shared" si="14"/>
        <v>50</v>
      </c>
      <c r="C479">
        <f t="shared" si="15"/>
        <v>3.6903401068049106</v>
      </c>
      <c r="D479">
        <f>[1]!XLSTAT_PDFStudent(B479,276)</f>
        <v>5.6601650205822504E-140</v>
      </c>
    </row>
    <row r="480" spans="1:4">
      <c r="A480" s="4">
        <v>480</v>
      </c>
      <c r="B480">
        <f t="shared" si="14"/>
        <v>3.6903401068049106</v>
      </c>
      <c r="C480">
        <f t="shared" si="15"/>
        <v>3.6903401068049106</v>
      </c>
      <c r="D480">
        <f>[1]!XLSTAT_PDFStudent(B480,276)</f>
        <v>5.0519512030791809E-4</v>
      </c>
    </row>
    <row r="481" spans="1:4">
      <c r="A481" s="4">
        <v>481</v>
      </c>
      <c r="B481">
        <f t="shared" si="14"/>
        <v>3.6975440556018739</v>
      </c>
      <c r="C481">
        <f t="shared" si="15"/>
        <v>3.6975440556018739</v>
      </c>
      <c r="D481">
        <f>[1]!XLSTAT_PDFStudent(B481,276)</f>
        <v>4.9250052835869164E-4</v>
      </c>
    </row>
    <row r="482" spans="1:4">
      <c r="A482" s="4">
        <v>482</v>
      </c>
      <c r="B482">
        <f t="shared" si="14"/>
        <v>50</v>
      </c>
      <c r="C482">
        <f t="shared" si="15"/>
        <v>3.6975440556018739</v>
      </c>
      <c r="D482">
        <f>[1]!XLSTAT_PDFStudent(B482,276)</f>
        <v>5.6601650205822504E-140</v>
      </c>
    </row>
    <row r="483" spans="1:4">
      <c r="A483" s="4">
        <v>483</v>
      </c>
      <c r="B483">
        <f t="shared" si="14"/>
        <v>50</v>
      </c>
      <c r="C483">
        <f t="shared" si="15"/>
        <v>3.7047480043988377</v>
      </c>
      <c r="D483">
        <f>[1]!XLSTAT_PDFStudent(B483,276)</f>
        <v>5.6601650205822504E-140</v>
      </c>
    </row>
    <row r="484" spans="1:4">
      <c r="A484" s="4">
        <v>484</v>
      </c>
      <c r="B484">
        <f t="shared" si="14"/>
        <v>3.7047480043988377</v>
      </c>
      <c r="C484">
        <f t="shared" si="15"/>
        <v>3.7047480043988377</v>
      </c>
      <c r="D484">
        <f>[1]!XLSTAT_PDFStudent(B484,276)</f>
        <v>4.8010335000833639E-4</v>
      </c>
    </row>
    <row r="485" spans="1:4">
      <c r="A485" s="4">
        <v>485</v>
      </c>
      <c r="B485">
        <f t="shared" si="14"/>
        <v>3.7119519531958014</v>
      </c>
      <c r="C485">
        <f t="shared" si="15"/>
        <v>3.7119519531958014</v>
      </c>
      <c r="D485">
        <f>[1]!XLSTAT_PDFStudent(B485,276)</f>
        <v>4.6799721106563865E-4</v>
      </c>
    </row>
    <row r="486" spans="1:4">
      <c r="A486" s="4">
        <v>486</v>
      </c>
      <c r="B486">
        <f t="shared" si="14"/>
        <v>50</v>
      </c>
      <c r="C486">
        <f t="shared" si="15"/>
        <v>3.7119519531958014</v>
      </c>
      <c r="D486">
        <f>[1]!XLSTAT_PDFStudent(B486,276)</f>
        <v>5.6601650205822504E-140</v>
      </c>
    </row>
    <row r="487" spans="1:4">
      <c r="A487" s="4">
        <v>487</v>
      </c>
      <c r="B487">
        <f t="shared" si="14"/>
        <v>50</v>
      </c>
      <c r="C487">
        <f t="shared" si="15"/>
        <v>3.7191559019927647</v>
      </c>
      <c r="D487">
        <f>[1]!XLSTAT_PDFStudent(B487,276)</f>
        <v>5.6601650205822504E-140</v>
      </c>
    </row>
    <row r="488" spans="1:4">
      <c r="A488" s="4">
        <v>488</v>
      </c>
      <c r="B488">
        <f t="shared" si="14"/>
        <v>3.7191559019927647</v>
      </c>
      <c r="C488">
        <f t="shared" si="15"/>
        <v>3.7191559019927647</v>
      </c>
      <c r="D488">
        <f>[1]!XLSTAT_PDFStudent(B488,276)</f>
        <v>4.56175858291243E-4</v>
      </c>
    </row>
    <row r="489" spans="1:4">
      <c r="A489" s="4">
        <v>489</v>
      </c>
      <c r="B489">
        <f t="shared" si="14"/>
        <v>3.7263598507897284</v>
      </c>
      <c r="C489">
        <f t="shared" si="15"/>
        <v>3.7263598507897284</v>
      </c>
      <c r="D489">
        <f>[1]!XLSTAT_PDFStudent(B489,276)</f>
        <v>4.4463315749895333E-4</v>
      </c>
    </row>
    <row r="490" spans="1:4">
      <c r="A490" s="4">
        <v>490</v>
      </c>
      <c r="B490">
        <f t="shared" si="14"/>
        <v>50</v>
      </c>
      <c r="C490">
        <f t="shared" si="15"/>
        <v>3.7263598507897284</v>
      </c>
      <c r="D490">
        <f>[1]!XLSTAT_PDFStudent(B490,276)</f>
        <v>5.6601650205822504E-140</v>
      </c>
    </row>
    <row r="491" spans="1:4">
      <c r="A491" s="4">
        <v>491</v>
      </c>
      <c r="B491">
        <f t="shared" si="14"/>
        <v>50</v>
      </c>
      <c r="C491">
        <f t="shared" si="15"/>
        <v>3.7335637995866922</v>
      </c>
      <c r="D491">
        <f>[1]!XLSTAT_PDFStudent(B491,276)</f>
        <v>5.6601650205822504E-140</v>
      </c>
    </row>
    <row r="492" spans="1:4">
      <c r="A492" s="4">
        <v>492</v>
      </c>
      <c r="B492">
        <f t="shared" si="14"/>
        <v>3.7335637995866922</v>
      </c>
      <c r="C492">
        <f t="shared" si="15"/>
        <v>3.7335637995866922</v>
      </c>
      <c r="D492">
        <f>[1]!XLSTAT_PDFStudent(B492,276)</f>
        <v>4.3336309167700808E-4</v>
      </c>
    </row>
    <row r="493" spans="1:4">
      <c r="A493" s="4">
        <v>493</v>
      </c>
      <c r="B493">
        <f t="shared" si="14"/>
        <v>3.7407677483836554</v>
      </c>
      <c r="C493">
        <f t="shared" si="15"/>
        <v>3.7407677483836554</v>
      </c>
      <c r="D493">
        <f>[1]!XLSTAT_PDFStudent(B493,276)</f>
        <v>4.2235975912951676E-4</v>
      </c>
    </row>
    <row r="494" spans="1:4">
      <c r="A494" s="4">
        <v>494</v>
      </c>
      <c r="B494">
        <f t="shared" si="14"/>
        <v>50</v>
      </c>
      <c r="C494">
        <f t="shared" si="15"/>
        <v>3.7407677483836554</v>
      </c>
      <c r="D494">
        <f>[1]!XLSTAT_PDFStudent(B494,276)</f>
        <v>5.6601650205822504E-140</v>
      </c>
    </row>
    <row r="495" spans="1:4">
      <c r="A495" s="4">
        <v>495</v>
      </c>
      <c r="B495">
        <f t="shared" si="14"/>
        <v>50</v>
      </c>
      <c r="C495">
        <f t="shared" si="15"/>
        <v>3.7479716971806192</v>
      </c>
      <c r="D495">
        <f>[1]!XLSTAT_PDFStudent(B495,276)</f>
        <v>5.6601650205822504E-140</v>
      </c>
    </row>
    <row r="496" spans="1:4">
      <c r="A496" s="4">
        <v>496</v>
      </c>
      <c r="B496">
        <f t="shared" si="14"/>
        <v>3.7479716971806192</v>
      </c>
      <c r="C496">
        <f t="shared" si="15"/>
        <v>3.7479716971806192</v>
      </c>
      <c r="D496">
        <f>[1]!XLSTAT_PDFStudent(B496,276)</f>
        <v>4.1161737163798381E-4</v>
      </c>
    </row>
    <row r="497" spans="1:4">
      <c r="A497" s="4">
        <v>497</v>
      </c>
      <c r="B497">
        <f t="shared" si="14"/>
        <v>3.7551756459775829</v>
      </c>
      <c r="C497">
        <f t="shared" si="15"/>
        <v>3.7551756459775829</v>
      </c>
      <c r="D497">
        <f>[1]!XLSTAT_PDFStudent(B497,276)</f>
        <v>4.0113025264302854E-4</v>
      </c>
    </row>
    <row r="498" spans="1:4">
      <c r="A498" s="4">
        <v>498</v>
      </c>
      <c r="B498">
        <f t="shared" si="14"/>
        <v>50</v>
      </c>
      <c r="C498">
        <f t="shared" si="15"/>
        <v>3.7551756459775829</v>
      </c>
      <c r="D498">
        <f>[1]!XLSTAT_PDFStudent(B498,276)</f>
        <v>5.6601650205822504E-140</v>
      </c>
    </row>
    <row r="499" spans="1:4">
      <c r="A499" s="4">
        <v>499</v>
      </c>
      <c r="B499">
        <f t="shared" si="14"/>
        <v>50</v>
      </c>
      <c r="C499">
        <f t="shared" si="15"/>
        <v>3.7623795947745462</v>
      </c>
      <c r="D499">
        <f>[1]!XLSTAT_PDFStudent(B499,276)</f>
        <v>5.6601650205822504E-140</v>
      </c>
    </row>
    <row r="500" spans="1:4">
      <c r="A500" s="4">
        <v>500</v>
      </c>
      <c r="B500">
        <f t="shared" si="14"/>
        <v>3.7623795947745462</v>
      </c>
      <c r="C500">
        <f t="shared" si="15"/>
        <v>3.7623795947745462</v>
      </c>
      <c r="D500">
        <f>[1]!XLSTAT_PDFStudent(B500,276)</f>
        <v>3.9089283544617567E-4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151C-C163-3449-8ABE-56C6735F2B7D}">
  <sheetPr codeName="Sheet13"/>
  <dimension ref="A1:D500"/>
  <sheetViews>
    <sheetView workbookViewId="0"/>
  </sheetViews>
  <sheetFormatPr baseColWidth="10" defaultRowHeight="15"/>
  <sheetData>
    <row r="1" spans="1:4">
      <c r="A1" s="4">
        <v>1</v>
      </c>
      <c r="B1">
        <f t="shared" ref="B1:B64" si="0">IF(-1^(INT(A1/2)+2)&gt;0,-3.76958354357152+2*INT(A1/2-1/2)*0.0036019743984818,50)</f>
        <v>-3.7695835435715201</v>
      </c>
      <c r="C1">
        <f t="shared" ref="C1:C64" si="1">-3.76958354357152+2*INT(A1/2-1/2)*0.0036019743984818</f>
        <v>-3.7695835435715201</v>
      </c>
      <c r="D1">
        <f>[1]!XLSTAT_PDFStudent(B1,276)</f>
        <v>3.8089966143182817E-4</v>
      </c>
    </row>
    <row r="2" spans="1:4">
      <c r="A2" s="4">
        <v>2</v>
      </c>
      <c r="B2">
        <f t="shared" si="0"/>
        <v>50</v>
      </c>
      <c r="C2">
        <f t="shared" si="1"/>
        <v>-3.7695835435715201</v>
      </c>
      <c r="D2">
        <f>[1]!XLSTAT_PDFStudent(B2,276)</f>
        <v>5.6601650205822504E-140</v>
      </c>
    </row>
    <row r="3" spans="1:4">
      <c r="A3" s="4">
        <v>3</v>
      </c>
      <c r="B3">
        <f t="shared" si="0"/>
        <v>50</v>
      </c>
      <c r="C3">
        <f t="shared" si="1"/>
        <v>-3.7623795947745564</v>
      </c>
      <c r="D3">
        <f>[1]!XLSTAT_PDFStudent(B3,276)</f>
        <v>5.6601650205822504E-140</v>
      </c>
    </row>
    <row r="4" spans="1:4">
      <c r="A4" s="4">
        <v>4</v>
      </c>
      <c r="B4">
        <f t="shared" si="0"/>
        <v>-3.7623795947745564</v>
      </c>
      <c r="C4">
        <f t="shared" si="1"/>
        <v>-3.7623795947745564</v>
      </c>
      <c r="D4">
        <f>[1]!XLSTAT_PDFStudent(B4,276)</f>
        <v>3.9089283544616385E-4</v>
      </c>
    </row>
    <row r="5" spans="1:4">
      <c r="A5" s="4">
        <v>5</v>
      </c>
      <c r="B5">
        <f t="shared" si="0"/>
        <v>-3.7551756459775931</v>
      </c>
      <c r="C5">
        <f t="shared" si="1"/>
        <v>-3.7551756459775931</v>
      </c>
      <c r="D5">
        <f>[1]!XLSTAT_PDFStudent(B5,276)</f>
        <v>4.0113025264301678E-4</v>
      </c>
    </row>
    <row r="6" spans="1:4">
      <c r="A6" s="4">
        <v>6</v>
      </c>
      <c r="B6">
        <f t="shared" si="0"/>
        <v>50</v>
      </c>
      <c r="C6">
        <f t="shared" si="1"/>
        <v>-3.7551756459775931</v>
      </c>
      <c r="D6">
        <f>[1]!XLSTAT_PDFStudent(B6,276)</f>
        <v>5.6601650205822504E-140</v>
      </c>
    </row>
    <row r="7" spans="1:4">
      <c r="A7" s="4">
        <v>7</v>
      </c>
      <c r="B7">
        <f t="shared" si="0"/>
        <v>50</v>
      </c>
      <c r="C7">
        <f t="shared" si="1"/>
        <v>-3.7479716971806294</v>
      </c>
      <c r="D7">
        <f>[1]!XLSTAT_PDFStudent(B7,276)</f>
        <v>5.6601650205822504E-140</v>
      </c>
    </row>
    <row r="8" spans="1:4">
      <c r="A8" s="4">
        <v>8</v>
      </c>
      <c r="B8">
        <f t="shared" si="0"/>
        <v>-3.7479716971806294</v>
      </c>
      <c r="C8">
        <f t="shared" si="1"/>
        <v>-3.7479716971806294</v>
      </c>
      <c r="D8">
        <f>[1]!XLSTAT_PDFStudent(B8,276)</f>
        <v>4.1161737163797178E-4</v>
      </c>
    </row>
    <row r="9" spans="1:4">
      <c r="A9" s="4">
        <v>9</v>
      </c>
      <c r="B9">
        <f t="shared" si="0"/>
        <v>-3.7407677483836657</v>
      </c>
      <c r="C9">
        <f t="shared" si="1"/>
        <v>-3.7407677483836657</v>
      </c>
      <c r="D9">
        <f>[1]!XLSTAT_PDFStudent(B9,276)</f>
        <v>4.2235975912949199E-4</v>
      </c>
    </row>
    <row r="10" spans="1:4">
      <c r="A10" s="4">
        <v>10</v>
      </c>
      <c r="B10">
        <f t="shared" si="0"/>
        <v>50</v>
      </c>
      <c r="C10">
        <f t="shared" si="1"/>
        <v>-3.7407677483836657</v>
      </c>
      <c r="D10">
        <f>[1]!XLSTAT_PDFStudent(B10,276)</f>
        <v>5.6601650205822504E-140</v>
      </c>
    </row>
    <row r="11" spans="1:4">
      <c r="A11" s="4">
        <v>11</v>
      </c>
      <c r="B11">
        <f t="shared" si="0"/>
        <v>50</v>
      </c>
      <c r="C11">
        <f t="shared" si="1"/>
        <v>-3.7335637995867019</v>
      </c>
      <c r="D11">
        <f>[1]!XLSTAT_PDFStudent(B11,276)</f>
        <v>5.6601650205822504E-140</v>
      </c>
    </row>
    <row r="12" spans="1:4">
      <c r="A12" s="4">
        <v>12</v>
      </c>
      <c r="B12">
        <f t="shared" si="0"/>
        <v>-3.7335637995867019</v>
      </c>
      <c r="C12">
        <f t="shared" si="1"/>
        <v>-3.7335637995867019</v>
      </c>
      <c r="D12">
        <f>[1]!XLSTAT_PDFStudent(B12,276)</f>
        <v>4.333630916769954E-4</v>
      </c>
    </row>
    <row r="13" spans="1:4">
      <c r="A13" s="4">
        <v>13</v>
      </c>
      <c r="B13">
        <f t="shared" si="0"/>
        <v>-3.7263598507897386</v>
      </c>
      <c r="C13">
        <f t="shared" si="1"/>
        <v>-3.7263598507897386</v>
      </c>
      <c r="D13">
        <f>[1]!XLSTAT_PDFStudent(B13,276)</f>
        <v>4.4463315749893988E-4</v>
      </c>
    </row>
    <row r="14" spans="1:4">
      <c r="A14" s="4">
        <v>14</v>
      </c>
      <c r="B14">
        <f t="shared" si="0"/>
        <v>50</v>
      </c>
      <c r="C14">
        <f t="shared" si="1"/>
        <v>-3.7263598507897386</v>
      </c>
      <c r="D14">
        <f>[1]!XLSTAT_PDFStudent(B14,276)</f>
        <v>5.6601650205822504E-140</v>
      </c>
    </row>
    <row r="15" spans="1:4">
      <c r="A15" s="4">
        <v>15</v>
      </c>
      <c r="B15">
        <f t="shared" si="0"/>
        <v>50</v>
      </c>
      <c r="C15">
        <f t="shared" si="1"/>
        <v>-3.7191559019927749</v>
      </c>
      <c r="D15">
        <f>[1]!XLSTAT_PDFStudent(B15,276)</f>
        <v>5.6601650205822504E-140</v>
      </c>
    </row>
    <row r="16" spans="1:4">
      <c r="A16" s="4">
        <v>16</v>
      </c>
      <c r="B16">
        <f t="shared" si="0"/>
        <v>-3.7191559019927749</v>
      </c>
      <c r="C16">
        <f t="shared" si="1"/>
        <v>-3.7191559019927749</v>
      </c>
      <c r="D16">
        <f>[1]!XLSTAT_PDFStudent(B16,276)</f>
        <v>4.5617585829123004E-4</v>
      </c>
    </row>
    <row r="17" spans="1:4">
      <c r="A17" s="4">
        <v>17</v>
      </c>
      <c r="B17">
        <f t="shared" si="0"/>
        <v>-3.7119519531958112</v>
      </c>
      <c r="C17">
        <f t="shared" si="1"/>
        <v>-3.7119519531958112</v>
      </c>
      <c r="D17">
        <f>[1]!XLSTAT_PDFStudent(B17,276)</f>
        <v>4.679972110656245E-4</v>
      </c>
    </row>
    <row r="18" spans="1:4">
      <c r="A18" s="4">
        <v>18</v>
      </c>
      <c r="B18">
        <f t="shared" si="0"/>
        <v>50</v>
      </c>
      <c r="C18">
        <f t="shared" si="1"/>
        <v>-3.7119519531958112</v>
      </c>
      <c r="D18">
        <f>[1]!XLSTAT_PDFStudent(B18,276)</f>
        <v>5.6601650205822504E-140</v>
      </c>
    </row>
    <row r="19" spans="1:4">
      <c r="A19" s="4">
        <v>19</v>
      </c>
      <c r="B19">
        <f t="shared" si="0"/>
        <v>50</v>
      </c>
      <c r="C19">
        <f t="shared" si="1"/>
        <v>-3.7047480043988479</v>
      </c>
      <c r="D19">
        <f>[1]!XLSTAT_PDFStudent(B19,276)</f>
        <v>5.6601650205822504E-140</v>
      </c>
    </row>
    <row r="20" spans="1:4">
      <c r="A20" s="4">
        <v>20</v>
      </c>
      <c r="B20">
        <f t="shared" si="0"/>
        <v>-3.7047480043988479</v>
      </c>
      <c r="C20">
        <f t="shared" si="1"/>
        <v>-3.7047480043988479</v>
      </c>
      <c r="D20">
        <f>[1]!XLSTAT_PDFStudent(B20,276)</f>
        <v>4.8010335000832192E-4</v>
      </c>
    </row>
    <row r="21" spans="1:4">
      <c r="A21" s="4">
        <v>21</v>
      </c>
      <c r="B21">
        <f t="shared" si="0"/>
        <v>-3.6975440556018841</v>
      </c>
      <c r="C21">
        <f t="shared" si="1"/>
        <v>-3.6975440556018841</v>
      </c>
      <c r="D21">
        <f>[1]!XLSTAT_PDFStudent(B21,276)</f>
        <v>4.9250052835867668E-4</v>
      </c>
    </row>
    <row r="22" spans="1:4">
      <c r="A22" s="4">
        <v>22</v>
      </c>
      <c r="B22">
        <f t="shared" si="0"/>
        <v>50</v>
      </c>
      <c r="C22">
        <f t="shared" si="1"/>
        <v>-3.6975440556018841</v>
      </c>
      <c r="D22">
        <f>[1]!XLSTAT_PDFStudent(B22,276)</f>
        <v>5.6601650205822504E-140</v>
      </c>
    </row>
    <row r="23" spans="1:4">
      <c r="A23" s="4">
        <v>23</v>
      </c>
      <c r="B23">
        <f t="shared" si="0"/>
        <v>50</v>
      </c>
      <c r="C23">
        <f t="shared" si="1"/>
        <v>-3.6903401068049204</v>
      </c>
      <c r="D23">
        <f>[1]!XLSTAT_PDFStudent(B23,276)</f>
        <v>5.6601650205822504E-140</v>
      </c>
    </row>
    <row r="24" spans="1:4">
      <c r="A24" s="4">
        <v>24</v>
      </c>
      <c r="B24">
        <f t="shared" si="0"/>
        <v>-3.6903401068049204</v>
      </c>
      <c r="C24">
        <f t="shared" si="1"/>
        <v>-3.6903401068049204</v>
      </c>
      <c r="D24">
        <f>[1]!XLSTAT_PDFStudent(B24,276)</f>
        <v>5.0519512030790367E-4</v>
      </c>
    </row>
    <row r="25" spans="1:4">
      <c r="A25" s="4">
        <v>25</v>
      </c>
      <c r="B25">
        <f t="shared" si="0"/>
        <v>-3.6831361580079571</v>
      </c>
      <c r="C25">
        <f t="shared" si="1"/>
        <v>-3.6831361580079571</v>
      </c>
      <c r="D25">
        <f>[1]!XLSTAT_PDFStudent(B25,276)</f>
        <v>5.1819362291785479E-4</v>
      </c>
    </row>
    <row r="26" spans="1:4">
      <c r="A26" s="4">
        <v>26</v>
      </c>
      <c r="B26">
        <f t="shared" si="0"/>
        <v>50</v>
      </c>
      <c r="C26">
        <f t="shared" si="1"/>
        <v>-3.6831361580079571</v>
      </c>
      <c r="D26">
        <f>[1]!XLSTAT_PDFStudent(B26,276)</f>
        <v>5.6601650205822504E-140</v>
      </c>
    </row>
    <row r="27" spans="1:4">
      <c r="A27" s="4">
        <v>27</v>
      </c>
      <c r="B27">
        <f t="shared" si="0"/>
        <v>50</v>
      </c>
      <c r="C27">
        <f t="shared" si="1"/>
        <v>-3.6759322092109934</v>
      </c>
      <c r="D27">
        <f>[1]!XLSTAT_PDFStudent(B27,276)</f>
        <v>5.6601650205822504E-140</v>
      </c>
    </row>
    <row r="28" spans="1:4">
      <c r="A28" s="4">
        <v>28</v>
      </c>
      <c r="B28">
        <f t="shared" si="0"/>
        <v>-3.6759322092109934</v>
      </c>
      <c r="C28">
        <f t="shared" si="1"/>
        <v>-3.6759322092109934</v>
      </c>
      <c r="D28">
        <f>[1]!XLSTAT_PDFStudent(B28,276)</f>
        <v>5.3150265805974558E-4</v>
      </c>
    </row>
    <row r="29" spans="1:4">
      <c r="A29" s="4">
        <v>29</v>
      </c>
      <c r="B29">
        <f t="shared" si="0"/>
        <v>-3.6687282604140297</v>
      </c>
      <c r="C29">
        <f t="shared" si="1"/>
        <v>-3.6687282604140297</v>
      </c>
      <c r="D29">
        <f>[1]!XLSTAT_PDFStudent(B29,276)</f>
        <v>5.4512897437284866E-4</v>
      </c>
    </row>
    <row r="30" spans="1:4">
      <c r="A30" s="4">
        <v>30</v>
      </c>
      <c r="B30">
        <f t="shared" si="0"/>
        <v>50</v>
      </c>
      <c r="C30">
        <f t="shared" si="1"/>
        <v>-3.6687282604140297</v>
      </c>
      <c r="D30">
        <f>[1]!XLSTAT_PDFStudent(B30,276)</f>
        <v>5.6601650205822504E-140</v>
      </c>
    </row>
    <row r="31" spans="1:4">
      <c r="A31" s="4">
        <v>31</v>
      </c>
      <c r="B31">
        <f t="shared" si="0"/>
        <v>50</v>
      </c>
      <c r="C31">
        <f t="shared" si="1"/>
        <v>-3.6615243116170659</v>
      </c>
      <c r="D31">
        <f>[1]!XLSTAT_PDFStudent(B31,276)</f>
        <v>5.6601650205822504E-140</v>
      </c>
    </row>
    <row r="32" spans="1:4">
      <c r="A32" s="4">
        <v>32</v>
      </c>
      <c r="B32">
        <f t="shared" si="0"/>
        <v>-3.6615243116170659</v>
      </c>
      <c r="C32">
        <f t="shared" si="1"/>
        <v>-3.6615243116170659</v>
      </c>
      <c r="D32">
        <f>[1]!XLSTAT_PDFStudent(B32,276)</f>
        <v>5.5907944924295488E-4</v>
      </c>
    </row>
    <row r="33" spans="1:4">
      <c r="A33" s="4">
        <v>33</v>
      </c>
      <c r="B33">
        <f t="shared" si="0"/>
        <v>-3.6543203628201026</v>
      </c>
      <c r="C33">
        <f t="shared" si="1"/>
        <v>-3.6543203628201026</v>
      </c>
      <c r="D33">
        <f>[1]!XLSTAT_PDFStudent(B33,276)</f>
        <v>5.7336109080065539E-4</v>
      </c>
    </row>
    <row r="34" spans="1:4">
      <c r="A34" s="4">
        <v>34</v>
      </c>
      <c r="B34">
        <f t="shared" si="0"/>
        <v>50</v>
      </c>
      <c r="C34">
        <f t="shared" si="1"/>
        <v>-3.6543203628201026</v>
      </c>
      <c r="D34">
        <f>[1]!XLSTAT_PDFStudent(B34,276)</f>
        <v>5.6601650205822504E-140</v>
      </c>
    </row>
    <row r="35" spans="1:4">
      <c r="A35" s="4">
        <v>35</v>
      </c>
      <c r="B35">
        <f t="shared" si="0"/>
        <v>50</v>
      </c>
      <c r="C35">
        <f t="shared" si="1"/>
        <v>-3.6471164140231389</v>
      </c>
      <c r="D35">
        <f>[1]!XLSTAT_PDFStudent(B35,276)</f>
        <v>5.6601650205822504E-140</v>
      </c>
    </row>
    <row r="36" spans="1:4">
      <c r="A36" s="4">
        <v>36</v>
      </c>
      <c r="B36">
        <f t="shared" si="0"/>
        <v>-3.6471164140231389</v>
      </c>
      <c r="C36">
        <f t="shared" si="1"/>
        <v>-3.6471164140231389</v>
      </c>
      <c r="D36">
        <f>[1]!XLSTAT_PDFStudent(B36,276)</f>
        <v>5.8798103993928442E-4</v>
      </c>
    </row>
    <row r="37" spans="1:4">
      <c r="A37" s="4">
        <v>37</v>
      </c>
      <c r="B37">
        <f t="shared" si="0"/>
        <v>-3.6399124652261752</v>
      </c>
      <c r="C37">
        <f t="shared" si="1"/>
        <v>-3.6399124652261752</v>
      </c>
      <c r="D37">
        <f>[1]!XLSTAT_PDFStudent(B37,276)</f>
        <v>6.0294657235252305E-4</v>
      </c>
    </row>
    <row r="38" spans="1:4">
      <c r="A38" s="4">
        <v>38</v>
      </c>
      <c r="B38">
        <f t="shared" si="0"/>
        <v>50</v>
      </c>
      <c r="C38">
        <f t="shared" si="1"/>
        <v>-3.6399124652261752</v>
      </c>
      <c r="D38">
        <f>[1]!XLSTAT_PDFStudent(B38,276)</f>
        <v>5.6601650205822504E-140</v>
      </c>
    </row>
    <row r="39" spans="1:4">
      <c r="A39" s="4">
        <v>39</v>
      </c>
      <c r="B39">
        <f t="shared" si="0"/>
        <v>50</v>
      </c>
      <c r="C39">
        <f t="shared" si="1"/>
        <v>-3.6327085164292119</v>
      </c>
      <c r="D39">
        <f>[1]!XLSTAT_PDFStudent(B39,276)</f>
        <v>5.6601650205822504E-140</v>
      </c>
    </row>
    <row r="40" spans="1:4">
      <c r="A40" s="4">
        <v>40</v>
      </c>
      <c r="B40">
        <f t="shared" si="0"/>
        <v>-3.6327085164292119</v>
      </c>
      <c r="C40">
        <f t="shared" si="1"/>
        <v>-3.6327085164292119</v>
      </c>
      <c r="D40">
        <f>[1]!XLSTAT_PDFStudent(B40,276)</f>
        <v>6.1826510059138744E-4</v>
      </c>
    </row>
    <row r="41" spans="1:4">
      <c r="A41" s="4">
        <v>41</v>
      </c>
      <c r="B41">
        <f t="shared" si="0"/>
        <v>-3.6255045676322482</v>
      </c>
      <c r="C41">
        <f t="shared" si="1"/>
        <v>-3.6255045676322482</v>
      </c>
      <c r="D41">
        <f>[1]!XLSTAT_PDFStudent(B41,276)</f>
        <v>6.3394417614066022E-4</v>
      </c>
    </row>
    <row r="42" spans="1:4">
      <c r="A42" s="4">
        <v>42</v>
      </c>
      <c r="B42">
        <f t="shared" si="0"/>
        <v>50</v>
      </c>
      <c r="C42">
        <f t="shared" si="1"/>
        <v>-3.6255045676322482</v>
      </c>
      <c r="D42">
        <f>[1]!XLSTAT_PDFStudent(B42,276)</f>
        <v>5.6601650205822504E-140</v>
      </c>
    </row>
    <row r="43" spans="1:4">
      <c r="A43" s="4">
        <v>43</v>
      </c>
      <c r="B43">
        <f t="shared" si="0"/>
        <v>50</v>
      </c>
      <c r="C43">
        <f t="shared" si="1"/>
        <v>-3.6183006188352844</v>
      </c>
      <c r="D43">
        <f>[1]!XLSTAT_PDFStudent(B43,276)</f>
        <v>5.6601650205822504E-140</v>
      </c>
    </row>
    <row r="44" spans="1:4">
      <c r="A44" s="4">
        <v>44</v>
      </c>
      <c r="B44">
        <f t="shared" si="0"/>
        <v>-3.6183006188352844</v>
      </c>
      <c r="C44">
        <f t="shared" si="1"/>
        <v>-3.6183006188352844</v>
      </c>
      <c r="D44">
        <f>[1]!XLSTAT_PDFStudent(B44,276)</f>
        <v>6.4999149151453214E-4</v>
      </c>
    </row>
    <row r="45" spans="1:4">
      <c r="A45" s="4">
        <v>45</v>
      </c>
      <c r="B45">
        <f t="shared" si="0"/>
        <v>-3.6110966700383211</v>
      </c>
      <c r="C45">
        <f t="shared" si="1"/>
        <v>-3.6110966700383211</v>
      </c>
      <c r="D45">
        <f>[1]!XLSTAT_PDFStudent(B45,276)</f>
        <v>6.6641488237144668E-4</v>
      </c>
    </row>
    <row r="46" spans="1:4">
      <c r="A46" s="4">
        <v>46</v>
      </c>
      <c r="B46">
        <f t="shared" si="0"/>
        <v>50</v>
      </c>
      <c r="C46">
        <f t="shared" si="1"/>
        <v>-3.6110966700383211</v>
      </c>
      <c r="D46">
        <f>[1]!XLSTAT_PDFStudent(B46,276)</f>
        <v>5.6601650205822504E-140</v>
      </c>
    </row>
    <row r="47" spans="1:4">
      <c r="A47" s="4">
        <v>47</v>
      </c>
      <c r="B47">
        <f t="shared" si="0"/>
        <v>50</v>
      </c>
      <c r="C47">
        <f t="shared" si="1"/>
        <v>-3.6038927212413574</v>
      </c>
      <c r="D47">
        <f>[1]!XLSTAT_PDFStudent(B47,276)</f>
        <v>5.6601650205822504E-140</v>
      </c>
    </row>
    <row r="48" spans="1:4">
      <c r="A48" s="4">
        <v>48</v>
      </c>
      <c r="B48">
        <f t="shared" si="0"/>
        <v>-3.6038927212413574</v>
      </c>
      <c r="C48">
        <f t="shared" si="1"/>
        <v>-3.6038927212413574</v>
      </c>
      <c r="D48">
        <f>[1]!XLSTAT_PDFStudent(B48,276)</f>
        <v>6.8322232964778968E-4</v>
      </c>
    </row>
    <row r="49" spans="1:4">
      <c r="A49" s="4">
        <v>49</v>
      </c>
      <c r="B49">
        <f t="shared" si="0"/>
        <v>-3.5966887724443937</v>
      </c>
      <c r="C49">
        <f t="shared" si="1"/>
        <v>-3.5966887724443937</v>
      </c>
      <c r="D49">
        <f>[1]!XLSTAT_PDFStudent(B49,276)</f>
        <v>7.0042196171048437E-4</v>
      </c>
    </row>
    <row r="50" spans="1:4">
      <c r="A50" s="4">
        <v>50</v>
      </c>
      <c r="B50">
        <f t="shared" si="0"/>
        <v>50</v>
      </c>
      <c r="C50">
        <f t="shared" si="1"/>
        <v>-3.5966887724443937</v>
      </c>
      <c r="D50">
        <f>[1]!XLSTAT_PDFStudent(B50,276)</f>
        <v>5.6601650205822504E-140</v>
      </c>
    </row>
    <row r="51" spans="1:4">
      <c r="A51" s="4">
        <v>51</v>
      </c>
      <c r="B51">
        <f t="shared" si="0"/>
        <v>50</v>
      </c>
      <c r="C51">
        <f t="shared" si="1"/>
        <v>-3.5894848236474299</v>
      </c>
      <c r="D51">
        <f>[1]!XLSTAT_PDFStudent(B51,276)</f>
        <v>5.6601650205822504E-140</v>
      </c>
    </row>
    <row r="52" spans="1:4">
      <c r="A52" s="4">
        <v>52</v>
      </c>
      <c r="B52">
        <f t="shared" si="0"/>
        <v>-3.5894848236474299</v>
      </c>
      <c r="C52">
        <f t="shared" si="1"/>
        <v>-3.5894848236474299</v>
      </c>
      <c r="D52">
        <f>[1]!XLSTAT_PDFStudent(B52,276)</f>
        <v>7.180220565281858E-4</v>
      </c>
    </row>
    <row r="53" spans="1:4">
      <c r="A53" s="4">
        <v>53</v>
      </c>
      <c r="B53">
        <f t="shared" si="0"/>
        <v>-3.5822808748504666</v>
      </c>
      <c r="C53">
        <f t="shared" si="1"/>
        <v>-3.5822808748504666</v>
      </c>
      <c r="D53">
        <f>[1]!XLSTAT_PDFStudent(B53,276)</f>
        <v>7.3603104386104029E-4</v>
      </c>
    </row>
    <row r="54" spans="1:4">
      <c r="A54" s="4">
        <v>54</v>
      </c>
      <c r="B54">
        <f t="shared" si="0"/>
        <v>50</v>
      </c>
      <c r="C54">
        <f t="shared" si="1"/>
        <v>-3.5822808748504666</v>
      </c>
      <c r="D54">
        <f>[1]!XLSTAT_PDFStudent(B54,276)</f>
        <v>5.6601650205822504E-140</v>
      </c>
    </row>
    <row r="55" spans="1:4">
      <c r="A55" s="4">
        <v>55</v>
      </c>
      <c r="B55">
        <f t="shared" si="0"/>
        <v>50</v>
      </c>
      <c r="C55">
        <f t="shared" si="1"/>
        <v>-3.5750769260535029</v>
      </c>
      <c r="D55">
        <f>[1]!XLSTAT_PDFStudent(B55,276)</f>
        <v>5.6601650205822504E-140</v>
      </c>
    </row>
    <row r="56" spans="1:4">
      <c r="A56" s="4">
        <v>56</v>
      </c>
      <c r="B56">
        <f t="shared" si="0"/>
        <v>-3.5750769260535029</v>
      </c>
      <c r="C56">
        <f t="shared" si="1"/>
        <v>-3.5750769260535029</v>
      </c>
      <c r="D56">
        <f>[1]!XLSTAT_PDFStudent(B56,276)</f>
        <v>7.5445750746860039E-4</v>
      </c>
    </row>
    <row r="57" spans="1:4">
      <c r="A57" s="4">
        <v>57</v>
      </c>
      <c r="B57">
        <f t="shared" si="0"/>
        <v>-3.5678729772565392</v>
      </c>
      <c r="C57">
        <f t="shared" si="1"/>
        <v>-3.5678729772565392</v>
      </c>
      <c r="D57">
        <f>[1]!XLSTAT_PDFStudent(B57,276)</f>
        <v>7.7331018733591244E-4</v>
      </c>
    </row>
    <row r="58" spans="1:4">
      <c r="A58" s="4">
        <v>58</v>
      </c>
      <c r="B58">
        <f t="shared" si="0"/>
        <v>50</v>
      </c>
      <c r="C58">
        <f t="shared" si="1"/>
        <v>-3.5678729772565392</v>
      </c>
      <c r="D58">
        <f>[1]!XLSTAT_PDFStudent(B58,276)</f>
        <v>5.6601650205822504E-140</v>
      </c>
    </row>
    <row r="59" spans="1:4">
      <c r="A59" s="4">
        <v>59</v>
      </c>
      <c r="B59">
        <f t="shared" si="0"/>
        <v>50</v>
      </c>
      <c r="C59">
        <f t="shared" si="1"/>
        <v>-3.5606690284595759</v>
      </c>
      <c r="D59">
        <f>[1]!XLSTAT_PDFStudent(B59,276)</f>
        <v>5.6601650205822504E-140</v>
      </c>
    </row>
    <row r="60" spans="1:4">
      <c r="A60" s="4">
        <v>60</v>
      </c>
      <c r="B60">
        <f t="shared" si="0"/>
        <v>-3.5606690284595759</v>
      </c>
      <c r="C60">
        <f t="shared" si="1"/>
        <v>-3.5606690284595759</v>
      </c>
      <c r="D60">
        <f>[1]!XLSTAT_PDFStudent(B60,276)</f>
        <v>7.9259798191742066E-4</v>
      </c>
    </row>
    <row r="61" spans="1:4">
      <c r="A61" s="4">
        <v>61</v>
      </c>
      <c r="B61">
        <f t="shared" si="0"/>
        <v>-3.5534650796626122</v>
      </c>
      <c r="C61">
        <f t="shared" si="1"/>
        <v>-3.5534650796626122</v>
      </c>
      <c r="D61">
        <f>[1]!XLSTAT_PDFStudent(B61,276)</f>
        <v>8.1232995039863195E-4</v>
      </c>
    </row>
    <row r="62" spans="1:4">
      <c r="A62" s="4">
        <v>62</v>
      </c>
      <c r="B62">
        <f t="shared" si="0"/>
        <v>50</v>
      </c>
      <c r="C62">
        <f t="shared" si="1"/>
        <v>-3.5534650796626122</v>
      </c>
      <c r="D62">
        <f>[1]!XLSTAT_PDFStudent(B62,276)</f>
        <v>5.6601650205822504E-140</v>
      </c>
    </row>
    <row r="63" spans="1:4">
      <c r="A63" s="4">
        <v>63</v>
      </c>
      <c r="B63">
        <f t="shared" si="0"/>
        <v>50</v>
      </c>
      <c r="C63">
        <f t="shared" si="1"/>
        <v>-3.5462611308656484</v>
      </c>
      <c r="D63">
        <f>[1]!XLSTAT_PDFStudent(B63,276)</f>
        <v>5.6601650205822504E-140</v>
      </c>
    </row>
    <row r="64" spans="1:4">
      <c r="A64" s="4">
        <v>64</v>
      </c>
      <c r="B64">
        <f t="shared" si="0"/>
        <v>-3.5462611308656484</v>
      </c>
      <c r="C64">
        <f t="shared" si="1"/>
        <v>-3.5462611308656484</v>
      </c>
      <c r="D64">
        <f>[1]!XLSTAT_PDFStudent(B64,276)</f>
        <v>8.3251531497503274E-4</v>
      </c>
    </row>
    <row r="65" spans="1:4">
      <c r="A65" s="4">
        <v>65</v>
      </c>
      <c r="B65">
        <f t="shared" ref="B65:B128" si="2">IF(-1^(INT(A65/2)+2)&gt;0,-3.76958354357152+2*INT(A65/2-1/2)*0.0036019743984818,50)</f>
        <v>-3.5390571820686851</v>
      </c>
      <c r="C65">
        <f t="shared" ref="C65:C128" si="3">-3.76958354357152+2*INT(A65/2-1/2)*0.0036019743984818</f>
        <v>-3.5390571820686851</v>
      </c>
      <c r="D65">
        <f>[1]!XLSTAT_PDFStudent(B65,276)</f>
        <v>8.5316346314825596E-4</v>
      </c>
    </row>
    <row r="66" spans="1:4">
      <c r="A66" s="4">
        <v>66</v>
      </c>
      <c r="B66">
        <f t="shared" si="2"/>
        <v>50</v>
      </c>
      <c r="C66">
        <f t="shared" si="3"/>
        <v>-3.5390571820686851</v>
      </c>
      <c r="D66">
        <f>[1]!XLSTAT_PDFStudent(B66,276)</f>
        <v>5.6601650205822504E-140</v>
      </c>
    </row>
    <row r="67" spans="1:4">
      <c r="A67" s="4">
        <v>67</v>
      </c>
      <c r="B67">
        <f t="shared" si="2"/>
        <v>50</v>
      </c>
      <c r="C67">
        <f t="shared" si="3"/>
        <v>-3.5318532332717214</v>
      </c>
      <c r="D67">
        <f>[1]!XLSTAT_PDFStudent(B67,276)</f>
        <v>5.6601650205822504E-140</v>
      </c>
    </row>
    <row r="68" spans="1:4">
      <c r="A68" s="4">
        <v>68</v>
      </c>
      <c r="B68">
        <f t="shared" si="2"/>
        <v>-3.5318532332717214</v>
      </c>
      <c r="C68">
        <f t="shared" si="3"/>
        <v>-3.5318532332717214</v>
      </c>
      <c r="D68">
        <f>[1]!XLSTAT_PDFStudent(B68,276)</f>
        <v>8.7428395003923739E-4</v>
      </c>
    </row>
    <row r="69" spans="1:4">
      <c r="A69" s="4">
        <v>69</v>
      </c>
      <c r="B69">
        <f t="shared" si="2"/>
        <v>-3.5246492844747577</v>
      </c>
      <c r="C69">
        <f t="shared" si="3"/>
        <v>-3.5246492844747577</v>
      </c>
      <c r="D69">
        <f>[1]!XLSTAT_PDFStudent(B69,276)</f>
        <v>8.9588650071772958E-4</v>
      </c>
    </row>
    <row r="70" spans="1:4">
      <c r="A70" s="4">
        <v>70</v>
      </c>
      <c r="B70">
        <f t="shared" si="2"/>
        <v>50</v>
      </c>
      <c r="C70">
        <f t="shared" si="3"/>
        <v>-3.5246492844747577</v>
      </c>
      <c r="D70">
        <f>[1]!XLSTAT_PDFStudent(B70,276)</f>
        <v>5.6601650205822504E-140</v>
      </c>
    </row>
    <row r="71" spans="1:4">
      <c r="A71" s="4">
        <v>71</v>
      </c>
      <c r="B71">
        <f t="shared" si="2"/>
        <v>50</v>
      </c>
      <c r="C71">
        <f t="shared" si="3"/>
        <v>-3.5174453356777944</v>
      </c>
      <c r="D71">
        <f>[1]!XLSTAT_PDFStudent(B71,276)</f>
        <v>5.6601650205822504E-140</v>
      </c>
    </row>
    <row r="72" spans="1:4">
      <c r="A72" s="4">
        <v>72</v>
      </c>
      <c r="B72">
        <f t="shared" si="2"/>
        <v>-3.5174453356777944</v>
      </c>
      <c r="C72">
        <f t="shared" si="3"/>
        <v>-3.5174453356777944</v>
      </c>
      <c r="D72">
        <f>[1]!XLSTAT_PDFStudent(B72,276)</f>
        <v>9.1798101254848418E-4</v>
      </c>
    </row>
    <row r="73" spans="1:4">
      <c r="A73" s="4">
        <v>73</v>
      </c>
      <c r="B73">
        <f t="shared" si="2"/>
        <v>-3.5102413868808306</v>
      </c>
      <c r="C73">
        <f t="shared" si="3"/>
        <v>-3.5102413868808306</v>
      </c>
      <c r="D73">
        <f>[1]!XLSTAT_PDFStudent(B73,276)</f>
        <v>9.4057755755332648E-4</v>
      </c>
    </row>
    <row r="74" spans="1:4">
      <c r="A74" s="4">
        <v>74</v>
      </c>
      <c r="B74">
        <f t="shared" si="2"/>
        <v>50</v>
      </c>
      <c r="C74">
        <f t="shared" si="3"/>
        <v>-3.5102413868808306</v>
      </c>
      <c r="D74">
        <f>[1]!XLSTAT_PDFStudent(B74,276)</f>
        <v>5.6601650205822504E-140</v>
      </c>
    </row>
    <row r="75" spans="1:4">
      <c r="A75" s="4">
        <v>75</v>
      </c>
      <c r="B75">
        <f t="shared" si="2"/>
        <v>50</v>
      </c>
      <c r="C75">
        <f t="shared" si="3"/>
        <v>-3.5030374380838669</v>
      </c>
      <c r="D75">
        <f>[1]!XLSTAT_PDFStudent(B75,276)</f>
        <v>5.6601650205822504E-140</v>
      </c>
    </row>
    <row r="76" spans="1:4">
      <c r="A76" s="4">
        <v>76</v>
      </c>
      <c r="B76">
        <f t="shared" si="2"/>
        <v>-3.5030374380838669</v>
      </c>
      <c r="C76">
        <f t="shared" si="3"/>
        <v>-3.5030374380838669</v>
      </c>
      <c r="D76">
        <f>[1]!XLSTAT_PDFStudent(B76,276)</f>
        <v>9.6368638478878325E-4</v>
      </c>
    </row>
    <row r="77" spans="1:4">
      <c r="A77" s="4">
        <v>77</v>
      </c>
      <c r="B77">
        <f t="shared" si="2"/>
        <v>-3.4958334892869032</v>
      </c>
      <c r="C77">
        <f t="shared" si="3"/>
        <v>-3.4958334892869032</v>
      </c>
      <c r="D77">
        <f>[1]!XLSTAT_PDFStudent(B77,276)</f>
        <v>9.8731792273946137E-4</v>
      </c>
    </row>
    <row r="78" spans="1:4">
      <c r="A78" s="4">
        <v>78</v>
      </c>
      <c r="B78">
        <f t="shared" si="2"/>
        <v>50</v>
      </c>
      <c r="C78">
        <f t="shared" si="3"/>
        <v>-3.4958334892869032</v>
      </c>
      <c r="D78">
        <f>[1]!XLSTAT_PDFStudent(B78,276)</f>
        <v>5.6601650205822504E-140</v>
      </c>
    </row>
    <row r="79" spans="1:4">
      <c r="A79" s="4">
        <v>79</v>
      </c>
      <c r="B79">
        <f t="shared" si="2"/>
        <v>50</v>
      </c>
      <c r="C79">
        <f t="shared" si="3"/>
        <v>-3.4886295404899399</v>
      </c>
      <c r="D79">
        <f>[1]!XLSTAT_PDFStudent(B79,276)</f>
        <v>5.6601650205822504E-140</v>
      </c>
    </row>
    <row r="80" spans="1:4">
      <c r="A80" s="4">
        <v>80</v>
      </c>
      <c r="B80">
        <f t="shared" si="2"/>
        <v>-3.4886295404899399</v>
      </c>
      <c r="C80">
        <f t="shared" si="3"/>
        <v>-3.4886295404899399</v>
      </c>
      <c r="D80">
        <f>[1]!XLSTAT_PDFStudent(B80,276)</f>
        <v>1.0114827817261835E-3</v>
      </c>
    </row>
    <row r="81" spans="1:4">
      <c r="A81" s="4">
        <v>81</v>
      </c>
      <c r="B81">
        <f t="shared" si="2"/>
        <v>-3.4814255916929762</v>
      </c>
      <c r="C81">
        <f t="shared" si="3"/>
        <v>-3.4814255916929762</v>
      </c>
      <c r="D81">
        <f>[1]!XLSTAT_PDFStudent(B81,276)</f>
        <v>1.0361917563289564E-3</v>
      </c>
    </row>
    <row r="82" spans="1:4">
      <c r="A82" s="4">
        <v>82</v>
      </c>
      <c r="B82">
        <f t="shared" si="2"/>
        <v>50</v>
      </c>
      <c r="C82">
        <f t="shared" si="3"/>
        <v>-3.4814255916929762</v>
      </c>
      <c r="D82">
        <f>[1]!XLSTAT_PDFStudent(B82,276)</f>
        <v>5.6601650205822504E-140</v>
      </c>
    </row>
    <row r="83" spans="1:4">
      <c r="A83" s="4">
        <v>83</v>
      </c>
      <c r="B83">
        <f t="shared" si="2"/>
        <v>50</v>
      </c>
      <c r="C83">
        <f t="shared" si="3"/>
        <v>-3.4742216428960124</v>
      </c>
      <c r="D83">
        <f>[1]!XLSTAT_PDFStudent(B83,276)</f>
        <v>5.6601650205822504E-140</v>
      </c>
    </row>
    <row r="84" spans="1:4">
      <c r="A84" s="4">
        <v>84</v>
      </c>
      <c r="B84">
        <f t="shared" si="2"/>
        <v>-3.4742216428960124</v>
      </c>
      <c r="C84">
        <f t="shared" si="3"/>
        <v>-3.4742216428960124</v>
      </c>
      <c r="D84">
        <f>[1]!XLSTAT_PDFStudent(B84,276)</f>
        <v>1.0614558278241998E-3</v>
      </c>
    </row>
    <row r="85" spans="1:4">
      <c r="A85" s="4">
        <v>85</v>
      </c>
      <c r="B85">
        <f t="shared" si="2"/>
        <v>-3.4670176940990487</v>
      </c>
      <c r="C85">
        <f t="shared" si="3"/>
        <v>-3.4670176940990487</v>
      </c>
      <c r="D85">
        <f>[1]!XLSTAT_PDFStudent(B85,276)</f>
        <v>1.0872861666360509E-3</v>
      </c>
    </row>
    <row r="86" spans="1:4">
      <c r="A86" s="4">
        <v>86</v>
      </c>
      <c r="B86">
        <f t="shared" si="2"/>
        <v>50</v>
      </c>
      <c r="C86">
        <f t="shared" si="3"/>
        <v>-3.4670176940990487</v>
      </c>
      <c r="D86">
        <f>[1]!XLSTAT_PDFStudent(B86,276)</f>
        <v>5.6601650205822504E-140</v>
      </c>
    </row>
    <row r="87" spans="1:4">
      <c r="A87" s="4">
        <v>87</v>
      </c>
      <c r="B87">
        <f t="shared" si="2"/>
        <v>50</v>
      </c>
      <c r="C87">
        <f t="shared" si="3"/>
        <v>-3.4598137453020854</v>
      </c>
      <c r="D87">
        <f>[1]!XLSTAT_PDFStudent(B87,276)</f>
        <v>5.6601650205822504E-140</v>
      </c>
    </row>
    <row r="88" spans="1:4">
      <c r="A88" s="4">
        <v>88</v>
      </c>
      <c r="B88">
        <f t="shared" si="2"/>
        <v>-3.4598137453020854</v>
      </c>
      <c r="C88">
        <f t="shared" si="3"/>
        <v>-3.4598137453020854</v>
      </c>
      <c r="D88">
        <f>[1]!XLSTAT_PDFStudent(B88,276)</f>
        <v>1.1136941348010073E-3</v>
      </c>
    </row>
    <row r="89" spans="1:4">
      <c r="A89" s="4">
        <v>89</v>
      </c>
      <c r="B89">
        <f t="shared" si="2"/>
        <v>-3.4526097965051217</v>
      </c>
      <c r="C89">
        <f t="shared" si="3"/>
        <v>-3.4526097965051217</v>
      </c>
      <c r="D89">
        <f>[1]!XLSTAT_PDFStudent(B89,276)</f>
        <v>1.1406912884457966E-3</v>
      </c>
    </row>
    <row r="90" spans="1:4">
      <c r="A90" s="4">
        <v>90</v>
      </c>
      <c r="B90">
        <f t="shared" si="2"/>
        <v>50</v>
      </c>
      <c r="C90">
        <f t="shared" si="3"/>
        <v>-3.4526097965051217</v>
      </c>
      <c r="D90">
        <f>[1]!XLSTAT_PDFStudent(B90,276)</f>
        <v>5.6601650205822504E-140</v>
      </c>
    </row>
    <row r="91" spans="1:4">
      <c r="A91" s="4">
        <v>91</v>
      </c>
      <c r="B91">
        <f t="shared" si="2"/>
        <v>50</v>
      </c>
      <c r="C91">
        <f t="shared" si="3"/>
        <v>-3.4454058477081579</v>
      </c>
      <c r="D91">
        <f>[1]!XLSTAT_PDFStudent(B91,276)</f>
        <v>5.6601650205822504E-140</v>
      </c>
    </row>
    <row r="92" spans="1:4">
      <c r="A92" s="4">
        <v>92</v>
      </c>
      <c r="B92">
        <f t="shared" si="2"/>
        <v>-3.4454058477081579</v>
      </c>
      <c r="C92">
        <f t="shared" si="3"/>
        <v>-3.4454058477081579</v>
      </c>
      <c r="D92">
        <f>[1]!XLSTAT_PDFStudent(B92,276)</f>
        <v>1.1682893802780316E-3</v>
      </c>
    </row>
    <row r="93" spans="1:4">
      <c r="A93" s="4">
        <v>93</v>
      </c>
      <c r="B93">
        <f t="shared" si="2"/>
        <v>-3.4382018989111947</v>
      </c>
      <c r="C93">
        <f t="shared" si="3"/>
        <v>-3.4382018989111947</v>
      </c>
      <c r="D93">
        <f>[1]!XLSTAT_PDFStudent(B93,276)</f>
        <v>1.1965003620889062E-3</v>
      </c>
    </row>
    <row r="94" spans="1:4">
      <c r="A94" s="4">
        <v>94</v>
      </c>
      <c r="B94">
        <f t="shared" si="2"/>
        <v>50</v>
      </c>
      <c r="C94">
        <f t="shared" si="3"/>
        <v>-3.4382018989111947</v>
      </c>
      <c r="D94">
        <f>[1]!XLSTAT_PDFStudent(B94,276)</f>
        <v>5.6601650205822504E-140</v>
      </c>
    </row>
    <row r="95" spans="1:4">
      <c r="A95" s="4">
        <v>95</v>
      </c>
      <c r="B95">
        <f t="shared" si="2"/>
        <v>50</v>
      </c>
      <c r="C95">
        <f t="shared" si="3"/>
        <v>-3.4309979501142309</v>
      </c>
      <c r="D95">
        <f>[1]!XLSTAT_PDFStudent(B95,276)</f>
        <v>5.6601650205822504E-140</v>
      </c>
    </row>
    <row r="96" spans="1:4">
      <c r="A96" s="4">
        <v>96</v>
      </c>
      <c r="B96">
        <f t="shared" si="2"/>
        <v>-3.4309979501142309</v>
      </c>
      <c r="C96">
        <f t="shared" si="3"/>
        <v>-3.4309979501142309</v>
      </c>
      <c r="D96">
        <f>[1]!XLSTAT_PDFStudent(B96,276)</f>
        <v>1.2253363872678194E-3</v>
      </c>
    </row>
    <row r="97" spans="1:4">
      <c r="A97" s="4">
        <v>97</v>
      </c>
      <c r="B97">
        <f t="shared" si="2"/>
        <v>-3.4237940013172672</v>
      </c>
      <c r="C97">
        <f t="shared" si="3"/>
        <v>-3.4237940013172672</v>
      </c>
      <c r="D97">
        <f>[1]!XLSTAT_PDFStudent(B97,276)</f>
        <v>1.2548098133282433E-3</v>
      </c>
    </row>
    <row r="98" spans="1:4">
      <c r="A98" s="4">
        <v>98</v>
      </c>
      <c r="B98">
        <f t="shared" si="2"/>
        <v>50</v>
      </c>
      <c r="C98">
        <f t="shared" si="3"/>
        <v>-3.4237940013172672</v>
      </c>
      <c r="D98">
        <f>[1]!XLSTAT_PDFStudent(B98,276)</f>
        <v>5.6601650205822504E-140</v>
      </c>
    </row>
    <row r="99" spans="1:4">
      <c r="A99" s="4">
        <v>99</v>
      </c>
      <c r="B99">
        <f t="shared" si="2"/>
        <v>50</v>
      </c>
      <c r="C99">
        <f t="shared" si="3"/>
        <v>-3.4165900525203039</v>
      </c>
      <c r="D99">
        <f>[1]!XLSTAT_PDFStudent(B99,276)</f>
        <v>5.6601650205822504E-140</v>
      </c>
    </row>
    <row r="100" spans="1:4">
      <c r="A100" s="4">
        <v>100</v>
      </c>
      <c r="B100">
        <f t="shared" si="2"/>
        <v>-3.4165900525203039</v>
      </c>
      <c r="C100">
        <f t="shared" si="3"/>
        <v>-3.4165900525203039</v>
      </c>
      <c r="D100">
        <f>[1]!XLSTAT_PDFStudent(B100,276)</f>
        <v>1.2849332044443937E-3</v>
      </c>
    </row>
    <row r="101" spans="1:4">
      <c r="A101" s="4">
        <v>101</v>
      </c>
      <c r="B101">
        <f t="shared" si="2"/>
        <v>-3.4093861037233402</v>
      </c>
      <c r="C101">
        <f t="shared" si="3"/>
        <v>-3.4093861037233402</v>
      </c>
      <c r="D101">
        <f>[1]!XLSTAT_PDFStudent(B101,276)</f>
        <v>1.3157193339983035E-3</v>
      </c>
    </row>
    <row r="102" spans="1:4">
      <c r="A102" s="4">
        <v>102</v>
      </c>
      <c r="B102">
        <f t="shared" si="2"/>
        <v>50</v>
      </c>
      <c r="C102">
        <f t="shared" si="3"/>
        <v>-3.4093861037233402</v>
      </c>
      <c r="D102">
        <f>[1]!XLSTAT_PDFStudent(B102,276)</f>
        <v>5.6601650205822504E-140</v>
      </c>
    </row>
    <row r="103" spans="1:4">
      <c r="A103" s="4">
        <v>103</v>
      </c>
      <c r="B103">
        <f t="shared" si="2"/>
        <v>50</v>
      </c>
      <c r="C103">
        <f t="shared" si="3"/>
        <v>-3.4021821549263764</v>
      </c>
      <c r="D103">
        <f>[1]!XLSTAT_PDFStudent(B103,276)</f>
        <v>5.6601650205822504E-140</v>
      </c>
    </row>
    <row r="104" spans="1:4">
      <c r="A104" s="4">
        <v>104</v>
      </c>
      <c r="B104">
        <f t="shared" si="2"/>
        <v>-3.4021821549263764</v>
      </c>
      <c r="C104">
        <f t="shared" si="3"/>
        <v>-3.4021821549263764</v>
      </c>
      <c r="D104">
        <f>[1]!XLSTAT_PDFStudent(B104,276)</f>
        <v>1.3471811871364411E-3</v>
      </c>
    </row>
    <row r="105" spans="1:4">
      <c r="A105" s="4">
        <v>105</v>
      </c>
      <c r="B105">
        <f t="shared" si="2"/>
        <v>-3.3949782061294131</v>
      </c>
      <c r="C105">
        <f t="shared" si="3"/>
        <v>-3.3949782061294131</v>
      </c>
      <c r="D105">
        <f>[1]!XLSTAT_PDFStudent(B105,276)</f>
        <v>1.3793319633358665E-3</v>
      </c>
    </row>
    <row r="106" spans="1:4">
      <c r="A106" s="4">
        <v>106</v>
      </c>
      <c r="B106">
        <f t="shared" si="2"/>
        <v>50</v>
      </c>
      <c r="C106">
        <f t="shared" si="3"/>
        <v>-3.3949782061294131</v>
      </c>
      <c r="D106">
        <f>[1]!XLSTAT_PDFStudent(B106,276)</f>
        <v>5.6601650205822504E-140</v>
      </c>
    </row>
    <row r="107" spans="1:4">
      <c r="A107" s="4">
        <v>107</v>
      </c>
      <c r="B107">
        <f t="shared" si="2"/>
        <v>50</v>
      </c>
      <c r="C107">
        <f t="shared" si="3"/>
        <v>-3.3877742573324494</v>
      </c>
      <c r="D107">
        <f>[1]!XLSTAT_PDFStudent(B107,276)</f>
        <v>5.6601650205822504E-140</v>
      </c>
    </row>
    <row r="108" spans="1:4">
      <c r="A108" s="4">
        <v>108</v>
      </c>
      <c r="B108">
        <f t="shared" si="2"/>
        <v>-3.3877742573324494</v>
      </c>
      <c r="C108">
        <f t="shared" si="3"/>
        <v>-3.3877742573324494</v>
      </c>
      <c r="D108">
        <f>[1]!XLSTAT_PDFStudent(B108,276)</f>
        <v>1.4121850789785791E-3</v>
      </c>
    </row>
    <row r="109" spans="1:4">
      <c r="A109" s="4">
        <v>109</v>
      </c>
      <c r="B109">
        <f t="shared" si="2"/>
        <v>-3.3805703085354857</v>
      </c>
      <c r="C109">
        <f t="shared" si="3"/>
        <v>-3.3805703085354857</v>
      </c>
      <c r="D109">
        <f>[1]!XLSTAT_PDFStudent(B109,276)</f>
        <v>1.4457541699345168E-3</v>
      </c>
    </row>
    <row r="110" spans="1:4">
      <c r="A110" s="4">
        <v>110</v>
      </c>
      <c r="B110">
        <f t="shared" si="2"/>
        <v>50</v>
      </c>
      <c r="C110">
        <f t="shared" si="3"/>
        <v>-3.3805703085354857</v>
      </c>
      <c r="D110">
        <f>[1]!XLSTAT_PDFStudent(B110,276)</f>
        <v>5.6601650205822504E-140</v>
      </c>
    </row>
    <row r="111" spans="1:4">
      <c r="A111" s="4">
        <v>111</v>
      </c>
      <c r="B111">
        <f t="shared" si="2"/>
        <v>50</v>
      </c>
      <c r="C111">
        <f t="shared" si="3"/>
        <v>-3.3733663597385219</v>
      </c>
      <c r="D111">
        <f>[1]!XLSTAT_PDFStudent(B111,276)</f>
        <v>5.6601650205822504E-140</v>
      </c>
    </row>
    <row r="112" spans="1:4">
      <c r="A112" s="4">
        <v>112</v>
      </c>
      <c r="B112">
        <f t="shared" si="2"/>
        <v>-3.3733663597385219</v>
      </c>
      <c r="C112">
        <f t="shared" si="3"/>
        <v>-3.3733663597385219</v>
      </c>
      <c r="D112">
        <f>[1]!XLSTAT_PDFStudent(B112,276)</f>
        <v>1.4800530941515694E-3</v>
      </c>
    </row>
    <row r="113" spans="1:4">
      <c r="A113" s="4">
        <v>113</v>
      </c>
      <c r="B113">
        <f t="shared" si="2"/>
        <v>-3.3661624109415587</v>
      </c>
      <c r="C113">
        <f t="shared" si="3"/>
        <v>-3.3661624109415587</v>
      </c>
      <c r="D113">
        <f>[1]!XLSTAT_PDFStudent(B113,276)</f>
        <v>1.5150959342526504E-3</v>
      </c>
    </row>
    <row r="114" spans="1:4">
      <c r="A114" s="4">
        <v>114</v>
      </c>
      <c r="B114">
        <f t="shared" si="2"/>
        <v>50</v>
      </c>
      <c r="C114">
        <f t="shared" si="3"/>
        <v>-3.3661624109415587</v>
      </c>
      <c r="D114">
        <f>[1]!XLSTAT_PDFStudent(B114,276)</f>
        <v>5.6601650205822504E-140</v>
      </c>
    </row>
    <row r="115" spans="1:4">
      <c r="A115" s="4">
        <v>115</v>
      </c>
      <c r="B115">
        <f t="shared" si="2"/>
        <v>50</v>
      </c>
      <c r="C115">
        <f t="shared" si="3"/>
        <v>-3.3589584621445949</v>
      </c>
      <c r="D115">
        <f>[1]!XLSTAT_PDFStudent(B115,276)</f>
        <v>5.6601650205822504E-140</v>
      </c>
    </row>
    <row r="116" spans="1:4">
      <c r="A116" s="4">
        <v>116</v>
      </c>
      <c r="B116">
        <f t="shared" si="2"/>
        <v>-3.3589584621445949</v>
      </c>
      <c r="C116">
        <f t="shared" si="3"/>
        <v>-3.3589584621445949</v>
      </c>
      <c r="D116">
        <f>[1]!XLSTAT_PDFStudent(B116,276)</f>
        <v>1.550897000139093E-3</v>
      </c>
    </row>
    <row r="117" spans="1:4">
      <c r="A117" s="4">
        <v>117</v>
      </c>
      <c r="B117">
        <f t="shared" si="2"/>
        <v>-3.3517545133476312</v>
      </c>
      <c r="C117">
        <f t="shared" si="3"/>
        <v>-3.3517545133476312</v>
      </c>
      <c r="D117">
        <f>[1]!XLSTAT_PDFStudent(B117,276)</f>
        <v>1.5874708315994162E-3</v>
      </c>
    </row>
    <row r="118" spans="1:4">
      <c r="A118" s="4">
        <v>118</v>
      </c>
      <c r="B118">
        <f t="shared" si="2"/>
        <v>50</v>
      </c>
      <c r="C118">
        <f t="shared" si="3"/>
        <v>-3.3517545133476312</v>
      </c>
      <c r="D118">
        <f>[1]!XLSTAT_PDFStudent(B118,276)</f>
        <v>5.6601650205822504E-140</v>
      </c>
    </row>
    <row r="119" spans="1:4">
      <c r="A119" s="4">
        <v>119</v>
      </c>
      <c r="B119">
        <f t="shared" si="2"/>
        <v>50</v>
      </c>
      <c r="C119">
        <f t="shared" si="3"/>
        <v>-3.3445505645506679</v>
      </c>
      <c r="D119">
        <f>[1]!XLSTAT_PDFStudent(B119,276)</f>
        <v>5.6601650205822504E-140</v>
      </c>
    </row>
    <row r="120" spans="1:4">
      <c r="A120" s="4">
        <v>120</v>
      </c>
      <c r="B120">
        <f t="shared" si="2"/>
        <v>-3.3445505645506679</v>
      </c>
      <c r="C120">
        <f t="shared" si="3"/>
        <v>-3.3445505645506679</v>
      </c>
      <c r="D120">
        <f>[1]!XLSTAT_PDFStudent(B120,276)</f>
        <v>1.6248322009231435E-3</v>
      </c>
    </row>
    <row r="121" spans="1:4">
      <c r="A121" s="4">
        <v>121</v>
      </c>
      <c r="B121">
        <f t="shared" si="2"/>
        <v>-3.3373466157537042</v>
      </c>
      <c r="C121">
        <f t="shared" si="3"/>
        <v>-3.3373466157537042</v>
      </c>
      <c r="D121">
        <f>[1]!XLSTAT_PDFStudent(B121,276)</f>
        <v>1.6629961155187685E-3</v>
      </c>
    </row>
    <row r="122" spans="1:4">
      <c r="A122" s="4">
        <v>122</v>
      </c>
      <c r="B122">
        <f t="shared" si="2"/>
        <v>50</v>
      </c>
      <c r="C122">
        <f t="shared" si="3"/>
        <v>-3.3373466157537042</v>
      </c>
      <c r="D122">
        <f>[1]!XLSTAT_PDFStudent(B122,276)</f>
        <v>5.6601650205822504E-140</v>
      </c>
    </row>
    <row r="123" spans="1:4">
      <c r="A123" s="4">
        <v>123</v>
      </c>
      <c r="B123">
        <f t="shared" si="2"/>
        <v>50</v>
      </c>
      <c r="C123">
        <f t="shared" si="3"/>
        <v>-3.3301426669567404</v>
      </c>
      <c r="D123">
        <f>[1]!XLSTAT_PDFStudent(B123,276)</f>
        <v>5.6601650205822504E-140</v>
      </c>
    </row>
    <row r="124" spans="1:4">
      <c r="A124" s="4">
        <v>124</v>
      </c>
      <c r="B124">
        <f t="shared" si="2"/>
        <v>-3.3301426669567404</v>
      </c>
      <c r="C124">
        <f t="shared" si="3"/>
        <v>-3.3301426669567404</v>
      </c>
      <c r="D124">
        <f>[1]!XLSTAT_PDFStudent(B124,276)</f>
        <v>1.7019778205354889E-3</v>
      </c>
    </row>
    <row r="125" spans="1:4">
      <c r="A125" s="4">
        <v>125</v>
      </c>
      <c r="B125">
        <f t="shared" si="2"/>
        <v>-3.3229387181597767</v>
      </c>
      <c r="C125">
        <f t="shared" si="3"/>
        <v>-3.3229387181597767</v>
      </c>
      <c r="D125">
        <f>[1]!XLSTAT_PDFStudent(B125,276)</f>
        <v>1.7417928014871382E-3</v>
      </c>
    </row>
    <row r="126" spans="1:4">
      <c r="A126" s="4">
        <v>126</v>
      </c>
      <c r="B126">
        <f t="shared" si="2"/>
        <v>50</v>
      </c>
      <c r="C126">
        <f t="shared" si="3"/>
        <v>-3.3229387181597767</v>
      </c>
      <c r="D126">
        <f>[1]!XLSTAT_PDFStudent(B126,276)</f>
        <v>5.6601650205822504E-140</v>
      </c>
    </row>
    <row r="127" spans="1:4">
      <c r="A127" s="4">
        <v>127</v>
      </c>
      <c r="B127">
        <f t="shared" si="2"/>
        <v>50</v>
      </c>
      <c r="C127">
        <f t="shared" si="3"/>
        <v>-3.3157347693628134</v>
      </c>
      <c r="D127">
        <f>[1]!XLSTAT_PDFStudent(B127,276)</f>
        <v>5.6601650205822504E-140</v>
      </c>
    </row>
    <row r="128" spans="1:4">
      <c r="A128" s="4">
        <v>128</v>
      </c>
      <c r="B128">
        <f t="shared" si="2"/>
        <v>-3.3157347693628134</v>
      </c>
      <c r="C128">
        <f t="shared" si="3"/>
        <v>-3.3157347693628134</v>
      </c>
      <c r="D128">
        <f>[1]!XLSTAT_PDFStudent(B128,276)</f>
        <v>1.7824567868791239E-3</v>
      </c>
    </row>
    <row r="129" spans="1:4">
      <c r="A129" s="4">
        <v>129</v>
      </c>
      <c r="B129">
        <f t="shared" ref="B129:B192" si="4">IF(-1^(INT(A129/2)+2)&gt;0,-3.76958354357152+2*INT(A129/2-1/2)*0.0036019743984818,50)</f>
        <v>-3.3085308205658497</v>
      </c>
      <c r="C129">
        <f t="shared" ref="C129:C192" si="5">-3.76958354357152+2*INT(A129/2-1/2)*0.0036019743984818</f>
        <v>-3.3085308205658497</v>
      </c>
      <c r="D129">
        <f>[1]!XLSTAT_PDFStudent(B129,276)</f>
        <v>1.8239857508355413E-3</v>
      </c>
    </row>
    <row r="130" spans="1:4">
      <c r="A130" s="4">
        <v>130</v>
      </c>
      <c r="B130">
        <f t="shared" si="4"/>
        <v>50</v>
      </c>
      <c r="C130">
        <f t="shared" si="5"/>
        <v>-3.3085308205658497</v>
      </c>
      <c r="D130">
        <f>[1]!XLSTAT_PDFStudent(B130,276)</f>
        <v>5.6601650205822504E-140</v>
      </c>
    </row>
    <row r="131" spans="1:4">
      <c r="A131" s="4">
        <v>131</v>
      </c>
      <c r="B131">
        <f t="shared" si="4"/>
        <v>50</v>
      </c>
      <c r="C131">
        <f t="shared" si="5"/>
        <v>-3.301326871768886</v>
      </c>
      <c r="D131">
        <f>[1]!XLSTAT_PDFStudent(B131,276)</f>
        <v>5.6601650205822504E-140</v>
      </c>
    </row>
    <row r="132" spans="1:4">
      <c r="A132" s="4">
        <v>132</v>
      </c>
      <c r="B132">
        <f t="shared" si="4"/>
        <v>-3.301326871768886</v>
      </c>
      <c r="C132">
        <f t="shared" si="5"/>
        <v>-3.301326871768886</v>
      </c>
      <c r="D132">
        <f>[1]!XLSTAT_PDFStudent(B132,276)</f>
        <v>1.8663959157278233E-3</v>
      </c>
    </row>
    <row r="133" spans="1:4">
      <c r="A133" s="4">
        <v>133</v>
      </c>
      <c r="B133">
        <f t="shared" si="4"/>
        <v>-3.2941229229719227</v>
      </c>
      <c r="C133">
        <f t="shared" si="5"/>
        <v>-3.2941229229719227</v>
      </c>
      <c r="D133">
        <f>[1]!XLSTAT_PDFStudent(B133,276)</f>
        <v>1.909703754802134E-3</v>
      </c>
    </row>
    <row r="134" spans="1:4">
      <c r="A134" s="4">
        <v>134</v>
      </c>
      <c r="B134">
        <f t="shared" si="4"/>
        <v>50</v>
      </c>
      <c r="C134">
        <f t="shared" si="5"/>
        <v>-3.2941229229719227</v>
      </c>
      <c r="D134">
        <f>[1]!XLSTAT_PDFStudent(B134,276)</f>
        <v>5.6601650205822504E-140</v>
      </c>
    </row>
    <row r="135" spans="1:4">
      <c r="A135" s="4">
        <v>135</v>
      </c>
      <c r="B135">
        <f t="shared" si="4"/>
        <v>50</v>
      </c>
      <c r="C135">
        <f t="shared" si="5"/>
        <v>-3.2869189741749589</v>
      </c>
      <c r="D135">
        <f>[1]!XLSTAT_PDFStudent(B135,276)</f>
        <v>5.6601650205822504E-140</v>
      </c>
    </row>
    <row r="136" spans="1:4">
      <c r="A136" s="4">
        <v>136</v>
      </c>
      <c r="B136">
        <f t="shared" si="4"/>
        <v>-3.2869189741749589</v>
      </c>
      <c r="C136">
        <f t="shared" si="5"/>
        <v>-3.2869189741749589</v>
      </c>
      <c r="D136">
        <f>[1]!XLSTAT_PDFStudent(B136,276)</f>
        <v>1.9539259948067604E-3</v>
      </c>
    </row>
    <row r="137" spans="1:4">
      <c r="A137" s="4">
        <v>137</v>
      </c>
      <c r="B137">
        <f t="shared" si="4"/>
        <v>-3.2797150253779952</v>
      </c>
      <c r="C137">
        <f t="shared" si="5"/>
        <v>-3.2797150253779952</v>
      </c>
      <c r="D137">
        <f>[1]!XLSTAT_PDFStudent(B137,276)</f>
        <v>1.9990796186163604E-3</v>
      </c>
    </row>
    <row r="138" spans="1:4">
      <c r="A138" s="4">
        <v>138</v>
      </c>
      <c r="B138">
        <f t="shared" si="4"/>
        <v>50</v>
      </c>
      <c r="C138">
        <f t="shared" si="5"/>
        <v>-3.2797150253779952</v>
      </c>
      <c r="D138">
        <f>[1]!XLSTAT_PDFStudent(B138,276)</f>
        <v>5.6601650205822504E-140</v>
      </c>
    </row>
    <row r="139" spans="1:4">
      <c r="A139" s="4">
        <v>139</v>
      </c>
      <c r="B139">
        <f t="shared" si="4"/>
        <v>50</v>
      </c>
      <c r="C139">
        <f t="shared" si="5"/>
        <v>-3.2725110765810319</v>
      </c>
      <c r="D139">
        <f>[1]!XLSTAT_PDFStudent(B139,276)</f>
        <v>5.6601650205822504E-140</v>
      </c>
    </row>
    <row r="140" spans="1:4">
      <c r="A140" s="4">
        <v>140</v>
      </c>
      <c r="B140">
        <f t="shared" si="4"/>
        <v>-3.2725110765810319</v>
      </c>
      <c r="C140">
        <f t="shared" si="5"/>
        <v>-3.2725110765810319</v>
      </c>
      <c r="D140">
        <f>[1]!XLSTAT_PDFStudent(B140,276)</f>
        <v>2.0451818678541935E-3</v>
      </c>
    </row>
    <row r="141" spans="1:4">
      <c r="A141" s="4">
        <v>141</v>
      </c>
      <c r="B141">
        <f t="shared" si="4"/>
        <v>-3.2653071277840682</v>
      </c>
      <c r="C141">
        <f t="shared" si="5"/>
        <v>-3.2653071277840682</v>
      </c>
      <c r="D141">
        <f>[1]!XLSTAT_PDFStudent(B141,276)</f>
        <v>2.0922502455105376E-3</v>
      </c>
    </row>
    <row r="142" spans="1:4">
      <c r="A142" s="4">
        <v>142</v>
      </c>
      <c r="B142">
        <f t="shared" si="4"/>
        <v>50</v>
      </c>
      <c r="C142">
        <f t="shared" si="5"/>
        <v>-3.2653071277840682</v>
      </c>
      <c r="D142">
        <f>[1]!XLSTAT_PDFStudent(B142,276)</f>
        <v>5.6601650205822504E-140</v>
      </c>
    </row>
    <row r="143" spans="1:4">
      <c r="A143" s="4">
        <v>143</v>
      </c>
      <c r="B143">
        <f t="shared" si="4"/>
        <v>50</v>
      </c>
      <c r="C143">
        <f t="shared" si="5"/>
        <v>-3.2581031789871044</v>
      </c>
      <c r="D143">
        <f>[1]!XLSTAT_PDFStudent(B143,276)</f>
        <v>5.6601650205822504E-140</v>
      </c>
    </row>
    <row r="144" spans="1:4">
      <c r="A144" s="4">
        <v>144</v>
      </c>
      <c r="B144">
        <f t="shared" si="4"/>
        <v>-3.2581031789871044</v>
      </c>
      <c r="C144">
        <f t="shared" si="5"/>
        <v>-3.2581031789871044</v>
      </c>
      <c r="D144">
        <f>[1]!XLSTAT_PDFStudent(B144,276)</f>
        <v>2.1403025185561669E-3</v>
      </c>
    </row>
    <row r="145" spans="1:4">
      <c r="A145" s="4">
        <v>145</v>
      </c>
      <c r="B145">
        <f t="shared" si="4"/>
        <v>-3.2508992301901412</v>
      </c>
      <c r="C145">
        <f t="shared" si="5"/>
        <v>-3.2508992301901412</v>
      </c>
      <c r="D145">
        <f>[1]!XLSTAT_PDFStudent(B145,276)</f>
        <v>2.189356720550783E-3</v>
      </c>
    </row>
    <row r="146" spans="1:4">
      <c r="A146" s="4">
        <v>146</v>
      </c>
      <c r="B146">
        <f t="shared" si="4"/>
        <v>50</v>
      </c>
      <c r="C146">
        <f t="shared" si="5"/>
        <v>-3.2508992301901412</v>
      </c>
      <c r="D146">
        <f>[1]!XLSTAT_PDFStudent(B146,276)</f>
        <v>5.6601650205822504E-140</v>
      </c>
    </row>
    <row r="147" spans="1:4">
      <c r="A147" s="4">
        <v>147</v>
      </c>
      <c r="B147">
        <f t="shared" si="4"/>
        <v>50</v>
      </c>
      <c r="C147">
        <f t="shared" si="5"/>
        <v>-3.2436952813931774</v>
      </c>
      <c r="D147">
        <f>[1]!XLSTAT_PDFStudent(B147,276)</f>
        <v>5.6601650205822504E-140</v>
      </c>
    </row>
    <row r="148" spans="1:4">
      <c r="A148" s="4">
        <v>148</v>
      </c>
      <c r="B148">
        <f t="shared" si="4"/>
        <v>-3.2436952813931774</v>
      </c>
      <c r="C148">
        <f t="shared" si="5"/>
        <v>-3.2436952813931774</v>
      </c>
      <c r="D148">
        <f>[1]!XLSTAT_PDFStudent(B148,276)</f>
        <v>2.2394311542446315E-3</v>
      </c>
    </row>
    <row r="149" spans="1:4">
      <c r="A149" s="4">
        <v>149</v>
      </c>
      <c r="B149">
        <f t="shared" si="4"/>
        <v>-3.2364913325962137</v>
      </c>
      <c r="C149">
        <f t="shared" si="5"/>
        <v>-3.2364913325962137</v>
      </c>
      <c r="D149">
        <f>[1]!XLSTAT_PDFStudent(B149,276)</f>
        <v>2.2905443941725365E-3</v>
      </c>
    </row>
    <row r="150" spans="1:4">
      <c r="A150" s="4">
        <v>150</v>
      </c>
      <c r="B150">
        <f t="shared" si="4"/>
        <v>50</v>
      </c>
      <c r="C150">
        <f t="shared" si="5"/>
        <v>-3.2364913325962137</v>
      </c>
      <c r="D150">
        <f>[1]!XLSTAT_PDFStudent(B150,276)</f>
        <v>5.6601650205822504E-140</v>
      </c>
    </row>
    <row r="151" spans="1:4">
      <c r="A151" s="4">
        <v>151</v>
      </c>
      <c r="B151">
        <f t="shared" si="4"/>
        <v>50</v>
      </c>
      <c r="C151">
        <f t="shared" si="5"/>
        <v>-3.2292873837992504</v>
      </c>
      <c r="D151">
        <f>[1]!XLSTAT_PDFStudent(B151,276)</f>
        <v>5.6601650205822504E-140</v>
      </c>
    </row>
    <row r="152" spans="1:4">
      <c r="A152" s="4">
        <v>152</v>
      </c>
      <c r="B152">
        <f t="shared" si="4"/>
        <v>-3.2292873837992504</v>
      </c>
      <c r="C152">
        <f t="shared" si="5"/>
        <v>-3.2292873837992504</v>
      </c>
      <c r="D152">
        <f>[1]!XLSTAT_PDFStudent(B152,276)</f>
        <v>2.3427152892404935E-3</v>
      </c>
    </row>
    <row r="153" spans="1:4">
      <c r="A153" s="4">
        <v>153</v>
      </c>
      <c r="B153">
        <f t="shared" si="4"/>
        <v>-3.2220834350022867</v>
      </c>
      <c r="C153">
        <f t="shared" si="5"/>
        <v>-3.2220834350022867</v>
      </c>
      <c r="D153">
        <f>[1]!XLSTAT_PDFStudent(B153,276)</f>
        <v>2.3959629653014223E-3</v>
      </c>
    </row>
    <row r="154" spans="1:4">
      <c r="A154" s="4">
        <v>154</v>
      </c>
      <c r="B154">
        <f t="shared" si="4"/>
        <v>50</v>
      </c>
      <c r="C154">
        <f t="shared" si="5"/>
        <v>-3.2220834350022867</v>
      </c>
      <c r="D154">
        <f>[1]!XLSTAT_PDFStudent(B154,276)</f>
        <v>5.6601650205822504E-140</v>
      </c>
    </row>
    <row r="155" spans="1:4">
      <c r="A155" s="4">
        <v>155</v>
      </c>
      <c r="B155">
        <f t="shared" si="4"/>
        <v>50</v>
      </c>
      <c r="C155">
        <f t="shared" si="5"/>
        <v>-3.2148794862053229</v>
      </c>
      <c r="D155">
        <f>[1]!XLSTAT_PDFStudent(B155,276)</f>
        <v>5.6601650205822504E-140</v>
      </c>
    </row>
    <row r="156" spans="1:4">
      <c r="A156" s="4">
        <v>156</v>
      </c>
      <c r="B156">
        <f t="shared" si="4"/>
        <v>-3.2148794862053229</v>
      </c>
      <c r="C156">
        <f t="shared" si="5"/>
        <v>-3.2148794862053229</v>
      </c>
      <c r="D156">
        <f>[1]!XLSTAT_PDFStudent(B156,276)</f>
        <v>2.4503068277218066E-3</v>
      </c>
    </row>
    <row r="157" spans="1:4">
      <c r="A157" s="4">
        <v>157</v>
      </c>
      <c r="B157">
        <f t="shared" si="4"/>
        <v>-3.2076755374083592</v>
      </c>
      <c r="C157">
        <f t="shared" si="5"/>
        <v>-3.2076755374083592</v>
      </c>
      <c r="D157">
        <f>[1]!XLSTAT_PDFStudent(B157,276)</f>
        <v>2.5057665639360237E-3</v>
      </c>
    </row>
    <row r="158" spans="1:4">
      <c r="A158" s="4">
        <v>158</v>
      </c>
      <c r="B158">
        <f t="shared" si="4"/>
        <v>50</v>
      </c>
      <c r="C158">
        <f t="shared" si="5"/>
        <v>-3.2076755374083592</v>
      </c>
      <c r="D158">
        <f>[1]!XLSTAT_PDFStudent(B158,276)</f>
        <v>5.6601650205822504E-140</v>
      </c>
    </row>
    <row r="159" spans="1:4">
      <c r="A159" s="4">
        <v>159</v>
      </c>
      <c r="B159">
        <f t="shared" si="4"/>
        <v>50</v>
      </c>
      <c r="C159">
        <f t="shared" si="5"/>
        <v>-3.2004715886113955</v>
      </c>
      <c r="D159">
        <f>[1]!XLSTAT_PDFStudent(B159,276)</f>
        <v>5.6601650205822504E-140</v>
      </c>
    </row>
    <row r="160" spans="1:4">
      <c r="A160" s="4">
        <v>160</v>
      </c>
      <c r="B160">
        <f t="shared" si="4"/>
        <v>-3.2004715886113955</v>
      </c>
      <c r="C160">
        <f t="shared" si="5"/>
        <v>-3.2004715886113955</v>
      </c>
      <c r="D160">
        <f>[1]!XLSTAT_PDFStudent(B160,276)</f>
        <v>2.5623621459884868E-3</v>
      </c>
    </row>
    <row r="161" spans="1:4">
      <c r="A161" s="4">
        <v>161</v>
      </c>
      <c r="B161">
        <f t="shared" si="4"/>
        <v>-3.1932676398144322</v>
      </c>
      <c r="C161">
        <f t="shared" si="5"/>
        <v>-3.1932676398144322</v>
      </c>
      <c r="D161">
        <f>[1]!XLSTAT_PDFStudent(B161,276)</f>
        <v>2.6201138330620337E-3</v>
      </c>
    </row>
    <row r="162" spans="1:4">
      <c r="A162" s="4">
        <v>162</v>
      </c>
      <c r="B162">
        <f t="shared" si="4"/>
        <v>50</v>
      </c>
      <c r="C162">
        <f t="shared" si="5"/>
        <v>-3.1932676398144322</v>
      </c>
      <c r="D162">
        <f>[1]!XLSTAT_PDFStudent(B162,276)</f>
        <v>5.6601650205822504E-140</v>
      </c>
    </row>
    <row r="163" spans="1:4">
      <c r="A163" s="4">
        <v>163</v>
      </c>
      <c r="B163">
        <f t="shared" si="4"/>
        <v>50</v>
      </c>
      <c r="C163">
        <f t="shared" si="5"/>
        <v>-3.1860636910174684</v>
      </c>
      <c r="D163">
        <f>[1]!XLSTAT_PDFStudent(B163,276)</f>
        <v>5.6601650205822504E-140</v>
      </c>
    </row>
    <row r="164" spans="1:4">
      <c r="A164" s="4">
        <v>164</v>
      </c>
      <c r="B164">
        <f t="shared" si="4"/>
        <v>-3.1860636910174684</v>
      </c>
      <c r="C164">
        <f t="shared" si="5"/>
        <v>-3.1860636910174684</v>
      </c>
      <c r="D164">
        <f>[1]!XLSTAT_PDFStudent(B164,276)</f>
        <v>2.6790421739918734E-3</v>
      </c>
    </row>
    <row r="165" spans="1:4">
      <c r="A165" s="4">
        <v>165</v>
      </c>
      <c r="B165">
        <f t="shared" si="4"/>
        <v>-3.1788597422205047</v>
      </c>
      <c r="C165">
        <f t="shared" si="5"/>
        <v>-3.1788597422205047</v>
      </c>
      <c r="D165">
        <f>[1]!XLSTAT_PDFStudent(B165,276)</f>
        <v>2.7391680097632399E-3</v>
      </c>
    </row>
    <row r="166" spans="1:4">
      <c r="A166" s="4">
        <v>166</v>
      </c>
      <c r="B166">
        <f t="shared" si="4"/>
        <v>50</v>
      </c>
      <c r="C166">
        <f t="shared" si="5"/>
        <v>-3.1788597422205047</v>
      </c>
      <c r="D166">
        <f>[1]!XLSTAT_PDFStudent(B166,276)</f>
        <v>5.6601650205822504E-140</v>
      </c>
    </row>
    <row r="167" spans="1:4">
      <c r="A167" s="4">
        <v>167</v>
      </c>
      <c r="B167">
        <f t="shared" si="4"/>
        <v>50</v>
      </c>
      <c r="C167">
        <f t="shared" si="5"/>
        <v>-3.1716557934235414</v>
      </c>
      <c r="D167">
        <f>[1]!XLSTAT_PDFStudent(B167,276)</f>
        <v>5.6601650205822504E-140</v>
      </c>
    </row>
    <row r="168" spans="1:4">
      <c r="A168" s="4">
        <v>168</v>
      </c>
      <c r="B168">
        <f t="shared" si="4"/>
        <v>-3.1716557934235414</v>
      </c>
      <c r="C168">
        <f t="shared" si="5"/>
        <v>-3.1716557934235414</v>
      </c>
      <c r="D168">
        <f>[1]!XLSTAT_PDFStudent(B168,276)</f>
        <v>2.8005124759923317E-3</v>
      </c>
    </row>
    <row r="169" spans="1:4">
      <c r="A169" s="4">
        <v>169</v>
      </c>
      <c r="B169">
        <f t="shared" si="4"/>
        <v>-3.1644518446265777</v>
      </c>
      <c r="C169">
        <f t="shared" si="5"/>
        <v>-3.1644518446265777</v>
      </c>
      <c r="D169">
        <f>[1]!XLSTAT_PDFStudent(B169,276)</f>
        <v>2.8630970053889534E-3</v>
      </c>
    </row>
    <row r="170" spans="1:4">
      <c r="A170" s="4">
        <v>170</v>
      </c>
      <c r="B170">
        <f t="shared" si="4"/>
        <v>50</v>
      </c>
      <c r="C170">
        <f t="shared" si="5"/>
        <v>-3.1644518446265777</v>
      </c>
      <c r="D170">
        <f>[1]!XLSTAT_PDFStudent(B170,276)</f>
        <v>5.6601650205822504E-140</v>
      </c>
    </row>
    <row r="171" spans="1:4">
      <c r="A171" s="4">
        <v>171</v>
      </c>
      <c r="B171">
        <f t="shared" si="4"/>
        <v>50</v>
      </c>
      <c r="C171">
        <f t="shared" si="5"/>
        <v>-3.157247895829614</v>
      </c>
      <c r="D171">
        <f>[1]!XLSTAT_PDFStudent(B171,276)</f>
        <v>5.6601650205822504E-140</v>
      </c>
    </row>
    <row r="172" spans="1:4">
      <c r="A172" s="4">
        <v>172</v>
      </c>
      <c r="B172">
        <f t="shared" si="4"/>
        <v>-3.157247895829614</v>
      </c>
      <c r="C172">
        <f t="shared" si="5"/>
        <v>-3.157247895829614</v>
      </c>
      <c r="D172">
        <f>[1]!XLSTAT_PDFStudent(B172,276)</f>
        <v>2.9269433302000604E-3</v>
      </c>
    </row>
    <row r="173" spans="1:4">
      <c r="A173" s="4">
        <v>173</v>
      </c>
      <c r="B173">
        <f t="shared" si="4"/>
        <v>-3.1500439470326507</v>
      </c>
      <c r="C173">
        <f t="shared" si="5"/>
        <v>-3.1500439470326507</v>
      </c>
      <c r="D173">
        <f>[1]!XLSTAT_PDFStudent(B173,276)</f>
        <v>2.9920734846323274E-3</v>
      </c>
    </row>
    <row r="174" spans="1:4">
      <c r="A174" s="4">
        <v>174</v>
      </c>
      <c r="B174">
        <f t="shared" si="4"/>
        <v>50</v>
      </c>
      <c r="C174">
        <f t="shared" si="5"/>
        <v>-3.1500439470326507</v>
      </c>
      <c r="D174">
        <f>[1]!XLSTAT_PDFStudent(B174,276)</f>
        <v>5.6601650205822504E-140</v>
      </c>
    </row>
    <row r="175" spans="1:4">
      <c r="A175" s="4">
        <v>175</v>
      </c>
      <c r="B175">
        <f t="shared" si="4"/>
        <v>50</v>
      </c>
      <c r="C175">
        <f t="shared" si="5"/>
        <v>-3.1428399982356869</v>
      </c>
      <c r="D175">
        <f>[1]!XLSTAT_PDFStudent(B175,276)</f>
        <v>5.6601650205822504E-140</v>
      </c>
    </row>
    <row r="176" spans="1:4">
      <c r="A176" s="4">
        <v>176</v>
      </c>
      <c r="B176">
        <f t="shared" si="4"/>
        <v>-3.1428399982356869</v>
      </c>
      <c r="C176">
        <f t="shared" si="5"/>
        <v>-3.1428399982356869</v>
      </c>
      <c r="D176">
        <f>[1]!XLSTAT_PDFStudent(B176,276)</f>
        <v>3.0585098072530579E-3</v>
      </c>
    </row>
    <row r="177" spans="1:4">
      <c r="A177" s="4">
        <v>177</v>
      </c>
      <c r="B177">
        <f t="shared" si="4"/>
        <v>-3.1356360494387232</v>
      </c>
      <c r="C177">
        <f t="shared" si="5"/>
        <v>-3.1356360494387232</v>
      </c>
      <c r="D177">
        <f>[1]!XLSTAT_PDFStudent(B177,276)</f>
        <v>3.1262749433683917E-3</v>
      </c>
    </row>
    <row r="178" spans="1:4">
      <c r="A178" s="4">
        <v>178</v>
      </c>
      <c r="B178">
        <f t="shared" si="4"/>
        <v>50</v>
      </c>
      <c r="C178">
        <f t="shared" si="5"/>
        <v>-3.1356360494387232</v>
      </c>
      <c r="D178">
        <f>[1]!XLSTAT_PDFStudent(B178,276)</f>
        <v>5.6601650205822504E-140</v>
      </c>
    </row>
    <row r="179" spans="1:4">
      <c r="A179" s="4">
        <v>179</v>
      </c>
      <c r="B179">
        <f t="shared" si="4"/>
        <v>50</v>
      </c>
      <c r="C179">
        <f t="shared" si="5"/>
        <v>-3.1284321006417599</v>
      </c>
      <c r="D179">
        <f>[1]!XLSTAT_PDFStudent(B179,276)</f>
        <v>5.6601650205822504E-140</v>
      </c>
    </row>
    <row r="180" spans="1:4">
      <c r="A180" s="4">
        <v>180</v>
      </c>
      <c r="B180">
        <f t="shared" si="4"/>
        <v>-3.1284321006417599</v>
      </c>
      <c r="C180">
        <f t="shared" si="5"/>
        <v>-3.1284321006417599</v>
      </c>
      <c r="D180">
        <f>[1]!XLSTAT_PDFStudent(B180,276)</f>
        <v>3.195391847376574E-3</v>
      </c>
    </row>
    <row r="181" spans="1:4">
      <c r="A181" s="4">
        <v>181</v>
      </c>
      <c r="B181">
        <f t="shared" si="4"/>
        <v>-3.1212281518447962</v>
      </c>
      <c r="C181">
        <f t="shared" si="5"/>
        <v>-3.1212281518447962</v>
      </c>
      <c r="D181">
        <f>[1]!XLSTAT_PDFStudent(B181,276)</f>
        <v>3.265883785096011E-3</v>
      </c>
    </row>
    <row r="182" spans="1:4">
      <c r="A182" s="4">
        <v>182</v>
      </c>
      <c r="B182">
        <f t="shared" si="4"/>
        <v>50</v>
      </c>
      <c r="C182">
        <f t="shared" si="5"/>
        <v>-3.1212281518447962</v>
      </c>
      <c r="D182">
        <f>[1]!XLSTAT_PDFStudent(B182,276)</f>
        <v>5.6601650205822504E-140</v>
      </c>
    </row>
    <row r="183" spans="1:4">
      <c r="A183" s="4">
        <v>183</v>
      </c>
      <c r="B183">
        <f t="shared" si="4"/>
        <v>50</v>
      </c>
      <c r="C183">
        <f t="shared" si="5"/>
        <v>-3.1140242030478325</v>
      </c>
      <c r="D183">
        <f>[1]!XLSTAT_PDFStudent(B183,276)</f>
        <v>5.6601650205822504E-140</v>
      </c>
    </row>
    <row r="184" spans="1:4">
      <c r="A184" s="4">
        <v>184</v>
      </c>
      <c r="B184">
        <f t="shared" si="4"/>
        <v>-3.1140242030478325</v>
      </c>
      <c r="C184">
        <f t="shared" si="5"/>
        <v>-3.1140242030478325</v>
      </c>
      <c r="D184">
        <f>[1]!XLSTAT_PDFStudent(B184,276)</f>
        <v>3.3377743360662616E-3</v>
      </c>
    </row>
    <row r="185" spans="1:4">
      <c r="A185" s="4">
        <v>185</v>
      </c>
      <c r="B185">
        <f t="shared" si="4"/>
        <v>-3.1068202542508692</v>
      </c>
      <c r="C185">
        <f t="shared" si="5"/>
        <v>-3.1068202542508692</v>
      </c>
      <c r="D185">
        <f>[1]!XLSTAT_PDFStudent(B185,276)</f>
        <v>3.4110873958206425E-3</v>
      </c>
    </row>
    <row r="186" spans="1:4">
      <c r="A186" s="4">
        <v>186</v>
      </c>
      <c r="B186">
        <f t="shared" si="4"/>
        <v>50</v>
      </c>
      <c r="C186">
        <f t="shared" si="5"/>
        <v>-3.1068202542508692</v>
      </c>
      <c r="D186">
        <f>[1]!XLSTAT_PDFStudent(B186,276)</f>
        <v>5.6601650205822504E-140</v>
      </c>
    </row>
    <row r="187" spans="1:4">
      <c r="A187" s="4">
        <v>187</v>
      </c>
      <c r="B187">
        <f t="shared" si="4"/>
        <v>50</v>
      </c>
      <c r="C187">
        <f t="shared" si="5"/>
        <v>-3.0996163054539054</v>
      </c>
      <c r="D187">
        <f>[1]!XLSTAT_PDFStudent(B187,276)</f>
        <v>5.6601650205822504E-140</v>
      </c>
    </row>
    <row r="188" spans="1:4">
      <c r="A188" s="4">
        <v>188</v>
      </c>
      <c r="B188">
        <f t="shared" si="4"/>
        <v>-3.0996163054539054</v>
      </c>
      <c r="C188">
        <f t="shared" si="5"/>
        <v>-3.0996163054539054</v>
      </c>
      <c r="D188">
        <f>[1]!XLSTAT_PDFStudent(B188,276)</f>
        <v>3.4858471781296202E-3</v>
      </c>
    </row>
    <row r="189" spans="1:4">
      <c r="A189" s="4">
        <v>189</v>
      </c>
      <c r="B189">
        <f t="shared" si="4"/>
        <v>-3.0924123566569417</v>
      </c>
      <c r="C189">
        <f t="shared" si="5"/>
        <v>-3.0924123566569417</v>
      </c>
      <c r="D189">
        <f>[1]!XLSTAT_PDFStudent(B189,276)</f>
        <v>3.5620782172125741E-3</v>
      </c>
    </row>
    <row r="190" spans="1:4">
      <c r="A190" s="4">
        <v>190</v>
      </c>
      <c r="B190">
        <f t="shared" si="4"/>
        <v>50</v>
      </c>
      <c r="C190">
        <f t="shared" si="5"/>
        <v>-3.0924123566569417</v>
      </c>
      <c r="D190">
        <f>[1]!XLSTAT_PDFStudent(B190,276)</f>
        <v>5.6601650205822504E-140</v>
      </c>
    </row>
    <row r="191" spans="1:4">
      <c r="A191" s="4">
        <v>191</v>
      </c>
      <c r="B191">
        <f t="shared" si="4"/>
        <v>50</v>
      </c>
      <c r="C191">
        <f t="shared" si="5"/>
        <v>-3.0852084078599784</v>
      </c>
      <c r="D191">
        <f>[1]!XLSTAT_PDFStudent(B191,276)</f>
        <v>5.6601650205822504E-140</v>
      </c>
    </row>
    <row r="192" spans="1:4">
      <c r="A192" s="4">
        <v>192</v>
      </c>
      <c r="B192">
        <f t="shared" si="4"/>
        <v>-3.0852084078599784</v>
      </c>
      <c r="C192">
        <f t="shared" si="5"/>
        <v>-3.0852084078599784</v>
      </c>
      <c r="D192">
        <f>[1]!XLSTAT_PDFStudent(B192,276)</f>
        <v>3.6398053699174347E-3</v>
      </c>
    </row>
    <row r="193" spans="1:4">
      <c r="A193" s="4">
        <v>193</v>
      </c>
      <c r="B193">
        <f t="shared" ref="B193:B256" si="6">IF(-1^(INT(A193/2)+2)&gt;0,-3.76958354357152+2*INT(A193/2-1/2)*0.0036019743984818,50)</f>
        <v>-3.0780044590630147</v>
      </c>
      <c r="C193">
        <f t="shared" ref="C193:C256" si="7">-3.76958354357152+2*INT(A193/2-1/2)*0.0036019743984818</f>
        <v>-3.0780044590630147</v>
      </c>
      <c r="D193">
        <f>[1]!XLSTAT_PDFStudent(B193,276)</f>
        <v>3.7190538178668094E-3</v>
      </c>
    </row>
    <row r="194" spans="1:4">
      <c r="A194" s="4">
        <v>194</v>
      </c>
      <c r="B194">
        <f t="shared" si="6"/>
        <v>50</v>
      </c>
      <c r="C194">
        <f t="shared" si="7"/>
        <v>-3.0780044590630147</v>
      </c>
      <c r="D194">
        <f>[1]!XLSTAT_PDFStudent(B194,276)</f>
        <v>5.6601650205822504E-140</v>
      </c>
    </row>
    <row r="195" spans="1:4">
      <c r="A195" s="4">
        <v>195</v>
      </c>
      <c r="B195">
        <f t="shared" si="6"/>
        <v>50</v>
      </c>
      <c r="C195">
        <f t="shared" si="7"/>
        <v>-3.0708005102660509</v>
      </c>
      <c r="D195">
        <f>[1]!XLSTAT_PDFStudent(B195,276)</f>
        <v>5.6601650205822504E-140</v>
      </c>
    </row>
    <row r="196" spans="1:4">
      <c r="A196" s="4">
        <v>196</v>
      </c>
      <c r="B196">
        <f t="shared" si="6"/>
        <v>-3.0708005102660509</v>
      </c>
      <c r="C196">
        <f t="shared" si="7"/>
        <v>-3.0708005102660509</v>
      </c>
      <c r="D196">
        <f>[1]!XLSTAT_PDFStudent(B196,276)</f>
        <v>3.7998490695682228E-3</v>
      </c>
    </row>
    <row r="197" spans="1:4">
      <c r="A197" s="4">
        <v>197</v>
      </c>
      <c r="B197">
        <f t="shared" si="6"/>
        <v>-3.0635965614690872</v>
      </c>
      <c r="C197">
        <f t="shared" si="7"/>
        <v>-3.0635965614690872</v>
      </c>
      <c r="D197">
        <f>[1]!XLSTAT_PDFStudent(B197,276)</f>
        <v>3.8822169624880081E-3</v>
      </c>
    </row>
    <row r="198" spans="1:4">
      <c r="A198" s="4">
        <v>198</v>
      </c>
      <c r="B198">
        <f t="shared" si="6"/>
        <v>50</v>
      </c>
      <c r="C198">
        <f t="shared" si="7"/>
        <v>-3.0635965614690872</v>
      </c>
      <c r="D198">
        <f>[1]!XLSTAT_PDFStudent(B198,276)</f>
        <v>5.6601650205822504E-140</v>
      </c>
    </row>
    <row r="199" spans="1:4">
      <c r="A199" s="4">
        <v>199</v>
      </c>
      <c r="B199">
        <f t="shared" si="6"/>
        <v>50</v>
      </c>
      <c r="C199">
        <f t="shared" si="7"/>
        <v>-3.0563926126721235</v>
      </c>
      <c r="D199">
        <f>[1]!XLSTAT_PDFStudent(B199,276)</f>
        <v>5.6601650205822504E-140</v>
      </c>
    </row>
    <row r="200" spans="1:4">
      <c r="A200" s="4">
        <v>200</v>
      </c>
      <c r="B200">
        <f t="shared" si="6"/>
        <v>-3.0563926126721235</v>
      </c>
      <c r="C200">
        <f t="shared" si="7"/>
        <v>-3.0563926126721235</v>
      </c>
      <c r="D200">
        <f>[1]!XLSTAT_PDFStudent(B200,276)</f>
        <v>3.966183665086916E-3</v>
      </c>
    </row>
    <row r="201" spans="1:4">
      <c r="A201" s="4">
        <v>201</v>
      </c>
      <c r="B201">
        <f t="shared" si="6"/>
        <v>-3.0491886638751602</v>
      </c>
      <c r="C201">
        <f t="shared" si="7"/>
        <v>-3.0491886638751602</v>
      </c>
      <c r="D201">
        <f>[1]!XLSTAT_PDFStudent(B201,276)</f>
        <v>4.0517756788158712E-3</v>
      </c>
    </row>
    <row r="202" spans="1:4">
      <c r="A202" s="4">
        <v>202</v>
      </c>
      <c r="B202">
        <f t="shared" si="6"/>
        <v>50</v>
      </c>
      <c r="C202">
        <f t="shared" si="7"/>
        <v>-3.0491886638751602</v>
      </c>
      <c r="D202">
        <f>[1]!XLSTAT_PDFStudent(B202,276)</f>
        <v>5.6601650205822504E-140</v>
      </c>
    </row>
    <row r="203" spans="1:4">
      <c r="A203" s="4">
        <v>203</v>
      </c>
      <c r="B203">
        <f t="shared" si="6"/>
        <v>50</v>
      </c>
      <c r="C203">
        <f t="shared" si="7"/>
        <v>-3.0419847150781965</v>
      </c>
      <c r="D203">
        <f>[1]!XLSTAT_PDFStudent(B203,276)</f>
        <v>5.6601650205822504E-140</v>
      </c>
    </row>
    <row r="204" spans="1:4">
      <c r="A204" s="4">
        <v>204</v>
      </c>
      <c r="B204">
        <f t="shared" si="6"/>
        <v>-3.0419847150781965</v>
      </c>
      <c r="C204">
        <f t="shared" si="7"/>
        <v>-3.0419847150781965</v>
      </c>
      <c r="D204">
        <f>[1]!XLSTAT_PDFStudent(B204,276)</f>
        <v>4.1390198400709571E-3</v>
      </c>
    </row>
    <row r="205" spans="1:4">
      <c r="A205" s="4">
        <v>205</v>
      </c>
      <c r="B205">
        <f t="shared" si="6"/>
        <v>-3.0347807662812327</v>
      </c>
      <c r="C205">
        <f t="shared" si="7"/>
        <v>-3.0347807662812327</v>
      </c>
      <c r="D205">
        <f>[1]!XLSTAT_PDFStudent(B205,276)</f>
        <v>4.2279433221049647E-3</v>
      </c>
    </row>
    <row r="206" spans="1:4">
      <c r="A206" s="4">
        <v>206</v>
      </c>
      <c r="B206">
        <f t="shared" si="6"/>
        <v>50</v>
      </c>
      <c r="C206">
        <f t="shared" si="7"/>
        <v>-3.0347807662812327</v>
      </c>
      <c r="D206">
        <f>[1]!XLSTAT_PDFStudent(B206,276)</f>
        <v>5.6601650205822504E-140</v>
      </c>
    </row>
    <row r="207" spans="1:4">
      <c r="A207" s="4">
        <v>207</v>
      </c>
      <c r="B207">
        <f t="shared" si="6"/>
        <v>50</v>
      </c>
      <c r="C207">
        <f t="shared" si="7"/>
        <v>-3.0275768174842694</v>
      </c>
      <c r="D207">
        <f>[1]!XLSTAT_PDFStudent(B207,276)</f>
        <v>5.6601650205822504E-140</v>
      </c>
    </row>
    <row r="208" spans="1:4">
      <c r="A208" s="4">
        <v>208</v>
      </c>
      <c r="B208">
        <f t="shared" si="6"/>
        <v>-3.0275768174842694</v>
      </c>
      <c r="C208">
        <f t="shared" si="7"/>
        <v>-3.0275768174842694</v>
      </c>
      <c r="D208">
        <f>[1]!XLSTAT_PDFStudent(B208,276)</f>
        <v>4.3185736368949266E-3</v>
      </c>
    </row>
    <row r="209" spans="1:4">
      <c r="A209" s="4">
        <v>209</v>
      </c>
      <c r="B209">
        <f t="shared" si="6"/>
        <v>-3.0203728686873057</v>
      </c>
      <c r="C209">
        <f t="shared" si="7"/>
        <v>-3.0203728686873057</v>
      </c>
      <c r="D209">
        <f>[1]!XLSTAT_PDFStudent(B209,276)</f>
        <v>4.4109386369640957E-3</v>
      </c>
    </row>
    <row r="210" spans="1:4">
      <c r="A210" s="4">
        <v>210</v>
      </c>
      <c r="B210">
        <f t="shared" si="6"/>
        <v>50</v>
      </c>
      <c r="C210">
        <f t="shared" si="7"/>
        <v>-3.0203728686873057</v>
      </c>
      <c r="D210">
        <f>[1]!XLSTAT_PDFStudent(B210,276)</f>
        <v>5.6601650205822504E-140</v>
      </c>
    </row>
    <row r="211" spans="1:4">
      <c r="A211" s="4">
        <v>211</v>
      </c>
      <c r="B211">
        <f t="shared" si="6"/>
        <v>50</v>
      </c>
      <c r="C211">
        <f t="shared" si="7"/>
        <v>-3.013168919890342</v>
      </c>
      <c r="D211">
        <f>[1]!XLSTAT_PDFStudent(B211,276)</f>
        <v>5.6601650205822504E-140</v>
      </c>
    </row>
    <row r="212" spans="1:4">
      <c r="A212" s="4">
        <v>212</v>
      </c>
      <c r="B212">
        <f t="shared" si="6"/>
        <v>-3.013168919890342</v>
      </c>
      <c r="C212">
        <f t="shared" si="7"/>
        <v>-3.013168919890342</v>
      </c>
      <c r="D212">
        <f>[1]!XLSTAT_PDFStudent(B212,276)</f>
        <v>4.5050665171557577E-3</v>
      </c>
    </row>
    <row r="213" spans="1:4">
      <c r="A213" s="4">
        <v>213</v>
      </c>
      <c r="B213">
        <f t="shared" si="6"/>
        <v>-3.0059649710933787</v>
      </c>
      <c r="C213">
        <f t="shared" si="7"/>
        <v>-3.0059649710933787</v>
      </c>
      <c r="D213">
        <f>[1]!XLSTAT_PDFStudent(B213,276)</f>
        <v>4.6009858163583309E-3</v>
      </c>
    </row>
    <row r="214" spans="1:4">
      <c r="A214" s="4">
        <v>214</v>
      </c>
      <c r="B214">
        <f t="shared" si="6"/>
        <v>50</v>
      </c>
      <c r="C214">
        <f t="shared" si="7"/>
        <v>-3.0059649710933787</v>
      </c>
      <c r="D214">
        <f>[1]!XLSTAT_PDFStudent(B214,276)</f>
        <v>5.6601650205822504E-140</v>
      </c>
    </row>
    <row r="215" spans="1:4">
      <c r="A215" s="4">
        <v>215</v>
      </c>
      <c r="B215">
        <f t="shared" si="6"/>
        <v>50</v>
      </c>
      <c r="C215">
        <f t="shared" si="7"/>
        <v>-2.9987610222964149</v>
      </c>
      <c r="D215">
        <f>[1]!XLSTAT_PDFStudent(B215,276)</f>
        <v>5.6601650205822504E-140</v>
      </c>
    </row>
    <row r="216" spans="1:4">
      <c r="A216" s="4">
        <v>216</v>
      </c>
      <c r="B216">
        <f t="shared" si="6"/>
        <v>-2.9987610222964149</v>
      </c>
      <c r="C216">
        <f t="shared" si="7"/>
        <v>-2.9987610222964149</v>
      </c>
      <c r="D216">
        <f>[1]!XLSTAT_PDFStudent(B216,276)</f>
        <v>4.698725419179501E-3</v>
      </c>
    </row>
    <row r="217" spans="1:4">
      <c r="A217" s="4">
        <v>217</v>
      </c>
      <c r="B217">
        <f t="shared" si="6"/>
        <v>-2.9915570734994512</v>
      </c>
      <c r="C217">
        <f t="shared" si="7"/>
        <v>-2.9915570734994512</v>
      </c>
      <c r="D217">
        <f>[1]!XLSTAT_PDFStudent(B217,276)</f>
        <v>4.7983145575684893E-3</v>
      </c>
    </row>
    <row r="218" spans="1:4">
      <c r="A218" s="4">
        <v>218</v>
      </c>
      <c r="B218">
        <f t="shared" si="6"/>
        <v>50</v>
      </c>
      <c r="C218">
        <f t="shared" si="7"/>
        <v>-2.9915570734994512</v>
      </c>
      <c r="D218">
        <f>[1]!XLSTAT_PDFStudent(B218,276)</f>
        <v>5.6601650205822504E-140</v>
      </c>
    </row>
    <row r="219" spans="1:4">
      <c r="A219" s="4">
        <v>219</v>
      </c>
      <c r="B219">
        <f t="shared" si="6"/>
        <v>50</v>
      </c>
      <c r="C219">
        <f t="shared" si="7"/>
        <v>-2.9843531247024879</v>
      </c>
      <c r="D219">
        <f>[1]!XLSTAT_PDFStudent(B219,276)</f>
        <v>5.6601650205822504E-140</v>
      </c>
    </row>
    <row r="220" spans="1:4">
      <c r="A220" s="4">
        <v>220</v>
      </c>
      <c r="B220">
        <f t="shared" si="6"/>
        <v>-2.9843531247024879</v>
      </c>
      <c r="C220">
        <f t="shared" si="7"/>
        <v>-2.9843531247024879</v>
      </c>
      <c r="D220">
        <f>[1]!XLSTAT_PDFStudent(B220,276)</f>
        <v>4.8997828123834323E-3</v>
      </c>
    </row>
    <row r="221" spans="1:4">
      <c r="A221" s="4">
        <v>221</v>
      </c>
      <c r="B221">
        <f t="shared" si="6"/>
        <v>-2.9771491759055242</v>
      </c>
      <c r="C221">
        <f t="shared" si="7"/>
        <v>-2.9771491759055242</v>
      </c>
      <c r="D221">
        <f>[1]!XLSTAT_PDFStudent(B221,276)</f>
        <v>5.0031601149035272E-3</v>
      </c>
    </row>
    <row r="222" spans="1:4">
      <c r="A222" s="4">
        <v>222</v>
      </c>
      <c r="B222">
        <f t="shared" si="6"/>
        <v>50</v>
      </c>
      <c r="C222">
        <f t="shared" si="7"/>
        <v>-2.9771491759055242</v>
      </c>
      <c r="D222">
        <f>[1]!XLSTAT_PDFStudent(B222,276)</f>
        <v>5.6601650205822504E-140</v>
      </c>
    </row>
    <row r="223" spans="1:4">
      <c r="A223" s="4">
        <v>223</v>
      </c>
      <c r="B223">
        <f t="shared" si="6"/>
        <v>50</v>
      </c>
      <c r="C223">
        <f t="shared" si="7"/>
        <v>-2.9699452271085605</v>
      </c>
      <c r="D223">
        <f>[1]!XLSTAT_PDFStudent(B223,276)</f>
        <v>5.6601650205822504E-140</v>
      </c>
    </row>
    <row r="224" spans="1:4">
      <c r="A224" s="4">
        <v>224</v>
      </c>
      <c r="B224">
        <f t="shared" si="6"/>
        <v>-2.9699452271085605</v>
      </c>
      <c r="C224">
        <f t="shared" si="7"/>
        <v>-2.9699452271085605</v>
      </c>
      <c r="D224">
        <f>[1]!XLSTAT_PDFStudent(B224,276)</f>
        <v>5.1084767482834298E-3</v>
      </c>
    </row>
    <row r="225" spans="1:4">
      <c r="A225" s="4">
        <v>225</v>
      </c>
      <c r="B225">
        <f t="shared" si="6"/>
        <v>-2.9627412783115972</v>
      </c>
      <c r="C225">
        <f t="shared" si="7"/>
        <v>-2.9627412783115972</v>
      </c>
      <c r="D225">
        <f>[1]!XLSTAT_PDFStudent(B225,276)</f>
        <v>5.2157633489492575E-3</v>
      </c>
    </row>
    <row r="226" spans="1:4">
      <c r="A226" s="4">
        <v>226</v>
      </c>
      <c r="B226">
        <f t="shared" si="6"/>
        <v>50</v>
      </c>
      <c r="C226">
        <f t="shared" si="7"/>
        <v>-2.9627412783115972</v>
      </c>
      <c r="D226">
        <f>[1]!XLSTAT_PDFStudent(B226,276)</f>
        <v>5.6601650205822504E-140</v>
      </c>
    </row>
    <row r="227" spans="1:4">
      <c r="A227" s="4">
        <v>227</v>
      </c>
      <c r="B227">
        <f t="shared" si="6"/>
        <v>50</v>
      </c>
      <c r="C227">
        <f t="shared" si="7"/>
        <v>-2.9555373295146334</v>
      </c>
      <c r="D227">
        <f>[1]!XLSTAT_PDFStudent(B227,276)</f>
        <v>5.6601650205822504E-140</v>
      </c>
    </row>
    <row r="228" spans="1:4">
      <c r="A228" s="4">
        <v>228</v>
      </c>
      <c r="B228">
        <f t="shared" si="6"/>
        <v>-2.9555373295146334</v>
      </c>
      <c r="C228">
        <f t="shared" si="7"/>
        <v>-2.9555373295146334</v>
      </c>
      <c r="D228">
        <f>[1]!XLSTAT_PDFStudent(B228,276)</f>
        <v>5.3250509079317563E-3</v>
      </c>
    </row>
    <row r="229" spans="1:4">
      <c r="A229" s="4">
        <v>229</v>
      </c>
      <c r="B229">
        <f t="shared" si="6"/>
        <v>-2.9483333807176697</v>
      </c>
      <c r="C229">
        <f t="shared" si="7"/>
        <v>-2.9483333807176697</v>
      </c>
      <c r="D229">
        <f>[1]!XLSTAT_PDFStudent(B229,276)</f>
        <v>5.436370772139802E-3</v>
      </c>
    </row>
    <row r="230" spans="1:4">
      <c r="A230" s="4">
        <v>230</v>
      </c>
      <c r="B230">
        <f t="shared" si="6"/>
        <v>50</v>
      </c>
      <c r="C230">
        <f t="shared" si="7"/>
        <v>-2.9483333807176697</v>
      </c>
      <c r="D230">
        <f>[1]!XLSTAT_PDFStudent(B230,276)</f>
        <v>5.6601650205822504E-140</v>
      </c>
    </row>
    <row r="231" spans="1:4">
      <c r="A231" s="4">
        <v>231</v>
      </c>
      <c r="B231">
        <f t="shared" si="6"/>
        <v>50</v>
      </c>
      <c r="C231">
        <f t="shared" si="7"/>
        <v>-2.941129431920706</v>
      </c>
      <c r="D231">
        <f>[1]!XLSTAT_PDFStudent(B231,276)</f>
        <v>5.6601650205822504E-140</v>
      </c>
    </row>
    <row r="232" spans="1:4">
      <c r="A232" s="4">
        <v>232</v>
      </c>
      <c r="B232">
        <f t="shared" si="6"/>
        <v>-2.941129431920706</v>
      </c>
      <c r="C232">
        <f t="shared" si="7"/>
        <v>-2.941129431920706</v>
      </c>
      <c r="D232">
        <f>[1]!XLSTAT_PDFStudent(B232,276)</f>
        <v>5.5497546455661392E-3</v>
      </c>
    </row>
    <row r="233" spans="1:4">
      <c r="A233" s="4">
        <v>233</v>
      </c>
      <c r="B233">
        <f t="shared" si="6"/>
        <v>-2.9339254831237427</v>
      </c>
      <c r="C233">
        <f t="shared" si="7"/>
        <v>-2.9339254831237427</v>
      </c>
      <c r="D233">
        <f>[1]!XLSTAT_PDFStudent(B233,276)</f>
        <v>5.665234590429064E-3</v>
      </c>
    </row>
    <row r="234" spans="1:4">
      <c r="A234" s="4">
        <v>234</v>
      </c>
      <c r="B234">
        <f t="shared" si="6"/>
        <v>50</v>
      </c>
      <c r="C234">
        <f t="shared" si="7"/>
        <v>-2.9339254831237427</v>
      </c>
      <c r="D234">
        <f>[1]!XLSTAT_PDFStudent(B234,276)</f>
        <v>5.6601650205822504E-140</v>
      </c>
    </row>
    <row r="235" spans="1:4">
      <c r="A235" s="4">
        <v>235</v>
      </c>
      <c r="B235">
        <f t="shared" si="6"/>
        <v>50</v>
      </c>
      <c r="C235">
        <f t="shared" si="7"/>
        <v>-2.926721534326779</v>
      </c>
      <c r="D235">
        <f>[1]!XLSTAT_PDFStudent(B235,276)</f>
        <v>5.6601650205822504E-140</v>
      </c>
    </row>
    <row r="236" spans="1:4">
      <c r="A236" s="4">
        <v>236</v>
      </c>
      <c r="B236">
        <f t="shared" si="6"/>
        <v>-2.926721534326779</v>
      </c>
      <c r="C236">
        <f t="shared" si="7"/>
        <v>-2.926721534326779</v>
      </c>
      <c r="D236">
        <f>[1]!XLSTAT_PDFStudent(B236,276)</f>
        <v>5.7828430282457826E-3</v>
      </c>
    </row>
    <row r="237" spans="1:4">
      <c r="A237" s="4">
        <v>237</v>
      </c>
      <c r="B237">
        <f t="shared" si="6"/>
        <v>-2.9195175855298152</v>
      </c>
      <c r="C237">
        <f t="shared" si="7"/>
        <v>-2.9195175855298152</v>
      </c>
      <c r="D237">
        <f>[1]!XLSTAT_PDFStudent(B237,276)</f>
        <v>5.9026127408349574E-3</v>
      </c>
    </row>
    <row r="238" spans="1:4">
      <c r="A238" s="4">
        <v>238</v>
      </c>
      <c r="B238">
        <f t="shared" si="6"/>
        <v>50</v>
      </c>
      <c r="C238">
        <f t="shared" si="7"/>
        <v>-2.9195175855298152</v>
      </c>
      <c r="D238">
        <f>[1]!XLSTAT_PDFStudent(B238,276)</f>
        <v>5.6601650205822504E-140</v>
      </c>
    </row>
    <row r="239" spans="1:4">
      <c r="A239" s="4">
        <v>239</v>
      </c>
      <c r="B239">
        <f t="shared" si="6"/>
        <v>50</v>
      </c>
      <c r="C239">
        <f t="shared" si="7"/>
        <v>-2.9123136367328515</v>
      </c>
      <c r="D239">
        <f>[1]!XLSTAT_PDFStudent(B239,276)</f>
        <v>5.6601650205822504E-140</v>
      </c>
    </row>
    <row r="240" spans="1:4">
      <c r="A240" s="4">
        <v>240</v>
      </c>
      <c r="B240">
        <f t="shared" si="6"/>
        <v>-2.9123136367328515</v>
      </c>
      <c r="C240">
        <f t="shared" si="7"/>
        <v>-2.9123136367328515</v>
      </c>
      <c r="D240">
        <f>[1]!XLSTAT_PDFStudent(B240,276)</f>
        <v>6.024576871249028E-3</v>
      </c>
    </row>
    <row r="241" spans="1:4">
      <c r="A241" s="4">
        <v>241</v>
      </c>
      <c r="B241">
        <f t="shared" si="6"/>
        <v>-2.9051096879358882</v>
      </c>
      <c r="C241">
        <f t="shared" si="7"/>
        <v>-2.9051096879358882</v>
      </c>
      <c r="D241">
        <f>[1]!XLSTAT_PDFStudent(B241,276)</f>
        <v>6.1487689246309757E-3</v>
      </c>
    </row>
    <row r="242" spans="1:4">
      <c r="A242" s="4">
        <v>242</v>
      </c>
      <c r="B242">
        <f t="shared" si="6"/>
        <v>50</v>
      </c>
      <c r="C242">
        <f t="shared" si="7"/>
        <v>-2.9051096879358882</v>
      </c>
      <c r="D242">
        <f>[1]!XLSTAT_PDFStudent(B242,276)</f>
        <v>5.6601650205822504E-140</v>
      </c>
    </row>
    <row r="243" spans="1:4">
      <c r="A243" s="4">
        <v>243</v>
      </c>
      <c r="B243">
        <f t="shared" si="6"/>
        <v>50</v>
      </c>
      <c r="C243">
        <f t="shared" si="7"/>
        <v>-2.8979057391389245</v>
      </c>
      <c r="D243">
        <f>[1]!XLSTAT_PDFStudent(B243,276)</f>
        <v>5.6601650205822504E-140</v>
      </c>
    </row>
    <row r="244" spans="1:4">
      <c r="A244" s="4">
        <v>244</v>
      </c>
      <c r="B244">
        <f t="shared" si="6"/>
        <v>-2.8979057391389245</v>
      </c>
      <c r="C244">
        <f t="shared" si="7"/>
        <v>-2.8979057391389245</v>
      </c>
      <c r="D244">
        <f>[1]!XLSTAT_PDFStudent(B244,276)</f>
        <v>6.2752227689979482E-3</v>
      </c>
    </row>
    <row r="245" spans="1:4">
      <c r="A245" s="4">
        <v>245</v>
      </c>
      <c r="B245">
        <f t="shared" si="6"/>
        <v>-2.8907017903419607</v>
      </c>
      <c r="C245">
        <f t="shared" si="7"/>
        <v>-2.8907017903419607</v>
      </c>
      <c r="D245">
        <f>[1]!XLSTAT_PDFStudent(B245,276)</f>
        <v>6.4039726359466182E-3</v>
      </c>
    </row>
    <row r="246" spans="1:4">
      <c r="A246" s="4">
        <v>246</v>
      </c>
      <c r="B246">
        <f t="shared" si="6"/>
        <v>50</v>
      </c>
      <c r="C246">
        <f t="shared" si="7"/>
        <v>-2.8907017903419607</v>
      </c>
      <c r="D246">
        <f>[1]!XLSTAT_PDFStudent(B246,276)</f>
        <v>5.6601650205822504E-140</v>
      </c>
    </row>
    <row r="247" spans="1:4">
      <c r="A247" s="4">
        <v>247</v>
      </c>
      <c r="B247">
        <f t="shared" si="6"/>
        <v>50</v>
      </c>
      <c r="C247">
        <f t="shared" si="7"/>
        <v>-2.8834978415449974</v>
      </c>
      <c r="D247">
        <f>[1]!XLSTAT_PDFStudent(B247,276)</f>
        <v>5.6601650205822504E-140</v>
      </c>
    </row>
    <row r="248" spans="1:4">
      <c r="A248" s="4">
        <v>248</v>
      </c>
      <c r="B248">
        <f t="shared" si="6"/>
        <v>-2.8834978415449974</v>
      </c>
      <c r="C248">
        <f t="shared" si="7"/>
        <v>-2.8834978415449974</v>
      </c>
      <c r="D248">
        <f>[1]!XLSTAT_PDFStudent(B248,276)</f>
        <v>6.5350531212782659E-3</v>
      </c>
    </row>
    <row r="249" spans="1:4">
      <c r="A249" s="4">
        <v>249</v>
      </c>
      <c r="B249">
        <f t="shared" si="6"/>
        <v>-2.8762938927480337</v>
      </c>
      <c r="C249">
        <f t="shared" si="7"/>
        <v>-2.8762938927480337</v>
      </c>
      <c r="D249">
        <f>[1]!XLSTAT_PDFStudent(B249,276)</f>
        <v>6.6684991855454345E-3</v>
      </c>
    </row>
    <row r="250" spans="1:4">
      <c r="A250" s="4">
        <v>250</v>
      </c>
      <c r="B250">
        <f t="shared" si="6"/>
        <v>50</v>
      </c>
      <c r="C250">
        <f t="shared" si="7"/>
        <v>-2.8762938927480337</v>
      </c>
      <c r="D250">
        <f>[1]!XLSTAT_PDFStudent(B250,276)</f>
        <v>5.6601650205822504E-140</v>
      </c>
    </row>
    <row r="251" spans="1:4">
      <c r="A251" s="4">
        <v>251</v>
      </c>
      <c r="B251">
        <f t="shared" si="6"/>
        <v>50</v>
      </c>
      <c r="C251">
        <f t="shared" si="7"/>
        <v>-2.86908994395107</v>
      </c>
      <c r="D251">
        <f>[1]!XLSTAT_PDFStudent(B251,276)</f>
        <v>5.6601650205822504E-140</v>
      </c>
    </row>
    <row r="252" spans="1:4">
      <c r="A252" s="4">
        <v>252</v>
      </c>
      <c r="B252">
        <f t="shared" si="6"/>
        <v>-2.86908994395107</v>
      </c>
      <c r="C252">
        <f t="shared" si="7"/>
        <v>-2.86908994395107</v>
      </c>
      <c r="D252">
        <f>[1]!XLSTAT_PDFStudent(B252,276)</f>
        <v>6.8043461545124126E-3</v>
      </c>
    </row>
    <row r="253" spans="1:4">
      <c r="A253" s="4">
        <v>253</v>
      </c>
      <c r="B253">
        <f t="shared" si="6"/>
        <v>-2.8618859951541067</v>
      </c>
      <c r="C253">
        <f t="shared" si="7"/>
        <v>-2.8618859951541067</v>
      </c>
      <c r="D253">
        <f>[1]!XLSTAT_PDFStudent(B253,276)</f>
        <v>6.9426297195347916E-3</v>
      </c>
    </row>
    <row r="254" spans="1:4">
      <c r="A254" s="4">
        <v>254</v>
      </c>
      <c r="B254">
        <f t="shared" si="6"/>
        <v>50</v>
      </c>
      <c r="C254">
        <f t="shared" si="7"/>
        <v>-2.8618859951541067</v>
      </c>
      <c r="D254">
        <f>[1]!XLSTAT_PDFStudent(B254,276)</f>
        <v>5.6601650205822504E-140</v>
      </c>
    </row>
    <row r="255" spans="1:4">
      <c r="A255" s="4">
        <v>255</v>
      </c>
      <c r="B255">
        <f t="shared" si="6"/>
        <v>50</v>
      </c>
      <c r="C255">
        <f t="shared" si="7"/>
        <v>-2.854682046357143</v>
      </c>
      <c r="D255">
        <f>[1]!XLSTAT_PDFStudent(B255,276)</f>
        <v>5.6601650205822504E-140</v>
      </c>
    </row>
    <row r="256" spans="1:4">
      <c r="A256" s="4">
        <v>256</v>
      </c>
      <c r="B256">
        <f t="shared" si="6"/>
        <v>-2.854682046357143</v>
      </c>
      <c r="C256">
        <f t="shared" si="7"/>
        <v>-2.854682046357143</v>
      </c>
      <c r="D256">
        <f>[1]!XLSTAT_PDFStudent(B256,276)</f>
        <v>7.0833859378478491E-3</v>
      </c>
    </row>
    <row r="257" spans="1:4">
      <c r="A257" s="4">
        <v>257</v>
      </c>
      <c r="B257">
        <f t="shared" ref="B257:B320" si="8">IF(-1^(INT(A257/2)+2)&gt;0,-3.76958354357152+2*INT(A257/2-1/2)*0.0036019743984818,50)</f>
        <v>-2.8474780975601792</v>
      </c>
      <c r="C257">
        <f t="shared" ref="C257:C320" si="9">-3.76958354357152+2*INT(A257/2-1/2)*0.0036019743984818</f>
        <v>-2.8474780975601792</v>
      </c>
      <c r="D257">
        <f>[1]!XLSTAT_PDFStudent(B257,276)</f>
        <v>7.2266512327700764E-3</v>
      </c>
    </row>
    <row r="258" spans="1:4">
      <c r="A258" s="4">
        <v>258</v>
      </c>
      <c r="B258">
        <f t="shared" si="8"/>
        <v>50</v>
      </c>
      <c r="C258">
        <f t="shared" si="9"/>
        <v>-2.8474780975601792</v>
      </c>
      <c r="D258">
        <f>[1]!XLSTAT_PDFStudent(B258,276)</f>
        <v>5.6601650205822504E-140</v>
      </c>
    </row>
    <row r="259" spans="1:4">
      <c r="A259" s="4">
        <v>259</v>
      </c>
      <c r="B259">
        <f t="shared" si="8"/>
        <v>50</v>
      </c>
      <c r="C259">
        <f t="shared" si="9"/>
        <v>-2.8402741487632159</v>
      </c>
      <c r="D259">
        <f>[1]!XLSTAT_PDFStudent(B259,276)</f>
        <v>5.6601650205822504E-140</v>
      </c>
    </row>
    <row r="260" spans="1:4">
      <c r="A260" s="4">
        <v>260</v>
      </c>
      <c r="B260">
        <f t="shared" si="8"/>
        <v>-2.8402741487632159</v>
      </c>
      <c r="C260">
        <f t="shared" si="9"/>
        <v>-2.8402741487632159</v>
      </c>
      <c r="D260">
        <f>[1]!XLSTAT_PDFStudent(B260,276)</f>
        <v>7.3724623938135432E-3</v>
      </c>
    </row>
    <row r="261" spans="1:4">
      <c r="A261" s="4">
        <v>261</v>
      </c>
      <c r="B261">
        <f t="shared" si="8"/>
        <v>-2.8330701999662522</v>
      </c>
      <c r="C261">
        <f t="shared" si="9"/>
        <v>-2.8330701999662522</v>
      </c>
      <c r="D261">
        <f>[1]!XLSTAT_PDFStudent(B261,276)</f>
        <v>7.520856576702724E-3</v>
      </c>
    </row>
    <row r="262" spans="1:4">
      <c r="A262" s="4">
        <v>262</v>
      </c>
      <c r="B262">
        <f t="shared" si="8"/>
        <v>50</v>
      </c>
      <c r="C262">
        <f t="shared" si="9"/>
        <v>-2.8330701999662522</v>
      </c>
      <c r="D262">
        <f>[1]!XLSTAT_PDFStudent(B262,276)</f>
        <v>5.6601650205822504E-140</v>
      </c>
    </row>
    <row r="263" spans="1:4">
      <c r="A263" s="4">
        <v>263</v>
      </c>
      <c r="B263">
        <f t="shared" si="8"/>
        <v>50</v>
      </c>
      <c r="C263">
        <f t="shared" si="9"/>
        <v>-2.8258662511692885</v>
      </c>
      <c r="D263">
        <f>[1]!XLSTAT_PDFStudent(B263,276)</f>
        <v>5.6601650205822504E-140</v>
      </c>
    </row>
    <row r="264" spans="1:4">
      <c r="A264" s="4">
        <v>264</v>
      </c>
      <c r="B264">
        <f t="shared" si="8"/>
        <v>-2.8258662511692885</v>
      </c>
      <c r="C264">
        <f t="shared" si="9"/>
        <v>-2.8258662511692885</v>
      </c>
      <c r="D264">
        <f>[1]!XLSTAT_PDFStudent(B264,276)</f>
        <v>7.671871303298352E-3</v>
      </c>
    </row>
    <row r="265" spans="1:4">
      <c r="A265" s="4">
        <v>265</v>
      </c>
      <c r="B265">
        <f t="shared" si="8"/>
        <v>-2.8186623023723252</v>
      </c>
      <c r="C265">
        <f t="shared" si="9"/>
        <v>-2.8186623023723252</v>
      </c>
      <c r="D265">
        <f>[1]!XLSTAT_PDFStudent(B265,276)</f>
        <v>7.8255444614255022E-3</v>
      </c>
    </row>
    <row r="266" spans="1:4">
      <c r="A266" s="4">
        <v>266</v>
      </c>
      <c r="B266">
        <f t="shared" si="8"/>
        <v>50</v>
      </c>
      <c r="C266">
        <f t="shared" si="9"/>
        <v>-2.8186623023723252</v>
      </c>
      <c r="D266">
        <f>[1]!XLSTAT_PDFStudent(B266,276)</f>
        <v>5.6601650205822504E-140</v>
      </c>
    </row>
    <row r="267" spans="1:4">
      <c r="A267" s="4">
        <v>267</v>
      </c>
      <c r="B267">
        <f t="shared" si="8"/>
        <v>50</v>
      </c>
      <c r="C267">
        <f t="shared" si="9"/>
        <v>-2.8114583535753614</v>
      </c>
      <c r="D267">
        <f>[1]!XLSTAT_PDFStudent(B267,276)</f>
        <v>5.6601650205822504E-140</v>
      </c>
    </row>
    <row r="268" spans="1:4">
      <c r="A268" s="4">
        <v>268</v>
      </c>
      <c r="B268">
        <f t="shared" si="8"/>
        <v>-2.8114583535753614</v>
      </c>
      <c r="C268">
        <f t="shared" si="9"/>
        <v>-2.8114583535753614</v>
      </c>
      <c r="D268">
        <f>[1]!XLSTAT_PDFStudent(B268,276)</f>
        <v>7.9819143046019857E-3</v>
      </c>
    </row>
    <row r="269" spans="1:4">
      <c r="A269" s="4">
        <v>269</v>
      </c>
      <c r="B269">
        <f t="shared" si="8"/>
        <v>-2.8042544047783977</v>
      </c>
      <c r="C269">
        <f t="shared" si="9"/>
        <v>-2.8042544047783977</v>
      </c>
      <c r="D269">
        <f>[1]!XLSTAT_PDFStudent(B269,276)</f>
        <v>8.1410194516667537E-3</v>
      </c>
    </row>
    <row r="270" spans="1:4">
      <c r="A270" s="4">
        <v>270</v>
      </c>
      <c r="B270">
        <f t="shared" si="8"/>
        <v>50</v>
      </c>
      <c r="C270">
        <f t="shared" si="9"/>
        <v>-2.8042544047783977</v>
      </c>
      <c r="D270">
        <f>[1]!XLSTAT_PDFStudent(B270,276)</f>
        <v>5.6601650205822504E-140</v>
      </c>
    </row>
    <row r="271" spans="1:4">
      <c r="A271" s="4">
        <v>271</v>
      </c>
      <c r="B271">
        <f t="shared" si="8"/>
        <v>50</v>
      </c>
      <c r="C271">
        <f t="shared" si="9"/>
        <v>-2.797050455981434</v>
      </c>
      <c r="D271">
        <f>[1]!XLSTAT_PDFStudent(B271,276)</f>
        <v>5.6601650205822504E-140</v>
      </c>
    </row>
    <row r="272" spans="1:4">
      <c r="A272" s="4">
        <v>272</v>
      </c>
      <c r="B272">
        <f t="shared" si="8"/>
        <v>-2.797050455981434</v>
      </c>
      <c r="C272">
        <f t="shared" si="9"/>
        <v>-2.797050455981434</v>
      </c>
      <c r="D272">
        <f>[1]!XLSTAT_PDFStudent(B272,276)</f>
        <v>8.302898886306892E-3</v>
      </c>
    </row>
    <row r="273" spans="1:4">
      <c r="A273" s="4">
        <v>273</v>
      </c>
      <c r="B273">
        <f t="shared" si="8"/>
        <v>-2.7898465071844707</v>
      </c>
      <c r="C273">
        <f t="shared" si="9"/>
        <v>-2.7898465071844707</v>
      </c>
      <c r="D273">
        <f>[1]!XLSTAT_PDFStudent(B273,276)</f>
        <v>8.4675919564774684E-3</v>
      </c>
    </row>
    <row r="274" spans="1:4">
      <c r="A274" s="4">
        <v>274</v>
      </c>
      <c r="B274">
        <f t="shared" si="8"/>
        <v>50</v>
      </c>
      <c r="C274">
        <f t="shared" si="9"/>
        <v>-2.7898465071844707</v>
      </c>
      <c r="D274">
        <f>[1]!XLSTAT_PDFStudent(B274,276)</f>
        <v>5.6601650205822504E-140</v>
      </c>
    </row>
    <row r="275" spans="1:4">
      <c r="A275" s="4">
        <v>275</v>
      </c>
      <c r="B275">
        <f t="shared" si="8"/>
        <v>50</v>
      </c>
      <c r="C275">
        <f t="shared" si="9"/>
        <v>-2.782642558387507</v>
      </c>
      <c r="D275">
        <f>[1]!XLSTAT_PDFStudent(B275,276)</f>
        <v>5.6601650205822504E-140</v>
      </c>
    </row>
    <row r="276" spans="1:4">
      <c r="A276" s="4">
        <v>276</v>
      </c>
      <c r="B276">
        <f t="shared" si="8"/>
        <v>-2.782642558387507</v>
      </c>
      <c r="C276">
        <f t="shared" si="9"/>
        <v>-2.782642558387507</v>
      </c>
      <c r="D276">
        <f>[1]!XLSTAT_PDFStudent(B276,276)</f>
        <v>8.6351383737182669E-3</v>
      </c>
    </row>
    <row r="277" spans="1:4">
      <c r="A277" s="4">
        <v>277</v>
      </c>
      <c r="B277">
        <f t="shared" si="8"/>
        <v>-2.7754386095905432</v>
      </c>
      <c r="C277">
        <f t="shared" si="9"/>
        <v>-2.7754386095905432</v>
      </c>
      <c r="D277">
        <f>[1]!XLSTAT_PDFStudent(B277,276)</f>
        <v>8.8055782123592011E-3</v>
      </c>
    </row>
    <row r="278" spans="1:4">
      <c r="A278" s="4">
        <v>278</v>
      </c>
      <c r="B278">
        <f t="shared" si="8"/>
        <v>50</v>
      </c>
      <c r="C278">
        <f t="shared" si="9"/>
        <v>-2.7754386095905432</v>
      </c>
      <c r="D278">
        <f>[1]!XLSTAT_PDFStudent(B278,276)</f>
        <v>5.6601650205822504E-140</v>
      </c>
    </row>
    <row r="279" spans="1:4">
      <c r="A279" s="4">
        <v>279</v>
      </c>
      <c r="B279">
        <f t="shared" si="8"/>
        <v>50</v>
      </c>
      <c r="C279">
        <f t="shared" si="9"/>
        <v>-2.7682346607935795</v>
      </c>
      <c r="D279">
        <f>[1]!XLSTAT_PDFStudent(B279,276)</f>
        <v>5.6601650205822504E-140</v>
      </c>
    </row>
    <row r="280" spans="1:4">
      <c r="A280" s="4">
        <v>280</v>
      </c>
      <c r="B280">
        <f t="shared" si="8"/>
        <v>-2.7682346607935795</v>
      </c>
      <c r="C280">
        <f t="shared" si="9"/>
        <v>-2.7682346607935795</v>
      </c>
      <c r="D280">
        <f>[1]!XLSTAT_PDFStudent(B280,276)</f>
        <v>8.9789519086174996E-3</v>
      </c>
    </row>
    <row r="281" spans="1:4">
      <c r="A281" s="4">
        <v>281</v>
      </c>
      <c r="B281">
        <f t="shared" si="8"/>
        <v>-2.7610307119966162</v>
      </c>
      <c r="C281">
        <f t="shared" si="9"/>
        <v>-2.7610307119966162</v>
      </c>
      <c r="D281">
        <f>[1]!XLSTAT_PDFStudent(B281,276)</f>
        <v>9.1553002595805774E-3</v>
      </c>
    </row>
    <row r="282" spans="1:4">
      <c r="A282" s="4">
        <v>282</v>
      </c>
      <c r="B282">
        <f t="shared" si="8"/>
        <v>50</v>
      </c>
      <c r="C282">
        <f t="shared" si="9"/>
        <v>-2.7610307119966162</v>
      </c>
      <c r="D282">
        <f>[1]!XLSTAT_PDFStudent(B282,276)</f>
        <v>5.6601650205822504E-140</v>
      </c>
    </row>
    <row r="283" spans="1:4">
      <c r="A283" s="4">
        <v>283</v>
      </c>
      <c r="B283">
        <f t="shared" si="8"/>
        <v>50</v>
      </c>
      <c r="C283">
        <f t="shared" si="9"/>
        <v>-2.7538267631996525</v>
      </c>
      <c r="D283">
        <f>[1]!XLSTAT_PDFStudent(B283,276)</f>
        <v>5.6601650205822504E-140</v>
      </c>
    </row>
    <row r="284" spans="1:4">
      <c r="A284" s="4">
        <v>284</v>
      </c>
      <c r="B284">
        <f t="shared" si="8"/>
        <v>-2.7538267631996525</v>
      </c>
      <c r="C284">
        <f t="shared" si="9"/>
        <v>-2.7538267631996525</v>
      </c>
      <c r="D284">
        <f>[1]!XLSTAT_PDFStudent(B284,276)</f>
        <v>9.3346644220756135E-3</v>
      </c>
    </row>
    <row r="285" spans="1:4">
      <c r="A285" s="4">
        <v>285</v>
      </c>
      <c r="B285">
        <f t="shared" si="8"/>
        <v>-2.7466228144026887</v>
      </c>
      <c r="C285">
        <f t="shared" si="9"/>
        <v>-2.7466228144026887</v>
      </c>
      <c r="D285">
        <f>[1]!XLSTAT_PDFStudent(B285,276)</f>
        <v>9.5170859114223263E-3</v>
      </c>
    </row>
    <row r="286" spans="1:4">
      <c r="A286" s="4">
        <v>286</v>
      </c>
      <c r="B286">
        <f t="shared" si="8"/>
        <v>50</v>
      </c>
      <c r="C286">
        <f t="shared" si="9"/>
        <v>-2.7466228144026887</v>
      </c>
      <c r="D286">
        <f>[1]!XLSTAT_PDFStudent(B286,276)</f>
        <v>5.6601650205822504E-140</v>
      </c>
    </row>
    <row r="287" spans="1:4">
      <c r="A287" s="4">
        <v>287</v>
      </c>
      <c r="B287">
        <f t="shared" si="8"/>
        <v>50</v>
      </c>
      <c r="C287">
        <f t="shared" si="9"/>
        <v>-2.7394188656057255</v>
      </c>
      <c r="D287">
        <f>[1]!XLSTAT_PDFStudent(B287,276)</f>
        <v>5.6601650205822504E-140</v>
      </c>
    </row>
    <row r="288" spans="1:4">
      <c r="A288" s="4">
        <v>288</v>
      </c>
      <c r="B288">
        <f t="shared" si="8"/>
        <v>-2.7394188656057255</v>
      </c>
      <c r="C288">
        <f t="shared" si="9"/>
        <v>-2.7394188656057255</v>
      </c>
      <c r="D288">
        <f>[1]!XLSTAT_PDFStudent(B288,276)</f>
        <v>9.7026066000669813E-3</v>
      </c>
    </row>
    <row r="289" spans="1:4">
      <c r="A289" s="4">
        <v>289</v>
      </c>
      <c r="B289">
        <f t="shared" si="8"/>
        <v>-2.7322149168087617</v>
      </c>
      <c r="C289">
        <f t="shared" si="9"/>
        <v>-2.7322149168087617</v>
      </c>
      <c r="D289">
        <f>[1]!XLSTAT_PDFStudent(B289,276)</f>
        <v>9.8912687160972405E-3</v>
      </c>
    </row>
    <row r="290" spans="1:4">
      <c r="A290" s="4">
        <v>290</v>
      </c>
      <c r="B290">
        <f t="shared" si="8"/>
        <v>50</v>
      </c>
      <c r="C290">
        <f t="shared" si="9"/>
        <v>-2.7322149168087617</v>
      </c>
      <c r="D290">
        <f>[1]!XLSTAT_PDFStudent(B290,276)</f>
        <v>5.6601650205822504E-140</v>
      </c>
    </row>
    <row r="291" spans="1:4">
      <c r="A291" s="4">
        <v>291</v>
      </c>
      <c r="B291">
        <f t="shared" si="8"/>
        <v>50</v>
      </c>
      <c r="C291">
        <f t="shared" si="9"/>
        <v>-2.725010968011798</v>
      </c>
      <c r="D291">
        <f>[1]!XLSTAT_PDFStudent(B291,276)</f>
        <v>5.6601650205822504E-140</v>
      </c>
    </row>
    <row r="292" spans="1:4">
      <c r="A292" s="4">
        <v>292</v>
      </c>
      <c r="B292">
        <f t="shared" si="8"/>
        <v>-2.725010968011798</v>
      </c>
      <c r="C292">
        <f t="shared" si="9"/>
        <v>-2.725010968011798</v>
      </c>
      <c r="D292">
        <f>[1]!XLSTAT_PDFStudent(B292,276)</f>
        <v>1.0083114841632707E-2</v>
      </c>
    </row>
    <row r="293" spans="1:4">
      <c r="A293" s="4">
        <v>293</v>
      </c>
      <c r="B293">
        <f t="shared" si="8"/>
        <v>-2.7178070192148347</v>
      </c>
      <c r="C293">
        <f t="shared" si="9"/>
        <v>-2.7178070192148347</v>
      </c>
      <c r="D293">
        <f>[1]!XLSTAT_PDFStudent(B293,276)</f>
        <v>1.0278187911092029E-2</v>
      </c>
    </row>
    <row r="294" spans="1:4">
      <c r="A294" s="4">
        <v>294</v>
      </c>
      <c r="B294">
        <f t="shared" si="8"/>
        <v>50</v>
      </c>
      <c r="C294">
        <f t="shared" si="9"/>
        <v>-2.7178070192148347</v>
      </c>
      <c r="D294">
        <f>[1]!XLSTAT_PDFStudent(B294,276)</f>
        <v>5.6601650205822504E-140</v>
      </c>
    </row>
    <row r="295" spans="1:4">
      <c r="A295" s="4">
        <v>295</v>
      </c>
      <c r="B295">
        <f t="shared" si="8"/>
        <v>50</v>
      </c>
      <c r="C295">
        <f t="shared" si="9"/>
        <v>-2.710603070417871</v>
      </c>
      <c r="D295">
        <f>[1]!XLSTAT_PDFStudent(B295,276)</f>
        <v>5.6601650205822504E-140</v>
      </c>
    </row>
    <row r="296" spans="1:4">
      <c r="A296" s="4">
        <v>296</v>
      </c>
      <c r="B296">
        <f t="shared" si="8"/>
        <v>-2.710603070417871</v>
      </c>
      <c r="C296">
        <f t="shared" si="9"/>
        <v>-2.710603070417871</v>
      </c>
      <c r="D296">
        <f>[1]!XLSTAT_PDFStudent(B296,276)</f>
        <v>1.047653120933438E-2</v>
      </c>
    </row>
    <row r="297" spans="1:4">
      <c r="A297" s="4">
        <v>297</v>
      </c>
      <c r="B297">
        <f t="shared" si="8"/>
        <v>-2.7033991216209072</v>
      </c>
      <c r="C297">
        <f t="shared" si="9"/>
        <v>-2.7033991216209072</v>
      </c>
      <c r="D297">
        <f>[1]!XLSTAT_PDFStudent(B297,276)</f>
        <v>1.0678188369670832E-2</v>
      </c>
    </row>
    <row r="298" spans="1:4">
      <c r="A298" s="4">
        <v>298</v>
      </c>
      <c r="B298">
        <f t="shared" si="8"/>
        <v>50</v>
      </c>
      <c r="C298">
        <f t="shared" si="9"/>
        <v>-2.7033991216209072</v>
      </c>
      <c r="D298">
        <f>[1]!XLSTAT_PDFStudent(B298,276)</f>
        <v>5.6601650205822504E-140</v>
      </c>
    </row>
    <row r="299" spans="1:4">
      <c r="A299" s="4">
        <v>299</v>
      </c>
      <c r="B299">
        <f t="shared" si="8"/>
        <v>50</v>
      </c>
      <c r="C299">
        <f t="shared" si="9"/>
        <v>-2.6961951728239439</v>
      </c>
      <c r="D299">
        <f>[1]!XLSTAT_PDFStudent(B299,276)</f>
        <v>5.6601650205822504E-140</v>
      </c>
    </row>
    <row r="300" spans="1:4">
      <c r="A300" s="4">
        <v>300</v>
      </c>
      <c r="B300">
        <f t="shared" si="8"/>
        <v>-2.6961951728239439</v>
      </c>
      <c r="C300">
        <f t="shared" si="9"/>
        <v>-2.6961951728239439</v>
      </c>
      <c r="D300">
        <f>[1]!XLSTAT_PDFStudent(B300,276)</f>
        <v>1.0883203371746574E-2</v>
      </c>
    </row>
    <row r="301" spans="1:4">
      <c r="A301" s="4">
        <v>301</v>
      </c>
      <c r="B301">
        <f t="shared" si="8"/>
        <v>-2.6889912240269802</v>
      </c>
      <c r="C301">
        <f t="shared" si="9"/>
        <v>-2.6889912240269802</v>
      </c>
      <c r="D301">
        <f>[1]!XLSTAT_PDFStudent(B301,276)</f>
        <v>1.1091620539290203E-2</v>
      </c>
    </row>
    <row r="302" spans="1:4">
      <c r="A302" s="4">
        <v>302</v>
      </c>
      <c r="B302">
        <f t="shared" si="8"/>
        <v>50</v>
      </c>
      <c r="C302">
        <f t="shared" si="9"/>
        <v>-2.6889912240269802</v>
      </c>
      <c r="D302">
        <f>[1]!XLSTAT_PDFStudent(B302,276)</f>
        <v>5.6601650205822504E-140</v>
      </c>
    </row>
    <row r="303" spans="1:4">
      <c r="A303" s="4">
        <v>303</v>
      </c>
      <c r="B303">
        <f t="shared" si="8"/>
        <v>50</v>
      </c>
      <c r="C303">
        <f t="shared" si="9"/>
        <v>-2.6817872752300165</v>
      </c>
      <c r="D303">
        <f>[1]!XLSTAT_PDFStudent(B303,276)</f>
        <v>5.6601650205822504E-140</v>
      </c>
    </row>
    <row r="304" spans="1:4">
      <c r="A304" s="4">
        <v>304</v>
      </c>
      <c r="B304">
        <f t="shared" si="8"/>
        <v>-2.6817872752300165</v>
      </c>
      <c r="C304">
        <f t="shared" si="9"/>
        <v>-2.6817872752300165</v>
      </c>
      <c r="D304">
        <f>[1]!XLSTAT_PDFStudent(B304,276)</f>
        <v>1.1303484537730236E-2</v>
      </c>
    </row>
    <row r="305" spans="1:4">
      <c r="A305" s="4">
        <v>305</v>
      </c>
      <c r="B305">
        <f t="shared" si="8"/>
        <v>-2.6745833264330532</v>
      </c>
      <c r="C305">
        <f t="shared" si="9"/>
        <v>-2.6745833264330532</v>
      </c>
      <c r="D305">
        <f>[1]!XLSTAT_PDFStudent(B305,276)</f>
        <v>1.1518840371672095E-2</v>
      </c>
    </row>
    <row r="306" spans="1:4">
      <c r="A306" s="4">
        <v>306</v>
      </c>
      <c r="B306">
        <f t="shared" si="8"/>
        <v>50</v>
      </c>
      <c r="C306">
        <f t="shared" si="9"/>
        <v>-2.6745833264330532</v>
      </c>
      <c r="D306">
        <f>[1]!XLSTAT_PDFStudent(B306,276)</f>
        <v>5.6601650205822504E-140</v>
      </c>
    </row>
    <row r="307" spans="1:4">
      <c r="A307" s="4">
        <v>307</v>
      </c>
      <c r="B307">
        <f t="shared" si="8"/>
        <v>50</v>
      </c>
      <c r="C307">
        <f t="shared" si="9"/>
        <v>-2.667379377636089</v>
      </c>
      <c r="D307">
        <f>[1]!XLSTAT_PDFStudent(B307,276)</f>
        <v>5.6601650205822504E-140</v>
      </c>
    </row>
    <row r="308" spans="1:4">
      <c r="A308" s="4">
        <v>308</v>
      </c>
      <c r="B308">
        <f t="shared" si="8"/>
        <v>-2.667379377636089</v>
      </c>
      <c r="C308">
        <f t="shared" si="9"/>
        <v>-2.667379377636089</v>
      </c>
      <c r="D308">
        <f>[1]!XLSTAT_PDFStudent(B308,276)</f>
        <v>1.173773338224084E-2</v>
      </c>
    </row>
    <row r="309" spans="1:4">
      <c r="A309" s="4">
        <v>309</v>
      </c>
      <c r="B309">
        <f t="shared" si="8"/>
        <v>-2.6601754288391257</v>
      </c>
      <c r="C309">
        <f t="shared" si="9"/>
        <v>-2.6601754288391257</v>
      </c>
      <c r="D309">
        <f>[1]!XLSTAT_PDFStudent(B309,276)</f>
        <v>1.1960209244282259E-2</v>
      </c>
    </row>
    <row r="310" spans="1:4">
      <c r="A310" s="4">
        <v>310</v>
      </c>
      <c r="B310">
        <f t="shared" si="8"/>
        <v>50</v>
      </c>
      <c r="C310">
        <f t="shared" si="9"/>
        <v>-2.6601754288391257</v>
      </c>
      <c r="D310">
        <f>[1]!XLSTAT_PDFStudent(B310,276)</f>
        <v>5.6601650205822504E-140</v>
      </c>
    </row>
    <row r="311" spans="1:4">
      <c r="A311" s="4">
        <v>311</v>
      </c>
      <c r="B311">
        <f t="shared" si="8"/>
        <v>50</v>
      </c>
      <c r="C311">
        <f t="shared" si="9"/>
        <v>-2.6529714800421624</v>
      </c>
      <c r="D311">
        <f>[1]!XLSTAT_PDFStudent(B311,276)</f>
        <v>5.6601650205822504E-140</v>
      </c>
    </row>
    <row r="312" spans="1:4">
      <c r="A312" s="4">
        <v>312</v>
      </c>
      <c r="B312">
        <f t="shared" si="8"/>
        <v>-2.6529714800421624</v>
      </c>
      <c r="C312">
        <f t="shared" si="9"/>
        <v>-2.6529714800421624</v>
      </c>
      <c r="D312">
        <f>[1]!XLSTAT_PDFStudent(B312,276)</f>
        <v>1.218631396341961E-2</v>
      </c>
    </row>
    <row r="313" spans="1:4">
      <c r="A313" s="4">
        <v>313</v>
      </c>
      <c r="B313">
        <f t="shared" si="8"/>
        <v>-2.6457675312451983</v>
      </c>
      <c r="C313">
        <f t="shared" si="9"/>
        <v>-2.6457675312451983</v>
      </c>
      <c r="D313">
        <f>[1]!XLSTAT_PDFStudent(B313,276)</f>
        <v>1.2416093872971099E-2</v>
      </c>
    </row>
    <row r="314" spans="1:4">
      <c r="A314" s="4">
        <v>314</v>
      </c>
      <c r="B314">
        <f t="shared" si="8"/>
        <v>50</v>
      </c>
      <c r="C314">
        <f t="shared" si="9"/>
        <v>-2.6457675312451983</v>
      </c>
      <c r="D314">
        <f>[1]!XLSTAT_PDFStudent(B314,276)</f>
        <v>5.6601650205822504E-140</v>
      </c>
    </row>
    <row r="315" spans="1:4">
      <c r="A315" s="4">
        <v>315</v>
      </c>
      <c r="B315">
        <f t="shared" si="8"/>
        <v>50</v>
      </c>
      <c r="C315">
        <f t="shared" si="9"/>
        <v>-2.638563582448235</v>
      </c>
      <c r="D315">
        <f>[1]!XLSTAT_PDFStudent(B315,276)</f>
        <v>5.6601650205822504E-140</v>
      </c>
    </row>
    <row r="316" spans="1:4">
      <c r="A316" s="4">
        <v>316</v>
      </c>
      <c r="B316">
        <f t="shared" si="8"/>
        <v>-2.638563582448235</v>
      </c>
      <c r="C316">
        <f t="shared" si="9"/>
        <v>-2.638563582448235</v>
      </c>
      <c r="D316">
        <f>[1]!XLSTAT_PDFStudent(B316,276)</f>
        <v>1.2649595630717816E-2</v>
      </c>
    </row>
    <row r="317" spans="1:4">
      <c r="A317" s="4">
        <v>317</v>
      </c>
      <c r="B317">
        <f t="shared" si="8"/>
        <v>-2.6313596336512712</v>
      </c>
      <c r="C317">
        <f t="shared" si="9"/>
        <v>-2.6313596336512712</v>
      </c>
      <c r="D317">
        <f>[1]!XLSTAT_PDFStudent(B317,276)</f>
        <v>1.2886866215525322E-2</v>
      </c>
    </row>
    <row r="318" spans="1:4">
      <c r="A318" s="4">
        <v>318</v>
      </c>
      <c r="B318">
        <f t="shared" si="8"/>
        <v>50</v>
      </c>
      <c r="C318">
        <f t="shared" si="9"/>
        <v>-2.6313596336512712</v>
      </c>
      <c r="D318">
        <f>[1]!XLSTAT_PDFStudent(B318,276)</f>
        <v>5.6601650205822504E-140</v>
      </c>
    </row>
    <row r="319" spans="1:4">
      <c r="A319" s="4">
        <v>319</v>
      </c>
      <c r="B319">
        <f t="shared" si="8"/>
        <v>50</v>
      </c>
      <c r="C319">
        <f t="shared" si="9"/>
        <v>-2.6241556848543075</v>
      </c>
      <c r="D319">
        <f>[1]!XLSTAT_PDFStudent(B319,276)</f>
        <v>5.6601650205822504E-140</v>
      </c>
    </row>
    <row r="320" spans="1:4">
      <c r="A320" s="4">
        <v>320</v>
      </c>
      <c r="B320">
        <f t="shared" si="8"/>
        <v>-2.6241556848543075</v>
      </c>
      <c r="C320">
        <f t="shared" si="9"/>
        <v>-2.6241556848543075</v>
      </c>
      <c r="D320">
        <f>[1]!XLSTAT_PDFStudent(B320,276)</f>
        <v>1.3127952923816969E-2</v>
      </c>
    </row>
    <row r="321" spans="1:4">
      <c r="A321" s="4">
        <v>321</v>
      </c>
      <c r="B321">
        <f t="shared" ref="B321:B384" si="10">IF(-1^(INT(A321/2)+2)&gt;0,-3.76958354357152+2*INT(A321/2-1/2)*0.0036019743984818,50)</f>
        <v>-2.6169517360573442</v>
      </c>
      <c r="C321">
        <f t="shared" ref="C321:C384" si="11">-3.76958354357152+2*INT(A321/2-1/2)*0.0036019743984818</f>
        <v>-2.6169517360573442</v>
      </c>
      <c r="D321">
        <f>[1]!XLSTAT_PDFStudent(B321,276)</f>
        <v>1.3372903365893762E-2</v>
      </c>
    </row>
    <row r="322" spans="1:4">
      <c r="A322" s="4">
        <v>322</v>
      </c>
      <c r="B322">
        <f t="shared" si="10"/>
        <v>50</v>
      </c>
      <c r="C322">
        <f t="shared" si="11"/>
        <v>-2.6169517360573442</v>
      </c>
      <c r="D322">
        <f>[1]!XLSTAT_PDFStudent(B322,276)</f>
        <v>5.6601650205822504E-140</v>
      </c>
    </row>
    <row r="323" spans="1:4">
      <c r="A323" s="4">
        <v>323</v>
      </c>
      <c r="B323">
        <f t="shared" si="10"/>
        <v>50</v>
      </c>
      <c r="C323">
        <f t="shared" si="11"/>
        <v>-2.6097477872603805</v>
      </c>
      <c r="D323">
        <f>[1]!XLSTAT_PDFStudent(B323,276)</f>
        <v>5.6601650205822504E-140</v>
      </c>
    </row>
    <row r="324" spans="1:4">
      <c r="A324" s="4">
        <v>324</v>
      </c>
      <c r="B324">
        <f t="shared" si="10"/>
        <v>-2.6097477872603805</v>
      </c>
      <c r="C324">
        <f t="shared" si="11"/>
        <v>-2.6097477872603805</v>
      </c>
      <c r="D324">
        <f>[1]!XLSTAT_PDFStudent(B324,276)</f>
        <v>1.3621765462102512E-2</v>
      </c>
    </row>
    <row r="325" spans="1:4">
      <c r="A325" s="4">
        <v>325</v>
      </c>
      <c r="B325">
        <f t="shared" si="10"/>
        <v>-2.6025438384634167</v>
      </c>
      <c r="C325">
        <f t="shared" si="11"/>
        <v>-2.6025438384634167</v>
      </c>
      <c r="D325">
        <f>[1]!XLSTAT_PDFStudent(B325,276)</f>
        <v>1.3874587438848295E-2</v>
      </c>
    </row>
    <row r="326" spans="1:4">
      <c r="A326" s="4">
        <v>326</v>
      </c>
      <c r="B326">
        <f t="shared" si="10"/>
        <v>50</v>
      </c>
      <c r="C326">
        <f t="shared" si="11"/>
        <v>-2.6025438384634167</v>
      </c>
      <c r="D326">
        <f>[1]!XLSTAT_PDFStudent(B326,276)</f>
        <v>5.6601650205822504E-140</v>
      </c>
    </row>
    <row r="327" spans="1:4">
      <c r="A327" s="4">
        <v>327</v>
      </c>
      <c r="B327">
        <f t="shared" si="10"/>
        <v>50</v>
      </c>
      <c r="C327">
        <f t="shared" si="11"/>
        <v>-2.5953398896664535</v>
      </c>
      <c r="D327">
        <f>[1]!XLSTAT_PDFStudent(B327,276)</f>
        <v>5.6601650205822504E-140</v>
      </c>
    </row>
    <row r="328" spans="1:4">
      <c r="A328" s="4">
        <v>328</v>
      </c>
      <c r="B328">
        <f t="shared" si="10"/>
        <v>-2.5953398896664535</v>
      </c>
      <c r="C328">
        <f t="shared" si="11"/>
        <v>-2.5953398896664535</v>
      </c>
      <c r="D328">
        <f>[1]!XLSTAT_PDFStudent(B328,276)</f>
        <v>1.4131417824452016E-2</v>
      </c>
    </row>
    <row r="329" spans="1:4">
      <c r="A329" s="4">
        <v>329</v>
      </c>
      <c r="B329">
        <f t="shared" si="10"/>
        <v>-2.5881359408694897</v>
      </c>
      <c r="C329">
        <f t="shared" si="11"/>
        <v>-2.5881359408694897</v>
      </c>
      <c r="D329">
        <f>[1]!XLSTAT_PDFStudent(B329,276)</f>
        <v>1.4392305444847021E-2</v>
      </c>
    </row>
    <row r="330" spans="1:4">
      <c r="A330" s="4">
        <v>330</v>
      </c>
      <c r="B330">
        <f t="shared" si="10"/>
        <v>50</v>
      </c>
      <c r="C330">
        <f t="shared" si="11"/>
        <v>-2.5881359408694897</v>
      </c>
      <c r="D330">
        <f>[1]!XLSTAT_PDFStudent(B330,276)</f>
        <v>5.6601650205822504E-140</v>
      </c>
    </row>
    <row r="331" spans="1:4">
      <c r="A331" s="4">
        <v>331</v>
      </c>
      <c r="B331">
        <f t="shared" si="10"/>
        <v>50</v>
      </c>
      <c r="C331">
        <f t="shared" si="11"/>
        <v>-2.580931992072526</v>
      </c>
      <c r="D331">
        <f>[1]!XLSTAT_PDFStudent(B331,276)</f>
        <v>5.6601650205822504E-140</v>
      </c>
    </row>
    <row r="332" spans="1:4">
      <c r="A332" s="4">
        <v>332</v>
      </c>
      <c r="B332">
        <f t="shared" si="10"/>
        <v>-2.580931992072526</v>
      </c>
      <c r="C332">
        <f t="shared" si="11"/>
        <v>-2.580931992072526</v>
      </c>
      <c r="D332">
        <f>[1]!XLSTAT_PDFStudent(B332,276)</f>
        <v>1.4657299419117273E-2</v>
      </c>
    </row>
    <row r="333" spans="1:4">
      <c r="A333" s="4">
        <v>333</v>
      </c>
      <c r="B333">
        <f t="shared" si="10"/>
        <v>-2.5737280432755627</v>
      </c>
      <c r="C333">
        <f t="shared" si="11"/>
        <v>-2.5737280432755627</v>
      </c>
      <c r="D333">
        <f>[1]!XLSTAT_PDFStudent(B333,276)</f>
        <v>1.4926449154872823E-2</v>
      </c>
    </row>
    <row r="334" spans="1:4">
      <c r="A334" s="4">
        <v>334</v>
      </c>
      <c r="B334">
        <f t="shared" si="10"/>
        <v>50</v>
      </c>
      <c r="C334">
        <f t="shared" si="11"/>
        <v>-2.5737280432755627</v>
      </c>
      <c r="D334">
        <f>[1]!XLSTAT_PDFStudent(B334,276)</f>
        <v>5.6601650205822504E-140</v>
      </c>
    </row>
    <row r="335" spans="1:4">
      <c r="A335" s="4">
        <v>335</v>
      </c>
      <c r="B335">
        <f t="shared" si="10"/>
        <v>50</v>
      </c>
      <c r="C335">
        <f t="shared" si="11"/>
        <v>-2.566524094478599</v>
      </c>
      <c r="D335">
        <f>[1]!XLSTAT_PDFStudent(B335,276)</f>
        <v>5.6601650205822504E-140</v>
      </c>
    </row>
    <row r="336" spans="1:4">
      <c r="A336" s="4">
        <v>336</v>
      </c>
      <c r="B336">
        <f t="shared" si="10"/>
        <v>-2.566524094478599</v>
      </c>
      <c r="C336">
        <f t="shared" si="11"/>
        <v>-2.566524094478599</v>
      </c>
      <c r="D336">
        <f>[1]!XLSTAT_PDFStudent(B336,276)</f>
        <v>1.519980434346359E-2</v>
      </c>
    </row>
    <row r="337" spans="1:4">
      <c r="A337" s="4">
        <v>337</v>
      </c>
      <c r="B337">
        <f t="shared" si="10"/>
        <v>-2.5593201456816352</v>
      </c>
      <c r="C337">
        <f t="shared" si="11"/>
        <v>-2.5593201456816352</v>
      </c>
      <c r="D337">
        <f>[1]!XLSTAT_PDFStudent(B337,276)</f>
        <v>1.5477414955025373E-2</v>
      </c>
    </row>
    <row r="338" spans="1:4">
      <c r="A338" s="4">
        <v>338</v>
      </c>
      <c r="B338">
        <f t="shared" si="10"/>
        <v>50</v>
      </c>
      <c r="C338">
        <f t="shared" si="11"/>
        <v>-2.5593201456816352</v>
      </c>
      <c r="D338">
        <f>[1]!XLSTAT_PDFStudent(B338,276)</f>
        <v>5.6601650205822504E-140</v>
      </c>
    </row>
    <row r="339" spans="1:4">
      <c r="A339" s="4">
        <v>339</v>
      </c>
      <c r="B339">
        <f t="shared" si="10"/>
        <v>50</v>
      </c>
      <c r="C339">
        <f t="shared" si="11"/>
        <v>-2.552116196884672</v>
      </c>
      <c r="D339">
        <f>[1]!XLSTAT_PDFStudent(B339,276)</f>
        <v>5.6601650205822504E-140</v>
      </c>
    </row>
    <row r="340" spans="1:4">
      <c r="A340" s="4">
        <v>340</v>
      </c>
      <c r="B340">
        <f t="shared" si="10"/>
        <v>-2.552116196884672</v>
      </c>
      <c r="C340">
        <f t="shared" si="11"/>
        <v>-2.552116196884672</v>
      </c>
      <c r="D340">
        <f>[1]!XLSTAT_PDFStudent(B340,276)</f>
        <v>1.5759331233360929E-2</v>
      </c>
    </row>
    <row r="341" spans="1:4">
      <c r="A341" s="4">
        <v>341</v>
      </c>
      <c r="B341">
        <f t="shared" si="10"/>
        <v>-2.5449122480877082</v>
      </c>
      <c r="C341">
        <f t="shared" si="11"/>
        <v>-2.5449122480877082</v>
      </c>
      <c r="D341">
        <f>[1]!XLSTAT_PDFStudent(B341,276)</f>
        <v>1.604560369065168E-2</v>
      </c>
    </row>
    <row r="342" spans="1:4">
      <c r="A342" s="4">
        <v>342</v>
      </c>
      <c r="B342">
        <f t="shared" si="10"/>
        <v>50</v>
      </c>
      <c r="C342">
        <f t="shared" si="11"/>
        <v>-2.5449122480877082</v>
      </c>
      <c r="D342">
        <f>[1]!XLSTAT_PDFStudent(B342,276)</f>
        <v>5.6601650205822504E-140</v>
      </c>
    </row>
    <row r="343" spans="1:4">
      <c r="A343" s="4">
        <v>343</v>
      </c>
      <c r="B343">
        <f t="shared" si="10"/>
        <v>50</v>
      </c>
      <c r="C343">
        <f t="shared" si="11"/>
        <v>-2.5377082992907445</v>
      </c>
      <c r="D343">
        <f>[1]!XLSTAT_PDFStudent(B343,276)</f>
        <v>5.6601650205822504E-140</v>
      </c>
    </row>
    <row r="344" spans="1:4">
      <c r="A344" s="4">
        <v>344</v>
      </c>
      <c r="B344">
        <f t="shared" si="10"/>
        <v>-2.5377082992907445</v>
      </c>
      <c r="C344">
        <f t="shared" si="11"/>
        <v>-2.5377082992907445</v>
      </c>
      <c r="D344">
        <f>[1]!XLSTAT_PDFStudent(B344,276)</f>
        <v>1.633628310200164E-2</v>
      </c>
    </row>
    <row r="345" spans="1:4">
      <c r="A345" s="4">
        <v>345</v>
      </c>
      <c r="B345">
        <f t="shared" si="10"/>
        <v>-2.5305043504937812</v>
      </c>
      <c r="C345">
        <f t="shared" si="11"/>
        <v>-2.5305043504937812</v>
      </c>
      <c r="D345">
        <f>[1]!XLSTAT_PDFStudent(B345,276)</f>
        <v>1.6631420499807047E-2</v>
      </c>
    </row>
    <row r="346" spans="1:4">
      <c r="A346" s="4">
        <v>346</v>
      </c>
      <c r="B346">
        <f t="shared" si="10"/>
        <v>50</v>
      </c>
      <c r="C346">
        <f t="shared" si="11"/>
        <v>-2.5305043504937812</v>
      </c>
      <c r="D346">
        <f>[1]!XLSTAT_PDFStudent(B346,276)</f>
        <v>5.6601650205822504E-140</v>
      </c>
    </row>
    <row r="347" spans="1:4">
      <c r="A347" s="4">
        <v>347</v>
      </c>
      <c r="B347">
        <f t="shared" si="10"/>
        <v>50</v>
      </c>
      <c r="C347">
        <f t="shared" si="11"/>
        <v>-2.523300401696817</v>
      </c>
      <c r="D347">
        <f>[1]!XLSTAT_PDFStudent(B347,276)</f>
        <v>5.6601650205822504E-140</v>
      </c>
    </row>
    <row r="348" spans="1:4">
      <c r="A348" s="4">
        <v>348</v>
      </c>
      <c r="B348">
        <f t="shared" si="10"/>
        <v>-2.523300401696817</v>
      </c>
      <c r="C348">
        <f t="shared" si="11"/>
        <v>-2.523300401696817</v>
      </c>
      <c r="D348">
        <f>[1]!XLSTAT_PDFStudent(B348,276)</f>
        <v>1.6931067167954915E-2</v>
      </c>
    </row>
    <row r="349" spans="1:4">
      <c r="A349" s="4">
        <v>349</v>
      </c>
      <c r="B349">
        <f t="shared" si="10"/>
        <v>-2.5160964528998537</v>
      </c>
      <c r="C349">
        <f t="shared" si="11"/>
        <v>-2.5160964528998537</v>
      </c>
      <c r="D349">
        <f>[1]!XLSTAT_PDFStudent(B349,276)</f>
        <v>1.723527463584645E-2</v>
      </c>
    </row>
    <row r="350" spans="1:4">
      <c r="A350" s="4">
        <v>350</v>
      </c>
      <c r="B350">
        <f t="shared" si="10"/>
        <v>50</v>
      </c>
      <c r="C350">
        <f t="shared" si="11"/>
        <v>-2.5160964528998537</v>
      </c>
      <c r="D350">
        <f>[1]!XLSTAT_PDFStudent(B350,276)</f>
        <v>5.6601650205822504E-140</v>
      </c>
    </row>
    <row r="351" spans="1:4">
      <c r="A351" s="4">
        <v>351</v>
      </c>
      <c r="B351">
        <f t="shared" si="10"/>
        <v>50</v>
      </c>
      <c r="C351">
        <f t="shared" si="11"/>
        <v>-2.5088925041028904</v>
      </c>
      <c r="D351">
        <f>[1]!XLSTAT_PDFStudent(B351,276)</f>
        <v>5.6601650205822504E-140</v>
      </c>
    </row>
    <row r="352" spans="1:4">
      <c r="A352" s="4">
        <v>352</v>
      </c>
      <c r="B352">
        <f t="shared" si="10"/>
        <v>-2.5088925041028904</v>
      </c>
      <c r="C352">
        <f t="shared" si="11"/>
        <v>-2.5088925041028904</v>
      </c>
      <c r="D352">
        <f>[1]!XLSTAT_PDFStudent(B352,276)</f>
        <v>1.7544094672246727E-2</v>
      </c>
    </row>
    <row r="353" spans="1:4">
      <c r="A353" s="4">
        <v>353</v>
      </c>
      <c r="B353">
        <f t="shared" si="10"/>
        <v>-2.5016885553059263</v>
      </c>
      <c r="C353">
        <f t="shared" si="11"/>
        <v>-2.5016885553059263</v>
      </c>
      <c r="D353">
        <f>[1]!XLSTAT_PDFStudent(B353,276)</f>
        <v>1.7857579278954139E-2</v>
      </c>
    </row>
    <row r="354" spans="1:4">
      <c r="A354" s="4">
        <v>354</v>
      </c>
      <c r="B354">
        <f t="shared" si="10"/>
        <v>50</v>
      </c>
      <c r="C354">
        <f t="shared" si="11"/>
        <v>-2.5016885553059263</v>
      </c>
      <c r="D354">
        <f>[1]!XLSTAT_PDFStudent(B354,276)</f>
        <v>5.6601650205822504E-140</v>
      </c>
    </row>
    <row r="355" spans="1:4">
      <c r="A355" s="4">
        <v>355</v>
      </c>
      <c r="B355">
        <f t="shared" si="10"/>
        <v>50</v>
      </c>
      <c r="C355">
        <f t="shared" si="11"/>
        <v>-2.494484606508963</v>
      </c>
      <c r="D355">
        <f>[1]!XLSTAT_PDFStudent(B355,276)</f>
        <v>5.6601650205822504E-140</v>
      </c>
    </row>
    <row r="356" spans="1:4">
      <c r="A356" s="4">
        <v>356</v>
      </c>
      <c r="B356">
        <f t="shared" si="10"/>
        <v>-2.494484606508963</v>
      </c>
      <c r="C356">
        <f t="shared" si="11"/>
        <v>-2.494484606508963</v>
      </c>
      <c r="D356">
        <f>[1]!XLSTAT_PDFStudent(B356,276)</f>
        <v>1.8175780684293569E-2</v>
      </c>
    </row>
    <row r="357" spans="1:4">
      <c r="A357" s="4">
        <v>357</v>
      </c>
      <c r="B357">
        <f t="shared" si="10"/>
        <v>-2.4872806577119992</v>
      </c>
      <c r="C357">
        <f t="shared" si="11"/>
        <v>-2.4872806577119992</v>
      </c>
      <c r="D357">
        <f>[1]!XLSTAT_PDFStudent(B357,276)</f>
        <v>1.8498751336428684E-2</v>
      </c>
    </row>
    <row r="358" spans="1:4">
      <c r="A358" s="4">
        <v>358</v>
      </c>
      <c r="B358">
        <f t="shared" si="10"/>
        <v>50</v>
      </c>
      <c r="C358">
        <f t="shared" si="11"/>
        <v>-2.4872806577119992</v>
      </c>
      <c r="D358">
        <f>[1]!XLSTAT_PDFStudent(B358,276)</f>
        <v>5.6601650205822504E-140</v>
      </c>
    </row>
    <row r="359" spans="1:4">
      <c r="A359" s="4">
        <v>359</v>
      </c>
      <c r="B359">
        <f t="shared" si="10"/>
        <v>50</v>
      </c>
      <c r="C359">
        <f t="shared" si="11"/>
        <v>-2.4800767089150355</v>
      </c>
      <c r="D359">
        <f>[1]!XLSTAT_PDFStudent(B359,276)</f>
        <v>5.6601650205822504E-140</v>
      </c>
    </row>
    <row r="360" spans="1:4">
      <c r="A360" s="4">
        <v>360</v>
      </c>
      <c r="B360">
        <f t="shared" si="10"/>
        <v>-2.4800767089150355</v>
      </c>
      <c r="C360">
        <f t="shared" si="11"/>
        <v>-2.4800767089150355</v>
      </c>
      <c r="D360">
        <f>[1]!XLSTAT_PDFStudent(B360,276)</f>
        <v>1.8826543896495514E-2</v>
      </c>
    </row>
    <row r="361" spans="1:4">
      <c r="A361" s="4">
        <v>361</v>
      </c>
      <c r="B361">
        <f t="shared" si="10"/>
        <v>-2.4728727601180722</v>
      </c>
      <c r="C361">
        <f t="shared" si="11"/>
        <v>-2.4728727601180722</v>
      </c>
      <c r="D361">
        <f>[1]!XLSTAT_PDFStudent(B361,276)</f>
        <v>1.91592112315505E-2</v>
      </c>
    </row>
    <row r="362" spans="1:4">
      <c r="A362" s="4">
        <v>362</v>
      </c>
      <c r="B362">
        <f t="shared" si="10"/>
        <v>50</v>
      </c>
      <c r="C362">
        <f t="shared" si="11"/>
        <v>-2.4728727601180722</v>
      </c>
      <c r="D362">
        <f>[1]!XLSTAT_PDFStudent(B362,276)</f>
        <v>5.6601650205822504E-140</v>
      </c>
    </row>
    <row r="363" spans="1:4">
      <c r="A363" s="4">
        <v>363</v>
      </c>
      <c r="B363">
        <f t="shared" si="10"/>
        <v>50</v>
      </c>
      <c r="C363">
        <f t="shared" si="11"/>
        <v>-2.4656688113211085</v>
      </c>
      <c r="D363">
        <f>[1]!XLSTAT_PDFStudent(B363,276)</f>
        <v>5.6601650205822504E-140</v>
      </c>
    </row>
    <row r="364" spans="1:4">
      <c r="A364" s="4">
        <v>364</v>
      </c>
      <c r="B364">
        <f t="shared" si="10"/>
        <v>-2.4656688113211085</v>
      </c>
      <c r="C364">
        <f t="shared" si="11"/>
        <v>-2.4656688113211085</v>
      </c>
      <c r="D364">
        <f>[1]!XLSTAT_PDFStudent(B364,276)</f>
        <v>1.9496806407336816E-2</v>
      </c>
    </row>
    <row r="365" spans="1:4">
      <c r="A365" s="4">
        <v>365</v>
      </c>
      <c r="B365">
        <f t="shared" si="10"/>
        <v>-2.4584648625241448</v>
      </c>
      <c r="C365">
        <f t="shared" si="11"/>
        <v>-2.4584648625241448</v>
      </c>
      <c r="D365">
        <f>[1]!XLSTAT_PDFStudent(B365,276)</f>
        <v>1.9839382680868614E-2</v>
      </c>
    </row>
    <row r="366" spans="1:4">
      <c r="A366" s="4">
        <v>366</v>
      </c>
      <c r="B366">
        <f t="shared" si="10"/>
        <v>50</v>
      </c>
      <c r="C366">
        <f t="shared" si="11"/>
        <v>-2.4584648625241448</v>
      </c>
      <c r="D366">
        <f>[1]!XLSTAT_PDFStudent(B366,276)</f>
        <v>5.6601650205822504E-140</v>
      </c>
    </row>
    <row r="367" spans="1:4">
      <c r="A367" s="4">
        <v>367</v>
      </c>
      <c r="B367">
        <f t="shared" si="10"/>
        <v>50</v>
      </c>
      <c r="C367">
        <f t="shared" si="11"/>
        <v>-2.4512609137271815</v>
      </c>
      <c r="D367">
        <f>[1]!XLSTAT_PDFStudent(B367,276)</f>
        <v>5.6601650205822504E-140</v>
      </c>
    </row>
    <row r="368" spans="1:4">
      <c r="A368" s="4">
        <v>368</v>
      </c>
      <c r="B368">
        <f t="shared" si="10"/>
        <v>-2.4512609137271815</v>
      </c>
      <c r="C368">
        <f t="shared" si="11"/>
        <v>-2.4512609137271815</v>
      </c>
      <c r="D368">
        <f>[1]!XLSTAT_PDFStudent(B368,276)</f>
        <v>2.0186993492823276E-2</v>
      </c>
    </row>
    <row r="369" spans="1:4">
      <c r="A369" s="4">
        <v>369</v>
      </c>
      <c r="B369">
        <f t="shared" si="10"/>
        <v>-2.4440569649302177</v>
      </c>
      <c r="C369">
        <f t="shared" si="11"/>
        <v>-2.4440569649302177</v>
      </c>
      <c r="D369">
        <f>[1]!XLSTAT_PDFStudent(B369,276)</f>
        <v>2.0539692459755277E-2</v>
      </c>
    </row>
    <row r="370" spans="1:4">
      <c r="A370" s="4">
        <v>370</v>
      </c>
      <c r="B370">
        <f t="shared" si="10"/>
        <v>50</v>
      </c>
      <c r="C370">
        <f t="shared" si="11"/>
        <v>-2.4440569649302177</v>
      </c>
      <c r="D370">
        <f>[1]!XLSTAT_PDFStudent(B370,276)</f>
        <v>5.6601650205822504E-140</v>
      </c>
    </row>
    <row r="371" spans="1:4">
      <c r="A371" s="4">
        <v>371</v>
      </c>
      <c r="B371">
        <f t="shared" si="10"/>
        <v>50</v>
      </c>
      <c r="C371">
        <f t="shared" si="11"/>
        <v>-2.436853016133254</v>
      </c>
      <c r="D371">
        <f>[1]!XLSTAT_PDFStudent(B371,276)</f>
        <v>5.6601650205822504E-140</v>
      </c>
    </row>
    <row r="372" spans="1:4">
      <c r="A372" s="4">
        <v>372</v>
      </c>
      <c r="B372">
        <f t="shared" si="10"/>
        <v>-2.436853016133254</v>
      </c>
      <c r="C372">
        <f t="shared" si="11"/>
        <v>-2.436853016133254</v>
      </c>
      <c r="D372">
        <f>[1]!XLSTAT_PDFStudent(B372,276)</f>
        <v>2.0897533366115471E-2</v>
      </c>
    </row>
    <row r="373" spans="1:4">
      <c r="A373" s="4">
        <v>373</v>
      </c>
      <c r="B373">
        <f t="shared" si="10"/>
        <v>-2.4296490673362907</v>
      </c>
      <c r="C373">
        <f t="shared" si="11"/>
        <v>-2.4296490673362907</v>
      </c>
      <c r="D373">
        <f>[1]!XLSTAT_PDFStudent(B373,276)</f>
        <v>2.1260570156087288E-2</v>
      </c>
    </row>
    <row r="374" spans="1:4">
      <c r="A374" s="4">
        <v>374</v>
      </c>
      <c r="B374">
        <f t="shared" si="10"/>
        <v>50</v>
      </c>
      <c r="C374">
        <f t="shared" si="11"/>
        <v>-2.4296490673362907</v>
      </c>
      <c r="D374">
        <f>[1]!XLSTAT_PDFStudent(B374,276)</f>
        <v>5.6601650205822504E-140</v>
      </c>
    </row>
    <row r="375" spans="1:4">
      <c r="A375" s="4">
        <v>375</v>
      </c>
      <c r="B375">
        <f t="shared" si="10"/>
        <v>50</v>
      </c>
      <c r="C375">
        <f t="shared" si="11"/>
        <v>-2.422445118539327</v>
      </c>
      <c r="D375">
        <f>[1]!XLSTAT_PDFStudent(B375,276)</f>
        <v>5.6601650205822504E-140</v>
      </c>
    </row>
    <row r="376" spans="1:4">
      <c r="A376" s="4">
        <v>376</v>
      </c>
      <c r="B376">
        <f t="shared" si="10"/>
        <v>-2.422445118539327</v>
      </c>
      <c r="C376">
        <f t="shared" si="11"/>
        <v>-2.422445118539327</v>
      </c>
      <c r="D376">
        <f>[1]!XLSTAT_PDFStudent(B376,276)</f>
        <v>2.1628856925229339E-2</v>
      </c>
    </row>
    <row r="377" spans="1:4">
      <c r="A377" s="4">
        <v>377</v>
      </c>
      <c r="B377">
        <f t="shared" si="10"/>
        <v>-2.4152411697423632</v>
      </c>
      <c r="C377">
        <f t="shared" si="11"/>
        <v>-2.4152411697423632</v>
      </c>
      <c r="D377">
        <f>[1]!XLSTAT_PDFStudent(B377,276)</f>
        <v>2.2002447911930321E-2</v>
      </c>
    </row>
    <row r="378" spans="1:4">
      <c r="A378" s="4">
        <v>378</v>
      </c>
      <c r="B378">
        <f t="shared" si="10"/>
        <v>50</v>
      </c>
      <c r="C378">
        <f t="shared" si="11"/>
        <v>-2.4152411697423632</v>
      </c>
      <c r="D378">
        <f>[1]!XLSTAT_PDFStudent(B378,276)</f>
        <v>5.6601650205822504E-140</v>
      </c>
    </row>
    <row r="379" spans="1:4">
      <c r="A379" s="4">
        <v>379</v>
      </c>
      <c r="B379">
        <f t="shared" si="10"/>
        <v>50</v>
      </c>
      <c r="C379">
        <f t="shared" si="11"/>
        <v>-2.4080372209454</v>
      </c>
      <c r="D379">
        <f>[1]!XLSTAT_PDFStudent(B379,276)</f>
        <v>5.6601650205822504E-140</v>
      </c>
    </row>
    <row r="380" spans="1:4">
      <c r="A380" s="4">
        <v>380</v>
      </c>
      <c r="B380">
        <f t="shared" si="10"/>
        <v>-2.4080372209454</v>
      </c>
      <c r="C380">
        <f t="shared" si="11"/>
        <v>-2.4080372209454</v>
      </c>
      <c r="D380">
        <f>[1]!XLSTAT_PDFStudent(B380,276)</f>
        <v>2.2381397488672374E-2</v>
      </c>
    </row>
    <row r="381" spans="1:4">
      <c r="A381" s="4">
        <v>381</v>
      </c>
      <c r="B381">
        <f t="shared" si="10"/>
        <v>-2.4008332721484362</v>
      </c>
      <c r="C381">
        <f t="shared" si="11"/>
        <v>-2.4008332721484362</v>
      </c>
      <c r="D381">
        <f>[1]!XLSTAT_PDFStudent(B381,276)</f>
        <v>2.2765760153102124E-2</v>
      </c>
    </row>
    <row r="382" spans="1:4">
      <c r="A382" s="4">
        <v>382</v>
      </c>
      <c r="B382">
        <f t="shared" si="10"/>
        <v>50</v>
      </c>
      <c r="C382">
        <f t="shared" si="11"/>
        <v>-2.4008332721484362</v>
      </c>
      <c r="D382">
        <f>[1]!XLSTAT_PDFStudent(B382,276)</f>
        <v>5.6601650205822504E-140</v>
      </c>
    </row>
    <row r="383" spans="1:4">
      <c r="A383" s="4">
        <v>383</v>
      </c>
      <c r="B383">
        <f t="shared" si="10"/>
        <v>50</v>
      </c>
      <c r="C383">
        <f t="shared" si="11"/>
        <v>-2.3936293233514725</v>
      </c>
      <c r="D383">
        <f>[1]!XLSTAT_PDFStudent(B383,276)</f>
        <v>5.6601650205822504E-140</v>
      </c>
    </row>
    <row r="384" spans="1:4">
      <c r="A384" s="4">
        <v>384</v>
      </c>
      <c r="B384">
        <f t="shared" si="10"/>
        <v>-2.3936293233514725</v>
      </c>
      <c r="C384">
        <f t="shared" si="11"/>
        <v>-2.3936293233514725</v>
      </c>
      <c r="D384">
        <f>[1]!XLSTAT_PDFStudent(B384,276)</f>
        <v>2.3155590518912219E-2</v>
      </c>
    </row>
    <row r="385" spans="1:4">
      <c r="A385" s="4">
        <v>385</v>
      </c>
      <c r="B385">
        <f t="shared" ref="B385:B448" si="12">IF(-1^(INT(A385/2)+2)&gt;0,-3.76958354357152+2*INT(A385/2-1/2)*0.0036019743984818,50)</f>
        <v>-2.3864253745545092</v>
      </c>
      <c r="C385">
        <f t="shared" ref="C385:C448" si="13">-3.76958354357152+2*INT(A385/2-1/2)*0.0036019743984818</f>
        <v>-2.3864253745545092</v>
      </c>
      <c r="D385">
        <f>[1]!XLSTAT_PDFStudent(B385,276)</f>
        <v>2.3550943306525959E-2</v>
      </c>
    </row>
    <row r="386" spans="1:4">
      <c r="A386" s="4">
        <v>386</v>
      </c>
      <c r="B386">
        <f t="shared" si="12"/>
        <v>50</v>
      </c>
      <c r="C386">
        <f t="shared" si="13"/>
        <v>-2.3864253745545092</v>
      </c>
      <c r="D386">
        <f>[1]!XLSTAT_PDFStudent(B386,276)</f>
        <v>5.6601650205822504E-140</v>
      </c>
    </row>
    <row r="387" spans="1:4">
      <c r="A387" s="4">
        <v>387</v>
      </c>
      <c r="B387">
        <f t="shared" si="12"/>
        <v>50</v>
      </c>
      <c r="C387">
        <f t="shared" si="13"/>
        <v>-2.379221425757545</v>
      </c>
      <c r="D387">
        <f>[1]!XLSTAT_PDFStudent(B387,276)</f>
        <v>5.6601650205822504E-140</v>
      </c>
    </row>
    <row r="388" spans="1:4">
      <c r="A388" s="4">
        <v>388</v>
      </c>
      <c r="B388">
        <f t="shared" si="12"/>
        <v>-2.379221425757545</v>
      </c>
      <c r="C388">
        <f t="shared" si="13"/>
        <v>-2.379221425757545</v>
      </c>
      <c r="D388">
        <f>[1]!XLSTAT_PDFStudent(B388,276)</f>
        <v>2.3951873333590452E-2</v>
      </c>
    </row>
    <row r="389" spans="1:4">
      <c r="A389" s="4">
        <v>389</v>
      </c>
      <c r="B389">
        <f t="shared" si="12"/>
        <v>-2.3720174769605817</v>
      </c>
      <c r="C389">
        <f t="shared" si="13"/>
        <v>-2.3720174769605817</v>
      </c>
      <c r="D389">
        <f>[1]!XLSTAT_PDFStudent(B389,276)</f>
        <v>2.4358435505278112E-2</v>
      </c>
    </row>
    <row r="390" spans="1:4">
      <c r="A390" s="4">
        <v>390</v>
      </c>
      <c r="B390">
        <f t="shared" si="12"/>
        <v>50</v>
      </c>
      <c r="C390">
        <f t="shared" si="13"/>
        <v>-2.3720174769605817</v>
      </c>
      <c r="D390">
        <f>[1]!XLSTAT_PDFStudent(B390,276)</f>
        <v>5.6601650205822504E-140</v>
      </c>
    </row>
    <row r="391" spans="1:4">
      <c r="A391" s="4">
        <v>391</v>
      </c>
      <c r="B391">
        <f t="shared" si="12"/>
        <v>50</v>
      </c>
      <c r="C391">
        <f t="shared" si="13"/>
        <v>-2.3648135281636185</v>
      </c>
      <c r="D391">
        <f>[1]!XLSTAT_PDFStudent(B391,276)</f>
        <v>5.6601650205822504E-140</v>
      </c>
    </row>
    <row r="392" spans="1:4">
      <c r="A392" s="4">
        <v>392</v>
      </c>
      <c r="B392">
        <f t="shared" si="12"/>
        <v>-2.3648135281636185</v>
      </c>
      <c r="C392">
        <f t="shared" si="13"/>
        <v>-2.3648135281636185</v>
      </c>
      <c r="D392">
        <f>[1]!XLSTAT_PDFStudent(B392,276)</f>
        <v>2.4770684804389688E-2</v>
      </c>
    </row>
    <row r="393" spans="1:4">
      <c r="A393" s="4">
        <v>393</v>
      </c>
      <c r="B393">
        <f t="shared" si="12"/>
        <v>-2.3576095793666543</v>
      </c>
      <c r="C393">
        <f t="shared" si="13"/>
        <v>-2.3576095793666543</v>
      </c>
      <c r="D393">
        <f>[1]!XLSTAT_PDFStudent(B393,276)</f>
        <v>2.5188676281265563E-2</v>
      </c>
    </row>
    <row r="394" spans="1:4">
      <c r="A394" s="4">
        <v>394</v>
      </c>
      <c r="B394">
        <f t="shared" si="12"/>
        <v>50</v>
      </c>
      <c r="C394">
        <f t="shared" si="13"/>
        <v>-2.3576095793666543</v>
      </c>
      <c r="D394">
        <f>[1]!XLSTAT_PDFStudent(B394,276)</f>
        <v>5.6601650205822504E-140</v>
      </c>
    </row>
    <row r="395" spans="1:4">
      <c r="A395" s="4">
        <v>395</v>
      </c>
      <c r="B395">
        <f t="shared" si="12"/>
        <v>50</v>
      </c>
      <c r="C395">
        <f t="shared" si="13"/>
        <v>-2.350405630569691</v>
      </c>
      <c r="D395">
        <f>[1]!XLSTAT_PDFStudent(B395,276)</f>
        <v>5.6601650205822504E-140</v>
      </c>
    </row>
    <row r="396" spans="1:4">
      <c r="A396" s="4">
        <v>396</v>
      </c>
      <c r="B396">
        <f t="shared" si="12"/>
        <v>-2.350405630569691</v>
      </c>
      <c r="C396">
        <f t="shared" si="13"/>
        <v>-2.350405630569691</v>
      </c>
      <c r="D396">
        <f>[1]!XLSTAT_PDFStudent(B396,276)</f>
        <v>2.5612465043501266E-2</v>
      </c>
    </row>
    <row r="397" spans="1:4">
      <c r="A397" s="4">
        <v>397</v>
      </c>
      <c r="B397">
        <f t="shared" si="12"/>
        <v>-2.3432016817727273</v>
      </c>
      <c r="C397">
        <f t="shared" si="13"/>
        <v>-2.3432016817727273</v>
      </c>
      <c r="D397">
        <f>[1]!XLSTAT_PDFStudent(B397,276)</f>
        <v>2.6042106245467409E-2</v>
      </c>
    </row>
    <row r="398" spans="1:4">
      <c r="A398" s="4">
        <v>398</v>
      </c>
      <c r="B398">
        <f t="shared" si="12"/>
        <v>50</v>
      </c>
      <c r="C398">
        <f t="shared" si="13"/>
        <v>-2.3432016817727273</v>
      </c>
      <c r="D398">
        <f>[1]!XLSTAT_PDFStudent(B398,276)</f>
        <v>5.6601650205822504E-140</v>
      </c>
    </row>
    <row r="399" spans="1:4">
      <c r="A399" s="4">
        <v>399</v>
      </c>
      <c r="B399">
        <f t="shared" si="12"/>
        <v>50</v>
      </c>
      <c r="C399">
        <f t="shared" si="13"/>
        <v>-2.3359977329757635</v>
      </c>
      <c r="D399">
        <f>[1]!XLSTAT_PDFStudent(B399,276)</f>
        <v>5.6601650205822504E-140</v>
      </c>
    </row>
    <row r="400" spans="1:4">
      <c r="A400" s="4">
        <v>400</v>
      </c>
      <c r="B400">
        <f t="shared" si="12"/>
        <v>-2.3359977329757635</v>
      </c>
      <c r="C400">
        <f t="shared" si="13"/>
        <v>-2.3359977329757635</v>
      </c>
      <c r="D400">
        <f>[1]!XLSTAT_PDFStudent(B400,276)</f>
        <v>2.6477655077637285E-2</v>
      </c>
    </row>
    <row r="401" spans="1:4">
      <c r="A401" s="4">
        <v>401</v>
      </c>
      <c r="B401">
        <f t="shared" si="12"/>
        <v>-2.3287937841788002</v>
      </c>
      <c r="C401">
        <f t="shared" si="13"/>
        <v>-2.3287937841788002</v>
      </c>
      <c r="D401">
        <f>[1]!XLSTAT_PDFStudent(B401,276)</f>
        <v>2.6919166755714707E-2</v>
      </c>
    </row>
    <row r="402" spans="1:4">
      <c r="A402" s="4">
        <v>402</v>
      </c>
      <c r="B402">
        <f t="shared" si="12"/>
        <v>50</v>
      </c>
      <c r="C402">
        <f t="shared" si="13"/>
        <v>-2.3287937841788002</v>
      </c>
      <c r="D402">
        <f>[1]!XLSTAT_PDFStudent(B402,276)</f>
        <v>5.6601650205822504E-140</v>
      </c>
    </row>
    <row r="403" spans="1:4">
      <c r="A403" s="4">
        <v>403</v>
      </c>
      <c r="B403">
        <f t="shared" si="12"/>
        <v>50</v>
      </c>
      <c r="C403">
        <f t="shared" si="13"/>
        <v>-2.3215898353818365</v>
      </c>
      <c r="D403">
        <f>[1]!XLSTAT_PDFStudent(B403,276)</f>
        <v>5.6601650205822504E-140</v>
      </c>
    </row>
    <row r="404" spans="1:4">
      <c r="A404" s="4">
        <v>404</v>
      </c>
      <c r="B404">
        <f t="shared" si="12"/>
        <v>-2.3215898353818365</v>
      </c>
      <c r="C404">
        <f t="shared" si="13"/>
        <v>-2.3215898353818365</v>
      </c>
      <c r="D404">
        <f>[1]!XLSTAT_PDFStudent(B404,276)</f>
        <v>2.7366696509568654E-2</v>
      </c>
    </row>
    <row r="405" spans="1:4">
      <c r="A405" s="4">
        <v>405</v>
      </c>
      <c r="B405">
        <f t="shared" si="12"/>
        <v>-2.3143858865848728</v>
      </c>
      <c r="C405">
        <f t="shared" si="13"/>
        <v>-2.3143858865848728</v>
      </c>
      <c r="D405">
        <f>[1]!XLSTAT_PDFStudent(B405,276)</f>
        <v>2.7820299571975425E-2</v>
      </c>
    </row>
    <row r="406" spans="1:4">
      <c r="A406" s="4">
        <v>406</v>
      </c>
      <c r="B406">
        <f t="shared" si="12"/>
        <v>50</v>
      </c>
      <c r="C406">
        <f t="shared" si="13"/>
        <v>-2.3143858865848728</v>
      </c>
      <c r="D406">
        <f>[1]!XLSTAT_PDFStudent(B406,276)</f>
        <v>5.6601650205822504E-140</v>
      </c>
    </row>
    <row r="407" spans="1:4">
      <c r="A407" s="4">
        <v>407</v>
      </c>
      <c r="B407">
        <f t="shared" si="12"/>
        <v>50</v>
      </c>
      <c r="C407">
        <f t="shared" si="13"/>
        <v>-2.3071819377879095</v>
      </c>
      <c r="D407">
        <f>[1]!XLSTAT_PDFStudent(B407,276)</f>
        <v>5.6601650205822504E-140</v>
      </c>
    </row>
    <row r="408" spans="1:4">
      <c r="A408" s="4">
        <v>408</v>
      </c>
      <c r="B408">
        <f t="shared" si="12"/>
        <v>-2.3071819377879095</v>
      </c>
      <c r="C408">
        <f t="shared" si="13"/>
        <v>-2.3071819377879095</v>
      </c>
      <c r="D408">
        <f>[1]!XLSTAT_PDFStudent(B408,276)</f>
        <v>2.8280031167160567E-2</v>
      </c>
    </row>
    <row r="409" spans="1:4">
      <c r="A409" s="4">
        <v>409</v>
      </c>
      <c r="B409">
        <f t="shared" si="12"/>
        <v>-2.2999779889909457</v>
      </c>
      <c r="C409">
        <f t="shared" si="13"/>
        <v>-2.2999779889909457</v>
      </c>
      <c r="D409">
        <f>[1]!XLSTAT_PDFStudent(B409,276)</f>
        <v>2.874594649914947E-2</v>
      </c>
    </row>
    <row r="410" spans="1:4">
      <c r="A410" s="4">
        <v>410</v>
      </c>
      <c r="B410">
        <f t="shared" si="12"/>
        <v>50</v>
      </c>
      <c r="C410">
        <f t="shared" si="13"/>
        <v>-2.2999779889909457</v>
      </c>
      <c r="D410">
        <f>[1]!XLSTAT_PDFStudent(B410,276)</f>
        <v>5.6601650205822504E-140</v>
      </c>
    </row>
    <row r="411" spans="1:4">
      <c r="A411" s="4">
        <v>411</v>
      </c>
      <c r="B411">
        <f t="shared" si="12"/>
        <v>50</v>
      </c>
      <c r="C411">
        <f t="shared" si="13"/>
        <v>-2.292774040193982</v>
      </c>
      <c r="D411">
        <f>[1]!XLSTAT_PDFStudent(B411,276)</f>
        <v>5.6601650205822504E-140</v>
      </c>
    </row>
    <row r="412" spans="1:4">
      <c r="A412" s="4">
        <v>412</v>
      </c>
      <c r="B412">
        <f t="shared" si="12"/>
        <v>-2.292774040193982</v>
      </c>
      <c r="C412">
        <f t="shared" si="13"/>
        <v>-2.292774040193982</v>
      </c>
      <c r="D412">
        <f>[1]!XLSTAT_PDFStudent(B412,276)</f>
        <v>2.9218100739921534E-2</v>
      </c>
    </row>
    <row r="413" spans="1:4">
      <c r="A413" s="4">
        <v>413</v>
      </c>
      <c r="B413">
        <f t="shared" si="12"/>
        <v>-2.2855700913970187</v>
      </c>
      <c r="C413">
        <f t="shared" si="13"/>
        <v>-2.2855700913970187</v>
      </c>
      <c r="D413">
        <f>[1]!XLSTAT_PDFStudent(B413,276)</f>
        <v>2.9696549017374674E-2</v>
      </c>
    </row>
    <row r="414" spans="1:4">
      <c r="A414" s="4">
        <v>414</v>
      </c>
      <c r="B414">
        <f t="shared" si="12"/>
        <v>50</v>
      </c>
      <c r="C414">
        <f t="shared" si="13"/>
        <v>-2.2855700913970187</v>
      </c>
      <c r="D414">
        <f>[1]!XLSTAT_PDFStudent(B414,276)</f>
        <v>5.6601650205822504E-140</v>
      </c>
    </row>
    <row r="415" spans="1:4">
      <c r="A415" s="4">
        <v>415</v>
      </c>
      <c r="B415">
        <f t="shared" si="12"/>
        <v>50</v>
      </c>
      <c r="C415">
        <f t="shared" si="13"/>
        <v>-2.278366142600055</v>
      </c>
      <c r="D415">
        <f>[1]!XLSTAT_PDFStudent(B415,276)</f>
        <v>5.6601650205822504E-140</v>
      </c>
    </row>
    <row r="416" spans="1:4">
      <c r="A416" s="4">
        <v>416</v>
      </c>
      <c r="B416">
        <f t="shared" si="12"/>
        <v>-2.278366142600055</v>
      </c>
      <c r="C416">
        <f t="shared" si="13"/>
        <v>-2.278366142600055</v>
      </c>
      <c r="D416">
        <f>[1]!XLSTAT_PDFStudent(B416,276)</f>
        <v>3.0181346403085403E-2</v>
      </c>
    </row>
    <row r="417" spans="1:4">
      <c r="A417" s="4">
        <v>417</v>
      </c>
      <c r="B417">
        <f t="shared" si="12"/>
        <v>-2.2711621938030913</v>
      </c>
      <c r="C417">
        <f t="shared" si="13"/>
        <v>-2.2711621938030913</v>
      </c>
      <c r="D417">
        <f>[1]!XLSTAT_PDFStudent(B417,276)</f>
        <v>3.0672547899892693E-2</v>
      </c>
    </row>
    <row r="418" spans="1:4">
      <c r="A418" s="4">
        <v>418</v>
      </c>
      <c r="B418">
        <f t="shared" si="12"/>
        <v>50</v>
      </c>
      <c r="C418">
        <f t="shared" si="13"/>
        <v>-2.2711621938030913</v>
      </c>
      <c r="D418">
        <f>[1]!XLSTAT_PDFStudent(B418,276)</f>
        <v>5.6601650205822504E-140</v>
      </c>
    </row>
    <row r="419" spans="1:4">
      <c r="A419" s="4">
        <v>419</v>
      </c>
      <c r="B419">
        <f t="shared" si="12"/>
        <v>50</v>
      </c>
      <c r="C419">
        <f t="shared" si="13"/>
        <v>-2.263958245006128</v>
      </c>
      <c r="D419">
        <f>[1]!XLSTAT_PDFStudent(B419,276)</f>
        <v>5.6601650205822504E-140</v>
      </c>
    </row>
    <row r="420" spans="1:4">
      <c r="A420" s="4">
        <v>420</v>
      </c>
      <c r="B420">
        <f t="shared" si="12"/>
        <v>-2.263958245006128</v>
      </c>
      <c r="C420">
        <f t="shared" si="13"/>
        <v>-2.263958245006128</v>
      </c>
      <c r="D420">
        <f>[1]!XLSTAT_PDFStudent(B420,276)</f>
        <v>3.1170208429270464E-2</v>
      </c>
    </row>
    <row r="421" spans="1:4">
      <c r="A421" s="4">
        <v>421</v>
      </c>
      <c r="B421">
        <f t="shared" si="12"/>
        <v>-2.2567542962091642</v>
      </c>
      <c r="C421">
        <f t="shared" si="13"/>
        <v>-2.2567542962091642</v>
      </c>
      <c r="D421">
        <f>[1]!XLSTAT_PDFStudent(B421,276)</f>
        <v>3.1674382818520683E-2</v>
      </c>
    </row>
    <row r="422" spans="1:4">
      <c r="A422" s="4">
        <v>422</v>
      </c>
      <c r="B422">
        <f t="shared" si="12"/>
        <v>50</v>
      </c>
      <c r="C422">
        <f t="shared" si="13"/>
        <v>-2.2567542962091642</v>
      </c>
      <c r="D422">
        <f>[1]!XLSTAT_PDFStudent(B422,276)</f>
        <v>5.6601650205822504E-140</v>
      </c>
    </row>
    <row r="423" spans="1:4">
      <c r="A423" s="4">
        <v>423</v>
      </c>
      <c r="B423">
        <f t="shared" si="12"/>
        <v>50</v>
      </c>
      <c r="C423">
        <f t="shared" si="13"/>
        <v>-2.2495503474122005</v>
      </c>
      <c r="D423">
        <f>[1]!XLSTAT_PDFStudent(B423,276)</f>
        <v>5.6601650205822504E-140</v>
      </c>
    </row>
    <row r="424" spans="1:4">
      <c r="A424" s="4">
        <v>424</v>
      </c>
      <c r="B424">
        <f t="shared" si="12"/>
        <v>-2.2495503474122005</v>
      </c>
      <c r="C424">
        <f t="shared" si="13"/>
        <v>-2.2495503474122005</v>
      </c>
      <c r="D424">
        <f>[1]!XLSTAT_PDFStudent(B424,276)</f>
        <v>3.218512578777364E-2</v>
      </c>
    </row>
    <row r="425" spans="1:4">
      <c r="A425" s="4">
        <v>425</v>
      </c>
      <c r="B425">
        <f t="shared" si="12"/>
        <v>-2.2423463986152372</v>
      </c>
      <c r="C425">
        <f t="shared" si="13"/>
        <v>-2.2423463986152372</v>
      </c>
      <c r="D425">
        <f>[1]!XLSTAT_PDFStudent(B425,276)</f>
        <v>3.2702491936792429E-2</v>
      </c>
    </row>
    <row r="426" spans="1:4">
      <c r="A426" s="4">
        <v>426</v>
      </c>
      <c r="B426">
        <f t="shared" si="12"/>
        <v>50</v>
      </c>
      <c r="C426">
        <f t="shared" si="13"/>
        <v>-2.2423463986152372</v>
      </c>
      <c r="D426">
        <f>[1]!XLSTAT_PDFStudent(B426,276)</f>
        <v>5.6601650205822504E-140</v>
      </c>
    </row>
    <row r="427" spans="1:4">
      <c r="A427" s="4">
        <v>427</v>
      </c>
      <c r="B427">
        <f t="shared" si="12"/>
        <v>50</v>
      </c>
      <c r="C427">
        <f t="shared" si="13"/>
        <v>-2.235142449818273</v>
      </c>
      <c r="D427">
        <f>[1]!XLSTAT_PDFStudent(B427,276)</f>
        <v>5.6601650205822504E-140</v>
      </c>
    </row>
    <row r="428" spans="1:4">
      <c r="A428" s="4">
        <v>428</v>
      </c>
      <c r="B428">
        <f t="shared" si="12"/>
        <v>-2.235142449818273</v>
      </c>
      <c r="C428">
        <f t="shared" si="13"/>
        <v>-2.235142449818273</v>
      </c>
      <c r="D428">
        <f>[1]!XLSTAT_PDFStudent(B428,276)</f>
        <v>3.3226535731596625E-2</v>
      </c>
    </row>
    <row r="429" spans="1:4">
      <c r="A429" s="4">
        <v>429</v>
      </c>
      <c r="B429">
        <f t="shared" si="12"/>
        <v>-2.2279385010213097</v>
      </c>
      <c r="C429">
        <f t="shared" si="13"/>
        <v>-2.2279385010213097</v>
      </c>
      <c r="D429">
        <f>[1]!XLSTAT_PDFStudent(B429,276)</f>
        <v>3.3757311490885893E-2</v>
      </c>
    </row>
    <row r="430" spans="1:4">
      <c r="A430" s="4">
        <v>430</v>
      </c>
      <c r="B430">
        <f t="shared" si="12"/>
        <v>50</v>
      </c>
      <c r="C430">
        <f t="shared" si="13"/>
        <v>-2.2279385010213097</v>
      </c>
      <c r="D430">
        <f>[1]!XLSTAT_PDFStudent(B430,276)</f>
        <v>5.6601650205822504E-140</v>
      </c>
    </row>
    <row r="431" spans="1:4">
      <c r="A431" s="4">
        <v>431</v>
      </c>
      <c r="B431">
        <f t="shared" si="12"/>
        <v>50</v>
      </c>
      <c r="C431">
        <f t="shared" si="13"/>
        <v>-2.220734552224346</v>
      </c>
      <c r="D431">
        <f>[1]!XLSTAT_PDFStudent(B431,276)</f>
        <v>5.6601650205822504E-140</v>
      </c>
    </row>
    <row r="432" spans="1:4">
      <c r="A432" s="4">
        <v>432</v>
      </c>
      <c r="B432">
        <f t="shared" si="12"/>
        <v>-2.220734552224346</v>
      </c>
      <c r="C432">
        <f t="shared" si="13"/>
        <v>-2.220734552224346</v>
      </c>
      <c r="D432">
        <f>[1]!XLSTAT_PDFStudent(B432,276)</f>
        <v>3.4294873372290438E-2</v>
      </c>
    </row>
    <row r="433" spans="1:4">
      <c r="A433" s="4">
        <v>433</v>
      </c>
      <c r="B433">
        <f t="shared" si="12"/>
        <v>-2.2135306034273823</v>
      </c>
      <c r="C433">
        <f t="shared" si="13"/>
        <v>-2.2135306034273823</v>
      </c>
      <c r="D433">
        <f>[1]!XLSTAT_PDFStudent(B433,276)</f>
        <v>3.4839275358423315E-2</v>
      </c>
    </row>
    <row r="434" spans="1:4">
      <c r="A434" s="4">
        <v>434</v>
      </c>
      <c r="B434">
        <f t="shared" si="12"/>
        <v>50</v>
      </c>
      <c r="C434">
        <f t="shared" si="13"/>
        <v>-2.2135306034273823</v>
      </c>
      <c r="D434">
        <f>[1]!XLSTAT_PDFStudent(B434,276)</f>
        <v>5.6601650205822504E-140</v>
      </c>
    </row>
    <row r="435" spans="1:4">
      <c r="A435" s="4">
        <v>435</v>
      </c>
      <c r="B435">
        <f t="shared" si="12"/>
        <v>50</v>
      </c>
      <c r="C435">
        <f t="shared" si="13"/>
        <v>-2.206326654630419</v>
      </c>
      <c r="D435">
        <f>[1]!XLSTAT_PDFStudent(B435,276)</f>
        <v>5.6601650205822504E-140</v>
      </c>
    </row>
    <row r="436" spans="1:4">
      <c r="A436" s="4">
        <v>436</v>
      </c>
      <c r="B436">
        <f t="shared" si="12"/>
        <v>-2.206326654630419</v>
      </c>
      <c r="C436">
        <f t="shared" si="13"/>
        <v>-2.206326654630419</v>
      </c>
      <c r="D436">
        <f>[1]!XLSTAT_PDFStudent(B436,276)</f>
        <v>3.5390571242758469E-2</v>
      </c>
    </row>
    <row r="437" spans="1:4">
      <c r="A437" s="4">
        <v>437</v>
      </c>
      <c r="B437">
        <f t="shared" si="12"/>
        <v>-2.1991227058334553</v>
      </c>
      <c r="C437">
        <f t="shared" si="13"/>
        <v>-2.1991227058334553</v>
      </c>
      <c r="D437">
        <f>[1]!XLSTAT_PDFStudent(B437,276)</f>
        <v>3.594881461531281E-2</v>
      </c>
    </row>
    <row r="438" spans="1:4">
      <c r="A438" s="4">
        <v>438</v>
      </c>
      <c r="B438">
        <f t="shared" si="12"/>
        <v>50</v>
      </c>
      <c r="C438">
        <f t="shared" si="13"/>
        <v>-2.1991227058334553</v>
      </c>
      <c r="D438">
        <f>[1]!XLSTAT_PDFStudent(B438,276)</f>
        <v>5.6601650205822504E-140</v>
      </c>
    </row>
    <row r="439" spans="1:4">
      <c r="A439" s="4">
        <v>439</v>
      </c>
      <c r="B439">
        <f t="shared" si="12"/>
        <v>50</v>
      </c>
      <c r="C439">
        <f t="shared" si="13"/>
        <v>-2.1919187570364915</v>
      </c>
      <c r="D439">
        <f>[1]!XLSTAT_PDFStudent(B439,276)</f>
        <v>5.6601650205822504E-140</v>
      </c>
    </row>
    <row r="440" spans="1:4">
      <c r="A440" s="4">
        <v>440</v>
      </c>
      <c r="B440">
        <f t="shared" si="12"/>
        <v>-2.1919187570364915</v>
      </c>
      <c r="C440">
        <f t="shared" si="13"/>
        <v>-2.1919187570364915</v>
      </c>
      <c r="D440">
        <f>[1]!XLSTAT_PDFStudent(B440,276)</f>
        <v>3.6514058848161224E-2</v>
      </c>
    </row>
    <row r="441" spans="1:4">
      <c r="A441" s="4">
        <v>441</v>
      </c>
      <c r="B441">
        <f t="shared" si="12"/>
        <v>-2.1847148082395282</v>
      </c>
      <c r="C441">
        <f t="shared" si="13"/>
        <v>-2.1847148082395282</v>
      </c>
      <c r="D441">
        <f>[1]!XLSTAT_PDFStudent(B441,276)</f>
        <v>3.7086357080758706E-2</v>
      </c>
    </row>
    <row r="442" spans="1:4">
      <c r="A442" s="4">
        <v>442</v>
      </c>
      <c r="B442">
        <f t="shared" si="12"/>
        <v>50</v>
      </c>
      <c r="C442">
        <f t="shared" si="13"/>
        <v>-2.1847148082395282</v>
      </c>
      <c r="D442">
        <f>[1]!XLSTAT_PDFStudent(B442,276)</f>
        <v>5.6601650205822504E-140</v>
      </c>
    </row>
    <row r="443" spans="1:4">
      <c r="A443" s="4">
        <v>443</v>
      </c>
      <c r="B443">
        <f t="shared" si="12"/>
        <v>50</v>
      </c>
      <c r="C443">
        <f t="shared" si="13"/>
        <v>-2.1775108594425645</v>
      </c>
      <c r="D443">
        <f>[1]!XLSTAT_PDFStudent(B443,276)</f>
        <v>5.6601650205822504E-140</v>
      </c>
    </row>
    <row r="444" spans="1:4">
      <c r="A444" s="4">
        <v>444</v>
      </c>
      <c r="B444">
        <f t="shared" si="12"/>
        <v>-2.1775108594425645</v>
      </c>
      <c r="C444">
        <f t="shared" si="13"/>
        <v>-2.1775108594425645</v>
      </c>
      <c r="D444">
        <f>[1]!XLSTAT_PDFStudent(B444,276)</f>
        <v>3.7665762205094599E-2</v>
      </c>
    </row>
    <row r="445" spans="1:4">
      <c r="A445" s="4">
        <v>445</v>
      </c>
      <c r="B445">
        <f t="shared" si="12"/>
        <v>-2.1703069106456008</v>
      </c>
      <c r="C445">
        <f t="shared" si="13"/>
        <v>-2.1703069106456008</v>
      </c>
      <c r="D445">
        <f>[1]!XLSTAT_PDFStudent(B445,276)</f>
        <v>3.8252326850656895E-2</v>
      </c>
    </row>
    <row r="446" spans="1:4">
      <c r="A446" s="4">
        <v>446</v>
      </c>
      <c r="B446">
        <f t="shared" si="12"/>
        <v>50</v>
      </c>
      <c r="C446">
        <f t="shared" si="13"/>
        <v>-2.1703069106456008</v>
      </c>
      <c r="D446">
        <f>[1]!XLSTAT_PDFStudent(B446,276)</f>
        <v>5.6601650205822504E-140</v>
      </c>
    </row>
    <row r="447" spans="1:4">
      <c r="A447" s="4">
        <v>447</v>
      </c>
      <c r="B447">
        <f t="shared" si="12"/>
        <v>50</v>
      </c>
      <c r="C447">
        <f t="shared" si="13"/>
        <v>-2.1631029618486375</v>
      </c>
      <c r="D447">
        <f>[1]!XLSTAT_PDFStudent(B447,276)</f>
        <v>5.6601650205822504E-140</v>
      </c>
    </row>
    <row r="448" spans="1:4">
      <c r="A448" s="4">
        <v>448</v>
      </c>
      <c r="B448">
        <f t="shared" si="12"/>
        <v>-2.1631029618486375</v>
      </c>
      <c r="C448">
        <f t="shared" si="13"/>
        <v>-2.1631029618486375</v>
      </c>
      <c r="D448">
        <f>[1]!XLSTAT_PDFStudent(B448,276)</f>
        <v>3.8846103369236863E-2</v>
      </c>
    </row>
    <row r="449" spans="1:4">
      <c r="A449" s="4">
        <v>449</v>
      </c>
      <c r="B449">
        <f t="shared" ref="B449:B500" si="14">IF(-1^(INT(A449/2)+2)&gt;0,-3.76958354357152+2*INT(A449/2-1/2)*0.0036019743984818,50)</f>
        <v>-2.1558990130516738</v>
      </c>
      <c r="C449">
        <f t="shared" ref="C449:C500" si="15">-3.76958354357152+2*INT(A449/2-1/2)*0.0036019743984818</f>
        <v>-2.1558990130516738</v>
      </c>
      <c r="D449">
        <f>[1]!XLSTAT_PDFStudent(B449,276)</f>
        <v>3.9447143819547455E-2</v>
      </c>
    </row>
    <row r="450" spans="1:4">
      <c r="A450" s="4">
        <v>450</v>
      </c>
      <c r="B450">
        <f t="shared" si="14"/>
        <v>50</v>
      </c>
      <c r="C450">
        <f t="shared" si="15"/>
        <v>-2.1558990130516738</v>
      </c>
      <c r="D450">
        <f>[1]!XLSTAT_PDFStudent(B450,276)</f>
        <v>5.6601650205822504E-140</v>
      </c>
    </row>
    <row r="451" spans="1:4">
      <c r="A451" s="4">
        <v>451</v>
      </c>
      <c r="B451">
        <f t="shared" si="14"/>
        <v>50</v>
      </c>
      <c r="C451">
        <f t="shared" si="15"/>
        <v>-2.14869506425471</v>
      </c>
      <c r="D451">
        <f>[1]!XLSTAT_PDFStudent(B451,276)</f>
        <v>5.6601650205822504E-140</v>
      </c>
    </row>
    <row r="452" spans="1:4">
      <c r="A452" s="4">
        <v>452</v>
      </c>
      <c r="B452">
        <f t="shared" si="14"/>
        <v>-2.14869506425471</v>
      </c>
      <c r="C452">
        <f t="shared" si="15"/>
        <v>-2.14869506425471</v>
      </c>
      <c r="D452">
        <f>[1]!XLSTAT_PDFStudent(B452,276)</f>
        <v>4.005549995168195E-2</v>
      </c>
    </row>
    <row r="453" spans="1:4">
      <c r="A453" s="4">
        <v>453</v>
      </c>
      <c r="B453">
        <f t="shared" si="14"/>
        <v>-2.1414911154577467</v>
      </c>
      <c r="C453">
        <f t="shared" si="15"/>
        <v>-2.1414911154577467</v>
      </c>
      <c r="D453">
        <f>[1]!XLSTAT_PDFStudent(B453,276)</f>
        <v>4.0671223191389667E-2</v>
      </c>
    </row>
    <row r="454" spans="1:4">
      <c r="A454" s="4">
        <v>454</v>
      </c>
      <c r="B454">
        <f t="shared" si="14"/>
        <v>50</v>
      </c>
      <c r="C454">
        <f t="shared" si="15"/>
        <v>-2.1414911154577467</v>
      </c>
      <c r="D454">
        <f>[1]!XLSTAT_PDFStudent(B454,276)</f>
        <v>5.6601650205822504E-140</v>
      </c>
    </row>
    <row r="455" spans="1:4">
      <c r="A455" s="4">
        <v>455</v>
      </c>
      <c r="B455">
        <f t="shared" si="14"/>
        <v>50</v>
      </c>
      <c r="C455">
        <f t="shared" si="15"/>
        <v>-2.134287166660783</v>
      </c>
      <c r="D455">
        <f>[1]!XLSTAT_PDFStudent(B455,276)</f>
        <v>5.6601650205822504E-140</v>
      </c>
    </row>
    <row r="456" spans="1:4">
      <c r="A456" s="4">
        <v>456</v>
      </c>
      <c r="B456">
        <f t="shared" si="14"/>
        <v>-2.134287166660783</v>
      </c>
      <c r="C456">
        <f t="shared" si="15"/>
        <v>-2.134287166660783</v>
      </c>
      <c r="D456">
        <f>[1]!XLSTAT_PDFStudent(B456,276)</f>
        <v>4.1294364624200441E-2</v>
      </c>
    </row>
    <row r="457" spans="1:4">
      <c r="A457" s="4">
        <v>457</v>
      </c>
      <c r="B457">
        <f t="shared" si="14"/>
        <v>-2.1270832178638193</v>
      </c>
      <c r="C457">
        <f t="shared" si="15"/>
        <v>-2.1270832178638193</v>
      </c>
      <c r="D457">
        <f>[1]!XLSTAT_PDFStudent(B457,276)</f>
        <v>4.1924974979377784E-2</v>
      </c>
    </row>
    <row r="458" spans="1:4">
      <c r="A458" s="4">
        <v>458</v>
      </c>
      <c r="B458">
        <f t="shared" si="14"/>
        <v>50</v>
      </c>
      <c r="C458">
        <f t="shared" si="15"/>
        <v>-2.1270832178638193</v>
      </c>
      <c r="D458">
        <f>[1]!XLSTAT_PDFStudent(B458,276)</f>
        <v>5.6601650205822504E-140</v>
      </c>
    </row>
    <row r="459" spans="1:4">
      <c r="A459" s="4">
        <v>459</v>
      </c>
      <c r="B459">
        <f t="shared" si="14"/>
        <v>50</v>
      </c>
      <c r="C459">
        <f t="shared" si="15"/>
        <v>-2.119879269066856</v>
      </c>
      <c r="D459">
        <f>[1]!XLSTAT_PDFStudent(B459,276)</f>
        <v>5.6601650205822504E-140</v>
      </c>
    </row>
    <row r="460" spans="1:4">
      <c r="A460" s="4">
        <v>460</v>
      </c>
      <c r="B460">
        <f t="shared" si="14"/>
        <v>-2.119879269066856</v>
      </c>
      <c r="C460">
        <f t="shared" si="15"/>
        <v>-2.119879269066856</v>
      </c>
      <c r="D460">
        <f>[1]!XLSTAT_PDFStudent(B460,276)</f>
        <v>4.2563104613702489E-2</v>
      </c>
    </row>
    <row r="461" spans="1:4">
      <c r="A461" s="4">
        <v>461</v>
      </c>
      <c r="B461">
        <f t="shared" si="14"/>
        <v>-2.1126753202698918</v>
      </c>
      <c r="C461">
        <f t="shared" si="15"/>
        <v>-2.1126753202698918</v>
      </c>
      <c r="D461">
        <f>[1]!XLSTAT_PDFStudent(B461,276)</f>
        <v>4.3208803495113059E-2</v>
      </c>
    </row>
    <row r="462" spans="1:4">
      <c r="A462" s="4">
        <v>462</v>
      </c>
      <c r="B462">
        <f t="shared" si="14"/>
        <v>50</v>
      </c>
      <c r="C462">
        <f t="shared" si="15"/>
        <v>-2.1126753202698918</v>
      </c>
      <c r="D462">
        <f>[1]!XLSTAT_PDFStudent(B462,276)</f>
        <v>5.6601650205822504E-140</v>
      </c>
    </row>
    <row r="463" spans="1:4">
      <c r="A463" s="4">
        <v>463</v>
      </c>
      <c r="B463">
        <f t="shared" si="14"/>
        <v>50</v>
      </c>
      <c r="C463">
        <f t="shared" si="15"/>
        <v>-2.1054713714729285</v>
      </c>
      <c r="D463">
        <f>[1]!XLSTAT_PDFStudent(B463,276)</f>
        <v>5.6601650205822504E-140</v>
      </c>
    </row>
    <row r="464" spans="1:4">
      <c r="A464" s="4">
        <v>464</v>
      </c>
      <c r="B464">
        <f t="shared" si="14"/>
        <v>-2.1054713714729285</v>
      </c>
      <c r="C464">
        <f t="shared" si="15"/>
        <v>-2.1054713714729285</v>
      </c>
      <c r="D464">
        <f>[1]!XLSTAT_PDFStudent(B464,276)</f>
        <v>4.386212118617569E-2</v>
      </c>
    </row>
    <row r="465" spans="1:4">
      <c r="A465" s="4">
        <v>465</v>
      </c>
      <c r="B465">
        <f t="shared" si="14"/>
        <v>-2.0982674226759652</v>
      </c>
      <c r="C465">
        <f t="shared" si="15"/>
        <v>-2.0982674226759652</v>
      </c>
      <c r="D465">
        <f>[1]!XLSTAT_PDFStudent(B465,276)</f>
        <v>4.4523106827406386E-2</v>
      </c>
    </row>
    <row r="466" spans="1:4">
      <c r="A466" s="4">
        <v>466</v>
      </c>
      <c r="B466">
        <f t="shared" si="14"/>
        <v>50</v>
      </c>
      <c r="C466">
        <f t="shared" si="15"/>
        <v>-2.0982674226759652</v>
      </c>
      <c r="D466">
        <f>[1]!XLSTAT_PDFStudent(B466,276)</f>
        <v>5.6601650205822504E-140</v>
      </c>
    </row>
    <row r="467" spans="1:4">
      <c r="A467" s="4">
        <v>467</v>
      </c>
      <c r="B467">
        <f t="shared" si="14"/>
        <v>50</v>
      </c>
      <c r="C467">
        <f t="shared" si="15"/>
        <v>-2.091063473879001</v>
      </c>
      <c r="D467">
        <f>[1]!XLSTAT_PDFStudent(B467,276)</f>
        <v>5.6601650205822504E-140</v>
      </c>
    </row>
    <row r="468" spans="1:4">
      <c r="A468" s="4">
        <v>468</v>
      </c>
      <c r="B468">
        <f t="shared" si="14"/>
        <v>-2.091063473879001</v>
      </c>
      <c r="C468">
        <f t="shared" si="15"/>
        <v>-2.091063473879001</v>
      </c>
      <c r="D468">
        <f>[1]!XLSTAT_PDFStudent(B468,276)</f>
        <v>4.5191809120439269E-2</v>
      </c>
    </row>
    <row r="469" spans="1:4">
      <c r="A469" s="4">
        <v>469</v>
      </c>
      <c r="B469">
        <f t="shared" si="14"/>
        <v>-2.0838595250820378</v>
      </c>
      <c r="C469">
        <f t="shared" si="15"/>
        <v>-2.0838595250820378</v>
      </c>
      <c r="D469">
        <f>[1]!XLSTAT_PDFStudent(B469,276)</f>
        <v>4.586827631105219E-2</v>
      </c>
    </row>
    <row r="470" spans="1:4">
      <c r="A470" s="4">
        <v>470</v>
      </c>
      <c r="B470">
        <f t="shared" si="14"/>
        <v>50</v>
      </c>
      <c r="C470">
        <f t="shared" si="15"/>
        <v>-2.0838595250820378</v>
      </c>
      <c r="D470">
        <f>[1]!XLSTAT_PDFStudent(B470,276)</f>
        <v>5.6601650205822504E-140</v>
      </c>
    </row>
    <row r="471" spans="1:4">
      <c r="A471" s="4">
        <v>471</v>
      </c>
      <c r="B471">
        <f t="shared" si="14"/>
        <v>50</v>
      </c>
      <c r="C471">
        <f t="shared" si="15"/>
        <v>-2.076655576285074</v>
      </c>
      <c r="D471">
        <f>[1]!XLSTAT_PDFStudent(B471,276)</f>
        <v>5.6601650205822504E-140</v>
      </c>
    </row>
    <row r="472" spans="1:4">
      <c r="A472" s="4">
        <v>472</v>
      </c>
      <c r="B472">
        <f t="shared" si="14"/>
        <v>-2.076655576285074</v>
      </c>
      <c r="C472">
        <f t="shared" si="15"/>
        <v>-2.076655576285074</v>
      </c>
      <c r="D472">
        <f>[1]!XLSTAT_PDFStudent(B472,276)</f>
        <v>4.6552556172038684E-2</v>
      </c>
    </row>
    <row r="473" spans="1:4">
      <c r="A473" s="4">
        <v>473</v>
      </c>
      <c r="B473">
        <f t="shared" si="14"/>
        <v>-2.0694516274881103</v>
      </c>
      <c r="C473">
        <f t="shared" si="15"/>
        <v>-2.0694516274881103</v>
      </c>
      <c r="D473">
        <f>[1]!XLSTAT_PDFStudent(B473,276)</f>
        <v>4.7244695985941929E-2</v>
      </c>
    </row>
    <row r="474" spans="1:4">
      <c r="A474" s="4">
        <v>474</v>
      </c>
      <c r="B474">
        <f t="shared" si="14"/>
        <v>50</v>
      </c>
      <c r="C474">
        <f t="shared" si="15"/>
        <v>-2.0694516274881103</v>
      </c>
      <c r="D474">
        <f>[1]!XLSTAT_PDFStudent(B474,276)</f>
        <v>5.6601650205822504E-140</v>
      </c>
    </row>
    <row r="475" spans="1:4">
      <c r="A475" s="4">
        <v>475</v>
      </c>
      <c r="B475">
        <f t="shared" si="14"/>
        <v>50</v>
      </c>
      <c r="C475">
        <f t="shared" si="15"/>
        <v>-2.062247678691147</v>
      </c>
      <c r="D475">
        <f>[1]!XLSTAT_PDFStudent(B475,276)</f>
        <v>5.6601650205822504E-140</v>
      </c>
    </row>
    <row r="476" spans="1:4">
      <c r="A476" s="4">
        <v>476</v>
      </c>
      <c r="B476">
        <f t="shared" si="14"/>
        <v>-2.062247678691147</v>
      </c>
      <c r="C476">
        <f t="shared" si="15"/>
        <v>-2.062247678691147</v>
      </c>
      <c r="D476">
        <f>[1]!XLSTAT_PDFStudent(B476,276)</f>
        <v>4.7944742527655598E-2</v>
      </c>
    </row>
    <row r="477" spans="1:4">
      <c r="A477" s="4">
        <v>477</v>
      </c>
      <c r="B477">
        <f t="shared" si="14"/>
        <v>-2.0550437298941833</v>
      </c>
      <c r="C477">
        <f t="shared" si="15"/>
        <v>-2.0550437298941833</v>
      </c>
      <c r="D477">
        <f>[1]!XLSTAT_PDFStudent(B477,276)</f>
        <v>4.8652742046873337E-2</v>
      </c>
    </row>
    <row r="478" spans="1:4">
      <c r="A478" s="4">
        <v>478</v>
      </c>
      <c r="B478">
        <f t="shared" si="14"/>
        <v>50</v>
      </c>
      <c r="C478">
        <f t="shared" si="15"/>
        <v>-2.0550437298941833</v>
      </c>
      <c r="D478">
        <f>[1]!XLSTAT_PDFStudent(B478,276)</f>
        <v>5.6601650205822504E-140</v>
      </c>
    </row>
    <row r="479" spans="1:4">
      <c r="A479" s="4">
        <v>479</v>
      </c>
      <c r="B479">
        <f t="shared" si="14"/>
        <v>50</v>
      </c>
      <c r="C479">
        <f t="shared" si="15"/>
        <v>-2.0478397810972195</v>
      </c>
      <c r="D479">
        <f>[1]!XLSTAT_PDFStudent(B479,276)</f>
        <v>5.6601650205822504E-140</v>
      </c>
    </row>
    <row r="480" spans="1:4">
      <c r="A480" s="4">
        <v>480</v>
      </c>
      <c r="B480">
        <f t="shared" si="14"/>
        <v>-2.0478397810972195</v>
      </c>
      <c r="C480">
        <f t="shared" si="15"/>
        <v>-2.0478397810972195</v>
      </c>
      <c r="D480">
        <f>[1]!XLSTAT_PDFStudent(B480,276)</f>
        <v>4.9368740250426195E-2</v>
      </c>
    </row>
    <row r="481" spans="1:4">
      <c r="A481" s="4">
        <v>481</v>
      </c>
      <c r="B481">
        <f t="shared" si="14"/>
        <v>-2.0406358323002562</v>
      </c>
      <c r="C481">
        <f t="shared" si="15"/>
        <v>-2.0406358323002562</v>
      </c>
      <c r="D481">
        <f>[1]!XLSTAT_PDFStudent(B481,276)</f>
        <v>5.0092782284474148E-2</v>
      </c>
    </row>
    <row r="482" spans="1:4">
      <c r="A482" s="4">
        <v>482</v>
      </c>
      <c r="B482">
        <f t="shared" si="14"/>
        <v>50</v>
      </c>
      <c r="C482">
        <f t="shared" si="15"/>
        <v>-2.0406358323002562</v>
      </c>
      <c r="D482">
        <f>[1]!XLSTAT_PDFStudent(B482,276)</f>
        <v>5.6601650205822504E-140</v>
      </c>
    </row>
    <row r="483" spans="1:4">
      <c r="A483" s="4">
        <v>483</v>
      </c>
      <c r="B483">
        <f t="shared" si="14"/>
        <v>50</v>
      </c>
      <c r="C483">
        <f t="shared" si="15"/>
        <v>-2.0334318835032925</v>
      </c>
      <c r="D483">
        <f>[1]!XLSTAT_PDFStudent(B483,276)</f>
        <v>5.6601650205822504E-140</v>
      </c>
    </row>
    <row r="484" spans="1:4">
      <c r="A484" s="4">
        <v>484</v>
      </c>
      <c r="B484">
        <f t="shared" si="14"/>
        <v>-2.0334318835032925</v>
      </c>
      <c r="C484">
        <f t="shared" si="15"/>
        <v>-2.0334318835032925</v>
      </c>
      <c r="D484">
        <f>[1]!XLSTAT_PDFStudent(B484,276)</f>
        <v>5.0824912716585811E-2</v>
      </c>
    </row>
    <row r="485" spans="1:4">
      <c r="A485" s="4">
        <v>485</v>
      </c>
      <c r="B485">
        <f t="shared" si="14"/>
        <v>-2.0262279347063288</v>
      </c>
      <c r="C485">
        <f t="shared" si="15"/>
        <v>-2.0262279347063288</v>
      </c>
      <c r="D485">
        <f>[1]!XLSTAT_PDFStudent(B485,276)</f>
        <v>5.1565175517686641E-2</v>
      </c>
    </row>
    <row r="486" spans="1:4">
      <c r="A486" s="4">
        <v>486</v>
      </c>
      <c r="B486">
        <f t="shared" si="14"/>
        <v>50</v>
      </c>
      <c r="C486">
        <f t="shared" si="15"/>
        <v>-2.0262279347063288</v>
      </c>
      <c r="D486">
        <f>[1]!XLSTAT_PDFStudent(B486,276)</f>
        <v>5.6601650205822504E-140</v>
      </c>
    </row>
    <row r="487" spans="1:4">
      <c r="A487" s="4">
        <v>487</v>
      </c>
      <c r="B487">
        <f t="shared" si="14"/>
        <v>50</v>
      </c>
      <c r="C487">
        <f t="shared" si="15"/>
        <v>-2.0190239859093655</v>
      </c>
      <c r="D487">
        <f>[1]!XLSTAT_PDFStudent(B487,276)</f>
        <v>5.6601650205822504E-140</v>
      </c>
    </row>
    <row r="488" spans="1:4">
      <c r="A488" s="4">
        <v>488</v>
      </c>
      <c r="B488">
        <f t="shared" si="14"/>
        <v>-2.0190239859093655</v>
      </c>
      <c r="C488">
        <f t="shared" si="15"/>
        <v>-2.0190239859093655</v>
      </c>
      <c r="D488">
        <f>[1]!XLSTAT_PDFStudent(B488,276)</f>
        <v>5.23136140438955E-2</v>
      </c>
    </row>
    <row r="489" spans="1:4">
      <c r="A489" s="4">
        <v>489</v>
      </c>
      <c r="B489">
        <f t="shared" si="14"/>
        <v>-2.0118200371124018</v>
      </c>
      <c r="C489">
        <f t="shared" si="15"/>
        <v>-2.0118200371124018</v>
      </c>
      <c r="D489">
        <f>[1]!XLSTAT_PDFStudent(B489,276)</f>
        <v>5.3070271018246483E-2</v>
      </c>
    </row>
    <row r="490" spans="1:4">
      <c r="A490" s="4">
        <v>490</v>
      </c>
      <c r="B490">
        <f t="shared" si="14"/>
        <v>50</v>
      </c>
      <c r="C490">
        <f t="shared" si="15"/>
        <v>-2.0118200371124018</v>
      </c>
      <c r="D490">
        <f>[1]!XLSTAT_PDFStudent(B490,276)</f>
        <v>5.6601650205822504E-140</v>
      </c>
    </row>
    <row r="491" spans="1:4">
      <c r="A491" s="4">
        <v>491</v>
      </c>
      <c r="B491">
        <f t="shared" si="14"/>
        <v>50</v>
      </c>
      <c r="C491">
        <f t="shared" si="15"/>
        <v>-2.004616088315438</v>
      </c>
      <c r="D491">
        <f>[1]!XLSTAT_PDFStudent(B491,276)</f>
        <v>5.6601650205822504E-140</v>
      </c>
    </row>
    <row r="492" spans="1:4">
      <c r="A492" s="4">
        <v>492</v>
      </c>
      <c r="B492">
        <f t="shared" si="14"/>
        <v>-2.004616088315438</v>
      </c>
      <c r="C492">
        <f t="shared" si="15"/>
        <v>-2.004616088315438</v>
      </c>
      <c r="D492">
        <f>[1]!XLSTAT_PDFStudent(B492,276)</f>
        <v>5.3835188512299653E-2</v>
      </c>
    </row>
    <row r="493" spans="1:4">
      <c r="A493" s="4">
        <v>493</v>
      </c>
      <c r="B493">
        <f t="shared" si="14"/>
        <v>-1.9974121395184745</v>
      </c>
      <c r="C493">
        <f t="shared" si="15"/>
        <v>-1.9974121395184745</v>
      </c>
      <c r="D493">
        <f>[1]!XLSTAT_PDFStudent(B493,276)</f>
        <v>5.4608407927652945E-2</v>
      </c>
    </row>
    <row r="494" spans="1:4">
      <c r="A494" s="4">
        <v>494</v>
      </c>
      <c r="B494">
        <f t="shared" si="14"/>
        <v>50</v>
      </c>
      <c r="C494">
        <f t="shared" si="15"/>
        <v>-1.9974121395184745</v>
      </c>
      <c r="D494">
        <f>[1]!XLSTAT_PDFStudent(B494,276)</f>
        <v>5.6601650205822504E-140</v>
      </c>
    </row>
    <row r="495" spans="1:4">
      <c r="A495" s="4">
        <v>495</v>
      </c>
      <c r="B495">
        <f t="shared" si="14"/>
        <v>50</v>
      </c>
      <c r="C495">
        <f t="shared" si="15"/>
        <v>-1.990208190721511</v>
      </c>
      <c r="D495">
        <f>[1]!XLSTAT_PDFStudent(B495,276)</f>
        <v>5.6601650205822504E-140</v>
      </c>
    </row>
    <row r="496" spans="1:4">
      <c r="A496" s="4">
        <v>496</v>
      </c>
      <c r="B496">
        <f t="shared" si="14"/>
        <v>-1.990208190721511</v>
      </c>
      <c r="C496">
        <f t="shared" si="15"/>
        <v>-1.990208190721511</v>
      </c>
      <c r="D496">
        <f>[1]!XLSTAT_PDFStudent(B496,276)</f>
        <v>5.5389969977341948E-2</v>
      </c>
    </row>
    <row r="497" spans="1:4">
      <c r="A497" s="4">
        <v>497</v>
      </c>
      <c r="B497">
        <f t="shared" si="14"/>
        <v>-1.9830042419245473</v>
      </c>
      <c r="C497">
        <f t="shared" si="15"/>
        <v>-1.9830042419245473</v>
      </c>
      <c r="D497">
        <f>[1]!XLSTAT_PDFStudent(B497,276)</f>
        <v>5.6179914667157653E-2</v>
      </c>
    </row>
    <row r="498" spans="1:4">
      <c r="A498" s="4">
        <v>498</v>
      </c>
      <c r="B498">
        <f t="shared" si="14"/>
        <v>50</v>
      </c>
      <c r="C498">
        <f t="shared" si="15"/>
        <v>-1.9830042419245473</v>
      </c>
      <c r="D498">
        <f>[1]!XLSTAT_PDFStudent(B498,276)</f>
        <v>5.6601650205822504E-140</v>
      </c>
    </row>
    <row r="499" spans="1:4">
      <c r="A499" s="4">
        <v>499</v>
      </c>
      <c r="B499">
        <f t="shared" si="14"/>
        <v>50</v>
      </c>
      <c r="C499">
        <f t="shared" si="15"/>
        <v>-1.9758002931275838</v>
      </c>
      <c r="D499">
        <f>[1]!XLSTAT_PDFStudent(B499,276)</f>
        <v>5.6601650205822504E-140</v>
      </c>
    </row>
    <row r="500" spans="1:4">
      <c r="A500" s="4">
        <v>500</v>
      </c>
      <c r="B500">
        <f t="shared" si="14"/>
        <v>-1.9758002931275838</v>
      </c>
      <c r="C500">
        <f t="shared" si="15"/>
        <v>-1.9758002931275838</v>
      </c>
      <c r="D500">
        <f>[1]!XLSTAT_PDFStudent(B500,276)</f>
        <v>5.6978281276851964E-2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85C6-7547-0B49-82C2-ED0653D5FD28}">
  <sheetPr codeName="Sheet14"/>
  <dimension ref="A1:C500"/>
  <sheetViews>
    <sheetView workbookViewId="0"/>
  </sheetViews>
  <sheetFormatPr baseColWidth="10" defaultRowHeight="15"/>
  <sheetData>
    <row r="1" spans="1:3">
      <c r="A1" s="4">
        <v>1</v>
      </c>
      <c r="B1">
        <f t="shared" ref="B1:B64" si="0">-3.7695835435715+(A1-1)*0.0151085512768397</f>
        <v>-3.7695835435715002</v>
      </c>
      <c r="C1">
        <f>[1]!XLSTAT_PDFStudent(B1,276)</f>
        <v>3.8089966143186167E-4</v>
      </c>
    </row>
    <row r="2" spans="1:3">
      <c r="A2" s="4">
        <v>2</v>
      </c>
      <c r="B2">
        <f t="shared" si="0"/>
        <v>-3.7544749922946603</v>
      </c>
      <c r="C2">
        <f>[1]!XLSTAT_PDFStudent(B2,276)</f>
        <v>4.0213917588773795E-4</v>
      </c>
    </row>
    <row r="3" spans="1:3">
      <c r="A3" s="4">
        <v>3</v>
      </c>
      <c r="B3">
        <f t="shared" si="0"/>
        <v>-3.7393664410178209</v>
      </c>
      <c r="C3">
        <f>[1]!XLSTAT_PDFStudent(B3,276)</f>
        <v>4.2447949850536954E-4</v>
      </c>
    </row>
    <row r="4" spans="1:3">
      <c r="A4" s="4">
        <v>4</v>
      </c>
      <c r="B4">
        <f t="shared" si="0"/>
        <v>-3.724257889740981</v>
      </c>
      <c r="C4">
        <f>[1]!XLSTAT_PDFStudent(B4,276)</f>
        <v>4.4797264062870572E-4</v>
      </c>
    </row>
    <row r="5" spans="1:3">
      <c r="A5" s="4">
        <v>5</v>
      </c>
      <c r="B5">
        <f t="shared" si="0"/>
        <v>-3.7091493384641412</v>
      </c>
      <c r="C5">
        <f>[1]!XLSTAT_PDFStudent(B5,276)</f>
        <v>4.7267278087928576E-4</v>
      </c>
    </row>
    <row r="6" spans="1:3">
      <c r="A6" s="4">
        <v>6</v>
      </c>
      <c r="B6">
        <f t="shared" si="0"/>
        <v>-3.6940407871873018</v>
      </c>
      <c r="C6">
        <f>[1]!XLSTAT_PDFStudent(B6,276)</f>
        <v>4.9863633954198004E-4</v>
      </c>
    </row>
    <row r="7" spans="1:3">
      <c r="A7" s="4">
        <v>7</v>
      </c>
      <c r="B7">
        <f t="shared" si="0"/>
        <v>-3.6789322359104619</v>
      </c>
      <c r="C7">
        <f>[1]!XLSTAT_PDFStudent(B7,276)</f>
        <v>5.259220546618116E-4</v>
      </c>
    </row>
    <row r="8" spans="1:3">
      <c r="A8" s="4">
        <v>8</v>
      </c>
      <c r="B8">
        <f t="shared" si="0"/>
        <v>-3.6638236846336221</v>
      </c>
      <c r="C8">
        <f>[1]!XLSTAT_PDFStudent(B8,276)</f>
        <v>5.5459105984631411E-4</v>
      </c>
    </row>
    <row r="9" spans="1:3">
      <c r="A9" s="4">
        <v>9</v>
      </c>
      <c r="B9">
        <f t="shared" si="0"/>
        <v>-3.6487151333567827</v>
      </c>
      <c r="C9">
        <f>[1]!XLSTAT_PDFStudent(B9,276)</f>
        <v>5.8470696376461038E-4</v>
      </c>
    </row>
    <row r="10" spans="1:3">
      <c r="A10" s="4">
        <v>10</v>
      </c>
      <c r="B10">
        <f t="shared" si="0"/>
        <v>-3.6336065820799428</v>
      </c>
      <c r="C10">
        <f>[1]!XLSTAT_PDFStudent(B10,276)</f>
        <v>6.1633593133104676E-4</v>
      </c>
    </row>
    <row r="11" spans="1:3">
      <c r="A11" s="4">
        <v>11</v>
      </c>
      <c r="B11">
        <f t="shared" si="0"/>
        <v>-3.6184980308031029</v>
      </c>
      <c r="C11">
        <f>[1]!XLSTAT_PDFStudent(B11,276)</f>
        <v>6.4954676655809031E-4</v>
      </c>
    </row>
    <row r="12" spans="1:3">
      <c r="A12" s="4">
        <v>12</v>
      </c>
      <c r="B12">
        <f t="shared" si="0"/>
        <v>-3.6033894795262635</v>
      </c>
      <c r="C12">
        <f>[1]!XLSTAT_PDFStudent(B12,276)</f>
        <v>6.8441099705939738E-4</v>
      </c>
    </row>
    <row r="13" spans="1:3">
      <c r="A13" s="4">
        <v>13</v>
      </c>
      <c r="B13">
        <f t="shared" si="0"/>
        <v>-3.5882809282494237</v>
      </c>
      <c r="C13">
        <f>[1]!XLSTAT_PDFStudent(B13,276)</f>
        <v>7.2100296018043711E-4</v>
      </c>
    </row>
    <row r="14" spans="1:3">
      <c r="A14" s="4">
        <v>14</v>
      </c>
      <c r="B14">
        <f t="shared" si="0"/>
        <v>-3.5731723769725843</v>
      </c>
      <c r="C14">
        <f>[1]!XLSTAT_PDFStudent(B14,276)</f>
        <v>7.5939989072982823E-4</v>
      </c>
    </row>
    <row r="15" spans="1:3">
      <c r="A15" s="4">
        <v>15</v>
      </c>
      <c r="B15">
        <f t="shared" si="0"/>
        <v>-3.5580638256957444</v>
      </c>
      <c r="C15">
        <f>[1]!XLSTAT_PDFStudent(B15,276)</f>
        <v>7.9968201028084813E-4</v>
      </c>
    </row>
    <row r="16" spans="1:3">
      <c r="A16" s="4">
        <v>16</v>
      </c>
      <c r="B16">
        <f t="shared" si="0"/>
        <v>-3.5429552744189046</v>
      </c>
      <c r="C16">
        <f>[1]!XLSTAT_PDFStudent(B16,276)</f>
        <v>8.4193261800816948E-4</v>
      </c>
    </row>
    <row r="17" spans="1:3">
      <c r="A17" s="4">
        <v>17</v>
      </c>
      <c r="B17">
        <f t="shared" si="0"/>
        <v>-3.5278467231420652</v>
      </c>
      <c r="C17">
        <f>[1]!XLSTAT_PDFStudent(B17,276)</f>
        <v>8.8623818302007243E-4</v>
      </c>
    </row>
    <row r="18" spans="1:3">
      <c r="A18" s="4">
        <v>18</v>
      </c>
      <c r="B18">
        <f t="shared" si="0"/>
        <v>-3.5127381718652253</v>
      </c>
      <c r="C18">
        <f>[1]!XLSTAT_PDFStudent(B18,276)</f>
        <v>9.3268843814270027E-4</v>
      </c>
    </row>
    <row r="19" spans="1:3">
      <c r="A19" s="4">
        <v>19</v>
      </c>
      <c r="B19">
        <f t="shared" si="0"/>
        <v>-3.4976296205883854</v>
      </c>
      <c r="C19">
        <f>[1]!XLSTAT_PDFStudent(B19,276)</f>
        <v>9.8137647510692099E-4</v>
      </c>
    </row>
    <row r="20" spans="1:3">
      <c r="A20" s="4">
        <v>20</v>
      </c>
      <c r="B20">
        <f t="shared" si="0"/>
        <v>-3.482521069311546</v>
      </c>
      <c r="C20">
        <f>[1]!XLSTAT_PDFStudent(B20,276)</f>
        <v>1.0323988410845678E-3</v>
      </c>
    </row>
    <row r="21" spans="1:3">
      <c r="A21" s="4">
        <v>21</v>
      </c>
      <c r="B21">
        <f t="shared" si="0"/>
        <v>-3.4674125180347062</v>
      </c>
      <c r="C21">
        <f>[1]!XLSTAT_PDFStudent(B21,276)</f>
        <v>1.0858556365147024E-3</v>
      </c>
    </row>
    <row r="22" spans="1:3">
      <c r="A22" s="4">
        <v>22</v>
      </c>
      <c r="B22">
        <f t="shared" si="0"/>
        <v>-3.4523039667578663</v>
      </c>
      <c r="C22">
        <f>[1]!XLSTAT_PDFStudent(B22,276)</f>
        <v>1.1418506141559932E-3</v>
      </c>
    </row>
    <row r="23" spans="1:3">
      <c r="A23" s="4">
        <v>23</v>
      </c>
      <c r="B23">
        <f t="shared" si="0"/>
        <v>-3.4371954154810269</v>
      </c>
      <c r="C23">
        <f>[1]!XLSTAT_PDFStudent(B23,276)</f>
        <v>1.2004912792952754E-3</v>
      </c>
    </row>
    <row r="24" spans="1:3">
      <c r="A24" s="4">
        <v>24</v>
      </c>
      <c r="B24">
        <f t="shared" si="0"/>
        <v>-3.4220868642041871</v>
      </c>
      <c r="C24">
        <f>[1]!XLSTAT_PDFStudent(B24,276)</f>
        <v>1.2618889910371359E-3</v>
      </c>
    </row>
    <row r="25" spans="1:3">
      <c r="A25" s="4">
        <v>25</v>
      </c>
      <c r="B25">
        <f t="shared" si="0"/>
        <v>-3.4069783129273472</v>
      </c>
      <c r="C25">
        <f>[1]!XLSTAT_PDFStudent(B25,276)</f>
        <v>1.3261590645929336E-3</v>
      </c>
    </row>
    <row r="26" spans="1:3">
      <c r="A26" s="4">
        <v>26</v>
      </c>
      <c r="B26">
        <f t="shared" si="0"/>
        <v>-3.3918697616505078</v>
      </c>
      <c r="C26">
        <f>[1]!XLSTAT_PDFStudent(B26,276)</f>
        <v>1.393420874482329E-3</v>
      </c>
    </row>
    <row r="27" spans="1:3">
      <c r="A27" s="4">
        <v>27</v>
      </c>
      <c r="B27">
        <f t="shared" si="0"/>
        <v>-3.3767612103736679</v>
      </c>
      <c r="C27">
        <f>[1]!XLSTAT_PDFStudent(B27,276)</f>
        <v>1.4637979585537359E-3</v>
      </c>
    </row>
    <row r="28" spans="1:3">
      <c r="A28" s="4">
        <v>28</v>
      </c>
      <c r="B28">
        <f t="shared" si="0"/>
        <v>-3.3616526590968281</v>
      </c>
      <c r="C28">
        <f>[1]!XLSTAT_PDFStudent(B28,276)</f>
        <v>1.5374181227241995E-3</v>
      </c>
    </row>
    <row r="29" spans="1:3">
      <c r="A29" s="4">
        <v>29</v>
      </c>
      <c r="B29">
        <f t="shared" si="0"/>
        <v>-3.3465441078199887</v>
      </c>
      <c r="C29">
        <f>[1]!XLSTAT_PDFStudent(B29,276)</f>
        <v>1.6144135463317391E-3</v>
      </c>
    </row>
    <row r="30" spans="1:3">
      <c r="A30" s="4">
        <v>30</v>
      </c>
      <c r="B30">
        <f t="shared" si="0"/>
        <v>-3.3314355565431488</v>
      </c>
      <c r="C30">
        <f>[1]!XLSTAT_PDFStudent(B30,276)</f>
        <v>1.6949208879886266E-3</v>
      </c>
    </row>
    <row r="31" spans="1:3">
      <c r="A31" s="4">
        <v>31</v>
      </c>
      <c r="B31">
        <f t="shared" si="0"/>
        <v>-3.316327005266309</v>
      </c>
      <c r="C31">
        <f>[1]!XLSTAT_PDFStudent(B31,276)</f>
        <v>1.7790813918140687E-3</v>
      </c>
    </row>
    <row r="32" spans="1:3">
      <c r="A32" s="4">
        <v>32</v>
      </c>
      <c r="B32">
        <f t="shared" si="0"/>
        <v>-3.3012184539894696</v>
      </c>
      <c r="C32">
        <f>[1]!XLSTAT_PDFStudent(B32,276)</f>
        <v>1.8670409939215895E-3</v>
      </c>
    </row>
    <row r="33" spans="1:3">
      <c r="A33" s="4">
        <v>33</v>
      </c>
      <c r="B33">
        <f t="shared" si="0"/>
        <v>-3.2861099027126297</v>
      </c>
      <c r="C33">
        <f>[1]!XLSTAT_PDFStudent(B33,276)</f>
        <v>1.9589504290259429E-3</v>
      </c>
    </row>
    <row r="34" spans="1:3">
      <c r="A34" s="4">
        <v>34</v>
      </c>
      <c r="B34">
        <f t="shared" si="0"/>
        <v>-3.2710013514357899</v>
      </c>
      <c r="C34">
        <f>[1]!XLSTAT_PDFStudent(B34,276)</f>
        <v>2.0549653370295368E-3</v>
      </c>
    </row>
    <row r="35" spans="1:3">
      <c r="A35" s="4">
        <v>35</v>
      </c>
      <c r="B35">
        <f t="shared" si="0"/>
        <v>-3.2558928001589504</v>
      </c>
      <c r="C35">
        <f>[1]!XLSTAT_PDFStudent(B35,276)</f>
        <v>2.155246369439822E-3</v>
      </c>
    </row>
    <row r="36" spans="1:3">
      <c r="A36" s="4">
        <v>36</v>
      </c>
      <c r="B36">
        <f t="shared" si="0"/>
        <v>-3.2407842488821106</v>
      </c>
      <c r="C36">
        <f>[1]!XLSTAT_PDFStudent(B36,276)</f>
        <v>2.2599592954624286E-3</v>
      </c>
    </row>
    <row r="37" spans="1:3">
      <c r="A37" s="4">
        <v>37</v>
      </c>
      <c r="B37">
        <f t="shared" si="0"/>
        <v>-3.2256756976052712</v>
      </c>
      <c r="C37">
        <f>[1]!XLSTAT_PDFStudent(B37,276)</f>
        <v>2.3692751076063202E-3</v>
      </c>
    </row>
    <row r="38" spans="1:3">
      <c r="A38" s="4">
        <v>38</v>
      </c>
      <c r="B38">
        <f t="shared" si="0"/>
        <v>-3.2105671463284313</v>
      </c>
      <c r="C38">
        <f>[1]!XLSTAT_PDFStudent(B38,276)</f>
        <v>2.4833701266308416E-3</v>
      </c>
    </row>
    <row r="39" spans="1:3">
      <c r="A39" s="4">
        <v>39</v>
      </c>
      <c r="B39">
        <f t="shared" si="0"/>
        <v>-3.1954585950515915</v>
      </c>
      <c r="C39">
        <f>[1]!XLSTAT_PDFStudent(B39,276)</f>
        <v>2.6024261056562538E-3</v>
      </c>
    </row>
    <row r="40" spans="1:3">
      <c r="A40" s="4">
        <v>40</v>
      </c>
      <c r="B40">
        <f t="shared" si="0"/>
        <v>-3.1803500437747516</v>
      </c>
      <c r="C40">
        <f>[1]!XLSTAT_PDFStudent(B40,276)</f>
        <v>2.7266303332510941E-3</v>
      </c>
    </row>
    <row r="41" spans="1:3">
      <c r="A41" s="4">
        <v>41</v>
      </c>
      <c r="B41">
        <f t="shared" si="0"/>
        <v>-3.1652414924979122</v>
      </c>
      <c r="C41">
        <f>[1]!XLSTAT_PDFStudent(B41,276)</f>
        <v>2.8561757353030752E-3</v>
      </c>
    </row>
    <row r="42" spans="1:3">
      <c r="A42" s="4">
        <v>42</v>
      </c>
      <c r="B42">
        <f t="shared" si="0"/>
        <v>-3.1501329412210723</v>
      </c>
      <c r="C42">
        <f>[1]!XLSTAT_PDFStudent(B42,276)</f>
        <v>2.9912609754713781E-3</v>
      </c>
    </row>
    <row r="43" spans="1:3">
      <c r="A43" s="4">
        <v>43</v>
      </c>
      <c r="B43">
        <f t="shared" si="0"/>
        <v>-3.1350243899442329</v>
      </c>
      <c r="C43">
        <f>[1]!XLSTAT_PDFStudent(B43,276)</f>
        <v>3.1320905540112537E-3</v>
      </c>
    </row>
    <row r="44" spans="1:3">
      <c r="A44" s="4">
        <v>44</v>
      </c>
      <c r="B44">
        <f t="shared" si="0"/>
        <v>-3.1199158386673931</v>
      </c>
      <c r="C44">
        <f>[1]!XLSTAT_PDFStudent(B44,276)</f>
        <v>3.2788749047526155E-3</v>
      </c>
    </row>
    <row r="45" spans="1:3">
      <c r="A45" s="4">
        <v>45</v>
      </c>
      <c r="B45">
        <f t="shared" si="0"/>
        <v>-3.1048072873905532</v>
      </c>
      <c r="C45">
        <f>[1]!XLSTAT_PDFStudent(B45,276)</f>
        <v>3.4318304900081767E-3</v>
      </c>
    </row>
    <row r="46" spans="1:3">
      <c r="A46" s="4">
        <v>46</v>
      </c>
      <c r="B46">
        <f t="shared" si="0"/>
        <v>-3.0896987361137138</v>
      </c>
      <c r="C46">
        <f>[1]!XLSTAT_PDFStudent(B46,276)</f>
        <v>3.5911798931774538E-3</v>
      </c>
    </row>
    <row r="47" spans="1:3">
      <c r="A47" s="4">
        <v>47</v>
      </c>
      <c r="B47">
        <f t="shared" si="0"/>
        <v>-3.074590184836874</v>
      </c>
      <c r="C47">
        <f>[1]!XLSTAT_PDFStudent(B47,276)</f>
        <v>3.7571519088063889E-3</v>
      </c>
    </row>
    <row r="48" spans="1:3">
      <c r="A48" s="4">
        <v>48</v>
      </c>
      <c r="B48">
        <f t="shared" si="0"/>
        <v>-3.0594816335600341</v>
      </c>
      <c r="C48">
        <f>[1]!XLSTAT_PDFStudent(B48,276)</f>
        <v>3.9299816298528634E-3</v>
      </c>
    </row>
    <row r="49" spans="1:3">
      <c r="A49" s="4">
        <v>49</v>
      </c>
      <c r="B49">
        <f t="shared" si="0"/>
        <v>-3.0443730822831947</v>
      </c>
      <c r="C49">
        <f>[1]!XLSTAT_PDFStudent(B49,276)</f>
        <v>4.1099105319028903E-3</v>
      </c>
    </row>
    <row r="50" spans="1:3">
      <c r="A50" s="4">
        <v>50</v>
      </c>
      <c r="B50">
        <f t="shared" si="0"/>
        <v>-3.0292645310063548</v>
      </c>
      <c r="C50">
        <f>[1]!XLSTAT_PDFStudent(B50,276)</f>
        <v>4.2971865540730068E-3</v>
      </c>
    </row>
    <row r="51" spans="1:3">
      <c r="A51" s="4">
        <v>51</v>
      </c>
      <c r="B51">
        <f t="shared" si="0"/>
        <v>-3.014155979729515</v>
      </c>
      <c r="C51">
        <f>[1]!XLSTAT_PDFStudent(B51,276)</f>
        <v>4.4920641763284593E-3</v>
      </c>
    </row>
    <row r="52" spans="1:3">
      <c r="A52" s="4">
        <v>52</v>
      </c>
      <c r="B52">
        <f t="shared" si="0"/>
        <v>-2.9990474284526756</v>
      </c>
      <c r="C52">
        <f>[1]!XLSTAT_PDFStudent(B52,276)</f>
        <v>4.6948044929372582E-3</v>
      </c>
    </row>
    <row r="53" spans="1:3">
      <c r="A53" s="4">
        <v>53</v>
      </c>
      <c r="B53">
        <f t="shared" si="0"/>
        <v>-2.9839388771758357</v>
      </c>
      <c r="C53">
        <f>[1]!XLSTAT_PDFStudent(B53,276)</f>
        <v>4.9056752817757902E-3</v>
      </c>
    </row>
    <row r="54" spans="1:3">
      <c r="A54" s="4">
        <v>54</v>
      </c>
      <c r="B54">
        <f t="shared" si="0"/>
        <v>-2.9688303258989963</v>
      </c>
      <c r="C54">
        <f>[1]!XLSTAT_PDFStudent(B54,276)</f>
        <v>5.1249510691933828E-3</v>
      </c>
    </row>
    <row r="55" spans="1:3">
      <c r="A55" s="4">
        <v>55</v>
      </c>
      <c r="B55">
        <f t="shared" si="0"/>
        <v>-2.9537217746221565</v>
      </c>
      <c r="C55">
        <f>[1]!XLSTAT_PDFStudent(B55,276)</f>
        <v>5.3529131901354056E-3</v>
      </c>
    </row>
    <row r="56" spans="1:3">
      <c r="A56" s="4">
        <v>56</v>
      </c>
      <c r="B56">
        <f t="shared" si="0"/>
        <v>-2.9386132233453166</v>
      </c>
      <c r="C56">
        <f>[1]!XLSTAT_PDFStudent(B56,276)</f>
        <v>5.5898498432204978E-3</v>
      </c>
    </row>
    <row r="57" spans="1:3">
      <c r="A57" s="4">
        <v>57</v>
      </c>
      <c r="B57">
        <f t="shared" si="0"/>
        <v>-2.9235046720684768</v>
      </c>
      <c r="C57">
        <f>[1]!XLSTAT_PDFStudent(B57,276)</f>
        <v>5.8360561404592519E-3</v>
      </c>
    </row>
    <row r="58" spans="1:3">
      <c r="A58" s="4">
        <v>58</v>
      </c>
      <c r="B58">
        <f t="shared" si="0"/>
        <v>-2.9083961207916373</v>
      </c>
      <c r="C58">
        <f>[1]!XLSTAT_PDFStudent(B58,276)</f>
        <v>6.0918341512973661E-3</v>
      </c>
    </row>
    <row r="59" spans="1:3">
      <c r="A59" s="4">
        <v>59</v>
      </c>
      <c r="B59">
        <f t="shared" si="0"/>
        <v>-2.8932875695147975</v>
      </c>
      <c r="C59">
        <f>[1]!XLSTAT_PDFStudent(B59,276)</f>
        <v>6.3574929406582442E-3</v>
      </c>
    </row>
    <row r="60" spans="1:3">
      <c r="A60" s="4">
        <v>60</v>
      </c>
      <c r="B60">
        <f t="shared" si="0"/>
        <v>-2.8781790182379581</v>
      </c>
      <c r="C60">
        <f>[1]!XLSTAT_PDFStudent(B60,276)</f>
        <v>6.6333486006579156E-3</v>
      </c>
    </row>
    <row r="61" spans="1:3">
      <c r="A61" s="4">
        <v>61</v>
      </c>
      <c r="B61">
        <f t="shared" si="0"/>
        <v>-2.8630704669611182</v>
      </c>
      <c r="C61">
        <f>[1]!XLSTAT_PDFStudent(B61,276)</f>
        <v>6.9197242756576351E-3</v>
      </c>
    </row>
    <row r="62" spans="1:3">
      <c r="A62" s="4">
        <v>62</v>
      </c>
      <c r="B62">
        <f t="shared" si="0"/>
        <v>-2.8479619156842784</v>
      </c>
      <c r="C62">
        <f>[1]!XLSTAT_PDFStudent(B62,276)</f>
        <v>7.2169501803171993E-3</v>
      </c>
    </row>
    <row r="63" spans="1:3">
      <c r="A63" s="4">
        <v>63</v>
      </c>
      <c r="B63">
        <f t="shared" si="0"/>
        <v>-2.8328533644074385</v>
      </c>
      <c r="C63">
        <f>[1]!XLSTAT_PDFStudent(B63,276)</f>
        <v>7.5253636103047947E-3</v>
      </c>
    </row>
    <row r="64" spans="1:3">
      <c r="A64" s="4">
        <v>64</v>
      </c>
      <c r="B64">
        <f t="shared" si="0"/>
        <v>-2.8177448131305991</v>
      </c>
      <c r="C64">
        <f>[1]!XLSTAT_PDFStudent(B64,276)</f>
        <v>7.8453089453194482E-3</v>
      </c>
    </row>
    <row r="65" spans="1:3">
      <c r="A65" s="4">
        <v>65</v>
      </c>
      <c r="B65">
        <f t="shared" ref="B65:B128" si="1">-3.7695835435715+(A65-1)*0.0151085512768397</f>
        <v>-2.8026362618537592</v>
      </c>
      <c r="C65">
        <f>[1]!XLSTAT_PDFStudent(B65,276)</f>
        <v>8.1771376440758561E-3</v>
      </c>
    </row>
    <row r="66" spans="1:3">
      <c r="A66" s="4">
        <v>66</v>
      </c>
      <c r="B66">
        <f t="shared" si="1"/>
        <v>-2.7875277105769198</v>
      </c>
      <c r="C66">
        <f>[1]!XLSTAT_PDFStudent(B66,276)</f>
        <v>8.5212082309013819E-3</v>
      </c>
    </row>
    <row r="67" spans="1:3">
      <c r="A67" s="4">
        <v>67</v>
      </c>
      <c r="B67">
        <f t="shared" si="1"/>
        <v>-2.77241915930008</v>
      </c>
      <c r="C67">
        <f>[1]!XLSTAT_PDFStudent(B67,276)</f>
        <v>8.8778862735889603E-3</v>
      </c>
    </row>
    <row r="68" spans="1:3">
      <c r="A68" s="4">
        <v>68</v>
      </c>
      <c r="B68">
        <f t="shared" si="1"/>
        <v>-2.7573106080232401</v>
      </c>
      <c r="C68">
        <f>[1]!XLSTAT_PDFStudent(B68,276)</f>
        <v>9.2475443521528086E-3</v>
      </c>
    </row>
    <row r="69" spans="1:3">
      <c r="A69" s="4">
        <v>69</v>
      </c>
      <c r="B69">
        <f t="shared" si="1"/>
        <v>-2.7422020567464003</v>
      </c>
      <c r="C69">
        <f>[1]!XLSTAT_PDFStudent(B69,276)</f>
        <v>9.630562018130992E-3</v>
      </c>
    </row>
    <row r="70" spans="1:3">
      <c r="A70" s="4">
        <v>70</v>
      </c>
      <c r="B70">
        <f t="shared" si="1"/>
        <v>-2.7270935054695609</v>
      </c>
      <c r="C70">
        <f>[1]!XLSTAT_PDFStudent(B70,276)</f>
        <v>1.0027325744074219E-2</v>
      </c>
    </row>
    <row r="71" spans="1:3">
      <c r="A71" s="4">
        <v>71</v>
      </c>
      <c r="B71">
        <f t="shared" si="1"/>
        <v>-2.7119849541927215</v>
      </c>
      <c r="C71">
        <f>[1]!XLSTAT_PDFStudent(B71,276)</f>
        <v>1.0438228862871109E-2</v>
      </c>
    </row>
    <row r="72" spans="1:3">
      <c r="A72" s="4">
        <v>72</v>
      </c>
      <c r="B72">
        <f t="shared" si="1"/>
        <v>-2.6968764029158816</v>
      </c>
      <c r="C72">
        <f>[1]!XLSTAT_PDFStudent(B72,276)</f>
        <v>1.086367149654946E-2</v>
      </c>
    </row>
    <row r="73" spans="1:3">
      <c r="A73" s="4">
        <v>73</v>
      </c>
      <c r="B73">
        <f t="shared" si="1"/>
        <v>-2.6817678516390417</v>
      </c>
      <c r="C73">
        <f>[1]!XLSTAT_PDFStudent(B73,276)</f>
        <v>1.1304060474199724E-2</v>
      </c>
    </row>
    <row r="74" spans="1:3">
      <c r="A74" s="4">
        <v>74</v>
      </c>
      <c r="B74">
        <f t="shared" si="1"/>
        <v>-2.6666593003622019</v>
      </c>
      <c r="C74">
        <f>[1]!XLSTAT_PDFStudent(B74,276)</f>
        <v>1.1759809238675296E-2</v>
      </c>
    </row>
    <row r="75" spans="1:3">
      <c r="A75" s="4">
        <v>75</v>
      </c>
      <c r="B75">
        <f t="shared" si="1"/>
        <v>-2.651550749085362</v>
      </c>
      <c r="C75">
        <f>[1]!XLSTAT_PDFStudent(B75,276)</f>
        <v>1.2231337741714539E-2</v>
      </c>
    </row>
    <row r="76" spans="1:3">
      <c r="A76" s="4">
        <v>76</v>
      </c>
      <c r="B76">
        <f t="shared" si="1"/>
        <v>-2.6364421978085226</v>
      </c>
      <c r="C76">
        <f>[1]!XLSTAT_PDFStudent(B76,276)</f>
        <v>1.271907232714482E-2</v>
      </c>
    </row>
    <row r="77" spans="1:3">
      <c r="A77" s="4">
        <v>77</v>
      </c>
      <c r="B77">
        <f t="shared" si="1"/>
        <v>-2.6213336465316832</v>
      </c>
      <c r="C77">
        <f>[1]!XLSTAT_PDFStudent(B77,276)</f>
        <v>1.3223445601829868E-2</v>
      </c>
    </row>
    <row r="78" spans="1:3">
      <c r="A78" s="4">
        <v>78</v>
      </c>
      <c r="B78">
        <f t="shared" si="1"/>
        <v>-2.6062250952548434</v>
      </c>
      <c r="C78">
        <f>[1]!XLSTAT_PDFStudent(B78,276)</f>
        <v>1.3744896294023253E-2</v>
      </c>
    </row>
    <row r="79" spans="1:3">
      <c r="A79" s="4">
        <v>79</v>
      </c>
      <c r="B79">
        <f t="shared" si="1"/>
        <v>-2.5911165439780035</v>
      </c>
      <c r="C79">
        <f>[1]!XLSTAT_PDFStudent(B79,276)</f>
        <v>1.4283869098804899E-2</v>
      </c>
    </row>
    <row r="80" spans="1:3">
      <c r="A80" s="4">
        <v>80</v>
      </c>
      <c r="B80">
        <f t="shared" si="1"/>
        <v>-2.5760079927011637</v>
      </c>
      <c r="C80">
        <f>[1]!XLSTAT_PDFStudent(B80,276)</f>
        <v>1.4840814510278504E-2</v>
      </c>
    </row>
    <row r="81" spans="1:3">
      <c r="A81" s="4">
        <v>81</v>
      </c>
      <c r="B81">
        <f t="shared" si="1"/>
        <v>-2.5608994414243242</v>
      </c>
      <c r="C81">
        <f>[1]!XLSTAT_PDFStudent(B81,276)</f>
        <v>1.5416188640221713E-2</v>
      </c>
    </row>
    <row r="82" spans="1:3">
      <c r="A82" s="4">
        <v>82</v>
      </c>
      <c r="B82">
        <f t="shared" si="1"/>
        <v>-2.5457908901474844</v>
      </c>
      <c r="C82">
        <f>[1]!XLSTAT_PDFStudent(B82,276)</f>
        <v>1.6010453022881992E-2</v>
      </c>
    </row>
    <row r="83" spans="1:3">
      <c r="A83" s="4">
        <v>83</v>
      </c>
      <c r="B83">
        <f t="shared" si="1"/>
        <v>-2.530682338870645</v>
      </c>
      <c r="C83">
        <f>[1]!XLSTAT_PDFStudent(B83,276)</f>
        <v>1.6624074405630754E-2</v>
      </c>
    </row>
    <row r="84" spans="1:3">
      <c r="A84" s="4">
        <v>84</v>
      </c>
      <c r="B84">
        <f t="shared" si="1"/>
        <v>-2.5155737875938051</v>
      </c>
      <c r="C84">
        <f>[1]!XLSTAT_PDFStudent(B84,276)</f>
        <v>1.7257524525195387E-2</v>
      </c>
    </row>
    <row r="85" spans="1:3">
      <c r="A85" s="4">
        <v>85</v>
      </c>
      <c r="B85">
        <f t="shared" si="1"/>
        <v>-2.5004652363169653</v>
      </c>
      <c r="C85">
        <f>[1]!XLSTAT_PDFStudent(B85,276)</f>
        <v>1.7911279869193712E-2</v>
      </c>
    </row>
    <row r="86" spans="1:3">
      <c r="A86" s="4">
        <v>86</v>
      </c>
      <c r="B86">
        <f t="shared" si="1"/>
        <v>-2.4853566850401254</v>
      </c>
      <c r="C86">
        <f>[1]!XLSTAT_PDFStudent(B86,276)</f>
        <v>1.858582142272663E-2</v>
      </c>
    </row>
    <row r="87" spans="1:3">
      <c r="A87" s="4">
        <v>87</v>
      </c>
      <c r="B87">
        <f t="shared" si="1"/>
        <v>-2.470248133763286</v>
      </c>
      <c r="C87">
        <f>[1]!XLSTAT_PDFStudent(B87,276)</f>
        <v>1.9281634399779129E-2</v>
      </c>
    </row>
    <row r="88" spans="1:3">
      <c r="A88" s="4">
        <v>88</v>
      </c>
      <c r="B88">
        <f t="shared" si="1"/>
        <v>-2.4551395824864461</v>
      </c>
      <c r="C88">
        <f>[1]!XLSTAT_PDFStudent(B88,276)</f>
        <v>1.9999207959202216E-2</v>
      </c>
    </row>
    <row r="89" spans="1:3">
      <c r="A89" s="4">
        <v>89</v>
      </c>
      <c r="B89">
        <f t="shared" si="1"/>
        <v>-2.4400310312096067</v>
      </c>
      <c r="C89">
        <f>[1]!XLSTAT_PDFStudent(B89,276)</f>
        <v>2.0739034905077159E-2</v>
      </c>
    </row>
    <row r="90" spans="1:3">
      <c r="A90" s="4">
        <v>90</v>
      </c>
      <c r="B90">
        <f t="shared" si="1"/>
        <v>-2.4249224799327669</v>
      </c>
      <c r="C90">
        <f>[1]!XLSTAT_PDFStudent(B90,276)</f>
        <v>2.1501611371255516E-2</v>
      </c>
    </row>
    <row r="91" spans="1:3">
      <c r="A91" s="4">
        <v>91</v>
      </c>
      <c r="B91">
        <f t="shared" si="1"/>
        <v>-2.409813928655927</v>
      </c>
      <c r="C91">
        <f>[1]!XLSTAT_PDFStudent(B91,276)</f>
        <v>2.2287436489909128E-2</v>
      </c>
    </row>
    <row r="92" spans="1:3">
      <c r="A92" s="4">
        <v>92</v>
      </c>
      <c r="B92">
        <f t="shared" si="1"/>
        <v>-2.3947053773790872</v>
      </c>
      <c r="C92">
        <f>[1]!XLSTAT_PDFStudent(B92,276)</f>
        <v>2.3097012043934773E-2</v>
      </c>
    </row>
    <row r="93" spans="1:3">
      <c r="A93" s="4">
        <v>93</v>
      </c>
      <c r="B93">
        <f t="shared" si="1"/>
        <v>-2.3795968261022478</v>
      </c>
      <c r="C93">
        <f>[1]!XLSTAT_PDFStudent(B93,276)</f>
        <v>2.3930842103072909E-2</v>
      </c>
    </row>
    <row r="94" spans="1:3">
      <c r="A94" s="4">
        <v>94</v>
      </c>
      <c r="B94">
        <f t="shared" si="1"/>
        <v>-2.3644882748254084</v>
      </c>
      <c r="C94">
        <f>[1]!XLSTAT_PDFStudent(B94,276)</f>
        <v>2.4789432643633653E-2</v>
      </c>
    </row>
    <row r="95" spans="1:3">
      <c r="A95" s="4">
        <v>95</v>
      </c>
      <c r="B95">
        <f t="shared" si="1"/>
        <v>-2.3493797235485685</v>
      </c>
      <c r="C95">
        <f>[1]!XLSTAT_PDFStudent(B95,276)</f>
        <v>2.5673291151735202E-2</v>
      </c>
    </row>
    <row r="96" spans="1:3">
      <c r="A96" s="4">
        <v>96</v>
      </c>
      <c r="B96">
        <f t="shared" si="1"/>
        <v>-2.3342711722717286</v>
      </c>
      <c r="C96">
        <f>[1]!XLSTAT_PDFStudent(B96,276)</f>
        <v>2.6582926209991843E-2</v>
      </c>
    </row>
    <row r="97" spans="1:3">
      <c r="A97" s="4">
        <v>97</v>
      </c>
      <c r="B97">
        <f t="shared" si="1"/>
        <v>-2.3191626209948888</v>
      </c>
      <c r="C97">
        <f>[1]!XLSTAT_PDFStudent(B97,276)</f>
        <v>2.7518847067601219E-2</v>
      </c>
    </row>
    <row r="98" spans="1:3">
      <c r="A98" s="4">
        <v>98</v>
      </c>
      <c r="B98">
        <f t="shared" si="1"/>
        <v>-2.3040540697180489</v>
      </c>
      <c r="C98">
        <f>[1]!XLSTAT_PDFStudent(B98,276)</f>
        <v>2.8481563193820156E-2</v>
      </c>
    </row>
    <row r="99" spans="1:3">
      <c r="A99" s="4">
        <v>99</v>
      </c>
      <c r="B99">
        <f t="shared" si="1"/>
        <v>-2.2889455184412095</v>
      </c>
      <c r="C99">
        <f>[1]!XLSTAT_PDFStudent(B99,276)</f>
        <v>2.9471583814839879E-2</v>
      </c>
    </row>
    <row r="100" spans="1:3">
      <c r="A100" s="4">
        <v>100</v>
      </c>
      <c r="B100">
        <f t="shared" si="1"/>
        <v>-2.2738369671643701</v>
      </c>
      <c r="C100">
        <f>[1]!XLSTAT_PDFStudent(B100,276)</f>
        <v>3.0489417434084135E-2</v>
      </c>
    </row>
    <row r="101" spans="1:3">
      <c r="A101" s="4">
        <v>101</v>
      </c>
      <c r="B101">
        <f t="shared" si="1"/>
        <v>-2.2587284158875303</v>
      </c>
      <c r="C101">
        <f>[1]!XLSTAT_PDFStudent(B101,276)</f>
        <v>3.1535571336016387E-2</v>
      </c>
    </row>
    <row r="102" spans="1:3">
      <c r="A102" s="4">
        <v>102</v>
      </c>
      <c r="B102">
        <f t="shared" si="1"/>
        <v>-2.2436198646106904</v>
      </c>
      <c r="C102">
        <f>[1]!XLSTAT_PDFStudent(B102,276)</f>
        <v>3.2610551073534465E-2</v>
      </c>
    </row>
    <row r="103" spans="1:3">
      <c r="A103" s="4">
        <v>103</v>
      </c>
      <c r="B103">
        <f t="shared" si="1"/>
        <v>-2.2285113133338506</v>
      </c>
      <c r="C103">
        <f>[1]!XLSTAT_PDFStudent(B103,276)</f>
        <v>3.3714859939076518E-2</v>
      </c>
    </row>
    <row r="104" spans="1:3">
      <c r="A104" s="4">
        <v>104</v>
      </c>
      <c r="B104">
        <f t="shared" si="1"/>
        <v>-2.2134027620570111</v>
      </c>
      <c r="C104">
        <f>[1]!XLSTAT_PDFStudent(B104,276)</f>
        <v>3.4848998419612719E-2</v>
      </c>
    </row>
    <row r="105" spans="1:3">
      <c r="A105" s="4">
        <v>105</v>
      </c>
      <c r="B105">
        <f t="shared" si="1"/>
        <v>-2.1982942107801713</v>
      </c>
      <c r="C105">
        <f>[1]!XLSTAT_PDFStudent(B105,276)</f>
        <v>3.601346363568813E-2</v>
      </c>
    </row>
    <row r="106" spans="1:3">
      <c r="A106" s="4">
        <v>106</v>
      </c>
      <c r="B106">
        <f t="shared" si="1"/>
        <v>-2.1831856595033319</v>
      </c>
      <c r="C106">
        <f>[1]!XLSTAT_PDFStudent(B106,276)</f>
        <v>3.7208748764751567E-2</v>
      </c>
    </row>
    <row r="107" spans="1:3">
      <c r="A107" s="4">
        <v>107</v>
      </c>
      <c r="B107">
        <f t="shared" si="1"/>
        <v>-2.168077108226492</v>
      </c>
      <c r="C107">
        <f>[1]!XLSTAT_PDFStudent(B107,276)</f>
        <v>3.8435342449024787E-2</v>
      </c>
    </row>
    <row r="108" spans="1:3">
      <c r="A108" s="4">
        <v>108</v>
      </c>
      <c r="B108">
        <f t="shared" si="1"/>
        <v>-2.1529685569496522</v>
      </c>
      <c r="C108">
        <f>[1]!XLSTAT_PDFStudent(B108,276)</f>
        <v>3.9693728188191134E-2</v>
      </c>
    </row>
    <row r="109" spans="1:3">
      <c r="A109" s="4">
        <v>109</v>
      </c>
      <c r="B109">
        <f t="shared" si="1"/>
        <v>-2.1378600056728123</v>
      </c>
      <c r="C109">
        <f>[1]!XLSTAT_PDFStudent(B109,276)</f>
        <v>4.0984383717237512E-2</v>
      </c>
    </row>
    <row r="110" spans="1:3">
      <c r="A110" s="4">
        <v>110</v>
      </c>
      <c r="B110">
        <f t="shared" si="1"/>
        <v>-2.1227514543959729</v>
      </c>
      <c r="C110">
        <f>[1]!XLSTAT_PDFStudent(B110,276)</f>
        <v>4.2307780369803365E-2</v>
      </c>
    </row>
    <row r="111" spans="1:3">
      <c r="A111" s="4">
        <v>111</v>
      </c>
      <c r="B111">
        <f t="shared" si="1"/>
        <v>-2.107642903119133</v>
      </c>
      <c r="C111">
        <f>[1]!XLSTAT_PDFStudent(B111,276)</f>
        <v>4.3664382427438385E-2</v>
      </c>
    </row>
    <row r="112" spans="1:3">
      <c r="A112" s="4">
        <v>112</v>
      </c>
      <c r="B112">
        <f t="shared" si="1"/>
        <v>-2.0925343518422936</v>
      </c>
      <c r="C112">
        <f>[1]!XLSTAT_PDFStudent(B112,276)</f>
        <v>4.5054646455189779E-2</v>
      </c>
    </row>
    <row r="113" spans="1:3">
      <c r="A113" s="4">
        <v>113</v>
      </c>
      <c r="B113">
        <f t="shared" si="1"/>
        <v>-2.0774258005654538</v>
      </c>
      <c r="C113">
        <f>[1]!XLSTAT_PDFStudent(B113,276)</f>
        <v>4.6479020623999522E-2</v>
      </c>
    </row>
    <row r="114" spans="1:3">
      <c r="A114" s="4">
        <v>114</v>
      </c>
      <c r="B114">
        <f t="shared" si="1"/>
        <v>-2.0623172492886139</v>
      </c>
      <c r="C114">
        <f>[1]!XLSTAT_PDFStudent(B114,276)</f>
        <v>4.7937944020411953E-2</v>
      </c>
    </row>
    <row r="115" spans="1:3">
      <c r="A115" s="4">
        <v>115</v>
      </c>
      <c r="B115">
        <f t="shared" si="1"/>
        <v>-2.0472086980117741</v>
      </c>
      <c r="C115">
        <f>[1]!XLSTAT_PDFStudent(B115,276)</f>
        <v>4.9431845944143432E-2</v>
      </c>
    </row>
    <row r="116" spans="1:3">
      <c r="A116" s="4">
        <v>116</v>
      </c>
      <c r="B116">
        <f t="shared" si="1"/>
        <v>-2.0321001467349347</v>
      </c>
      <c r="C116">
        <f>[1]!XLSTAT_PDFStudent(B116,276)</f>
        <v>5.0961145194083735E-2</v>
      </c>
    </row>
    <row r="117" spans="1:3">
      <c r="A117" s="4">
        <v>117</v>
      </c>
      <c r="B117">
        <f t="shared" si="1"/>
        <v>-2.0169915954580953</v>
      </c>
      <c r="C117">
        <f>[1]!XLSTAT_PDFStudent(B117,276)</f>
        <v>5.2526249343361434E-2</v>
      </c>
    </row>
    <row r="118" spans="1:3">
      <c r="A118" s="4">
        <v>118</v>
      </c>
      <c r="B118">
        <f t="shared" si="1"/>
        <v>-2.0018830441812554</v>
      </c>
      <c r="C118">
        <f>[1]!XLSTAT_PDFStudent(B118,276)</f>
        <v>5.4127554004135679E-2</v>
      </c>
    </row>
    <row r="119" spans="1:3">
      <c r="A119" s="4">
        <v>119</v>
      </c>
      <c r="B119">
        <f t="shared" si="1"/>
        <v>-1.9867744929044155</v>
      </c>
      <c r="C119">
        <f>[1]!XLSTAT_PDFStudent(B119,276)</f>
        <v>5.576544208278774E-2</v>
      </c>
    </row>
    <row r="120" spans="1:3">
      <c r="A120" s="4">
        <v>120</v>
      </c>
      <c r="B120">
        <f t="shared" si="1"/>
        <v>-1.9716659416275759</v>
      </c>
      <c r="C120">
        <f>[1]!XLSTAT_PDFStudent(B120,276)</f>
        <v>5.7440283026286468E-2</v>
      </c>
    </row>
    <row r="121" spans="1:3">
      <c r="A121" s="4">
        <v>121</v>
      </c>
      <c r="B121">
        <f t="shared" si="1"/>
        <v>-1.9565573903507361</v>
      </c>
      <c r="C121">
        <f>[1]!XLSTAT_PDFStudent(B121,276)</f>
        <v>5.9152432060471695E-2</v>
      </c>
    </row>
    <row r="122" spans="1:3">
      <c r="A122" s="4">
        <v>122</v>
      </c>
      <c r="B122">
        <f t="shared" si="1"/>
        <v>-1.9414488390738964</v>
      </c>
      <c r="C122">
        <f>[1]!XLSTAT_PDFStudent(B122,276)</f>
        <v>6.0902229421066288E-2</v>
      </c>
    </row>
    <row r="123" spans="1:3">
      <c r="A123" s="4">
        <v>123</v>
      </c>
      <c r="B123">
        <f t="shared" si="1"/>
        <v>-1.9263402877970568</v>
      </c>
      <c r="C123">
        <f>[1]!XLSTAT_PDFStudent(B123,276)</f>
        <v>6.2689999578299432E-2</v>
      </c>
    </row>
    <row r="124" spans="1:3">
      <c r="A124" s="4">
        <v>124</v>
      </c>
      <c r="B124">
        <f t="shared" si="1"/>
        <v>-1.9112317365202172</v>
      </c>
      <c r="C124">
        <f>[1]!XLSTAT_PDFStudent(B124,276)</f>
        <v>6.4516050455987309E-2</v>
      </c>
    </row>
    <row r="125" spans="1:3">
      <c r="A125" s="4">
        <v>125</v>
      </c>
      <c r="B125">
        <f t="shared" si="1"/>
        <v>-1.8961231852433773</v>
      </c>
      <c r="C125">
        <f>[1]!XLSTAT_PDFStudent(B125,276)</f>
        <v>6.6380672646019309E-2</v>
      </c>
    </row>
    <row r="126" spans="1:3">
      <c r="A126" s="4">
        <v>126</v>
      </c>
      <c r="B126">
        <f t="shared" si="1"/>
        <v>-1.8810146339665377</v>
      </c>
      <c r="C126">
        <f>[1]!XLSTAT_PDFStudent(B126,276)</f>
        <v>6.8284138619210219E-2</v>
      </c>
    </row>
    <row r="127" spans="1:3">
      <c r="A127" s="4">
        <v>127</v>
      </c>
      <c r="B127">
        <f t="shared" si="1"/>
        <v>-1.865906082689698</v>
      </c>
      <c r="C127">
        <f>[1]!XLSTAT_PDFStudent(B127,276)</f>
        <v>7.0226701933495492E-2</v>
      </c>
    </row>
    <row r="128" spans="1:3">
      <c r="A128" s="4">
        <v>128</v>
      </c>
      <c r="B128">
        <f t="shared" si="1"/>
        <v>-1.8507975314128582</v>
      </c>
      <c r="C128">
        <f>[1]!XLSTAT_PDFStudent(B128,276)</f>
        <v>7.220859644051858E-2</v>
      </c>
    </row>
    <row r="129" spans="1:3">
      <c r="A129" s="4">
        <v>129</v>
      </c>
      <c r="B129">
        <f t="shared" ref="B129:B192" si="2">-3.7695835435715+(A129-1)*0.0151085512768397</f>
        <v>-1.8356889801360186</v>
      </c>
      <c r="C129">
        <f>[1]!XLSTAT_PDFStudent(B129,276)</f>
        <v>7.4230035491662877E-2</v>
      </c>
    </row>
    <row r="130" spans="1:3">
      <c r="A130" s="4">
        <v>130</v>
      </c>
      <c r="B130">
        <f t="shared" si="2"/>
        <v>-1.8205804288591789</v>
      </c>
      <c r="C130">
        <f>[1]!XLSTAT_PDFStudent(B130,276)</f>
        <v>7.6291211144637786E-2</v>
      </c>
    </row>
    <row r="131" spans="1:3">
      <c r="A131" s="4">
        <v>131</v>
      </c>
      <c r="B131">
        <f t="shared" si="2"/>
        <v>-1.8054718775823391</v>
      </c>
      <c r="C131">
        <f>[1]!XLSTAT_PDFStudent(B131,276)</f>
        <v>7.8392293371725E-2</v>
      </c>
    </row>
    <row r="132" spans="1:3">
      <c r="A132" s="4">
        <v>132</v>
      </c>
      <c r="B132">
        <f t="shared" si="2"/>
        <v>-1.7903633263054994</v>
      </c>
      <c r="C132">
        <f>[1]!XLSTAT_PDFStudent(B132,276)</f>
        <v>8.053342927086389E-2</v>
      </c>
    </row>
    <row r="133" spans="1:3">
      <c r="A133" s="4">
        <v>133</v>
      </c>
      <c r="B133">
        <f t="shared" si="2"/>
        <v>-1.7752547750286598</v>
      </c>
      <c r="C133">
        <f>[1]!XLSTAT_PDFStudent(B133,276)</f>
        <v>8.2714742280767958E-2</v>
      </c>
    </row>
    <row r="134" spans="1:3">
      <c r="A134" s="4">
        <v>134</v>
      </c>
      <c r="B134">
        <f t="shared" si="2"/>
        <v>-1.7601462237518199</v>
      </c>
      <c r="C134">
        <f>[1]!XLSTAT_PDFStudent(B134,276)</f>
        <v>8.4936331401251439E-2</v>
      </c>
    </row>
    <row r="135" spans="1:3">
      <c r="A135" s="4">
        <v>135</v>
      </c>
      <c r="B135">
        <f t="shared" si="2"/>
        <v>-1.7450376724749805</v>
      </c>
      <c r="C135">
        <f>[1]!XLSTAT_PDFStudent(B135,276)</f>
        <v>8.7198270420067808E-2</v>
      </c>
    </row>
    <row r="136" spans="1:3">
      <c r="A136" s="4">
        <v>136</v>
      </c>
      <c r="B136">
        <f t="shared" si="2"/>
        <v>-1.7299291211981407</v>
      </c>
      <c r="C136">
        <f>[1]!XLSTAT_PDFStudent(B136,276)</f>
        <v>8.95006071474823E-2</v>
      </c>
    </row>
    <row r="137" spans="1:3">
      <c r="A137" s="4">
        <v>137</v>
      </c>
      <c r="B137">
        <f t="shared" si="2"/>
        <v>-1.7148205699213008</v>
      </c>
      <c r="C137">
        <f>[1]!XLSTAT_PDFStudent(B137,276)</f>
        <v>9.1843362659865549E-2</v>
      </c>
    </row>
    <row r="138" spans="1:3">
      <c r="A138" s="4">
        <v>138</v>
      </c>
      <c r="B138">
        <f t="shared" si="2"/>
        <v>-1.6997120186444614</v>
      </c>
      <c r="C138">
        <f>[1]!XLSTAT_PDFStudent(B138,276)</f>
        <v>9.422653055367354E-2</v>
      </c>
    </row>
    <row r="139" spans="1:3">
      <c r="A139" s="4">
        <v>139</v>
      </c>
      <c r="B139">
        <f t="shared" si="2"/>
        <v>-1.6846034673676216</v>
      </c>
      <c r="C139">
        <f>[1]!XLSTAT_PDFStudent(B139,276)</f>
        <v>9.6650076211080044E-2</v>
      </c>
    </row>
    <row r="140" spans="1:3">
      <c r="A140" s="4">
        <v>140</v>
      </c>
      <c r="B140">
        <f t="shared" si="2"/>
        <v>-1.6694949160907817</v>
      </c>
      <c r="C140">
        <f>[1]!XLSTAT_PDFStudent(B140,276)</f>
        <v>9.9113936078652307E-2</v>
      </c>
    </row>
    <row r="141" spans="1:3">
      <c r="A141" s="4">
        <v>141</v>
      </c>
      <c r="B141">
        <f t="shared" si="2"/>
        <v>-1.6543863648139423</v>
      </c>
      <c r="C141">
        <f>[1]!XLSTAT_PDFStudent(B141,276)</f>
        <v>0.10161801696043267</v>
      </c>
    </row>
    <row r="142" spans="1:3">
      <c r="A142" s="4">
        <v>142</v>
      </c>
      <c r="B142">
        <f t="shared" si="2"/>
        <v>-1.6392778135371024</v>
      </c>
      <c r="C142">
        <f>[1]!XLSTAT_PDFStudent(B142,276)</f>
        <v>0.10416219532677828</v>
      </c>
    </row>
    <row r="143" spans="1:3">
      <c r="A143" s="4">
        <v>143</v>
      </c>
      <c r="B143">
        <f t="shared" si="2"/>
        <v>-1.6241692622602626</v>
      </c>
      <c r="C143">
        <f>[1]!XLSTAT_PDFStudent(B143,276)</f>
        <v>0.1067463166403779</v>
      </c>
    </row>
    <row r="144" spans="1:3">
      <c r="A144" s="4">
        <v>144</v>
      </c>
      <c r="B144">
        <f t="shared" si="2"/>
        <v>-1.6090607109834232</v>
      </c>
      <c r="C144">
        <f>[1]!XLSTAT_PDFStudent(B144,276)</f>
        <v>0.10937019470082589</v>
      </c>
    </row>
    <row r="145" spans="1:3">
      <c r="A145" s="4">
        <v>145</v>
      </c>
      <c r="B145">
        <f t="shared" si="2"/>
        <v>-1.5939521597065833</v>
      </c>
      <c r="C145">
        <f>[1]!XLSTAT_PDFStudent(B145,276)</f>
        <v>0.11203361100917834</v>
      </c>
    </row>
    <row r="146" spans="1:3">
      <c r="A146" s="4">
        <v>146</v>
      </c>
      <c r="B146">
        <f t="shared" si="2"/>
        <v>-1.5788436084297435</v>
      </c>
      <c r="C146">
        <f>[1]!XLSTAT_PDFStudent(B146,276)</f>
        <v>0.11473631415386742</v>
      </c>
    </row>
    <row r="147" spans="1:3">
      <c r="A147" s="4">
        <v>147</v>
      </c>
      <c r="B147">
        <f t="shared" si="2"/>
        <v>-1.5637350571529041</v>
      </c>
      <c r="C147">
        <f>[1]!XLSTAT_PDFStudent(B147,276)</f>
        <v>0.11747801921941618</v>
      </c>
    </row>
    <row r="148" spans="1:3">
      <c r="A148" s="4">
        <v>148</v>
      </c>
      <c r="B148">
        <f t="shared" si="2"/>
        <v>-1.5486265058760642</v>
      </c>
      <c r="C148">
        <f>[1]!XLSTAT_PDFStudent(B148,276)</f>
        <v>0.12025840721934428</v>
      </c>
    </row>
    <row r="149" spans="1:3">
      <c r="A149" s="4">
        <v>149</v>
      </c>
      <c r="B149">
        <f t="shared" si="2"/>
        <v>-1.5335179545992244</v>
      </c>
      <c r="C149">
        <f>[1]!XLSTAT_PDFStudent(B149,276)</f>
        <v>0.12307712455469036</v>
      </c>
    </row>
    <row r="150" spans="1:3">
      <c r="A150" s="4">
        <v>150</v>
      </c>
      <c r="B150">
        <f t="shared" si="2"/>
        <v>-1.5184094033223849</v>
      </c>
      <c r="C150">
        <f>[1]!XLSTAT_PDFStudent(B150,276)</f>
        <v>0.12593378249951453</v>
      </c>
    </row>
    <row r="151" spans="1:3">
      <c r="A151" s="4">
        <v>151</v>
      </c>
      <c r="B151">
        <f t="shared" si="2"/>
        <v>-1.5033008520455451</v>
      </c>
      <c r="C151">
        <f>[1]!XLSTAT_PDFStudent(B151,276)</f>
        <v>0.12882795671480146</v>
      </c>
    </row>
    <row r="152" spans="1:3">
      <c r="A152" s="4">
        <v>152</v>
      </c>
      <c r="B152">
        <f t="shared" si="2"/>
        <v>-1.4881923007687052</v>
      </c>
      <c r="C152">
        <f>[1]!XLSTAT_PDFStudent(B152,276)</f>
        <v>0.13175918679214696</v>
      </c>
    </row>
    <row r="153" spans="1:3">
      <c r="A153" s="4">
        <v>153</v>
      </c>
      <c r="B153">
        <f t="shared" si="2"/>
        <v>-1.4730837494918658</v>
      </c>
      <c r="C153">
        <f>[1]!XLSTAT_PDFStudent(B153,276)</f>
        <v>0.1347269758285313</v>
      </c>
    </row>
    <row r="154" spans="1:3">
      <c r="A154" s="4">
        <v>154</v>
      </c>
      <c r="B154">
        <f t="shared" si="2"/>
        <v>-1.457975198215026</v>
      </c>
      <c r="C154">
        <f>[1]!XLSTAT_PDFStudent(B154,276)</f>
        <v>0.13773079003361635</v>
      </c>
    </row>
    <row r="155" spans="1:3">
      <c r="A155" s="4">
        <v>155</v>
      </c>
      <c r="B155">
        <f t="shared" si="2"/>
        <v>-1.4428666469381866</v>
      </c>
      <c r="C155">
        <f>[1]!XLSTAT_PDFStudent(B155,276)</f>
        <v>0.14077005837081547</v>
      </c>
    </row>
    <row r="156" spans="1:3">
      <c r="A156" s="4">
        <v>156</v>
      </c>
      <c r="B156">
        <f t="shared" si="2"/>
        <v>-1.4277580956613467</v>
      </c>
      <c r="C156">
        <f>[1]!XLSTAT_PDFStudent(B156,276)</f>
        <v>0.14384417223343213</v>
      </c>
    </row>
    <row r="157" spans="1:3">
      <c r="A157" s="4">
        <v>157</v>
      </c>
      <c r="B157">
        <f t="shared" si="2"/>
        <v>-1.4126495443845069</v>
      </c>
      <c r="C157">
        <f>[1]!XLSTAT_PDFStudent(B157,276)</f>
        <v>0.14695248515721857</v>
      </c>
    </row>
    <row r="158" spans="1:3">
      <c r="A158" s="4">
        <v>158</v>
      </c>
      <c r="B158">
        <f t="shared" si="2"/>
        <v>-1.3975409931076674</v>
      </c>
      <c r="C158">
        <f>[1]!XLSTAT_PDFStudent(B158,276)</f>
        <v>0.15009431257049044</v>
      </c>
    </row>
    <row r="159" spans="1:3">
      <c r="A159" s="4">
        <v>159</v>
      </c>
      <c r="B159">
        <f t="shared" si="2"/>
        <v>-1.3824324418308276</v>
      </c>
      <c r="C159">
        <f>[1]!XLSTAT_PDFStudent(B159,276)</f>
        <v>0.15326893158310045</v>
      </c>
    </row>
    <row r="160" spans="1:3">
      <c r="A160" s="4">
        <v>160</v>
      </c>
      <c r="B160">
        <f t="shared" si="2"/>
        <v>-1.3673238905539877</v>
      </c>
      <c r="C160">
        <f>[1]!XLSTAT_PDFStudent(B160,276)</f>
        <v>0.15647558081534416</v>
      </c>
    </row>
    <row r="161" spans="1:3">
      <c r="A161" s="4">
        <v>161</v>
      </c>
      <c r="B161">
        <f t="shared" si="2"/>
        <v>-1.3522153392771483</v>
      </c>
      <c r="C161">
        <f>[1]!XLSTAT_PDFStudent(B161,276)</f>
        <v>0.15971346026804931</v>
      </c>
    </row>
    <row r="162" spans="1:3">
      <c r="A162" s="4">
        <v>162</v>
      </c>
      <c r="B162">
        <f t="shared" si="2"/>
        <v>-1.3371067880003085</v>
      </c>
      <c r="C162">
        <f>[1]!XLSTAT_PDFStudent(B162,276)</f>
        <v>0.16298173123481893</v>
      </c>
    </row>
    <row r="163" spans="1:3">
      <c r="A163" s="4">
        <v>163</v>
      </c>
      <c r="B163">
        <f t="shared" si="2"/>
        <v>-1.3219982367234686</v>
      </c>
      <c r="C163">
        <f>[1]!XLSTAT_PDFStudent(B163,276)</f>
        <v>0.1662795162575767</v>
      </c>
    </row>
    <row r="164" spans="1:3">
      <c r="A164" s="4">
        <v>164</v>
      </c>
      <c r="B164">
        <f t="shared" si="2"/>
        <v>-1.3068896854466292</v>
      </c>
      <c r="C164">
        <f>[1]!XLSTAT_PDFStudent(B164,276)</f>
        <v>0.16960589912630364</v>
      </c>
    </row>
    <row r="165" spans="1:3">
      <c r="A165" s="4">
        <v>165</v>
      </c>
      <c r="B165">
        <f t="shared" si="2"/>
        <v>-1.2917811341697893</v>
      </c>
      <c r="C165">
        <f>[1]!XLSTAT_PDFStudent(B165,276)</f>
        <v>0.17295992492404166</v>
      </c>
    </row>
    <row r="166" spans="1:3">
      <c r="A166" s="4">
        <v>166</v>
      </c>
      <c r="B166">
        <f t="shared" si="2"/>
        <v>-1.2766725828929495</v>
      </c>
      <c r="C166">
        <f>[1]!XLSTAT_PDFStudent(B166,276)</f>
        <v>0.17634060011792335</v>
      </c>
    </row>
    <row r="167" spans="1:3">
      <c r="A167" s="4">
        <v>167</v>
      </c>
      <c r="B167">
        <f t="shared" si="2"/>
        <v>-1.2615640316161101</v>
      </c>
      <c r="C167">
        <f>[1]!XLSTAT_PDFStudent(B167,276)</f>
        <v>0.17974689269717048</v>
      </c>
    </row>
    <row r="168" spans="1:3">
      <c r="A168" s="4">
        <v>168</v>
      </c>
      <c r="B168">
        <f t="shared" si="2"/>
        <v>-1.2464554803392702</v>
      </c>
      <c r="C168">
        <f>[1]!XLSTAT_PDFStudent(B168,276)</f>
        <v>0.18317773235875207</v>
      </c>
    </row>
    <row r="169" spans="1:3">
      <c r="A169" s="4">
        <v>169</v>
      </c>
      <c r="B169">
        <f t="shared" si="2"/>
        <v>-1.2313469290624304</v>
      </c>
      <c r="C169">
        <f>[1]!XLSTAT_PDFStudent(B169,276)</f>
        <v>0.18663201074147193</v>
      </c>
    </row>
    <row r="170" spans="1:3">
      <c r="A170" s="4">
        <v>170</v>
      </c>
      <c r="B170">
        <f t="shared" si="2"/>
        <v>-1.216238377785591</v>
      </c>
      <c r="C170">
        <f>[1]!XLSTAT_PDFStudent(B170,276)</f>
        <v>0.19010858170910627</v>
      </c>
    </row>
    <row r="171" spans="1:3">
      <c r="A171" s="4">
        <v>171</v>
      </c>
      <c r="B171">
        <f t="shared" si="2"/>
        <v>-1.2011298265087511</v>
      </c>
      <c r="C171">
        <f>[1]!XLSTAT_PDFStudent(B171,276)</f>
        <v>0.19360626168317074</v>
      </c>
    </row>
    <row r="172" spans="1:3">
      <c r="A172" s="4">
        <v>172</v>
      </c>
      <c r="B172">
        <f t="shared" si="2"/>
        <v>-1.1860212752319113</v>
      </c>
      <c r="C172">
        <f>[1]!XLSTAT_PDFStudent(B172,276)</f>
        <v>0.19712383002585462</v>
      </c>
    </row>
    <row r="173" spans="1:3">
      <c r="A173" s="4">
        <v>173</v>
      </c>
      <c r="B173">
        <f t="shared" si="2"/>
        <v>-1.1709127239550718</v>
      </c>
      <c r="C173">
        <f>[1]!XLSTAT_PDFStudent(B173,276)</f>
        <v>0.20066002947349518</v>
      </c>
    </row>
    <row r="174" spans="1:3">
      <c r="A174" s="4">
        <v>174</v>
      </c>
      <c r="B174">
        <f t="shared" si="2"/>
        <v>-1.155804172678232</v>
      </c>
      <c r="C174">
        <f>[1]!XLSTAT_PDFStudent(B174,276)</f>
        <v>0.20421356662104909</v>
      </c>
    </row>
    <row r="175" spans="1:3">
      <c r="A175" s="4">
        <v>175</v>
      </c>
      <c r="B175">
        <f t="shared" si="2"/>
        <v>-1.1406956214013921</v>
      </c>
      <c r="C175">
        <f>[1]!XLSTAT_PDFStudent(B175,276)</f>
        <v>0.20778311245771861</v>
      </c>
    </row>
    <row r="176" spans="1:3">
      <c r="A176" s="4">
        <v>176</v>
      </c>
      <c r="B176">
        <f t="shared" si="2"/>
        <v>-1.1255870701245527</v>
      </c>
      <c r="C176">
        <f>[1]!XLSTAT_PDFStudent(B176,276)</f>
        <v>0.21136730295409939</v>
      </c>
    </row>
    <row r="177" spans="1:3">
      <c r="A177" s="4">
        <v>177</v>
      </c>
      <c r="B177">
        <f t="shared" si="2"/>
        <v>-1.1104785188477129</v>
      </c>
      <c r="C177">
        <f>[1]!XLSTAT_PDFStudent(B177,276)</f>
        <v>0.21496473970081348</v>
      </c>
    </row>
    <row r="178" spans="1:3">
      <c r="A178" s="4">
        <v>178</v>
      </c>
      <c r="B178">
        <f t="shared" si="2"/>
        <v>-1.0953699675708735</v>
      </c>
      <c r="C178">
        <f>[1]!XLSTAT_PDFStudent(B178,276)</f>
        <v>0.21857399059881058</v>
      </c>
    </row>
    <row r="179" spans="1:3">
      <c r="A179" s="4">
        <v>179</v>
      </c>
      <c r="B179">
        <f t="shared" si="2"/>
        <v>-1.0802614162940336</v>
      </c>
      <c r="C179">
        <f>[1]!XLSTAT_PDFStudent(B179,276)</f>
        <v>0.22219359060115315</v>
      </c>
    </row>
    <row r="180" spans="1:3">
      <c r="A180" s="4">
        <v>180</v>
      </c>
      <c r="B180">
        <f t="shared" si="2"/>
        <v>-1.0651528650171938</v>
      </c>
      <c r="C180">
        <f>[1]!XLSTAT_PDFStudent(B180,276)</f>
        <v>0.22582204250633012</v>
      </c>
    </row>
    <row r="181" spans="1:3">
      <c r="A181" s="4">
        <v>181</v>
      </c>
      <c r="B181">
        <f t="shared" si="2"/>
        <v>-1.0500443137403543</v>
      </c>
      <c r="C181">
        <f>[1]!XLSTAT_PDFStudent(B181,276)</f>
        <v>0.22945781780271407</v>
      </c>
    </row>
    <row r="182" spans="1:3">
      <c r="A182" s="4">
        <v>182</v>
      </c>
      <c r="B182">
        <f t="shared" si="2"/>
        <v>-1.0349357624635145</v>
      </c>
      <c r="C182">
        <f>[1]!XLSTAT_PDFStudent(B182,276)</f>
        <v>0.23309935756400776</v>
      </c>
    </row>
    <row r="183" spans="1:3">
      <c r="A183" s="4">
        <v>183</v>
      </c>
      <c r="B183">
        <f t="shared" si="2"/>
        <v>-1.0198272111866746</v>
      </c>
      <c r="C183">
        <f>[1]!XLSTAT_PDFStudent(B183,276)</f>
        <v>0.2367450733951387</v>
      </c>
    </row>
    <row r="184" spans="1:3">
      <c r="A184" s="4">
        <v>184</v>
      </c>
      <c r="B184">
        <f t="shared" si="2"/>
        <v>-1.0047186599098352</v>
      </c>
      <c r="C184">
        <f>[1]!XLSTAT_PDFStudent(B184,276)</f>
        <v>0.24039334842829507</v>
      </c>
    </row>
    <row r="185" spans="1:3">
      <c r="A185" s="4">
        <v>185</v>
      </c>
      <c r="B185">
        <f t="shared" si="2"/>
        <v>-0.98961010863299537</v>
      </c>
      <c r="C185">
        <f>[1]!XLSTAT_PDFStudent(B185,276)</f>
        <v>0.24404253836840273</v>
      </c>
    </row>
    <row r="186" spans="1:3">
      <c r="A186" s="4">
        <v>186</v>
      </c>
      <c r="B186">
        <f t="shared" si="2"/>
        <v>-0.97450155735615551</v>
      </c>
      <c r="C186">
        <f>[1]!XLSTAT_PDFStudent(B186,276)</f>
        <v>0.24769097258737477</v>
      </c>
    </row>
    <row r="187" spans="1:3">
      <c r="A187" s="4">
        <v>187</v>
      </c>
      <c r="B187">
        <f t="shared" si="2"/>
        <v>-0.9593930060793161</v>
      </c>
      <c r="C187">
        <f>[1]!XLSTAT_PDFStudent(B187,276)</f>
        <v>0.25133695526652466</v>
      </c>
    </row>
    <row r="188" spans="1:3">
      <c r="A188" s="4">
        <v>188</v>
      </c>
      <c r="B188">
        <f t="shared" si="2"/>
        <v>-0.94428445480247625</v>
      </c>
      <c r="C188">
        <f>[1]!XLSTAT_PDFStudent(B188,276)</f>
        <v>0.25497876658612151</v>
      </c>
    </row>
    <row r="189" spans="1:3">
      <c r="A189" s="4">
        <v>189</v>
      </c>
      <c r="B189">
        <f t="shared" si="2"/>
        <v>-0.92917590352563639</v>
      </c>
      <c r="C189">
        <f>[1]!XLSTAT_PDFStudent(B189,276)</f>
        <v>0.25861466396126231</v>
      </c>
    </row>
    <row r="190" spans="1:3">
      <c r="A190" s="4">
        <v>190</v>
      </c>
      <c r="B190">
        <f t="shared" si="2"/>
        <v>-0.91406735224879698</v>
      </c>
      <c r="C190">
        <f>[1]!XLSTAT_PDFStudent(B190,276)</f>
        <v>0.26224288332303203</v>
      </c>
    </row>
    <row r="191" spans="1:3">
      <c r="A191" s="4">
        <v>191</v>
      </c>
      <c r="B191">
        <f t="shared" si="2"/>
        <v>-0.89895880097195713</v>
      </c>
      <c r="C191">
        <f>[1]!XLSTAT_PDFStudent(B191,276)</f>
        <v>0.26586164044376431</v>
      </c>
    </row>
    <row r="192" spans="1:3">
      <c r="A192" s="4">
        <v>192</v>
      </c>
      <c r="B192">
        <f t="shared" si="2"/>
        <v>-0.88385024969511727</v>
      </c>
      <c r="C192">
        <f>[1]!XLSTAT_PDFStudent(B192,276)</f>
        <v>0.26946913230527575</v>
      </c>
    </row>
    <row r="193" spans="1:3">
      <c r="A193" s="4">
        <v>193</v>
      </c>
      <c r="B193">
        <f t="shared" ref="B193:B256" si="3">-3.7695835435715+(A193-1)*0.0151085512768397</f>
        <v>-0.86874169841827786</v>
      </c>
      <c r="C193">
        <f>[1]!XLSTAT_PDFStudent(B193,276)</f>
        <v>0.27306353850873333</v>
      </c>
    </row>
    <row r="194" spans="1:3">
      <c r="A194" s="4">
        <v>194</v>
      </c>
      <c r="B194">
        <f t="shared" si="3"/>
        <v>-0.85363314714143801</v>
      </c>
      <c r="C194">
        <f>[1]!XLSTAT_PDFStudent(B194,276)</f>
        <v>0.27664302272482266</v>
      </c>
    </row>
    <row r="195" spans="1:3">
      <c r="A195" s="4">
        <v>195</v>
      </c>
      <c r="B195">
        <f t="shared" si="3"/>
        <v>-0.83852459586459815</v>
      </c>
      <c r="C195">
        <f>[1]!XLSTAT_PDFStudent(B195,276)</f>
        <v>0.28020573418266881</v>
      </c>
    </row>
    <row r="196" spans="1:3">
      <c r="A196" s="4">
        <v>196</v>
      </c>
      <c r="B196">
        <f t="shared" si="3"/>
        <v>-0.82341604458775874</v>
      </c>
      <c r="C196">
        <f>[1]!XLSTAT_PDFStudent(B196,276)</f>
        <v>0.28374980919603748</v>
      </c>
    </row>
    <row r="197" spans="1:3">
      <c r="A197" s="4">
        <v>197</v>
      </c>
      <c r="B197">
        <f t="shared" si="3"/>
        <v>-0.80830749331091889</v>
      </c>
      <c r="C197">
        <f>[1]!XLSTAT_PDFStudent(B197,276)</f>
        <v>0.28727337272513559</v>
      </c>
    </row>
    <row r="198" spans="1:3">
      <c r="A198" s="4">
        <v>198</v>
      </c>
      <c r="B198">
        <f t="shared" si="3"/>
        <v>-0.79319894203407904</v>
      </c>
      <c r="C198">
        <f>[1]!XLSTAT_PDFStudent(B198,276)</f>
        <v>0.29077453997234592</v>
      </c>
    </row>
    <row r="199" spans="1:3">
      <c r="A199" s="4">
        <v>199</v>
      </c>
      <c r="B199">
        <f t="shared" si="3"/>
        <v>-0.77809039075723962</v>
      </c>
      <c r="C199">
        <f>[1]!XLSTAT_PDFStudent(B199,276)</f>
        <v>0.29425141801001409</v>
      </c>
    </row>
    <row r="200" spans="1:3">
      <c r="A200" s="4">
        <v>200</v>
      </c>
      <c r="B200">
        <f t="shared" si="3"/>
        <v>-0.76298183948039977</v>
      </c>
      <c r="C200">
        <f>[1]!XLSTAT_PDFStudent(B200,276)</f>
        <v>0.29770210743849723</v>
      </c>
    </row>
    <row r="201" spans="1:3">
      <c r="A201" s="4">
        <v>201</v>
      </c>
      <c r="B201">
        <f t="shared" si="3"/>
        <v>-0.74787328820356036</v>
      </c>
      <c r="C201">
        <f>[1]!XLSTAT_PDFStudent(B201,276)</f>
        <v>0.3011247040725385</v>
      </c>
    </row>
    <row r="202" spans="1:3">
      <c r="A202" s="4">
        <v>202</v>
      </c>
      <c r="B202">
        <f t="shared" si="3"/>
        <v>-0.73276473692672051</v>
      </c>
      <c r="C202">
        <f>[1]!XLSTAT_PDFStudent(B202,276)</f>
        <v>0.30451730065381694</v>
      </c>
    </row>
    <row r="203" spans="1:3">
      <c r="A203" s="4">
        <v>203</v>
      </c>
      <c r="B203">
        <f t="shared" si="3"/>
        <v>-0.71765618564988065</v>
      </c>
      <c r="C203">
        <f>[1]!XLSTAT_PDFStudent(B203,276)</f>
        <v>0.30787798858780635</v>
      </c>
    </row>
    <row r="204" spans="1:3">
      <c r="A204" s="4">
        <v>204</v>
      </c>
      <c r="B204">
        <f t="shared" si="3"/>
        <v>-0.70254763437304124</v>
      </c>
      <c r="C204">
        <f>[1]!XLSTAT_PDFStudent(B204,276)</f>
        <v>0.31120485970262185</v>
      </c>
    </row>
    <row r="205" spans="1:3">
      <c r="A205" s="4">
        <v>205</v>
      </c>
      <c r="B205">
        <f t="shared" si="3"/>
        <v>-0.68743908309620139</v>
      </c>
      <c r="C205">
        <f>[1]!XLSTAT_PDFStudent(B205,276)</f>
        <v>0.31449600802763944</v>
      </c>
    </row>
    <row r="206" spans="1:3">
      <c r="A206" s="4">
        <v>206</v>
      </c>
      <c r="B206">
        <f t="shared" si="3"/>
        <v>-0.67233053181936153</v>
      </c>
      <c r="C206">
        <f>[1]!XLSTAT_PDFStudent(B206,276)</f>
        <v>0.31774953158979946</v>
      </c>
    </row>
    <row r="207" spans="1:3">
      <c r="A207" s="4">
        <v>207</v>
      </c>
      <c r="B207">
        <f t="shared" si="3"/>
        <v>-0.65722198054252212</v>
      </c>
      <c r="C207">
        <f>[1]!XLSTAT_PDFStudent(B207,276)</f>
        <v>0.3209635342250422</v>
      </c>
    </row>
    <row r="208" spans="1:3">
      <c r="A208" s="4">
        <v>208</v>
      </c>
      <c r="B208">
        <f t="shared" si="3"/>
        <v>-0.64211342926568227</v>
      </c>
      <c r="C208">
        <f>[1]!XLSTAT_PDFStudent(B208,276)</f>
        <v>0.3241361274026418</v>
      </c>
    </row>
    <row r="209" spans="1:3">
      <c r="A209" s="4">
        <v>209</v>
      </c>
      <c r="B209">
        <f t="shared" si="3"/>
        <v>-0.62700487798884241</v>
      </c>
      <c r="C209">
        <f>[1]!XLSTAT_PDFStudent(B209,276)</f>
        <v>0.32726543206000819</v>
      </c>
    </row>
    <row r="210" spans="1:3">
      <c r="A210" s="4">
        <v>210</v>
      </c>
      <c r="B210">
        <f t="shared" si="3"/>
        <v>-0.611896326712003</v>
      </c>
      <c r="C210">
        <f>[1]!XLSTAT_PDFStudent(B210,276)</f>
        <v>0.33034958044540152</v>
      </c>
    </row>
    <row r="211" spans="1:3">
      <c r="A211" s="4">
        <v>211</v>
      </c>
      <c r="B211">
        <f t="shared" si="3"/>
        <v>-0.59678777543516315</v>
      </c>
      <c r="C211">
        <f>[1]!XLSTAT_PDFStudent(B211,276)</f>
        <v>0.33338671796615194</v>
      </c>
    </row>
    <row r="212" spans="1:3">
      <c r="A212" s="4">
        <v>212</v>
      </c>
      <c r="B212">
        <f t="shared" si="3"/>
        <v>-0.58167922415832329</v>
      </c>
      <c r="C212">
        <f>[1]!XLSTAT_PDFStudent(B212,276)</f>
        <v>0.33637500503978668</v>
      </c>
    </row>
    <row r="213" spans="1:3">
      <c r="A213" s="4">
        <v>213</v>
      </c>
      <c r="B213">
        <f t="shared" si="3"/>
        <v>-0.56657067288148388</v>
      </c>
      <c r="C213">
        <f>[1]!XLSTAT_PDFStudent(B213,276)</f>
        <v>0.33931261894555459</v>
      </c>
    </row>
    <row r="214" spans="1:3">
      <c r="A214" s="4">
        <v>214</v>
      </c>
      <c r="B214">
        <f t="shared" si="3"/>
        <v>-0.55146212160464403</v>
      </c>
      <c r="C214">
        <f>[1]!XLSTAT_PDFStudent(B214,276)</f>
        <v>0.34219775567364946</v>
      </c>
    </row>
    <row r="215" spans="1:3">
      <c r="A215" s="4">
        <v>215</v>
      </c>
      <c r="B215">
        <f t="shared" si="3"/>
        <v>-0.53635357032780417</v>
      </c>
      <c r="C215">
        <f>[1]!XLSTAT_PDFStudent(B215,276)</f>
        <v>0.34502863176960841</v>
      </c>
    </row>
    <row r="216" spans="1:3">
      <c r="A216" s="4">
        <v>216</v>
      </c>
      <c r="B216">
        <f t="shared" si="3"/>
        <v>-0.52124501905096476</v>
      </c>
      <c r="C216">
        <f>[1]!XLSTAT_PDFStudent(B216,276)</f>
        <v>0.34780348617126261</v>
      </c>
    </row>
    <row r="217" spans="1:3">
      <c r="A217" s="4">
        <v>217</v>
      </c>
      <c r="B217">
        <f t="shared" si="3"/>
        <v>-0.50613646777412491</v>
      </c>
      <c r="C217">
        <f>[1]!XLSTAT_PDFStudent(B217,276)</f>
        <v>0.35052058203543779</v>
      </c>
    </row>
    <row r="218" spans="1:3">
      <c r="A218" s="4">
        <v>218</v>
      </c>
      <c r="B218">
        <f t="shared" si="3"/>
        <v>-0.49102791649728506</v>
      </c>
      <c r="C218">
        <f>[1]!XLSTAT_PDFStudent(B218,276)</f>
        <v>0.35317820855200693</v>
      </c>
    </row>
    <row r="219" spans="1:3">
      <c r="A219" s="4">
        <v>219</v>
      </c>
      <c r="B219">
        <f t="shared" si="3"/>
        <v>-0.47591936522044564</v>
      </c>
      <c r="C219">
        <f>[1]!XLSTAT_PDFStudent(B219,276)</f>
        <v>0.35577468274244095</v>
      </c>
    </row>
    <row r="220" spans="1:3">
      <c r="A220" s="4">
        <v>220</v>
      </c>
      <c r="B220">
        <f t="shared" si="3"/>
        <v>-0.46081081394360579</v>
      </c>
      <c r="C220">
        <f>[1]!XLSTAT_PDFStudent(B220,276)</f>
        <v>0.3583083512402051</v>
      </c>
    </row>
    <row r="221" spans="1:3">
      <c r="A221" s="4">
        <v>221</v>
      </c>
      <c r="B221">
        <f t="shared" si="3"/>
        <v>-0.44570226266676594</v>
      </c>
      <c r="C221">
        <f>[1]!XLSTAT_PDFStudent(B221,276)</f>
        <v>0.36077759205056592</v>
      </c>
    </row>
    <row r="222" spans="1:3">
      <c r="A222" s="4">
        <v>222</v>
      </c>
      <c r="B222">
        <f t="shared" si="3"/>
        <v>-0.43059371138992653</v>
      </c>
      <c r="C222">
        <f>[1]!XLSTAT_PDFStudent(B222,276)</f>
        <v>0.36318081628692062</v>
      </c>
    </row>
    <row r="223" spans="1:3">
      <c r="A223" s="4">
        <v>223</v>
      </c>
      <c r="B223">
        <f t="shared" si="3"/>
        <v>-0.41548516011308667</v>
      </c>
      <c r="C223">
        <f>[1]!XLSTAT_PDFStudent(B223,276)</f>
        <v>0.36551646988120051</v>
      </c>
    </row>
    <row r="224" spans="1:3">
      <c r="A224" s="4">
        <v>224</v>
      </c>
      <c r="B224">
        <f t="shared" si="3"/>
        <v>-0.40037660883624726</v>
      </c>
      <c r="C224">
        <f>[1]!XLSTAT_PDFStudent(B224,276)</f>
        <v>0.36778303526575462</v>
      </c>
    </row>
    <row r="225" spans="1:3">
      <c r="A225" s="4">
        <v>225</v>
      </c>
      <c r="B225">
        <f t="shared" si="3"/>
        <v>-0.38526805755940741</v>
      </c>
      <c r="C225">
        <f>[1]!XLSTAT_PDFStudent(B225,276)</f>
        <v>0.36997903302405183</v>
      </c>
    </row>
    <row r="226" spans="1:3">
      <c r="A226" s="4">
        <v>226</v>
      </c>
      <c r="B226">
        <f t="shared" si="3"/>
        <v>-0.37015950628256755</v>
      </c>
      <c r="C226">
        <f>[1]!XLSTAT_PDFStudent(B226,276)</f>
        <v>0.37210302350779229</v>
      </c>
    </row>
    <row r="227" spans="1:3">
      <c r="A227" s="4">
        <v>227</v>
      </c>
      <c r="B227">
        <f t="shared" si="3"/>
        <v>-0.35505095500572814</v>
      </c>
      <c r="C227">
        <f>[1]!XLSTAT_PDFStudent(B227,276)</f>
        <v>0.37415360841787165</v>
      </c>
    </row>
    <row r="228" spans="1:3">
      <c r="A228" s="4">
        <v>228</v>
      </c>
      <c r="B228">
        <f t="shared" si="3"/>
        <v>-0.33994240372888829</v>
      </c>
      <c r="C228">
        <f>[1]!XLSTAT_PDFStudent(B228,276)</f>
        <v>0.37612943234682611</v>
      </c>
    </row>
    <row r="229" spans="1:3">
      <c r="A229" s="4">
        <v>229</v>
      </c>
      <c r="B229">
        <f t="shared" si="3"/>
        <v>-0.32483385245204843</v>
      </c>
      <c r="C229">
        <f>[1]!XLSTAT_PDFStudent(B229,276)</f>
        <v>0.37802918428024929</v>
      </c>
    </row>
    <row r="230" spans="1:3">
      <c r="A230" s="4">
        <v>230</v>
      </c>
      <c r="B230">
        <f t="shared" si="3"/>
        <v>-0.30972530117520902</v>
      </c>
      <c r="C230">
        <f>[1]!XLSTAT_PDFStudent(B230,276)</f>
        <v>0.37985159905495325</v>
      </c>
    </row>
    <row r="231" spans="1:3">
      <c r="A231" s="4">
        <v>231</v>
      </c>
      <c r="B231">
        <f t="shared" si="3"/>
        <v>-0.29461674989836917</v>
      </c>
      <c r="C231">
        <f>[1]!XLSTAT_PDFStudent(B231,276)</f>
        <v>0.38159545877152246</v>
      </c>
    </row>
    <row r="232" spans="1:3">
      <c r="A232" s="4">
        <v>232</v>
      </c>
      <c r="B232">
        <f t="shared" si="3"/>
        <v>-0.27950819862152931</v>
      </c>
      <c r="C232">
        <f>[1]!XLSTAT_PDFStudent(B232,276)</f>
        <v>0.38325959415910965</v>
      </c>
    </row>
    <row r="233" spans="1:3">
      <c r="A233" s="4">
        <v>233</v>
      </c>
      <c r="B233">
        <f t="shared" si="3"/>
        <v>-0.2643996473446899</v>
      </c>
      <c r="C233">
        <f>[1]!XLSTAT_PDFStudent(B233,276)</f>
        <v>0.38484288589020282</v>
      </c>
    </row>
    <row r="234" spans="1:3">
      <c r="A234" s="4">
        <v>234</v>
      </c>
      <c r="B234">
        <f t="shared" si="3"/>
        <v>-0.24929109606785005</v>
      </c>
      <c r="C234">
        <f>[1]!XLSTAT_PDFStudent(B234,276)</f>
        <v>0.3863442658433851</v>
      </c>
    </row>
    <row r="235" spans="1:3">
      <c r="A235" s="4">
        <v>235</v>
      </c>
      <c r="B235">
        <f t="shared" si="3"/>
        <v>-0.23418254479101019</v>
      </c>
      <c r="C235">
        <f>[1]!XLSTAT_PDFStudent(B235,276)</f>
        <v>0.38776271831208237</v>
      </c>
    </row>
    <row r="236" spans="1:3">
      <c r="A236" s="4">
        <v>236</v>
      </c>
      <c r="B236">
        <f t="shared" si="3"/>
        <v>-0.21907399351417078</v>
      </c>
      <c r="C236">
        <f>[1]!XLSTAT_PDFStudent(B236,276)</f>
        <v>0.38909728115726461</v>
      </c>
    </row>
    <row r="237" spans="1:3">
      <c r="A237" s="4">
        <v>237</v>
      </c>
      <c r="B237">
        <f t="shared" si="3"/>
        <v>-0.20396544223733093</v>
      </c>
      <c r="C237">
        <f>[1]!XLSTAT_PDFStudent(B237,276)</f>
        <v>0.39034704690237537</v>
      </c>
    </row>
    <row r="238" spans="1:3">
      <c r="A238" s="4">
        <v>238</v>
      </c>
      <c r="B238">
        <f t="shared" si="3"/>
        <v>-0.18885689096049108</v>
      </c>
      <c r="C238">
        <f>[1]!XLSTAT_PDFStudent(B238,276)</f>
        <v>0.39151116376867462</v>
      </c>
    </row>
    <row r="239" spans="1:3">
      <c r="A239" s="4">
        <v>239</v>
      </c>
      <c r="B239">
        <f t="shared" si="3"/>
        <v>-0.17374833968365166</v>
      </c>
      <c r="C239">
        <f>[1]!XLSTAT_PDFStudent(B239,276)</f>
        <v>0.39258883664933003</v>
      </c>
    </row>
    <row r="240" spans="1:3">
      <c r="A240" s="4">
        <v>240</v>
      </c>
      <c r="B240">
        <f t="shared" si="3"/>
        <v>-0.15863978840681181</v>
      </c>
      <c r="C240">
        <f>[1]!XLSTAT_PDFStudent(B240,276)</f>
        <v>0.39357932802074752</v>
      </c>
    </row>
    <row r="241" spans="1:3">
      <c r="A241" s="4">
        <v>241</v>
      </c>
      <c r="B241">
        <f t="shared" si="3"/>
        <v>-0.14353123712997196</v>
      </c>
      <c r="C241">
        <f>[1]!XLSTAT_PDFStudent(B241,276)</f>
        <v>0.39448195878953463</v>
      </c>
    </row>
    <row r="242" spans="1:3">
      <c r="A242" s="4">
        <v>242</v>
      </c>
      <c r="B242">
        <f t="shared" si="3"/>
        <v>-0.12842268585313255</v>
      </c>
      <c r="C242">
        <f>[1]!XLSTAT_PDFStudent(B242,276)</f>
        <v>0.39529610907392077</v>
      </c>
    </row>
    <row r="243" spans="1:3">
      <c r="A243" s="4">
        <v>243</v>
      </c>
      <c r="B243">
        <f t="shared" si="3"/>
        <v>-0.11331413457629269</v>
      </c>
      <c r="C243">
        <f>[1]!XLSTAT_PDFStudent(B243,276)</f>
        <v>0.39602121891811148</v>
      </c>
    </row>
    <row r="244" spans="1:3">
      <c r="A244" s="4">
        <v>244</v>
      </c>
      <c r="B244">
        <f t="shared" si="3"/>
        <v>-9.8205583299452837E-2</v>
      </c>
      <c r="C244">
        <f>[1]!XLSTAT_PDFStudent(B244,276)</f>
        <v>0.39665678893873174</v>
      </c>
    </row>
    <row r="245" spans="1:3">
      <c r="A245" s="4">
        <v>245</v>
      </c>
      <c r="B245">
        <f t="shared" si="3"/>
        <v>-8.3097032022613426E-2</v>
      </c>
      <c r="C245">
        <f>[1]!XLSTAT_PDFStudent(B245,276)</f>
        <v>0.397202380901991</v>
      </c>
    </row>
    <row r="246" spans="1:3">
      <c r="A246" s="4">
        <v>246</v>
      </c>
      <c r="B246">
        <f t="shared" si="3"/>
        <v>-6.7988480745773572E-2</v>
      </c>
      <c r="C246">
        <f>[1]!XLSTAT_PDFStudent(B246,276)</f>
        <v>0.39765761823089663</v>
      </c>
    </row>
    <row r="247" spans="1:3">
      <c r="A247" s="4">
        <v>247</v>
      </c>
      <c r="B247">
        <f t="shared" si="3"/>
        <v>-5.2879929468934161E-2</v>
      </c>
      <c r="C247">
        <f>[1]!XLSTAT_PDFStudent(B247,276)</f>
        <v>0.39802218644142057</v>
      </c>
    </row>
    <row r="248" spans="1:3">
      <c r="A248" s="4">
        <v>248</v>
      </c>
      <c r="B248">
        <f t="shared" si="3"/>
        <v>-3.7771378192094307E-2</v>
      </c>
      <c r="C248">
        <f>[1]!XLSTAT_PDFStudent(B248,276)</f>
        <v>0.39829583350721104</v>
      </c>
    </row>
    <row r="249" spans="1:3">
      <c r="A249" s="4">
        <v>249</v>
      </c>
      <c r="B249">
        <f t="shared" si="3"/>
        <v>-2.2662826915254453E-2</v>
      </c>
      <c r="C249">
        <f>[1]!XLSTAT_PDFStudent(B249,276)</f>
        <v>0.39847837015202298</v>
      </c>
    </row>
    <row r="250" spans="1:3">
      <c r="A250" s="4">
        <v>250</v>
      </c>
      <c r="B250">
        <f t="shared" si="3"/>
        <v>-7.5542756384150422E-3</v>
      </c>
      <c r="C250">
        <f>[1]!XLSTAT_PDFStudent(B250,276)</f>
        <v>0.39856967006938615</v>
      </c>
    </row>
    <row r="251" spans="1:3">
      <c r="A251" s="4">
        <v>251</v>
      </c>
      <c r="B251">
        <f t="shared" si="3"/>
        <v>7.5542756384248122E-3</v>
      </c>
      <c r="C251">
        <f>[1]!XLSTAT_PDFStudent(B251,276)</f>
        <v>0.39856967006938615</v>
      </c>
    </row>
    <row r="252" spans="1:3">
      <c r="A252" s="4">
        <v>252</v>
      </c>
      <c r="B252">
        <f t="shared" si="3"/>
        <v>2.2662826915264667E-2</v>
      </c>
      <c r="C252">
        <f>[1]!XLSTAT_PDFStudent(B252,276)</f>
        <v>0.39847837015202298</v>
      </c>
    </row>
    <row r="253" spans="1:3">
      <c r="A253" s="4">
        <v>253</v>
      </c>
      <c r="B253">
        <f t="shared" si="3"/>
        <v>3.7771378192104077E-2</v>
      </c>
      <c r="C253">
        <f>[1]!XLSTAT_PDFStudent(B253,276)</f>
        <v>0.39829583350721104</v>
      </c>
    </row>
    <row r="254" spans="1:3">
      <c r="A254" s="4">
        <v>254</v>
      </c>
      <c r="B254">
        <f t="shared" si="3"/>
        <v>5.2879929468943931E-2</v>
      </c>
      <c r="C254">
        <f>[1]!XLSTAT_PDFStudent(B254,276)</f>
        <v>0.39802218644142057</v>
      </c>
    </row>
    <row r="255" spans="1:3">
      <c r="A255" s="4">
        <v>255</v>
      </c>
      <c r="B255">
        <f t="shared" si="3"/>
        <v>6.7988480745783786E-2</v>
      </c>
      <c r="C255">
        <f>[1]!XLSTAT_PDFStudent(B255,276)</f>
        <v>0.39765761823089663</v>
      </c>
    </row>
    <row r="256" spans="1:3">
      <c r="A256" s="4">
        <v>256</v>
      </c>
      <c r="B256">
        <f t="shared" si="3"/>
        <v>8.3097032022623196E-2</v>
      </c>
      <c r="C256">
        <f>[1]!XLSTAT_PDFStudent(B256,276)</f>
        <v>0.397202380901991</v>
      </c>
    </row>
    <row r="257" spans="1:3">
      <c r="A257" s="4">
        <v>257</v>
      </c>
      <c r="B257">
        <f t="shared" ref="B257:B320" si="4">-3.7695835435715+(A257-1)*0.0151085512768397</f>
        <v>9.8205583299463051E-2</v>
      </c>
      <c r="C257">
        <f>[1]!XLSTAT_PDFStudent(B257,276)</f>
        <v>0.39665678893873174</v>
      </c>
    </row>
    <row r="258" spans="1:3">
      <c r="A258" s="4">
        <v>258</v>
      </c>
      <c r="B258">
        <f t="shared" si="4"/>
        <v>0.11331413457630291</v>
      </c>
      <c r="C258">
        <f>[1]!XLSTAT_PDFStudent(B258,276)</f>
        <v>0.39602121891811148</v>
      </c>
    </row>
    <row r="259" spans="1:3">
      <c r="A259" s="4">
        <v>259</v>
      </c>
      <c r="B259">
        <f t="shared" si="4"/>
        <v>0.12842268585314232</v>
      </c>
      <c r="C259">
        <f>[1]!XLSTAT_PDFStudent(B259,276)</f>
        <v>0.39529610907392077</v>
      </c>
    </row>
    <row r="260" spans="1:3">
      <c r="A260" s="4">
        <v>260</v>
      </c>
      <c r="B260">
        <f t="shared" si="4"/>
        <v>0.14353123712998217</v>
      </c>
      <c r="C260">
        <f>[1]!XLSTAT_PDFStudent(B260,276)</f>
        <v>0.39448195878953463</v>
      </c>
    </row>
    <row r="261" spans="1:3">
      <c r="A261" s="4">
        <v>261</v>
      </c>
      <c r="B261">
        <f t="shared" si="4"/>
        <v>0.15863978840682202</v>
      </c>
      <c r="C261">
        <f>[1]!XLSTAT_PDFStudent(B261,276)</f>
        <v>0.39357932802074752</v>
      </c>
    </row>
    <row r="262" spans="1:3">
      <c r="A262" s="4">
        <v>262</v>
      </c>
      <c r="B262">
        <f t="shared" si="4"/>
        <v>0.17374833968366143</v>
      </c>
      <c r="C262">
        <f>[1]!XLSTAT_PDFStudent(B262,276)</f>
        <v>0.39258883664933003</v>
      </c>
    </row>
    <row r="263" spans="1:3">
      <c r="A263" s="4">
        <v>263</v>
      </c>
      <c r="B263">
        <f t="shared" si="4"/>
        <v>0.18885689096050129</v>
      </c>
      <c r="C263">
        <f>[1]!XLSTAT_PDFStudent(B263,276)</f>
        <v>0.39151116376867462</v>
      </c>
    </row>
    <row r="264" spans="1:3">
      <c r="A264" s="4">
        <v>264</v>
      </c>
      <c r="B264">
        <f t="shared" si="4"/>
        <v>0.20396544223734114</v>
      </c>
      <c r="C264">
        <f>[1]!XLSTAT_PDFStudent(B264,276)</f>
        <v>0.39034704690237537</v>
      </c>
    </row>
    <row r="265" spans="1:3">
      <c r="A265" s="4">
        <v>265</v>
      </c>
      <c r="B265">
        <f t="shared" si="4"/>
        <v>0.21907399351418055</v>
      </c>
      <c r="C265">
        <f>[1]!XLSTAT_PDFStudent(B265,276)</f>
        <v>0.38909728115726461</v>
      </c>
    </row>
    <row r="266" spans="1:3">
      <c r="A266" s="4">
        <v>266</v>
      </c>
      <c r="B266">
        <f t="shared" si="4"/>
        <v>0.23418254479102041</v>
      </c>
      <c r="C266">
        <f>[1]!XLSTAT_PDFStudent(B266,276)</f>
        <v>0.38776271831208237</v>
      </c>
    </row>
    <row r="267" spans="1:3">
      <c r="A267" s="4">
        <v>267</v>
      </c>
      <c r="B267">
        <f t="shared" si="4"/>
        <v>0.24929109606786026</v>
      </c>
      <c r="C267">
        <f>[1]!XLSTAT_PDFStudent(B267,276)</f>
        <v>0.3863442658433851</v>
      </c>
    </row>
    <row r="268" spans="1:3">
      <c r="A268" s="4">
        <v>268</v>
      </c>
      <c r="B268">
        <f t="shared" si="4"/>
        <v>0.26439964734470012</v>
      </c>
      <c r="C268">
        <f>[1]!XLSTAT_PDFStudent(B268,276)</f>
        <v>0.38484288589020282</v>
      </c>
    </row>
    <row r="269" spans="1:3">
      <c r="A269" s="4">
        <v>269</v>
      </c>
      <c r="B269">
        <f t="shared" si="4"/>
        <v>0.27950819862153908</v>
      </c>
      <c r="C269">
        <f>[1]!XLSTAT_PDFStudent(B269,276)</f>
        <v>0.38325959415910965</v>
      </c>
    </row>
    <row r="270" spans="1:3">
      <c r="A270" s="4">
        <v>270</v>
      </c>
      <c r="B270">
        <f t="shared" si="4"/>
        <v>0.29461674989837894</v>
      </c>
      <c r="C270">
        <f>[1]!XLSTAT_PDFStudent(B270,276)</f>
        <v>0.38159545877152246</v>
      </c>
    </row>
    <row r="271" spans="1:3">
      <c r="A271" s="4">
        <v>271</v>
      </c>
      <c r="B271">
        <f t="shared" si="4"/>
        <v>0.30972530117521879</v>
      </c>
      <c r="C271">
        <f>[1]!XLSTAT_PDFStudent(B271,276)</f>
        <v>0.37985159905495325</v>
      </c>
    </row>
    <row r="272" spans="1:3">
      <c r="A272" s="4">
        <v>272</v>
      </c>
      <c r="B272">
        <f t="shared" si="4"/>
        <v>0.32483385245205865</v>
      </c>
      <c r="C272">
        <f>[1]!XLSTAT_PDFStudent(B272,276)</f>
        <v>0.37802918428024929</v>
      </c>
    </row>
    <row r="273" spans="1:3">
      <c r="A273" s="4">
        <v>273</v>
      </c>
      <c r="B273">
        <f t="shared" si="4"/>
        <v>0.3399424037288985</v>
      </c>
      <c r="C273">
        <f>[1]!XLSTAT_PDFStudent(B273,276)</f>
        <v>0.37612943234682611</v>
      </c>
    </row>
    <row r="274" spans="1:3">
      <c r="A274" s="4">
        <v>274</v>
      </c>
      <c r="B274">
        <f t="shared" si="4"/>
        <v>0.35505095500573836</v>
      </c>
      <c r="C274">
        <f>[1]!XLSTAT_PDFStudent(B274,276)</f>
        <v>0.37415360841787165</v>
      </c>
    </row>
    <row r="275" spans="1:3">
      <c r="A275" s="4">
        <v>275</v>
      </c>
      <c r="B275">
        <f t="shared" si="4"/>
        <v>0.37015950628257732</v>
      </c>
      <c r="C275">
        <f>[1]!XLSTAT_PDFStudent(B275,276)</f>
        <v>0.37210302350779229</v>
      </c>
    </row>
    <row r="276" spans="1:3">
      <c r="A276" s="4">
        <v>276</v>
      </c>
      <c r="B276">
        <f t="shared" si="4"/>
        <v>0.38526805755941718</v>
      </c>
      <c r="C276">
        <f>[1]!XLSTAT_PDFStudent(B276,276)</f>
        <v>0.36997903302405183</v>
      </c>
    </row>
    <row r="277" spans="1:3">
      <c r="A277" s="4">
        <v>277</v>
      </c>
      <c r="B277">
        <f t="shared" si="4"/>
        <v>0.40037660883625703</v>
      </c>
      <c r="C277">
        <f>[1]!XLSTAT_PDFStudent(B277,276)</f>
        <v>0.36778303526575462</v>
      </c>
    </row>
    <row r="278" spans="1:3">
      <c r="A278" s="4">
        <v>278</v>
      </c>
      <c r="B278">
        <f t="shared" si="4"/>
        <v>0.41548516011309689</v>
      </c>
      <c r="C278">
        <f>[1]!XLSTAT_PDFStudent(B278,276)</f>
        <v>0.36551646988120051</v>
      </c>
    </row>
    <row r="279" spans="1:3">
      <c r="A279" s="4">
        <v>279</v>
      </c>
      <c r="B279">
        <f t="shared" si="4"/>
        <v>0.43059371138993674</v>
      </c>
      <c r="C279">
        <f>[1]!XLSTAT_PDFStudent(B279,276)</f>
        <v>0.36318081628692062</v>
      </c>
    </row>
    <row r="280" spans="1:3">
      <c r="A280" s="4">
        <v>280</v>
      </c>
      <c r="B280">
        <f t="shared" si="4"/>
        <v>0.44570226266677659</v>
      </c>
      <c r="C280">
        <f>[1]!XLSTAT_PDFStudent(B280,276)</f>
        <v>0.36077759205056592</v>
      </c>
    </row>
    <row r="281" spans="1:3">
      <c r="A281" s="4">
        <v>281</v>
      </c>
      <c r="B281">
        <f t="shared" si="4"/>
        <v>0.46081081394361556</v>
      </c>
      <c r="C281">
        <f>[1]!XLSTAT_PDFStudent(B281,276)</f>
        <v>0.3583083512402051</v>
      </c>
    </row>
    <row r="282" spans="1:3">
      <c r="A282" s="4">
        <v>282</v>
      </c>
      <c r="B282">
        <f t="shared" si="4"/>
        <v>0.47591936522045541</v>
      </c>
      <c r="C282">
        <f>[1]!XLSTAT_PDFStudent(B282,276)</f>
        <v>0.35577468274244095</v>
      </c>
    </row>
    <row r="283" spans="1:3">
      <c r="A283" s="4">
        <v>283</v>
      </c>
      <c r="B283">
        <f t="shared" si="4"/>
        <v>0.49102791649729527</v>
      </c>
      <c r="C283">
        <f>[1]!XLSTAT_PDFStudent(B283,276)</f>
        <v>0.35317820855200693</v>
      </c>
    </row>
    <row r="284" spans="1:3">
      <c r="A284" s="4">
        <v>284</v>
      </c>
      <c r="B284">
        <f t="shared" si="4"/>
        <v>0.50613646777413512</v>
      </c>
      <c r="C284">
        <f>[1]!XLSTAT_PDFStudent(B284,276)</f>
        <v>0.35052058203542696</v>
      </c>
    </row>
    <row r="285" spans="1:3">
      <c r="A285" s="4">
        <v>285</v>
      </c>
      <c r="B285">
        <f t="shared" si="4"/>
        <v>0.52124501905097498</v>
      </c>
      <c r="C285">
        <f>[1]!XLSTAT_PDFStudent(B285,276)</f>
        <v>0.3478034861712519</v>
      </c>
    </row>
    <row r="286" spans="1:3">
      <c r="A286" s="4">
        <v>286</v>
      </c>
      <c r="B286">
        <f t="shared" si="4"/>
        <v>0.53635357032781394</v>
      </c>
      <c r="C286">
        <f>[1]!XLSTAT_PDFStudent(B286,276)</f>
        <v>0.34502863176960841</v>
      </c>
    </row>
    <row r="287" spans="1:3">
      <c r="A287" s="4">
        <v>287</v>
      </c>
      <c r="B287">
        <f t="shared" si="4"/>
        <v>0.5514621216046538</v>
      </c>
      <c r="C287">
        <f>[1]!XLSTAT_PDFStudent(B287,276)</f>
        <v>0.34219775567364946</v>
      </c>
    </row>
    <row r="288" spans="1:3">
      <c r="A288" s="4">
        <v>288</v>
      </c>
      <c r="B288">
        <f t="shared" si="4"/>
        <v>0.56657067288149365</v>
      </c>
      <c r="C288">
        <f>[1]!XLSTAT_PDFStudent(B288,276)</f>
        <v>0.33931261894555459</v>
      </c>
    </row>
    <row r="289" spans="1:3">
      <c r="A289" s="4">
        <v>289</v>
      </c>
      <c r="B289">
        <f t="shared" si="4"/>
        <v>0.58167922415833351</v>
      </c>
      <c r="C289">
        <f>[1]!XLSTAT_PDFStudent(B289,276)</f>
        <v>0.33637500503978668</v>
      </c>
    </row>
    <row r="290" spans="1:3">
      <c r="A290" s="4">
        <v>290</v>
      </c>
      <c r="B290">
        <f t="shared" si="4"/>
        <v>0.59678777543517336</v>
      </c>
      <c r="C290">
        <f>[1]!XLSTAT_PDFStudent(B290,276)</f>
        <v>0.33338671796614167</v>
      </c>
    </row>
    <row r="291" spans="1:3">
      <c r="A291" s="4">
        <v>291</v>
      </c>
      <c r="B291">
        <f t="shared" si="4"/>
        <v>0.61189632671201322</v>
      </c>
      <c r="C291">
        <f>[1]!XLSTAT_PDFStudent(B291,276)</f>
        <v>0.33034958044540152</v>
      </c>
    </row>
    <row r="292" spans="1:3">
      <c r="A292" s="4">
        <v>292</v>
      </c>
      <c r="B292">
        <f t="shared" si="4"/>
        <v>0.62700487798885218</v>
      </c>
      <c r="C292">
        <f>[1]!XLSTAT_PDFStudent(B292,276)</f>
        <v>0.32726543206000819</v>
      </c>
    </row>
    <row r="293" spans="1:3">
      <c r="A293" s="4">
        <v>293</v>
      </c>
      <c r="B293">
        <f t="shared" si="4"/>
        <v>0.64211342926569204</v>
      </c>
      <c r="C293">
        <f>[1]!XLSTAT_PDFStudent(B293,276)</f>
        <v>0.3241361274026418</v>
      </c>
    </row>
    <row r="294" spans="1:3">
      <c r="A294" s="4">
        <v>294</v>
      </c>
      <c r="B294">
        <f t="shared" si="4"/>
        <v>0.65722198054253189</v>
      </c>
      <c r="C294">
        <f>[1]!XLSTAT_PDFStudent(B294,276)</f>
        <v>0.32096353422503232</v>
      </c>
    </row>
    <row r="295" spans="1:3">
      <c r="A295" s="4">
        <v>295</v>
      </c>
      <c r="B295">
        <f t="shared" si="4"/>
        <v>0.67233053181937175</v>
      </c>
      <c r="C295">
        <f>[1]!XLSTAT_PDFStudent(B295,276)</f>
        <v>0.31774953158979946</v>
      </c>
    </row>
    <row r="296" spans="1:3">
      <c r="A296" s="4">
        <v>296</v>
      </c>
      <c r="B296">
        <f t="shared" si="4"/>
        <v>0.6874390830962116</v>
      </c>
      <c r="C296">
        <f>[1]!XLSTAT_PDFStudent(B296,276)</f>
        <v>0.31449600802763944</v>
      </c>
    </row>
    <row r="297" spans="1:3">
      <c r="A297" s="4">
        <v>297</v>
      </c>
      <c r="B297">
        <f t="shared" si="4"/>
        <v>0.70254763437305146</v>
      </c>
      <c r="C297">
        <f>[1]!XLSTAT_PDFStudent(B297,276)</f>
        <v>0.31120485970262185</v>
      </c>
    </row>
    <row r="298" spans="1:3">
      <c r="A298" s="4">
        <v>298</v>
      </c>
      <c r="B298">
        <f t="shared" si="4"/>
        <v>0.71765618564989042</v>
      </c>
      <c r="C298">
        <f>[1]!XLSTAT_PDFStudent(B298,276)</f>
        <v>0.30787798858780635</v>
      </c>
    </row>
    <row r="299" spans="1:3">
      <c r="A299" s="4">
        <v>299</v>
      </c>
      <c r="B299">
        <f t="shared" si="4"/>
        <v>0.73276473692673028</v>
      </c>
      <c r="C299">
        <f>[1]!XLSTAT_PDFStudent(B299,276)</f>
        <v>0.30451730065380761</v>
      </c>
    </row>
    <row r="300" spans="1:3">
      <c r="A300" s="4">
        <v>300</v>
      </c>
      <c r="B300">
        <f t="shared" si="4"/>
        <v>0.74787328820357013</v>
      </c>
      <c r="C300">
        <f>[1]!XLSTAT_PDFStudent(B300,276)</f>
        <v>0.30112470407252928</v>
      </c>
    </row>
    <row r="301" spans="1:3">
      <c r="A301" s="4">
        <v>301</v>
      </c>
      <c r="B301">
        <f t="shared" si="4"/>
        <v>0.76298183948040998</v>
      </c>
      <c r="C301">
        <f>[1]!XLSTAT_PDFStudent(B301,276)</f>
        <v>0.29770210743849723</v>
      </c>
    </row>
    <row r="302" spans="1:3">
      <c r="A302" s="4">
        <v>302</v>
      </c>
      <c r="B302">
        <f t="shared" si="4"/>
        <v>0.77809039075724984</v>
      </c>
      <c r="C302">
        <f>[1]!XLSTAT_PDFStudent(B302,276)</f>
        <v>0.29425141801001409</v>
      </c>
    </row>
    <row r="303" spans="1:3">
      <c r="A303" s="4">
        <v>303</v>
      </c>
      <c r="B303">
        <f t="shared" si="4"/>
        <v>0.79319894203408969</v>
      </c>
      <c r="C303">
        <f>[1]!XLSTAT_PDFStudent(B303,276)</f>
        <v>0.29077453997234592</v>
      </c>
    </row>
    <row r="304" spans="1:3">
      <c r="A304" s="4">
        <v>304</v>
      </c>
      <c r="B304">
        <f t="shared" si="4"/>
        <v>0.80830749331092866</v>
      </c>
      <c r="C304">
        <f>[1]!XLSTAT_PDFStudent(B304,276)</f>
        <v>0.28727337272513559</v>
      </c>
    </row>
    <row r="305" spans="1:3">
      <c r="A305" s="4">
        <v>305</v>
      </c>
      <c r="B305">
        <f t="shared" si="4"/>
        <v>0.82341604458776851</v>
      </c>
      <c r="C305">
        <f>[1]!XLSTAT_PDFStudent(B305,276)</f>
        <v>0.28374980919602877</v>
      </c>
    </row>
    <row r="306" spans="1:3">
      <c r="A306" s="4">
        <v>306</v>
      </c>
      <c r="B306">
        <f t="shared" si="4"/>
        <v>0.83852459586460837</v>
      </c>
      <c r="C306">
        <f>[1]!XLSTAT_PDFStudent(B306,276)</f>
        <v>0.28020573418266881</v>
      </c>
    </row>
    <row r="307" spans="1:3">
      <c r="A307" s="4">
        <v>307</v>
      </c>
      <c r="B307">
        <f t="shared" si="4"/>
        <v>0.85363314714144822</v>
      </c>
      <c r="C307">
        <f>[1]!XLSTAT_PDFStudent(B307,276)</f>
        <v>0.27664302272482266</v>
      </c>
    </row>
    <row r="308" spans="1:3">
      <c r="A308" s="4">
        <v>308</v>
      </c>
      <c r="B308">
        <f t="shared" si="4"/>
        <v>0.86874169841828808</v>
      </c>
      <c r="C308">
        <f>[1]!XLSTAT_PDFStudent(B308,276)</f>
        <v>0.27306353850873333</v>
      </c>
    </row>
    <row r="309" spans="1:3">
      <c r="A309" s="4">
        <v>309</v>
      </c>
      <c r="B309">
        <f t="shared" si="4"/>
        <v>0.88385024969512704</v>
      </c>
      <c r="C309">
        <f>[1]!XLSTAT_PDFStudent(B309,276)</f>
        <v>0.26946913230527575</v>
      </c>
    </row>
    <row r="310" spans="1:3">
      <c r="A310" s="4">
        <v>310</v>
      </c>
      <c r="B310">
        <f t="shared" si="4"/>
        <v>0.8989588009719669</v>
      </c>
      <c r="C310">
        <f>[1]!XLSTAT_PDFStudent(B310,276)</f>
        <v>0.26586164044376431</v>
      </c>
    </row>
    <row r="311" spans="1:3">
      <c r="A311" s="4">
        <v>311</v>
      </c>
      <c r="B311">
        <f t="shared" si="4"/>
        <v>0.91406735224880675</v>
      </c>
      <c r="C311">
        <f>[1]!XLSTAT_PDFStudent(B311,276)</f>
        <v>0.26224288332303203</v>
      </c>
    </row>
    <row r="312" spans="1:3">
      <c r="A312" s="4">
        <v>312</v>
      </c>
      <c r="B312">
        <f t="shared" si="4"/>
        <v>0.92917590352564661</v>
      </c>
      <c r="C312">
        <f>[1]!XLSTAT_PDFStudent(B312,276)</f>
        <v>0.25861466396126231</v>
      </c>
    </row>
    <row r="313" spans="1:3">
      <c r="A313" s="4">
        <v>313</v>
      </c>
      <c r="B313">
        <f t="shared" si="4"/>
        <v>0.94428445480248646</v>
      </c>
      <c r="C313">
        <f>[1]!XLSTAT_PDFStudent(B313,276)</f>
        <v>0.25497876658611374</v>
      </c>
    </row>
    <row r="314" spans="1:3">
      <c r="A314" s="4">
        <v>314</v>
      </c>
      <c r="B314">
        <f t="shared" si="4"/>
        <v>0.95939300607932632</v>
      </c>
      <c r="C314">
        <f>[1]!XLSTAT_PDFStudent(B314,276)</f>
        <v>0.25133695526652466</v>
      </c>
    </row>
    <row r="315" spans="1:3">
      <c r="A315" s="4">
        <v>315</v>
      </c>
      <c r="B315">
        <f t="shared" si="4"/>
        <v>0.97450155735616528</v>
      </c>
      <c r="C315">
        <f>[1]!XLSTAT_PDFStudent(B315,276)</f>
        <v>0.24769097258737477</v>
      </c>
    </row>
    <row r="316" spans="1:3">
      <c r="A316" s="4">
        <v>316</v>
      </c>
      <c r="B316">
        <f t="shared" si="4"/>
        <v>0.98961010863300514</v>
      </c>
      <c r="C316">
        <f>[1]!XLSTAT_PDFStudent(B316,276)</f>
        <v>0.24404253836839523</v>
      </c>
    </row>
    <row r="317" spans="1:3">
      <c r="A317" s="4">
        <v>317</v>
      </c>
      <c r="B317">
        <f t="shared" si="4"/>
        <v>1.004718659909845</v>
      </c>
      <c r="C317">
        <f>[1]!XLSTAT_PDFStudent(B317,276)</f>
        <v>0.24039334842829507</v>
      </c>
    </row>
    <row r="318" spans="1:3">
      <c r="A318" s="4">
        <v>318</v>
      </c>
      <c r="B318">
        <f t="shared" si="4"/>
        <v>1.0198272111866848</v>
      </c>
      <c r="C318">
        <f>[1]!XLSTAT_PDFStudent(B318,276)</f>
        <v>0.23674507339513146</v>
      </c>
    </row>
    <row r="319" spans="1:3">
      <c r="A319" s="4">
        <v>319</v>
      </c>
      <c r="B319">
        <f t="shared" si="4"/>
        <v>1.0349357624635247</v>
      </c>
      <c r="C319">
        <f>[1]!XLSTAT_PDFStudent(B319,276)</f>
        <v>0.23309935756400063</v>
      </c>
    </row>
    <row r="320" spans="1:3">
      <c r="A320" s="4">
        <v>320</v>
      </c>
      <c r="B320">
        <f t="shared" si="4"/>
        <v>1.0500443137403646</v>
      </c>
      <c r="C320">
        <f>[1]!XLSTAT_PDFStudent(B320,276)</f>
        <v>0.22945781780271407</v>
      </c>
    </row>
    <row r="321" spans="1:3">
      <c r="A321" s="4">
        <v>321</v>
      </c>
      <c r="B321">
        <f t="shared" ref="B321:B384" si="5">-3.7695835435715+(A321-1)*0.0151085512768397</f>
        <v>1.0651528650172035</v>
      </c>
      <c r="C321">
        <f>[1]!XLSTAT_PDFStudent(B321,276)</f>
        <v>0.22582204250632321</v>
      </c>
    </row>
    <row r="322" spans="1:3">
      <c r="A322" s="4">
        <v>322</v>
      </c>
      <c r="B322">
        <f t="shared" si="5"/>
        <v>1.0802614162940434</v>
      </c>
      <c r="C322">
        <f>[1]!XLSTAT_PDFStudent(B322,276)</f>
        <v>0.22219359060115315</v>
      </c>
    </row>
    <row r="323" spans="1:3">
      <c r="A323" s="4">
        <v>323</v>
      </c>
      <c r="B323">
        <f t="shared" si="5"/>
        <v>1.0953699675708832</v>
      </c>
      <c r="C323">
        <f>[1]!XLSTAT_PDFStudent(B323,276)</f>
        <v>0.21857399059880389</v>
      </c>
    </row>
    <row r="324" spans="1:3">
      <c r="A324" s="4">
        <v>324</v>
      </c>
      <c r="B324">
        <f t="shared" si="5"/>
        <v>1.1104785188477231</v>
      </c>
      <c r="C324">
        <f>[1]!XLSTAT_PDFStudent(B324,276)</f>
        <v>0.21496473970081348</v>
      </c>
    </row>
    <row r="325" spans="1:3">
      <c r="A325" s="4">
        <v>325</v>
      </c>
      <c r="B325">
        <f t="shared" si="5"/>
        <v>1.1255870701245629</v>
      </c>
      <c r="C325">
        <f>[1]!XLSTAT_PDFStudent(B325,276)</f>
        <v>0.21136730295409289</v>
      </c>
    </row>
    <row r="326" spans="1:3">
      <c r="A326" s="4">
        <v>326</v>
      </c>
      <c r="B326">
        <f t="shared" si="5"/>
        <v>1.1406956214014028</v>
      </c>
      <c r="C326">
        <f>[1]!XLSTAT_PDFStudent(B326,276)</f>
        <v>0.20778311245771861</v>
      </c>
    </row>
    <row r="327" spans="1:3">
      <c r="A327" s="4">
        <v>327</v>
      </c>
      <c r="B327">
        <f t="shared" si="5"/>
        <v>1.1558041726782418</v>
      </c>
      <c r="C327">
        <f>[1]!XLSTAT_PDFStudent(B327,276)</f>
        <v>0.20421356662104284</v>
      </c>
    </row>
    <row r="328" spans="1:3">
      <c r="A328" s="4">
        <v>328</v>
      </c>
      <c r="B328">
        <f t="shared" si="5"/>
        <v>1.1709127239550816</v>
      </c>
      <c r="C328">
        <f>[1]!XLSTAT_PDFStudent(B328,276)</f>
        <v>0.20066002947349518</v>
      </c>
    </row>
    <row r="329" spans="1:3">
      <c r="A329" s="4">
        <v>329</v>
      </c>
      <c r="B329">
        <f t="shared" si="5"/>
        <v>1.1860212752319215</v>
      </c>
      <c r="C329">
        <f>[1]!XLSTAT_PDFStudent(B329,276)</f>
        <v>0.19712383002584857</v>
      </c>
    </row>
    <row r="330" spans="1:3">
      <c r="A330" s="4">
        <v>330</v>
      </c>
      <c r="B330">
        <f t="shared" si="5"/>
        <v>1.2011298265087613</v>
      </c>
      <c r="C330">
        <f>[1]!XLSTAT_PDFStudent(B330,276)</f>
        <v>0.19360626168316486</v>
      </c>
    </row>
    <row r="331" spans="1:3">
      <c r="A331" s="4">
        <v>331</v>
      </c>
      <c r="B331">
        <f t="shared" si="5"/>
        <v>1.2162383777856012</v>
      </c>
      <c r="C331">
        <f>[1]!XLSTAT_PDFStudent(B331,276)</f>
        <v>0.1901085817091005</v>
      </c>
    </row>
    <row r="332" spans="1:3">
      <c r="A332" s="4">
        <v>332</v>
      </c>
      <c r="B332">
        <f t="shared" si="5"/>
        <v>1.2313469290624401</v>
      </c>
      <c r="C332">
        <f>[1]!XLSTAT_PDFStudent(B332,276)</f>
        <v>0.18663201074147193</v>
      </c>
    </row>
    <row r="333" spans="1:3">
      <c r="A333" s="4">
        <v>333</v>
      </c>
      <c r="B333">
        <f t="shared" si="5"/>
        <v>1.24645548033928</v>
      </c>
      <c r="C333">
        <f>[1]!XLSTAT_PDFStudent(B333,276)</f>
        <v>0.18317773235875207</v>
      </c>
    </row>
    <row r="334" spans="1:3">
      <c r="A334" s="4">
        <v>334</v>
      </c>
      <c r="B334">
        <f t="shared" si="5"/>
        <v>1.2615640316161199</v>
      </c>
      <c r="C334">
        <f>[1]!XLSTAT_PDFStudent(B334,276)</f>
        <v>0.17974689269717048</v>
      </c>
    </row>
    <row r="335" spans="1:3">
      <c r="A335" s="4">
        <v>335</v>
      </c>
      <c r="B335">
        <f t="shared" si="5"/>
        <v>1.2766725828929597</v>
      </c>
      <c r="C335">
        <f>[1]!XLSTAT_PDFStudent(B335,276)</f>
        <v>0.17634060011792335</v>
      </c>
    </row>
    <row r="336" spans="1:3">
      <c r="A336" s="4">
        <v>336</v>
      </c>
      <c r="B336">
        <f t="shared" si="5"/>
        <v>1.2917811341697996</v>
      </c>
      <c r="C336">
        <f>[1]!XLSTAT_PDFStudent(B336,276)</f>
        <v>0.17295992492403636</v>
      </c>
    </row>
    <row r="337" spans="1:3">
      <c r="A337" s="4">
        <v>337</v>
      </c>
      <c r="B337">
        <f t="shared" si="5"/>
        <v>1.3068896854466394</v>
      </c>
      <c r="C337">
        <f>[1]!XLSTAT_PDFStudent(B337,276)</f>
        <v>0.16960589912629848</v>
      </c>
    </row>
    <row r="338" spans="1:3">
      <c r="A338" s="4">
        <v>338</v>
      </c>
      <c r="B338">
        <f t="shared" si="5"/>
        <v>1.3219982367234784</v>
      </c>
      <c r="C338">
        <f>[1]!XLSTAT_PDFStudent(B338,276)</f>
        <v>0.16627951625757159</v>
      </c>
    </row>
    <row r="339" spans="1:3">
      <c r="A339" s="4">
        <v>339</v>
      </c>
      <c r="B339">
        <f t="shared" si="5"/>
        <v>1.3371067880003182</v>
      </c>
      <c r="C339">
        <f>[1]!XLSTAT_PDFStudent(B339,276)</f>
        <v>0.16298173123481893</v>
      </c>
    </row>
    <row r="340" spans="1:3">
      <c r="A340" s="4">
        <v>340</v>
      </c>
      <c r="B340">
        <f t="shared" si="5"/>
        <v>1.3522153392771581</v>
      </c>
      <c r="C340">
        <f>[1]!XLSTAT_PDFStudent(B340,276)</f>
        <v>0.15971346026804442</v>
      </c>
    </row>
    <row r="341" spans="1:3">
      <c r="A341" s="4">
        <v>341</v>
      </c>
      <c r="B341">
        <f t="shared" si="5"/>
        <v>1.3673238905539979</v>
      </c>
      <c r="C341">
        <f>[1]!XLSTAT_PDFStudent(B341,276)</f>
        <v>0.15647558081534416</v>
      </c>
    </row>
    <row r="342" spans="1:3">
      <c r="A342" s="4">
        <v>342</v>
      </c>
      <c r="B342">
        <f t="shared" si="5"/>
        <v>1.3824324418308378</v>
      </c>
      <c r="C342">
        <f>[1]!XLSTAT_PDFStudent(B342,276)</f>
        <v>0.15326893158309576</v>
      </c>
    </row>
    <row r="343" spans="1:3">
      <c r="A343" s="4">
        <v>343</v>
      </c>
      <c r="B343">
        <f t="shared" si="5"/>
        <v>1.3975409931076777</v>
      </c>
      <c r="C343">
        <f>[1]!XLSTAT_PDFStudent(B343,276)</f>
        <v>0.15009431257049044</v>
      </c>
    </row>
    <row r="344" spans="1:3">
      <c r="A344" s="4">
        <v>344</v>
      </c>
      <c r="B344">
        <f t="shared" si="5"/>
        <v>1.4126495443845166</v>
      </c>
      <c r="C344">
        <f>[1]!XLSTAT_PDFStudent(B344,276)</f>
        <v>0.14695248515721407</v>
      </c>
    </row>
    <row r="345" spans="1:3">
      <c r="A345" s="4">
        <v>345</v>
      </c>
      <c r="B345">
        <f t="shared" si="5"/>
        <v>1.4277580956613565</v>
      </c>
      <c r="C345">
        <f>[1]!XLSTAT_PDFStudent(B345,276)</f>
        <v>0.14384417223342774</v>
      </c>
    </row>
    <row r="346" spans="1:3">
      <c r="A346" s="4">
        <v>346</v>
      </c>
      <c r="B346">
        <f t="shared" si="5"/>
        <v>1.4428666469381963</v>
      </c>
      <c r="C346">
        <f>[1]!XLSTAT_PDFStudent(B346,276)</f>
        <v>0.14077005837081116</v>
      </c>
    </row>
    <row r="347" spans="1:3">
      <c r="A347" s="4">
        <v>347</v>
      </c>
      <c r="B347">
        <f t="shared" si="5"/>
        <v>1.4579751982150362</v>
      </c>
      <c r="C347">
        <f>[1]!XLSTAT_PDFStudent(B347,276)</f>
        <v>0.13773079003361635</v>
      </c>
    </row>
    <row r="348" spans="1:3">
      <c r="A348" s="4">
        <v>348</v>
      </c>
      <c r="B348">
        <f t="shared" si="5"/>
        <v>1.473083749491876</v>
      </c>
      <c r="C348">
        <f>[1]!XLSTAT_PDFStudent(B348,276)</f>
        <v>0.13472697582852722</v>
      </c>
    </row>
    <row r="349" spans="1:3">
      <c r="A349" s="4">
        <v>349</v>
      </c>
      <c r="B349">
        <f t="shared" si="5"/>
        <v>1.4881923007687159</v>
      </c>
      <c r="C349">
        <f>[1]!XLSTAT_PDFStudent(B349,276)</f>
        <v>0.13175918679214291</v>
      </c>
    </row>
    <row r="350" spans="1:3">
      <c r="A350" s="4">
        <v>350</v>
      </c>
      <c r="B350">
        <f t="shared" si="5"/>
        <v>1.5033008520455549</v>
      </c>
      <c r="C350">
        <f>[1]!XLSTAT_PDFStudent(B350,276)</f>
        <v>0.12882795671480146</v>
      </c>
    </row>
    <row r="351" spans="1:3">
      <c r="A351" s="4">
        <v>351</v>
      </c>
      <c r="B351">
        <f t="shared" si="5"/>
        <v>1.5184094033223947</v>
      </c>
      <c r="C351">
        <f>[1]!XLSTAT_PDFStudent(B351,276)</f>
        <v>0.12593378249951073</v>
      </c>
    </row>
    <row r="352" spans="1:3">
      <c r="A352" s="4">
        <v>352</v>
      </c>
      <c r="B352">
        <f t="shared" si="5"/>
        <v>1.5335179545992346</v>
      </c>
      <c r="C352">
        <f>[1]!XLSTAT_PDFStudent(B352,276)</f>
        <v>0.12307712455469036</v>
      </c>
    </row>
    <row r="353" spans="1:3">
      <c r="A353" s="4">
        <v>353</v>
      </c>
      <c r="B353">
        <f t="shared" si="5"/>
        <v>1.5486265058760744</v>
      </c>
      <c r="C353">
        <f>[1]!XLSTAT_PDFStudent(B353,276)</f>
        <v>0.12025840721934428</v>
      </c>
    </row>
    <row r="354" spans="1:3">
      <c r="A354" s="4">
        <v>354</v>
      </c>
      <c r="B354">
        <f t="shared" si="5"/>
        <v>1.5637350571529143</v>
      </c>
      <c r="C354">
        <f>[1]!XLSTAT_PDFStudent(B354,276)</f>
        <v>0.11747801921941263</v>
      </c>
    </row>
    <row r="355" spans="1:3">
      <c r="A355" s="4">
        <v>355</v>
      </c>
      <c r="B355">
        <f t="shared" si="5"/>
        <v>1.5788436084297532</v>
      </c>
      <c r="C355">
        <f>[1]!XLSTAT_PDFStudent(B355,276)</f>
        <v>0.11473631415386742</v>
      </c>
    </row>
    <row r="356" spans="1:3">
      <c r="A356" s="4">
        <v>356</v>
      </c>
      <c r="B356">
        <f t="shared" si="5"/>
        <v>1.5939521597065931</v>
      </c>
      <c r="C356">
        <f>[1]!XLSTAT_PDFStudent(B356,276)</f>
        <v>0.11203361100917834</v>
      </c>
    </row>
    <row r="357" spans="1:3">
      <c r="A357" s="4">
        <v>357</v>
      </c>
      <c r="B357">
        <f t="shared" si="5"/>
        <v>1.609060710983433</v>
      </c>
      <c r="C357">
        <f>[1]!XLSTAT_PDFStudent(B357,276)</f>
        <v>0.10937019470082589</v>
      </c>
    </row>
    <row r="358" spans="1:3">
      <c r="A358" s="4">
        <v>358</v>
      </c>
      <c r="B358">
        <f t="shared" si="5"/>
        <v>1.6241692622602728</v>
      </c>
      <c r="C358">
        <f>[1]!XLSTAT_PDFStudent(B358,276)</f>
        <v>0.10674631664037462</v>
      </c>
    </row>
    <row r="359" spans="1:3">
      <c r="A359" s="4">
        <v>359</v>
      </c>
      <c r="B359">
        <f t="shared" si="5"/>
        <v>1.6392778135371127</v>
      </c>
      <c r="C359">
        <f>[1]!XLSTAT_PDFStudent(B359,276)</f>
        <v>0.10416219532677828</v>
      </c>
    </row>
    <row r="360" spans="1:3">
      <c r="A360" s="4">
        <v>360</v>
      </c>
      <c r="B360">
        <f t="shared" si="5"/>
        <v>1.6543863648139525</v>
      </c>
      <c r="C360">
        <f>[1]!XLSTAT_PDFStudent(B360,276)</f>
        <v>0.10161801696043267</v>
      </c>
    </row>
    <row r="361" spans="1:3">
      <c r="A361" s="4">
        <v>361</v>
      </c>
      <c r="B361">
        <f t="shared" si="5"/>
        <v>1.6694949160907915</v>
      </c>
      <c r="C361">
        <f>[1]!XLSTAT_PDFStudent(B361,276)</f>
        <v>9.9113936078652307E-2</v>
      </c>
    </row>
    <row r="362" spans="1:3">
      <c r="A362" s="4">
        <v>362</v>
      </c>
      <c r="B362">
        <f t="shared" si="5"/>
        <v>1.6846034673676313</v>
      </c>
      <c r="C362">
        <f>[1]!XLSTAT_PDFStudent(B362,276)</f>
        <v>9.6650076211077088E-2</v>
      </c>
    </row>
    <row r="363" spans="1:3">
      <c r="A363" s="4">
        <v>363</v>
      </c>
      <c r="B363">
        <f t="shared" si="5"/>
        <v>1.6997120186444712</v>
      </c>
      <c r="C363">
        <f>[1]!XLSTAT_PDFStudent(B363,276)</f>
        <v>9.422653055367354E-2</v>
      </c>
    </row>
    <row r="364" spans="1:3">
      <c r="A364" s="4">
        <v>364</v>
      </c>
      <c r="B364">
        <f t="shared" si="5"/>
        <v>1.714820569921311</v>
      </c>
      <c r="C364">
        <f>[1]!XLSTAT_PDFStudent(B364,276)</f>
        <v>9.1843362659865549E-2</v>
      </c>
    </row>
    <row r="365" spans="1:3">
      <c r="A365" s="4">
        <v>365</v>
      </c>
      <c r="B365">
        <f t="shared" si="5"/>
        <v>1.7299291211981509</v>
      </c>
      <c r="C365">
        <f>[1]!XLSTAT_PDFStudent(B365,276)</f>
        <v>8.9500607147479552E-2</v>
      </c>
    </row>
    <row r="366" spans="1:3">
      <c r="A366" s="4">
        <v>366</v>
      </c>
      <c r="B366">
        <f t="shared" si="5"/>
        <v>1.7450376724749908</v>
      </c>
      <c r="C366">
        <f>[1]!XLSTAT_PDFStudent(B366,276)</f>
        <v>8.7198270420067808E-2</v>
      </c>
    </row>
    <row r="367" spans="1:3">
      <c r="A367" s="4">
        <v>367</v>
      </c>
      <c r="B367">
        <f t="shared" si="5"/>
        <v>1.7601462237518297</v>
      </c>
      <c r="C367">
        <f>[1]!XLSTAT_PDFStudent(B367,276)</f>
        <v>8.4936331401248802E-2</v>
      </c>
    </row>
    <row r="368" spans="1:3">
      <c r="A368" s="4">
        <v>368</v>
      </c>
      <c r="B368">
        <f t="shared" si="5"/>
        <v>1.7752547750286696</v>
      </c>
      <c r="C368">
        <f>[1]!XLSTAT_PDFStudent(B368,276)</f>
        <v>8.2714742280765419E-2</v>
      </c>
    </row>
    <row r="369" spans="1:3">
      <c r="A369" s="4">
        <v>369</v>
      </c>
      <c r="B369">
        <f t="shared" si="5"/>
        <v>1.7903633263055094</v>
      </c>
      <c r="C369">
        <f>[1]!XLSTAT_PDFStudent(B369,276)</f>
        <v>8.053342927086389E-2</v>
      </c>
    </row>
    <row r="370" spans="1:3">
      <c r="A370" s="4">
        <v>370</v>
      </c>
      <c r="B370">
        <f t="shared" si="5"/>
        <v>1.8054718775823493</v>
      </c>
      <c r="C370">
        <f>[1]!XLSTAT_PDFStudent(B370,276)</f>
        <v>7.8392293371722599E-2</v>
      </c>
    </row>
    <row r="371" spans="1:3">
      <c r="A371" s="4">
        <v>371</v>
      </c>
      <c r="B371">
        <f t="shared" si="5"/>
        <v>1.8205804288591891</v>
      </c>
      <c r="C371">
        <f>[1]!XLSTAT_PDFStudent(B371,276)</f>
        <v>7.629121114463544E-2</v>
      </c>
    </row>
    <row r="372" spans="1:3">
      <c r="A372" s="4">
        <v>372</v>
      </c>
      <c r="B372">
        <f t="shared" si="5"/>
        <v>1.835688980136029</v>
      </c>
      <c r="C372">
        <f>[1]!XLSTAT_PDFStudent(B372,276)</f>
        <v>7.4230035491660629E-2</v>
      </c>
    </row>
    <row r="373" spans="1:3">
      <c r="A373" s="4">
        <v>373</v>
      </c>
      <c r="B373">
        <f t="shared" si="5"/>
        <v>1.850797531412868</v>
      </c>
      <c r="C373">
        <f>[1]!XLSTAT_PDFStudent(B373,276)</f>
        <v>7.2208596440516359E-2</v>
      </c>
    </row>
    <row r="374" spans="1:3">
      <c r="A374" s="4">
        <v>374</v>
      </c>
      <c r="B374">
        <f t="shared" si="5"/>
        <v>1.8659060826897078</v>
      </c>
      <c r="C374">
        <f>[1]!XLSTAT_PDFStudent(B374,276)</f>
        <v>7.0226701933495492E-2</v>
      </c>
    </row>
    <row r="375" spans="1:3">
      <c r="A375" s="4">
        <v>375</v>
      </c>
      <c r="B375">
        <f t="shared" si="5"/>
        <v>1.8810146339665477</v>
      </c>
      <c r="C375">
        <f>[1]!XLSTAT_PDFStudent(B375,276)</f>
        <v>6.8284138619210219E-2</v>
      </c>
    </row>
    <row r="376" spans="1:3">
      <c r="A376" s="4">
        <v>376</v>
      </c>
      <c r="B376">
        <f t="shared" si="5"/>
        <v>1.8961231852433875</v>
      </c>
      <c r="C376">
        <f>[1]!XLSTAT_PDFStudent(B376,276)</f>
        <v>6.6380672646017297E-2</v>
      </c>
    </row>
    <row r="377" spans="1:3">
      <c r="A377" s="4">
        <v>377</v>
      </c>
      <c r="B377">
        <f t="shared" si="5"/>
        <v>1.9112317365202274</v>
      </c>
      <c r="C377">
        <f>[1]!XLSTAT_PDFStudent(B377,276)</f>
        <v>6.4516050455985352E-2</v>
      </c>
    </row>
    <row r="378" spans="1:3">
      <c r="A378" s="4">
        <v>378</v>
      </c>
      <c r="B378">
        <f t="shared" si="5"/>
        <v>1.9263402877970663</v>
      </c>
      <c r="C378">
        <f>[1]!XLSTAT_PDFStudent(B378,276)</f>
        <v>6.2689999578297531E-2</v>
      </c>
    </row>
    <row r="379" spans="1:3">
      <c r="A379" s="4">
        <v>379</v>
      </c>
      <c r="B379">
        <f t="shared" si="5"/>
        <v>1.9414488390739062</v>
      </c>
      <c r="C379">
        <f>[1]!XLSTAT_PDFStudent(B379,276)</f>
        <v>6.0902229421066288E-2</v>
      </c>
    </row>
    <row r="380" spans="1:3">
      <c r="A380" s="4">
        <v>380</v>
      </c>
      <c r="B380">
        <f t="shared" si="5"/>
        <v>1.9565573903507461</v>
      </c>
      <c r="C380">
        <f>[1]!XLSTAT_PDFStudent(B380,276)</f>
        <v>5.9152432060469912E-2</v>
      </c>
    </row>
    <row r="381" spans="1:3">
      <c r="A381" s="4">
        <v>381</v>
      </c>
      <c r="B381">
        <f t="shared" si="5"/>
        <v>1.9716659416275859</v>
      </c>
      <c r="C381">
        <f>[1]!XLSTAT_PDFStudent(B381,276)</f>
        <v>5.7440283026286468E-2</v>
      </c>
    </row>
    <row r="382" spans="1:3">
      <c r="A382" s="4">
        <v>382</v>
      </c>
      <c r="B382">
        <f t="shared" si="5"/>
        <v>1.9867744929044258</v>
      </c>
      <c r="C382">
        <f>[1]!XLSTAT_PDFStudent(B382,276)</f>
        <v>5.5765442082786054E-2</v>
      </c>
    </row>
    <row r="383" spans="1:3">
      <c r="A383" s="4">
        <v>383</v>
      </c>
      <c r="B383">
        <f t="shared" si="5"/>
        <v>2.0018830441812656</v>
      </c>
      <c r="C383">
        <f>[1]!XLSTAT_PDFStudent(B383,276)</f>
        <v>5.4127554004134042E-2</v>
      </c>
    </row>
    <row r="384" spans="1:3">
      <c r="A384" s="4">
        <v>384</v>
      </c>
      <c r="B384">
        <f t="shared" si="5"/>
        <v>2.0169915954581046</v>
      </c>
      <c r="C384">
        <f>[1]!XLSTAT_PDFStudent(B384,276)</f>
        <v>5.2526249343361434E-2</v>
      </c>
    </row>
    <row r="385" spans="1:3">
      <c r="A385" s="4">
        <v>385</v>
      </c>
      <c r="B385">
        <f t="shared" ref="B385:B448" si="6">-3.7695835435715+(A385-1)*0.0151085512768397</f>
        <v>2.0321001467349444</v>
      </c>
      <c r="C385">
        <f>[1]!XLSTAT_PDFStudent(B385,276)</f>
        <v>5.0961145194082194E-2</v>
      </c>
    </row>
    <row r="386" spans="1:3">
      <c r="A386" s="4">
        <v>386</v>
      </c>
      <c r="B386">
        <f t="shared" si="6"/>
        <v>2.0472086980117843</v>
      </c>
      <c r="C386">
        <f>[1]!XLSTAT_PDFStudent(B386,276)</f>
        <v>4.9431845944143432E-2</v>
      </c>
    </row>
    <row r="387" spans="1:3">
      <c r="A387" s="4">
        <v>387</v>
      </c>
      <c r="B387">
        <f t="shared" si="6"/>
        <v>2.0623172492886241</v>
      </c>
      <c r="C387">
        <f>[1]!XLSTAT_PDFStudent(B387,276)</f>
        <v>4.7937944020410482E-2</v>
      </c>
    </row>
    <row r="388" spans="1:3">
      <c r="A388" s="4">
        <v>388</v>
      </c>
      <c r="B388">
        <f t="shared" si="6"/>
        <v>2.077425800565464</v>
      </c>
      <c r="C388">
        <f>[1]!XLSTAT_PDFStudent(B388,276)</f>
        <v>4.647902062399812E-2</v>
      </c>
    </row>
    <row r="389" spans="1:3">
      <c r="A389" s="4">
        <v>389</v>
      </c>
      <c r="B389">
        <f t="shared" si="6"/>
        <v>2.0925343518423039</v>
      </c>
      <c r="C389">
        <f>[1]!XLSTAT_PDFStudent(B389,276)</f>
        <v>4.5054646455189779E-2</v>
      </c>
    </row>
    <row r="390" spans="1:3">
      <c r="A390" s="4">
        <v>390</v>
      </c>
      <c r="B390">
        <f t="shared" si="6"/>
        <v>2.1076429031191428</v>
      </c>
      <c r="C390">
        <f>[1]!XLSTAT_PDFStudent(B390,276)</f>
        <v>4.3664382427438385E-2</v>
      </c>
    </row>
    <row r="391" spans="1:3">
      <c r="A391" s="4">
        <v>391</v>
      </c>
      <c r="B391">
        <f t="shared" si="6"/>
        <v>2.1227514543959827</v>
      </c>
      <c r="C391">
        <f>[1]!XLSTAT_PDFStudent(B391,276)</f>
        <v>4.2307780369803365E-2</v>
      </c>
    </row>
    <row r="392" spans="1:3">
      <c r="A392" s="4">
        <v>392</v>
      </c>
      <c r="B392">
        <f t="shared" si="6"/>
        <v>2.1378600056728225</v>
      </c>
      <c r="C392">
        <f>[1]!XLSTAT_PDFStudent(B392,276)</f>
        <v>4.098438371723627E-2</v>
      </c>
    </row>
    <row r="393" spans="1:3">
      <c r="A393" s="4">
        <v>393</v>
      </c>
      <c r="B393">
        <f t="shared" si="6"/>
        <v>2.1529685569496624</v>
      </c>
      <c r="C393">
        <f>[1]!XLSTAT_PDFStudent(B393,276)</f>
        <v>3.9693728188191134E-2</v>
      </c>
    </row>
    <row r="394" spans="1:3">
      <c r="A394" s="4">
        <v>394</v>
      </c>
      <c r="B394">
        <f t="shared" si="6"/>
        <v>2.1680771082265022</v>
      </c>
      <c r="C394">
        <f>[1]!XLSTAT_PDFStudent(B394,276)</f>
        <v>3.8435342449024787E-2</v>
      </c>
    </row>
    <row r="395" spans="1:3">
      <c r="A395" s="4">
        <v>395</v>
      </c>
      <c r="B395">
        <f t="shared" si="6"/>
        <v>2.1831856595033421</v>
      </c>
      <c r="C395">
        <f>[1]!XLSTAT_PDFStudent(B395,276)</f>
        <v>3.7208748764751567E-2</v>
      </c>
    </row>
    <row r="396" spans="1:3">
      <c r="A396" s="4">
        <v>396</v>
      </c>
      <c r="B396">
        <f t="shared" si="6"/>
        <v>2.1982942107801811</v>
      </c>
      <c r="C396">
        <f>[1]!XLSTAT_PDFStudent(B396,276)</f>
        <v>3.6013463635687047E-2</v>
      </c>
    </row>
    <row r="397" spans="1:3">
      <c r="A397" s="4">
        <v>397</v>
      </c>
      <c r="B397">
        <f t="shared" si="6"/>
        <v>2.2134027620570209</v>
      </c>
      <c r="C397">
        <f>[1]!XLSTAT_PDFStudent(B397,276)</f>
        <v>3.4848998419611671E-2</v>
      </c>
    </row>
    <row r="398" spans="1:3">
      <c r="A398" s="4">
        <v>398</v>
      </c>
      <c r="B398">
        <f t="shared" si="6"/>
        <v>2.2285113133338608</v>
      </c>
      <c r="C398">
        <f>[1]!XLSTAT_PDFStudent(B398,276)</f>
        <v>3.3714859939075498E-2</v>
      </c>
    </row>
    <row r="399" spans="1:3">
      <c r="A399" s="4">
        <v>399</v>
      </c>
      <c r="B399">
        <f t="shared" si="6"/>
        <v>2.2436198646107006</v>
      </c>
      <c r="C399">
        <f>[1]!XLSTAT_PDFStudent(B399,276)</f>
        <v>3.26105510735335E-2</v>
      </c>
    </row>
    <row r="400" spans="1:3">
      <c r="A400" s="4">
        <v>400</v>
      </c>
      <c r="B400">
        <f t="shared" si="6"/>
        <v>2.2587284158875405</v>
      </c>
      <c r="C400">
        <f>[1]!XLSTAT_PDFStudent(B400,276)</f>
        <v>3.1535571336016387E-2</v>
      </c>
    </row>
    <row r="401" spans="1:3">
      <c r="A401" s="4">
        <v>401</v>
      </c>
      <c r="B401">
        <f t="shared" si="6"/>
        <v>2.2738369671643794</v>
      </c>
      <c r="C401">
        <f>[1]!XLSTAT_PDFStudent(B401,276)</f>
        <v>3.0489417434083226E-2</v>
      </c>
    </row>
    <row r="402" spans="1:3">
      <c r="A402" s="4">
        <v>402</v>
      </c>
      <c r="B402">
        <f t="shared" si="6"/>
        <v>2.2889455184412193</v>
      </c>
      <c r="C402">
        <f>[1]!XLSTAT_PDFStudent(B402,276)</f>
        <v>2.9471583814838991E-2</v>
      </c>
    </row>
    <row r="403" spans="1:3">
      <c r="A403" s="4">
        <v>403</v>
      </c>
      <c r="B403">
        <f t="shared" si="6"/>
        <v>2.3040540697180592</v>
      </c>
      <c r="C403">
        <f>[1]!XLSTAT_PDFStudent(B403,276)</f>
        <v>2.8481563193820156E-2</v>
      </c>
    </row>
    <row r="404" spans="1:3">
      <c r="A404" s="4">
        <v>404</v>
      </c>
      <c r="B404">
        <f t="shared" si="6"/>
        <v>2.319162620994899</v>
      </c>
      <c r="C404">
        <f>[1]!XLSTAT_PDFStudent(B404,276)</f>
        <v>2.7518847067600386E-2</v>
      </c>
    </row>
    <row r="405" spans="1:3">
      <c r="A405" s="4">
        <v>405</v>
      </c>
      <c r="B405">
        <f t="shared" si="6"/>
        <v>2.3342711722717389</v>
      </c>
      <c r="C405">
        <f>[1]!XLSTAT_PDFStudent(B405,276)</f>
        <v>2.6582926209991052E-2</v>
      </c>
    </row>
    <row r="406" spans="1:3">
      <c r="A406" s="4">
        <v>406</v>
      </c>
      <c r="B406">
        <f t="shared" si="6"/>
        <v>2.3493797235485787</v>
      </c>
      <c r="C406">
        <f>[1]!XLSTAT_PDFStudent(B406,276)</f>
        <v>2.5673291151734438E-2</v>
      </c>
    </row>
    <row r="407" spans="1:3">
      <c r="A407" s="4">
        <v>407</v>
      </c>
      <c r="B407">
        <f t="shared" si="6"/>
        <v>2.3644882748254177</v>
      </c>
      <c r="C407">
        <f>[1]!XLSTAT_PDFStudent(B407,276)</f>
        <v>2.4789432643632908E-2</v>
      </c>
    </row>
    <row r="408" spans="1:3">
      <c r="A408" s="4">
        <v>408</v>
      </c>
      <c r="B408">
        <f t="shared" si="6"/>
        <v>2.3795968261022575</v>
      </c>
      <c r="C408">
        <f>[1]!XLSTAT_PDFStudent(B408,276)</f>
        <v>2.3930842103072187E-2</v>
      </c>
    </row>
    <row r="409" spans="1:3">
      <c r="A409" s="4">
        <v>409</v>
      </c>
      <c r="B409">
        <f t="shared" si="6"/>
        <v>2.3947053773790974</v>
      </c>
      <c r="C409">
        <f>[1]!XLSTAT_PDFStudent(B409,276)</f>
        <v>2.3097012043934075E-2</v>
      </c>
    </row>
    <row r="410" spans="1:3">
      <c r="A410" s="4">
        <v>410</v>
      </c>
      <c r="B410">
        <f t="shared" si="6"/>
        <v>2.4098139286559372</v>
      </c>
      <c r="C410">
        <f>[1]!XLSTAT_PDFStudent(B410,276)</f>
        <v>2.2287436489908455E-2</v>
      </c>
    </row>
    <row r="411" spans="1:3">
      <c r="A411" s="4">
        <v>411</v>
      </c>
      <c r="B411">
        <f t="shared" si="6"/>
        <v>2.4249224799327771</v>
      </c>
      <c r="C411">
        <f>[1]!XLSTAT_PDFStudent(B411,276)</f>
        <v>2.1501611371254867E-2</v>
      </c>
    </row>
    <row r="412" spans="1:3">
      <c r="A412" s="4">
        <v>412</v>
      </c>
      <c r="B412">
        <f t="shared" si="6"/>
        <v>2.440031031209617</v>
      </c>
      <c r="C412">
        <f>[1]!XLSTAT_PDFStudent(B412,276)</f>
        <v>2.0739034905076524E-2</v>
      </c>
    </row>
    <row r="413" spans="1:3">
      <c r="A413" s="4">
        <v>413</v>
      </c>
      <c r="B413">
        <f t="shared" si="6"/>
        <v>2.4551395824864559</v>
      </c>
      <c r="C413">
        <f>[1]!XLSTAT_PDFStudent(B413,276)</f>
        <v>1.9999207959201612E-2</v>
      </c>
    </row>
    <row r="414" spans="1:3">
      <c r="A414" s="4">
        <v>414</v>
      </c>
      <c r="B414">
        <f t="shared" si="6"/>
        <v>2.4702481337632958</v>
      </c>
      <c r="C414">
        <f>[1]!XLSTAT_PDFStudent(B414,276)</f>
        <v>1.9281634399778546E-2</v>
      </c>
    </row>
    <row r="415" spans="1:3">
      <c r="A415" s="4">
        <v>415</v>
      </c>
      <c r="B415">
        <f t="shared" si="6"/>
        <v>2.4853566850401356</v>
      </c>
      <c r="C415">
        <f>[1]!XLSTAT_PDFStudent(B415,276)</f>
        <v>1.8585821422726079E-2</v>
      </c>
    </row>
    <row r="416" spans="1:3">
      <c r="A416" s="4">
        <v>416</v>
      </c>
      <c r="B416">
        <f t="shared" si="6"/>
        <v>2.5004652363169755</v>
      </c>
      <c r="C416">
        <f>[1]!XLSTAT_PDFStudent(B416,276)</f>
        <v>1.7911279869193171E-2</v>
      </c>
    </row>
    <row r="417" spans="1:3">
      <c r="A417" s="4">
        <v>417</v>
      </c>
      <c r="B417">
        <f t="shared" si="6"/>
        <v>2.5155737875938153</v>
      </c>
      <c r="C417">
        <f>[1]!XLSTAT_PDFStudent(B417,276)</f>
        <v>1.7257524525194863E-2</v>
      </c>
    </row>
    <row r="418" spans="1:3">
      <c r="A418" s="4">
        <v>418</v>
      </c>
      <c r="B418">
        <f t="shared" si="6"/>
        <v>2.5306823388706552</v>
      </c>
      <c r="C418">
        <f>[1]!XLSTAT_PDFStudent(B418,276)</f>
        <v>1.6624074405630251E-2</v>
      </c>
    </row>
    <row r="419" spans="1:3">
      <c r="A419" s="4">
        <v>419</v>
      </c>
      <c r="B419">
        <f t="shared" si="6"/>
        <v>2.5457908901474942</v>
      </c>
      <c r="C419">
        <f>[1]!XLSTAT_PDFStudent(B419,276)</f>
        <v>1.601045302288151E-2</v>
      </c>
    </row>
    <row r="420" spans="1:3">
      <c r="A420" s="4">
        <v>420</v>
      </c>
      <c r="B420">
        <f t="shared" si="6"/>
        <v>2.560899441424334</v>
      </c>
      <c r="C420">
        <f>[1]!XLSTAT_PDFStudent(B420,276)</f>
        <v>1.5416188640221248E-2</v>
      </c>
    </row>
    <row r="421" spans="1:3">
      <c r="A421" s="4">
        <v>421</v>
      </c>
      <c r="B421">
        <f t="shared" si="6"/>
        <v>2.5760079927011739</v>
      </c>
      <c r="C421">
        <f>[1]!XLSTAT_PDFStudent(B421,276)</f>
        <v>1.4840814510278055E-2</v>
      </c>
    </row>
    <row r="422" spans="1:3">
      <c r="A422" s="4">
        <v>422</v>
      </c>
      <c r="B422">
        <f t="shared" si="6"/>
        <v>2.5911165439780137</v>
      </c>
      <c r="C422">
        <f>[1]!XLSTAT_PDFStudent(B422,276)</f>
        <v>1.4283869098804467E-2</v>
      </c>
    </row>
    <row r="423" spans="1:3">
      <c r="A423" s="4">
        <v>423</v>
      </c>
      <c r="B423">
        <f t="shared" si="6"/>
        <v>2.6062250952548536</v>
      </c>
      <c r="C423">
        <f>[1]!XLSTAT_PDFStudent(B423,276)</f>
        <v>1.3744896294022851E-2</v>
      </c>
    </row>
    <row r="424" spans="1:3">
      <c r="A424" s="4">
        <v>424</v>
      </c>
      <c r="B424">
        <f t="shared" si="6"/>
        <v>2.6213336465316925</v>
      </c>
      <c r="C424">
        <f>[1]!XLSTAT_PDFStudent(B424,276)</f>
        <v>1.3223445601829469E-2</v>
      </c>
    </row>
    <row r="425" spans="1:3">
      <c r="A425" s="4">
        <v>425</v>
      </c>
      <c r="B425">
        <f t="shared" si="6"/>
        <v>2.6364421978085324</v>
      </c>
      <c r="C425">
        <f>[1]!XLSTAT_PDFStudent(B425,276)</f>
        <v>1.2719072327144434E-2</v>
      </c>
    </row>
    <row r="426" spans="1:3">
      <c r="A426" s="4">
        <v>426</v>
      </c>
      <c r="B426">
        <f t="shared" si="6"/>
        <v>2.6515507490853722</v>
      </c>
      <c r="C426">
        <f>[1]!XLSTAT_PDFStudent(B426,276)</f>
        <v>1.223133774171418E-2</v>
      </c>
    </row>
    <row r="427" spans="1:3">
      <c r="A427" s="4">
        <v>427</v>
      </c>
      <c r="B427">
        <f t="shared" si="6"/>
        <v>2.6666593003622121</v>
      </c>
      <c r="C427">
        <f>[1]!XLSTAT_PDFStudent(B427,276)</f>
        <v>1.1759809238674953E-2</v>
      </c>
    </row>
    <row r="428" spans="1:3">
      <c r="A428" s="4">
        <v>428</v>
      </c>
      <c r="B428">
        <f t="shared" si="6"/>
        <v>2.681767851639052</v>
      </c>
      <c r="C428">
        <f>[1]!XLSTAT_PDFStudent(B428,276)</f>
        <v>1.1304060474199393E-2</v>
      </c>
    </row>
    <row r="429" spans="1:3">
      <c r="A429" s="4">
        <v>429</v>
      </c>
      <c r="B429">
        <f t="shared" si="6"/>
        <v>2.6968764029158918</v>
      </c>
      <c r="C429">
        <f>[1]!XLSTAT_PDFStudent(B429,276)</f>
        <v>1.0863671496549142E-2</v>
      </c>
    </row>
    <row r="430" spans="1:3">
      <c r="A430" s="4">
        <v>430</v>
      </c>
      <c r="B430">
        <f t="shared" si="6"/>
        <v>2.7119849541927308</v>
      </c>
      <c r="C430">
        <f>[1]!XLSTAT_PDFStudent(B430,276)</f>
        <v>1.0438228862871109E-2</v>
      </c>
    </row>
    <row r="431" spans="1:3">
      <c r="A431" s="4">
        <v>431</v>
      </c>
      <c r="B431">
        <f t="shared" si="6"/>
        <v>2.7270935054695706</v>
      </c>
      <c r="C431">
        <f>[1]!XLSTAT_PDFStudent(B431,276)</f>
        <v>1.0027325744073926E-2</v>
      </c>
    </row>
    <row r="432" spans="1:3">
      <c r="A432" s="4">
        <v>432</v>
      </c>
      <c r="B432">
        <f t="shared" si="6"/>
        <v>2.7422020567464105</v>
      </c>
      <c r="C432">
        <f>[1]!XLSTAT_PDFStudent(B432,276)</f>
        <v>9.6305620181307006E-3</v>
      </c>
    </row>
    <row r="433" spans="1:3">
      <c r="A433" s="4">
        <v>433</v>
      </c>
      <c r="B433">
        <f t="shared" si="6"/>
        <v>2.7573106080232503</v>
      </c>
      <c r="C433">
        <f>[1]!XLSTAT_PDFStudent(B433,276)</f>
        <v>9.2475443521528086E-3</v>
      </c>
    </row>
    <row r="434" spans="1:3">
      <c r="A434" s="4">
        <v>434</v>
      </c>
      <c r="B434">
        <f t="shared" si="6"/>
        <v>2.7724191593000902</v>
      </c>
      <c r="C434">
        <f>[1]!XLSTAT_PDFStudent(B434,276)</f>
        <v>8.8778862735886914E-3</v>
      </c>
    </row>
    <row r="435" spans="1:3">
      <c r="A435" s="4">
        <v>435</v>
      </c>
      <c r="B435">
        <f t="shared" si="6"/>
        <v>2.7875277105769301</v>
      </c>
      <c r="C435">
        <f>[1]!XLSTAT_PDFStudent(B435,276)</f>
        <v>8.5212082309011252E-3</v>
      </c>
    </row>
    <row r="436" spans="1:3">
      <c r="A436" s="4">
        <v>436</v>
      </c>
      <c r="B436">
        <f t="shared" si="6"/>
        <v>2.802636261853769</v>
      </c>
      <c r="C436">
        <f>[1]!XLSTAT_PDFStudent(B436,276)</f>
        <v>8.1771376440756167E-3</v>
      </c>
    </row>
    <row r="437" spans="1:3">
      <c r="A437" s="4">
        <v>437</v>
      </c>
      <c r="B437">
        <f t="shared" si="6"/>
        <v>2.8177448131306089</v>
      </c>
      <c r="C437">
        <f>[1]!XLSTAT_PDFStudent(B437,276)</f>
        <v>7.8453089453192106E-3</v>
      </c>
    </row>
    <row r="438" spans="1:3">
      <c r="A438" s="4">
        <v>438</v>
      </c>
      <c r="B438">
        <f t="shared" si="6"/>
        <v>2.8328533644074487</v>
      </c>
      <c r="C438">
        <f>[1]!XLSTAT_PDFStudent(B438,276)</f>
        <v>7.5253636103045675E-3</v>
      </c>
    </row>
    <row r="439" spans="1:3">
      <c r="A439" s="4">
        <v>439</v>
      </c>
      <c r="B439">
        <f t="shared" si="6"/>
        <v>2.8479619156842886</v>
      </c>
      <c r="C439">
        <f>[1]!XLSTAT_PDFStudent(B439,276)</f>
        <v>7.2169501803171993E-3</v>
      </c>
    </row>
    <row r="440" spans="1:3">
      <c r="A440" s="4">
        <v>440</v>
      </c>
      <c r="B440">
        <f t="shared" si="6"/>
        <v>2.8630704669611284</v>
      </c>
      <c r="C440">
        <f>[1]!XLSTAT_PDFStudent(B440,276)</f>
        <v>6.9197242756574321E-3</v>
      </c>
    </row>
    <row r="441" spans="1:3">
      <c r="A441" s="4">
        <v>441</v>
      </c>
      <c r="B441">
        <f t="shared" si="6"/>
        <v>2.8781790182379683</v>
      </c>
      <c r="C441">
        <f>[1]!XLSTAT_PDFStudent(B441,276)</f>
        <v>6.6333486006577213E-3</v>
      </c>
    </row>
    <row r="442" spans="1:3">
      <c r="A442" s="4">
        <v>442</v>
      </c>
      <c r="B442">
        <f t="shared" si="6"/>
        <v>2.8932875695148073</v>
      </c>
      <c r="C442">
        <f>[1]!XLSTAT_PDFStudent(B442,276)</f>
        <v>6.3574929406580586E-3</v>
      </c>
    </row>
    <row r="443" spans="1:3">
      <c r="A443" s="4">
        <v>443</v>
      </c>
      <c r="B443">
        <f t="shared" si="6"/>
        <v>2.9083961207916471</v>
      </c>
      <c r="C443">
        <f>[1]!XLSTAT_PDFStudent(B443,276)</f>
        <v>6.0918341512973661E-3</v>
      </c>
    </row>
    <row r="444" spans="1:3">
      <c r="A444" s="4">
        <v>444</v>
      </c>
      <c r="B444">
        <f t="shared" si="6"/>
        <v>2.923504672068487</v>
      </c>
      <c r="C444">
        <f>[1]!XLSTAT_PDFStudent(B444,276)</f>
        <v>5.8360561404590758E-3</v>
      </c>
    </row>
    <row r="445" spans="1:3">
      <c r="A445" s="4">
        <v>445</v>
      </c>
      <c r="B445">
        <f t="shared" si="6"/>
        <v>2.9386132233453268</v>
      </c>
      <c r="C445">
        <f>[1]!XLSTAT_PDFStudent(B445,276)</f>
        <v>5.5898498432203339E-3</v>
      </c>
    </row>
    <row r="446" spans="1:3">
      <c r="A446" s="4">
        <v>446</v>
      </c>
      <c r="B446">
        <f t="shared" si="6"/>
        <v>2.9537217746221667</v>
      </c>
      <c r="C446">
        <f>[1]!XLSTAT_PDFStudent(B446,276)</f>
        <v>5.3529131901352443E-3</v>
      </c>
    </row>
    <row r="447" spans="1:3">
      <c r="A447" s="4">
        <v>447</v>
      </c>
      <c r="B447">
        <f t="shared" si="6"/>
        <v>2.9688303258990056</v>
      </c>
      <c r="C447">
        <f>[1]!XLSTAT_PDFStudent(B447,276)</f>
        <v>5.1249510691932327E-3</v>
      </c>
    </row>
    <row r="448" spans="1:3">
      <c r="A448" s="4">
        <v>448</v>
      </c>
      <c r="B448">
        <f t="shared" si="6"/>
        <v>2.9839388771758455</v>
      </c>
      <c r="C448">
        <f>[1]!XLSTAT_PDFStudent(B448,276)</f>
        <v>4.9056752817756462E-3</v>
      </c>
    </row>
    <row r="449" spans="1:3">
      <c r="A449" s="4">
        <v>449</v>
      </c>
      <c r="B449">
        <f t="shared" ref="B449:B500" si="7">-3.7695835435715+(A449-1)*0.0151085512768397</f>
        <v>2.9990474284526853</v>
      </c>
      <c r="C449">
        <f>[1]!XLSTAT_PDFStudent(B449,276)</f>
        <v>4.6948044929371168E-3</v>
      </c>
    </row>
    <row r="450" spans="1:3">
      <c r="A450" s="4">
        <v>450</v>
      </c>
      <c r="B450">
        <f t="shared" si="7"/>
        <v>3.0141559797295252</v>
      </c>
      <c r="C450">
        <f>[1]!XLSTAT_PDFStudent(B450,276)</f>
        <v>4.4920641763283274E-3</v>
      </c>
    </row>
    <row r="451" spans="1:3">
      <c r="A451" s="4">
        <v>451</v>
      </c>
      <c r="B451">
        <f t="shared" si="7"/>
        <v>3.0292645310063651</v>
      </c>
      <c r="C451">
        <f>[1]!XLSTAT_PDFStudent(B451,276)</f>
        <v>4.2971865540728802E-3</v>
      </c>
    </row>
    <row r="452" spans="1:3">
      <c r="A452" s="4">
        <v>452</v>
      </c>
      <c r="B452">
        <f t="shared" si="7"/>
        <v>3.0443730822832049</v>
      </c>
      <c r="C452">
        <f>[1]!XLSTAT_PDFStudent(B452,276)</f>
        <v>4.1099105319027662E-3</v>
      </c>
    </row>
    <row r="453" spans="1:3">
      <c r="A453" s="4">
        <v>453</v>
      </c>
      <c r="B453">
        <f t="shared" si="7"/>
        <v>3.0594816335600439</v>
      </c>
      <c r="C453">
        <f>[1]!XLSTAT_PDFStudent(B453,276)</f>
        <v>3.929981629852748E-3</v>
      </c>
    </row>
    <row r="454" spans="1:3">
      <c r="A454" s="4">
        <v>454</v>
      </c>
      <c r="B454">
        <f t="shared" si="7"/>
        <v>3.0745901848368837</v>
      </c>
      <c r="C454">
        <f>[1]!XLSTAT_PDFStudent(B454,276)</f>
        <v>3.7571519088062787E-3</v>
      </c>
    </row>
    <row r="455" spans="1:3">
      <c r="A455" s="4">
        <v>455</v>
      </c>
      <c r="B455">
        <f t="shared" si="7"/>
        <v>3.0896987361137236</v>
      </c>
      <c r="C455">
        <f>[1]!XLSTAT_PDFStudent(B455,276)</f>
        <v>3.5911798931773454E-3</v>
      </c>
    </row>
    <row r="456" spans="1:3">
      <c r="A456" s="4">
        <v>456</v>
      </c>
      <c r="B456">
        <f t="shared" si="7"/>
        <v>3.1048072873905634</v>
      </c>
      <c r="C456">
        <f>[1]!XLSTAT_PDFStudent(B456,276)</f>
        <v>3.431830490008073E-3</v>
      </c>
    </row>
    <row r="457" spans="1:3">
      <c r="A457" s="4">
        <v>457</v>
      </c>
      <c r="B457">
        <f t="shared" si="7"/>
        <v>3.1199158386674033</v>
      </c>
      <c r="C457">
        <f>[1]!XLSTAT_PDFStudent(B457,276)</f>
        <v>3.2788749047525222E-3</v>
      </c>
    </row>
    <row r="458" spans="1:3">
      <c r="A458" s="4">
        <v>458</v>
      </c>
      <c r="B458">
        <f t="shared" si="7"/>
        <v>3.1350243899442432</v>
      </c>
      <c r="C458">
        <f>[1]!XLSTAT_PDFStudent(B458,276)</f>
        <v>3.1320905540111617E-3</v>
      </c>
    </row>
    <row r="459" spans="1:3">
      <c r="A459" s="4">
        <v>459</v>
      </c>
      <c r="B459">
        <f t="shared" si="7"/>
        <v>3.1501329412210821</v>
      </c>
      <c r="C459">
        <f>[1]!XLSTAT_PDFStudent(B459,276)</f>
        <v>2.9912609754712874E-3</v>
      </c>
    </row>
    <row r="460" spans="1:3">
      <c r="A460" s="4">
        <v>460</v>
      </c>
      <c r="B460">
        <f t="shared" si="7"/>
        <v>3.165241492497922</v>
      </c>
      <c r="C460">
        <f>[1]!XLSTAT_PDFStudent(B460,276)</f>
        <v>2.8561757353029889E-3</v>
      </c>
    </row>
    <row r="461" spans="1:3">
      <c r="A461" s="4">
        <v>461</v>
      </c>
      <c r="B461">
        <f t="shared" si="7"/>
        <v>3.1803500437747618</v>
      </c>
      <c r="C461">
        <f>[1]!XLSTAT_PDFStudent(B461,276)</f>
        <v>2.7266303332510117E-3</v>
      </c>
    </row>
    <row r="462" spans="1:3">
      <c r="A462" s="4">
        <v>462</v>
      </c>
      <c r="B462">
        <f t="shared" si="7"/>
        <v>3.1954585950516017</v>
      </c>
      <c r="C462">
        <f>[1]!XLSTAT_PDFStudent(B462,276)</f>
        <v>2.6024261056561775E-3</v>
      </c>
    </row>
    <row r="463" spans="1:3">
      <c r="A463" s="4">
        <v>463</v>
      </c>
      <c r="B463">
        <f t="shared" si="7"/>
        <v>3.2105671463284415</v>
      </c>
      <c r="C463">
        <f>[1]!XLSTAT_PDFStudent(B463,276)</f>
        <v>2.4833701266307687E-3</v>
      </c>
    </row>
    <row r="464" spans="1:3">
      <c r="A464" s="4">
        <v>464</v>
      </c>
      <c r="B464">
        <f t="shared" si="7"/>
        <v>3.2256756976052814</v>
      </c>
      <c r="C464">
        <f>[1]!XLSTAT_PDFStudent(B464,276)</f>
        <v>2.3692751076061815E-3</v>
      </c>
    </row>
    <row r="465" spans="1:3">
      <c r="A465" s="4">
        <v>465</v>
      </c>
      <c r="B465">
        <f t="shared" si="7"/>
        <v>3.2407842488821204</v>
      </c>
      <c r="C465">
        <f>[1]!XLSTAT_PDFStudent(B465,276)</f>
        <v>2.2599592954623605E-3</v>
      </c>
    </row>
    <row r="466" spans="1:3">
      <c r="A466" s="4">
        <v>466</v>
      </c>
      <c r="B466">
        <f t="shared" si="7"/>
        <v>3.2558928001589602</v>
      </c>
      <c r="C466">
        <f>[1]!XLSTAT_PDFStudent(B466,276)</f>
        <v>2.1552463694397587E-3</v>
      </c>
    </row>
    <row r="467" spans="1:3">
      <c r="A467" s="4">
        <v>467</v>
      </c>
      <c r="B467">
        <f t="shared" si="7"/>
        <v>3.2710013514358001</v>
      </c>
      <c r="C467">
        <f>[1]!XLSTAT_PDFStudent(B467,276)</f>
        <v>2.0549653370294787E-3</v>
      </c>
    </row>
    <row r="468" spans="1:3">
      <c r="A468" s="4">
        <v>468</v>
      </c>
      <c r="B468">
        <f t="shared" si="7"/>
        <v>3.2861099027126399</v>
      </c>
      <c r="C468">
        <f>[1]!XLSTAT_PDFStudent(B468,276)</f>
        <v>1.9589504290258857E-3</v>
      </c>
    </row>
    <row r="469" spans="1:3">
      <c r="A469" s="4">
        <v>469</v>
      </c>
      <c r="B469">
        <f t="shared" si="7"/>
        <v>3.3012184539894798</v>
      </c>
      <c r="C469">
        <f>[1]!XLSTAT_PDFStudent(B469,276)</f>
        <v>1.8670409939215346E-3</v>
      </c>
    </row>
    <row r="470" spans="1:3">
      <c r="A470" s="4">
        <v>470</v>
      </c>
      <c r="B470">
        <f t="shared" si="7"/>
        <v>3.3163270052663187</v>
      </c>
      <c r="C470">
        <f>[1]!XLSTAT_PDFStudent(B470,276)</f>
        <v>1.7790813918140149E-3</v>
      </c>
    </row>
    <row r="471" spans="1:3">
      <c r="A471" s="4">
        <v>471</v>
      </c>
      <c r="B471">
        <f t="shared" si="7"/>
        <v>3.3314355565431586</v>
      </c>
      <c r="C471">
        <f>[1]!XLSTAT_PDFStudent(B471,276)</f>
        <v>1.6949208879885754E-3</v>
      </c>
    </row>
    <row r="472" spans="1:3">
      <c r="A472" s="4">
        <v>472</v>
      </c>
      <c r="B472">
        <f t="shared" si="7"/>
        <v>3.3465441078199984</v>
      </c>
      <c r="C472">
        <f>[1]!XLSTAT_PDFStudent(B472,276)</f>
        <v>1.6144135463316931E-3</v>
      </c>
    </row>
    <row r="473" spans="1:3">
      <c r="A473" s="4">
        <v>473</v>
      </c>
      <c r="B473">
        <f t="shared" si="7"/>
        <v>3.3616526590968383</v>
      </c>
      <c r="C473">
        <f>[1]!XLSTAT_PDFStudent(B473,276)</f>
        <v>1.5374181227241093E-3</v>
      </c>
    </row>
    <row r="474" spans="1:3">
      <c r="A474" s="4">
        <v>474</v>
      </c>
      <c r="B474">
        <f t="shared" si="7"/>
        <v>3.3767612103736782</v>
      </c>
      <c r="C474">
        <f>[1]!XLSTAT_PDFStudent(B474,276)</f>
        <v>1.4637979585536945E-3</v>
      </c>
    </row>
    <row r="475" spans="1:3">
      <c r="A475" s="4">
        <v>475</v>
      </c>
      <c r="B475">
        <f t="shared" si="7"/>
        <v>3.391869761650518</v>
      </c>
      <c r="C475">
        <f>[1]!XLSTAT_PDFStudent(B475,276)</f>
        <v>1.393420874482287E-3</v>
      </c>
    </row>
    <row r="476" spans="1:3">
      <c r="A476" s="4">
        <v>476</v>
      </c>
      <c r="B476">
        <f t="shared" si="7"/>
        <v>3.406978312927357</v>
      </c>
      <c r="C476">
        <f>[1]!XLSTAT_PDFStudent(B476,276)</f>
        <v>1.3261590645928935E-3</v>
      </c>
    </row>
    <row r="477" spans="1:3">
      <c r="A477" s="4">
        <v>477</v>
      </c>
      <c r="B477">
        <f t="shared" si="7"/>
        <v>3.4220868642041968</v>
      </c>
      <c r="C477">
        <f>[1]!XLSTAT_PDFStudent(B477,276)</f>
        <v>1.2618889910370979E-3</v>
      </c>
    </row>
    <row r="478" spans="1:3">
      <c r="A478" s="4">
        <v>478</v>
      </c>
      <c r="B478">
        <f t="shared" si="7"/>
        <v>3.4371954154810367</v>
      </c>
      <c r="C478">
        <f>[1]!XLSTAT_PDFStudent(B478,276)</f>
        <v>1.2004912792952392E-3</v>
      </c>
    </row>
    <row r="479" spans="1:3">
      <c r="A479" s="4">
        <v>479</v>
      </c>
      <c r="B479">
        <f t="shared" si="7"/>
        <v>3.4523039667578765</v>
      </c>
      <c r="C479">
        <f>[1]!XLSTAT_PDFStudent(B479,276)</f>
        <v>1.1418506141559598E-3</v>
      </c>
    </row>
    <row r="480" spans="1:3">
      <c r="A480" s="4">
        <v>480</v>
      </c>
      <c r="B480">
        <f t="shared" si="7"/>
        <v>3.4674125180347164</v>
      </c>
      <c r="C480">
        <f>[1]!XLSTAT_PDFStudent(B480,276)</f>
        <v>1.0858556365146716E-3</v>
      </c>
    </row>
    <row r="481" spans="1:3">
      <c r="A481" s="4">
        <v>481</v>
      </c>
      <c r="B481">
        <f t="shared" si="7"/>
        <v>3.4825210693115562</v>
      </c>
      <c r="C481">
        <f>[1]!XLSTAT_PDFStudent(B481,276)</f>
        <v>1.0323988410845368E-3</v>
      </c>
    </row>
    <row r="482" spans="1:3">
      <c r="A482" s="4">
        <v>482</v>
      </c>
      <c r="B482">
        <f t="shared" si="7"/>
        <v>3.4976296205883952</v>
      </c>
      <c r="C482">
        <f>[1]!XLSTAT_PDFStudent(B482,276)</f>
        <v>9.8137647510689215E-4</v>
      </c>
    </row>
    <row r="483" spans="1:3">
      <c r="A483" s="4">
        <v>483</v>
      </c>
      <c r="B483">
        <f t="shared" si="7"/>
        <v>3.5127381718652351</v>
      </c>
      <c r="C483">
        <f>[1]!XLSTAT_PDFStudent(B483,276)</f>
        <v>9.3268843814264476E-4</v>
      </c>
    </row>
    <row r="484" spans="1:3">
      <c r="A484" s="4">
        <v>484</v>
      </c>
      <c r="B484">
        <f t="shared" si="7"/>
        <v>3.5278467231420749</v>
      </c>
      <c r="C484">
        <f>[1]!XLSTAT_PDFStudent(B484,276)</f>
        <v>8.8623818302004716E-4</v>
      </c>
    </row>
    <row r="485" spans="1:3">
      <c r="A485" s="4">
        <v>485</v>
      </c>
      <c r="B485">
        <f t="shared" si="7"/>
        <v>3.5429552744189148</v>
      </c>
      <c r="C485">
        <f>[1]!XLSTAT_PDFStudent(B485,276)</f>
        <v>8.41932618008144E-4</v>
      </c>
    </row>
    <row r="486" spans="1:3">
      <c r="A486" s="4">
        <v>486</v>
      </c>
      <c r="B486">
        <f t="shared" si="7"/>
        <v>3.5580638256957546</v>
      </c>
      <c r="C486">
        <f>[1]!XLSTAT_PDFStudent(B486,276)</f>
        <v>7.9968201028082395E-4</v>
      </c>
    </row>
    <row r="487" spans="1:3">
      <c r="A487" s="4">
        <v>487</v>
      </c>
      <c r="B487">
        <f t="shared" si="7"/>
        <v>3.5731723769725945</v>
      </c>
      <c r="C487">
        <f>[1]!XLSTAT_PDFStudent(B487,276)</f>
        <v>7.5939989072980601E-4</v>
      </c>
    </row>
    <row r="488" spans="1:3">
      <c r="A488" s="4">
        <v>488</v>
      </c>
      <c r="B488">
        <f t="shared" si="7"/>
        <v>3.5882809282494335</v>
      </c>
      <c r="C488">
        <f>[1]!XLSTAT_PDFStudent(B488,276)</f>
        <v>7.2100296018041596E-4</v>
      </c>
    </row>
    <row r="489" spans="1:3">
      <c r="A489" s="4">
        <v>489</v>
      </c>
      <c r="B489">
        <f t="shared" si="7"/>
        <v>3.6033894795262733</v>
      </c>
      <c r="C489">
        <f>[1]!XLSTAT_PDFStudent(B489,276)</f>
        <v>6.8441099705937797E-4</v>
      </c>
    </row>
    <row r="490" spans="1:3">
      <c r="A490" s="4">
        <v>490</v>
      </c>
      <c r="B490">
        <f t="shared" si="7"/>
        <v>3.6184980308031132</v>
      </c>
      <c r="C490">
        <f>[1]!XLSTAT_PDFStudent(B490,276)</f>
        <v>6.4954676655805225E-4</v>
      </c>
    </row>
    <row r="491" spans="1:3">
      <c r="A491" s="4">
        <v>491</v>
      </c>
      <c r="B491">
        <f t="shared" si="7"/>
        <v>3.633606582079953</v>
      </c>
      <c r="C491">
        <f>[1]!XLSTAT_PDFStudent(B491,276)</f>
        <v>6.1633593133102866E-4</v>
      </c>
    </row>
    <row r="492" spans="1:3">
      <c r="A492" s="4">
        <v>492</v>
      </c>
      <c r="B492">
        <f t="shared" si="7"/>
        <v>3.6487151333567929</v>
      </c>
      <c r="C492">
        <f>[1]!XLSTAT_PDFStudent(B492,276)</f>
        <v>5.847069637645927E-4</v>
      </c>
    </row>
    <row r="493" spans="1:3">
      <c r="A493" s="4">
        <v>493</v>
      </c>
      <c r="B493">
        <f t="shared" si="7"/>
        <v>3.6638236846336318</v>
      </c>
      <c r="C493">
        <f>[1]!XLSTAT_PDFStudent(B493,276)</f>
        <v>5.5459105984629784E-4</v>
      </c>
    </row>
    <row r="494" spans="1:3">
      <c r="A494" s="4">
        <v>494</v>
      </c>
      <c r="B494">
        <f t="shared" si="7"/>
        <v>3.6789322359104717</v>
      </c>
      <c r="C494">
        <f>[1]!XLSTAT_PDFStudent(B494,276)</f>
        <v>5.259220546617807E-4</v>
      </c>
    </row>
    <row r="495" spans="1:3">
      <c r="A495" s="4">
        <v>495</v>
      </c>
      <c r="B495">
        <f t="shared" si="7"/>
        <v>3.6940407871873115</v>
      </c>
      <c r="C495">
        <f>[1]!XLSTAT_PDFStudent(B495,276)</f>
        <v>4.9863633954196497E-4</v>
      </c>
    </row>
    <row r="496" spans="1:3">
      <c r="A496" s="4">
        <v>496</v>
      </c>
      <c r="B496">
        <f t="shared" si="7"/>
        <v>3.7091493384641514</v>
      </c>
      <c r="C496">
        <f>[1]!XLSTAT_PDFStudent(B496,276)</f>
        <v>4.7267278087927193E-4</v>
      </c>
    </row>
    <row r="497" spans="1:3">
      <c r="A497" s="4">
        <v>497</v>
      </c>
      <c r="B497">
        <f t="shared" si="7"/>
        <v>3.7242578897409913</v>
      </c>
      <c r="C497">
        <f>[1]!XLSTAT_PDFStudent(B497,276)</f>
        <v>4.4797264062869255E-4</v>
      </c>
    </row>
    <row r="498" spans="1:3">
      <c r="A498" s="4">
        <v>498</v>
      </c>
      <c r="B498">
        <f t="shared" si="7"/>
        <v>3.7393664410178311</v>
      </c>
      <c r="C498">
        <f>[1]!XLSTAT_PDFStudent(B498,276)</f>
        <v>4.2447949850535745E-4</v>
      </c>
    </row>
    <row r="499" spans="1:3">
      <c r="A499" s="4">
        <v>499</v>
      </c>
      <c r="B499">
        <f t="shared" si="7"/>
        <v>3.7544749922946701</v>
      </c>
      <c r="C499">
        <f>[1]!XLSTAT_PDFStudent(B499,276)</f>
        <v>4.0213917588771437E-4</v>
      </c>
    </row>
    <row r="500" spans="1:3">
      <c r="A500" s="4">
        <v>500</v>
      </c>
      <c r="B500">
        <f t="shared" si="7"/>
        <v>3.7695835435715099</v>
      </c>
      <c r="C500">
        <f>[1]!XLSTAT_PDFStudent(B500,276)</f>
        <v>3.8089966143183966E-4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9996-951B-F141-B183-CB0721DAE0C2}">
  <sheetPr codeName="Sheet11">
    <tabColor rgb="FF007800"/>
  </sheetPr>
  <dimension ref="B1:J72"/>
  <sheetViews>
    <sheetView zoomScaleNormal="100" workbookViewId="0">
      <selection activeCell="C23" sqref="C23"/>
    </sheetView>
  </sheetViews>
  <sheetFormatPr baseColWidth="10" defaultRowHeight="15"/>
  <cols>
    <col min="1" max="1" width="5.83203125" customWidth="1"/>
    <col min="2" max="2" width="10.83203125" customWidth="1"/>
  </cols>
  <sheetData>
    <row r="1" spans="2:9">
      <c r="B1" t="s">
        <v>462</v>
      </c>
    </row>
    <row r="2" spans="2:9">
      <c r="B2" t="s">
        <v>456</v>
      </c>
    </row>
    <row r="3" spans="2:9">
      <c r="B3" t="s">
        <v>457</v>
      </c>
    </row>
    <row r="4" spans="2:9">
      <c r="B4" t="s">
        <v>28</v>
      </c>
    </row>
    <row r="5" spans="2:9">
      <c r="B5" t="s">
        <v>29</v>
      </c>
    </row>
    <row r="6" spans="2:9" ht="34.25" customHeight="1"/>
    <row r="7" spans="2:9" ht="21" customHeight="1">
      <c r="B7" s="2"/>
    </row>
    <row r="10" spans="2:9">
      <c r="B10" s="3" t="s">
        <v>30</v>
      </c>
    </row>
    <row r="11" spans="2:9" ht="16" thickBot="1"/>
    <row r="12" spans="2:9" ht="30" customHeight="1">
      <c r="B12" s="6" t="s">
        <v>31</v>
      </c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38</v>
      </c>
    </row>
    <row r="13" spans="2:9">
      <c r="B13" s="8" t="s">
        <v>3</v>
      </c>
      <c r="C13" s="14">
        <v>277</v>
      </c>
      <c r="D13" s="14">
        <v>0</v>
      </c>
      <c r="E13" s="14">
        <v>277</v>
      </c>
      <c r="F13" s="12">
        <v>167</v>
      </c>
      <c r="G13" s="12">
        <v>526</v>
      </c>
      <c r="H13" s="12">
        <v>311.28880866425982</v>
      </c>
      <c r="I13" s="12">
        <v>71.04093776174642</v>
      </c>
    </row>
    <row r="14" spans="2:9" ht="16" thickBot="1">
      <c r="B14" s="18" t="s">
        <v>4</v>
      </c>
      <c r="C14" s="15">
        <v>277</v>
      </c>
      <c r="D14" s="15">
        <v>0</v>
      </c>
      <c r="E14" s="15">
        <v>277</v>
      </c>
      <c r="F14" s="13">
        <v>164</v>
      </c>
      <c r="G14" s="13">
        <v>492</v>
      </c>
      <c r="H14" s="13">
        <v>294.45848375451277</v>
      </c>
      <c r="I14" s="13">
        <v>66.848161621584026</v>
      </c>
    </row>
    <row r="17" spans="2:3">
      <c r="B17" s="1" t="s">
        <v>458</v>
      </c>
    </row>
    <row r="19" spans="2:3">
      <c r="B19" s="3" t="s">
        <v>49</v>
      </c>
    </row>
    <row r="20" spans="2:3">
      <c r="B20" s="19">
        <v>15.99817054378989</v>
      </c>
      <c r="C20" s="20">
        <v>17.662479275704712</v>
      </c>
    </row>
    <row r="21" spans="2:3" ht="16" thickBot="1"/>
    <row r="22" spans="2:3">
      <c r="B22" s="22" t="s">
        <v>50</v>
      </c>
      <c r="C22" s="25">
        <v>16.830324909747301</v>
      </c>
    </row>
    <row r="23" spans="2:3">
      <c r="B23" s="21" t="s">
        <v>459</v>
      </c>
      <c r="C23" s="26">
        <v>39.814867825761738</v>
      </c>
    </row>
    <row r="24" spans="2:3">
      <c r="B24" s="21" t="s">
        <v>460</v>
      </c>
      <c r="C24" s="26">
        <v>1.9685963443306067</v>
      </c>
    </row>
    <row r="25" spans="2:3">
      <c r="B25" s="21" t="s">
        <v>127</v>
      </c>
      <c r="C25" s="26">
        <v>276</v>
      </c>
    </row>
    <row r="26" spans="2:3">
      <c r="B26" s="21" t="s">
        <v>53</v>
      </c>
      <c r="C26" s="26" t="s">
        <v>55</v>
      </c>
    </row>
    <row r="27" spans="2:3" ht="16" thickBot="1">
      <c r="B27" s="23" t="s">
        <v>54</v>
      </c>
      <c r="C27" s="27">
        <v>0.05</v>
      </c>
    </row>
    <row r="28" spans="2:3">
      <c r="B28" s="3" t="s">
        <v>461</v>
      </c>
    </row>
    <row r="30" spans="2:3">
      <c r="B30" s="3" t="s">
        <v>56</v>
      </c>
    </row>
    <row r="31" spans="2:3">
      <c r="B31" s="3" t="s">
        <v>57</v>
      </c>
    </row>
    <row r="32" spans="2:3">
      <c r="B32" s="3" t="s">
        <v>58</v>
      </c>
    </row>
    <row r="33" spans="2:10" ht="15" customHeight="1">
      <c r="B33" s="72" t="s">
        <v>59</v>
      </c>
      <c r="C33" s="72"/>
      <c r="D33" s="72"/>
      <c r="E33" s="72"/>
      <c r="F33" s="72"/>
      <c r="G33" s="72"/>
      <c r="H33" s="72"/>
      <c r="I33" s="72"/>
      <c r="J33" s="72"/>
    </row>
    <row r="34" spans="2:10">
      <c r="B34" s="72"/>
      <c r="C34" s="72"/>
      <c r="D34" s="72"/>
      <c r="E34" s="72"/>
      <c r="F34" s="72"/>
      <c r="G34" s="72"/>
      <c r="H34" s="72"/>
      <c r="I34" s="72"/>
      <c r="J34" s="72"/>
    </row>
    <row r="53" spans="6:6">
      <c r="F53" t="s">
        <v>60</v>
      </c>
    </row>
    <row r="72" spans="6:6">
      <c r="F72" t="s">
        <v>60</v>
      </c>
    </row>
  </sheetData>
  <mergeCells count="1">
    <mergeCell ref="B33:J34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DD563645">
              <controlPr defaultSize="0" autoFill="0" autoPict="0" macro="[0]!GoToResultsNew2020091707552381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AE140-D757-214A-A85D-47BA22904517}">
  <sheetPr codeName="Sheet7">
    <tabColor rgb="FF007800"/>
  </sheetPr>
  <dimension ref="B1:T524"/>
  <sheetViews>
    <sheetView topLeftCell="A13" zoomScaleNormal="100" workbookViewId="0">
      <selection activeCell="B90" sqref="B90:B106"/>
    </sheetView>
  </sheetViews>
  <sheetFormatPr baseColWidth="10" defaultRowHeight="15"/>
  <cols>
    <col min="1" max="1" width="5.83203125" customWidth="1"/>
  </cols>
  <sheetData>
    <row r="1" spans="2:9">
      <c r="B1" t="s">
        <v>449</v>
      </c>
    </row>
    <row r="2" spans="2:9">
      <c r="B2" t="s">
        <v>82</v>
      </c>
    </row>
    <row r="3" spans="2:9">
      <c r="B3" t="s">
        <v>83</v>
      </c>
    </row>
    <row r="4" spans="2:9">
      <c r="B4" t="s">
        <v>84</v>
      </c>
    </row>
    <row r="5" spans="2:9">
      <c r="B5" t="s">
        <v>85</v>
      </c>
    </row>
    <row r="6" spans="2:9">
      <c r="B6" t="s">
        <v>86</v>
      </c>
    </row>
    <row r="7" spans="2:9">
      <c r="B7" t="s">
        <v>87</v>
      </c>
    </row>
    <row r="8" spans="2:9" ht="34.25" customHeight="1"/>
    <row r="9" spans="2:9" ht="21" customHeight="1">
      <c r="B9" s="2"/>
    </row>
    <row r="12" spans="2:9">
      <c r="B12" s="3" t="s">
        <v>88</v>
      </c>
    </row>
    <row r="13" spans="2:9" ht="16" thickBot="1"/>
    <row r="14" spans="2:9" ht="30" customHeight="1">
      <c r="B14" s="6" t="s">
        <v>31</v>
      </c>
      <c r="C14" s="7" t="s">
        <v>32</v>
      </c>
      <c r="D14" s="7" t="s">
        <v>33</v>
      </c>
      <c r="E14" s="7" t="s">
        <v>34</v>
      </c>
      <c r="F14" s="7" t="s">
        <v>35</v>
      </c>
      <c r="G14" s="7" t="s">
        <v>36</v>
      </c>
      <c r="H14" s="7" t="s">
        <v>37</v>
      </c>
      <c r="I14" s="7" t="s">
        <v>38</v>
      </c>
    </row>
    <row r="15" spans="2:9" ht="16" thickBot="1">
      <c r="B15" s="29" t="s">
        <v>25</v>
      </c>
      <c r="C15" s="31">
        <v>277</v>
      </c>
      <c r="D15" s="31">
        <v>0</v>
      </c>
      <c r="E15" s="31">
        <v>277</v>
      </c>
      <c r="F15" s="30">
        <v>2</v>
      </c>
      <c r="G15" s="30">
        <v>41</v>
      </c>
      <c r="H15" s="30">
        <v>16.830324909747301</v>
      </c>
      <c r="I15" s="30">
        <v>7.0353726534073546</v>
      </c>
    </row>
    <row r="18" spans="2:6">
      <c r="B18" s="3" t="s">
        <v>89</v>
      </c>
    </row>
    <row r="19" spans="2:6" ht="16" thickBot="1"/>
    <row r="20" spans="2:6" ht="16">
      <c r="B20" s="7" t="s">
        <v>31</v>
      </c>
      <c r="C20" s="7" t="s">
        <v>41</v>
      </c>
      <c r="D20" s="7" t="s">
        <v>42</v>
      </c>
      <c r="E20" s="7" t="s">
        <v>43</v>
      </c>
      <c r="F20" s="7" t="s">
        <v>44</v>
      </c>
    </row>
    <row r="21" spans="2:6">
      <c r="B21" s="16" t="s">
        <v>6</v>
      </c>
      <c r="C21" s="8" t="s">
        <v>75</v>
      </c>
      <c r="D21" s="14">
        <v>12</v>
      </c>
      <c r="E21" s="14">
        <v>12</v>
      </c>
      <c r="F21" s="12">
        <v>4.3321299638989172</v>
      </c>
    </row>
    <row r="22" spans="2:6">
      <c r="B22" s="34" t="s">
        <v>40</v>
      </c>
      <c r="C22" s="5" t="s">
        <v>90</v>
      </c>
      <c r="D22" s="33">
        <v>13</v>
      </c>
      <c r="E22" s="33">
        <v>13</v>
      </c>
      <c r="F22" s="32">
        <v>4.6931407942238268</v>
      </c>
    </row>
    <row r="23" spans="2:6">
      <c r="B23" s="34" t="s">
        <v>40</v>
      </c>
      <c r="C23" s="5" t="s">
        <v>91</v>
      </c>
      <c r="D23" s="33">
        <v>13</v>
      </c>
      <c r="E23" s="33">
        <v>13</v>
      </c>
      <c r="F23" s="32">
        <v>4.6931407942238268</v>
      </c>
    </row>
    <row r="24" spans="2:6">
      <c r="B24" s="34" t="s">
        <v>40</v>
      </c>
      <c r="C24" s="5" t="s">
        <v>92</v>
      </c>
      <c r="D24" s="33">
        <v>18</v>
      </c>
      <c r="E24" s="33">
        <v>18</v>
      </c>
      <c r="F24" s="32">
        <v>6.4981949458483754</v>
      </c>
    </row>
    <row r="25" spans="2:6">
      <c r="B25" s="34" t="s">
        <v>40</v>
      </c>
      <c r="C25" s="5" t="s">
        <v>93</v>
      </c>
      <c r="D25" s="33">
        <v>19</v>
      </c>
      <c r="E25" s="33">
        <v>19</v>
      </c>
      <c r="F25" s="32">
        <v>6.859205776173285</v>
      </c>
    </row>
    <row r="26" spans="2:6">
      <c r="B26" s="34" t="s">
        <v>40</v>
      </c>
      <c r="C26" s="5" t="s">
        <v>94</v>
      </c>
      <c r="D26" s="33">
        <v>16</v>
      </c>
      <c r="E26" s="33">
        <v>16</v>
      </c>
      <c r="F26" s="32">
        <v>5.7761732851985563</v>
      </c>
    </row>
    <row r="27" spans="2:6">
      <c r="B27" s="34" t="s">
        <v>40</v>
      </c>
      <c r="C27" s="5" t="s">
        <v>95</v>
      </c>
      <c r="D27" s="33">
        <v>22</v>
      </c>
      <c r="E27" s="33">
        <v>22</v>
      </c>
      <c r="F27" s="32">
        <v>7.9422382671480145</v>
      </c>
    </row>
    <row r="28" spans="2:6">
      <c r="B28" s="34" t="s">
        <v>40</v>
      </c>
      <c r="C28" s="5" t="s">
        <v>96</v>
      </c>
      <c r="D28" s="33">
        <v>16</v>
      </c>
      <c r="E28" s="33">
        <v>16</v>
      </c>
      <c r="F28" s="32">
        <v>5.7761732851985563</v>
      </c>
    </row>
    <row r="29" spans="2:6">
      <c r="B29" s="34" t="s">
        <v>40</v>
      </c>
      <c r="C29" s="5" t="s">
        <v>97</v>
      </c>
      <c r="D29" s="33">
        <v>18</v>
      </c>
      <c r="E29" s="33">
        <v>18</v>
      </c>
      <c r="F29" s="32">
        <v>6.4981949458483754</v>
      </c>
    </row>
    <row r="30" spans="2:6">
      <c r="B30" s="34" t="s">
        <v>40</v>
      </c>
      <c r="C30" s="5" t="s">
        <v>98</v>
      </c>
      <c r="D30" s="33">
        <v>16</v>
      </c>
      <c r="E30" s="33">
        <v>16</v>
      </c>
      <c r="F30" s="32">
        <v>5.7761732851985563</v>
      </c>
    </row>
    <row r="31" spans="2:6">
      <c r="B31" s="34" t="s">
        <v>40</v>
      </c>
      <c r="C31" s="5" t="s">
        <v>99</v>
      </c>
      <c r="D31" s="33">
        <v>21</v>
      </c>
      <c r="E31" s="33">
        <v>21</v>
      </c>
      <c r="F31" s="32">
        <v>7.581227436823105</v>
      </c>
    </row>
    <row r="32" spans="2:6">
      <c r="B32" s="34" t="s">
        <v>40</v>
      </c>
      <c r="C32" s="5" t="s">
        <v>100</v>
      </c>
      <c r="D32" s="33">
        <v>15</v>
      </c>
      <c r="E32" s="33">
        <v>15</v>
      </c>
      <c r="F32" s="32">
        <v>5.4151624548736459</v>
      </c>
    </row>
    <row r="33" spans="2:20">
      <c r="B33" s="34" t="s">
        <v>40</v>
      </c>
      <c r="C33" s="5" t="s">
        <v>101</v>
      </c>
      <c r="D33" s="33">
        <v>15</v>
      </c>
      <c r="E33" s="33">
        <v>15</v>
      </c>
      <c r="F33" s="32">
        <v>5.4151624548736459</v>
      </c>
    </row>
    <row r="34" spans="2:20">
      <c r="B34" s="34" t="s">
        <v>40</v>
      </c>
      <c r="C34" s="5" t="s">
        <v>102</v>
      </c>
      <c r="D34" s="33">
        <v>14</v>
      </c>
      <c r="E34" s="33">
        <v>14</v>
      </c>
      <c r="F34" s="32">
        <v>5.0541516245487363</v>
      </c>
    </row>
    <row r="35" spans="2:20">
      <c r="B35" s="34" t="s">
        <v>40</v>
      </c>
      <c r="C35" s="5" t="s">
        <v>103</v>
      </c>
      <c r="D35" s="33">
        <v>15</v>
      </c>
      <c r="E35" s="33">
        <v>15</v>
      </c>
      <c r="F35" s="32">
        <v>5.4151624548736459</v>
      </c>
    </row>
    <row r="36" spans="2:20">
      <c r="B36" s="34" t="s">
        <v>40</v>
      </c>
      <c r="C36" s="5" t="s">
        <v>104</v>
      </c>
      <c r="D36" s="33">
        <v>18</v>
      </c>
      <c r="E36" s="33">
        <v>18</v>
      </c>
      <c r="F36" s="32">
        <v>6.4981949458483754</v>
      </c>
    </row>
    <row r="37" spans="2:20" ht="16" thickBot="1">
      <c r="B37" s="17" t="s">
        <v>40</v>
      </c>
      <c r="C37" s="18" t="s">
        <v>105</v>
      </c>
      <c r="D37" s="15">
        <v>16</v>
      </c>
      <c r="E37" s="15">
        <v>16</v>
      </c>
      <c r="F37" s="13">
        <v>5.7761732851985563</v>
      </c>
    </row>
    <row r="40" spans="2:20">
      <c r="B40" s="3" t="s">
        <v>106</v>
      </c>
    </row>
    <row r="41" spans="2:20" ht="16" thickBot="1"/>
    <row r="42" spans="2:20" ht="16">
      <c r="B42" s="6"/>
      <c r="C42" s="36" t="s">
        <v>107</v>
      </c>
      <c r="D42" s="36" t="s">
        <v>108</v>
      </c>
      <c r="E42" s="36" t="s">
        <v>109</v>
      </c>
      <c r="F42" s="36" t="s">
        <v>110</v>
      </c>
      <c r="G42" s="36" t="s">
        <v>111</v>
      </c>
      <c r="H42" s="36" t="s">
        <v>112</v>
      </c>
      <c r="I42" s="36" t="s">
        <v>113</v>
      </c>
      <c r="J42" s="36" t="s">
        <v>114</v>
      </c>
      <c r="K42" s="36" t="s">
        <v>115</v>
      </c>
      <c r="L42" s="36" t="s">
        <v>116</v>
      </c>
      <c r="M42" s="36" t="s">
        <v>117</v>
      </c>
      <c r="N42" s="36" t="s">
        <v>118</v>
      </c>
      <c r="O42" s="36" t="s">
        <v>119</v>
      </c>
      <c r="P42" s="36" t="s">
        <v>120</v>
      </c>
      <c r="Q42" s="36" t="s">
        <v>121</v>
      </c>
      <c r="R42" s="36" t="s">
        <v>122</v>
      </c>
      <c r="S42" s="36" t="s">
        <v>123</v>
      </c>
      <c r="T42" s="37" t="s">
        <v>25</v>
      </c>
    </row>
    <row r="43" spans="2:20">
      <c r="B43" s="38" t="s">
        <v>107</v>
      </c>
      <c r="C43" s="45">
        <v>1</v>
      </c>
      <c r="D43" s="40">
        <v>-4.7221241259332136E-2</v>
      </c>
      <c r="E43" s="40">
        <v>-4.7221241259332136E-2</v>
      </c>
      <c r="F43" s="40">
        <v>-5.6098862665524489E-2</v>
      </c>
      <c r="G43" s="40">
        <v>-5.7747692275464328E-2</v>
      </c>
      <c r="H43" s="40">
        <v>-5.2687479587786204E-2</v>
      </c>
      <c r="I43" s="40">
        <v>-6.2504161903603805E-2</v>
      </c>
      <c r="J43" s="40">
        <v>-5.2687479587786253E-2</v>
      </c>
      <c r="K43" s="40">
        <v>-5.6098862665524829E-2</v>
      </c>
      <c r="L43" s="40">
        <v>-5.268747958778626E-2</v>
      </c>
      <c r="M43" s="40">
        <v>-6.0947704152900212E-2</v>
      </c>
      <c r="N43" s="40">
        <v>-5.0916983887143406E-2</v>
      </c>
      <c r="O43" s="40">
        <v>-5.091698388714342E-2</v>
      </c>
      <c r="P43" s="40">
        <v>-4.9096872665342947E-2</v>
      </c>
      <c r="Q43" s="40">
        <v>-5.0916983887143448E-2</v>
      </c>
      <c r="R43" s="40">
        <v>-5.6098862665524864E-2</v>
      </c>
      <c r="S43" s="40">
        <v>-5.2687479587786225E-2</v>
      </c>
      <c r="T43" s="41">
        <v>-0.13626615362622471</v>
      </c>
    </row>
    <row r="44" spans="2:20">
      <c r="B44" s="35" t="s">
        <v>108</v>
      </c>
      <c r="C44" s="42">
        <v>-4.7221241259332136E-2</v>
      </c>
      <c r="D44" s="46">
        <v>1</v>
      </c>
      <c r="E44" s="42">
        <v>-4.9242424242424289E-2</v>
      </c>
      <c r="F44" s="42">
        <v>-5.8500029250021991E-2</v>
      </c>
      <c r="G44" s="42">
        <v>-6.0219432742831903E-2</v>
      </c>
      <c r="H44" s="42">
        <v>-5.4942630751221688E-2</v>
      </c>
      <c r="I44" s="42">
        <v>-6.5179490739586968E-2</v>
      </c>
      <c r="J44" s="42">
        <v>-5.4942630751221695E-2</v>
      </c>
      <c r="K44" s="42">
        <v>-5.8500029250021977E-2</v>
      </c>
      <c r="L44" s="42">
        <v>-5.4942630751221702E-2</v>
      </c>
      <c r="M44" s="42">
        <v>-6.3556412844309976E-2</v>
      </c>
      <c r="N44" s="42">
        <v>-5.309635356567205E-2</v>
      </c>
      <c r="O44" s="42">
        <v>-5.3096353565672057E-2</v>
      </c>
      <c r="P44" s="42">
        <v>-5.1198337195029024E-2</v>
      </c>
      <c r="Q44" s="42">
        <v>-5.3096353565672057E-2</v>
      </c>
      <c r="R44" s="42">
        <v>-5.850002925002197E-2</v>
      </c>
      <c r="S44" s="42">
        <v>-5.4942630751221876E-2</v>
      </c>
      <c r="T44" s="43">
        <v>5.8836063865153901E-2</v>
      </c>
    </row>
    <row r="45" spans="2:20">
      <c r="B45" s="35" t="s">
        <v>109</v>
      </c>
      <c r="C45" s="42">
        <v>-4.7221241259332136E-2</v>
      </c>
      <c r="D45" s="42">
        <v>-4.9242424242424289E-2</v>
      </c>
      <c r="E45" s="46">
        <v>1</v>
      </c>
      <c r="F45" s="42">
        <v>-5.8500029250021991E-2</v>
      </c>
      <c r="G45" s="42">
        <v>-6.0219432742831903E-2</v>
      </c>
      <c r="H45" s="42">
        <v>-5.4942630751221688E-2</v>
      </c>
      <c r="I45" s="42">
        <v>-6.5179490739586968E-2</v>
      </c>
      <c r="J45" s="42">
        <v>-5.4942630751221695E-2</v>
      </c>
      <c r="K45" s="42">
        <v>-5.8500029250021977E-2</v>
      </c>
      <c r="L45" s="42">
        <v>-5.4942630751221702E-2</v>
      </c>
      <c r="M45" s="42">
        <v>-6.3556412844309976E-2</v>
      </c>
      <c r="N45" s="42">
        <v>-5.309635356567205E-2</v>
      </c>
      <c r="O45" s="42">
        <v>-5.3096353565672057E-2</v>
      </c>
      <c r="P45" s="42">
        <v>-5.1198337195029024E-2</v>
      </c>
      <c r="Q45" s="42">
        <v>-5.3096353565672057E-2</v>
      </c>
      <c r="R45" s="42">
        <v>-5.850002925002197E-2</v>
      </c>
      <c r="S45" s="42">
        <v>-5.4942630751221896E-2</v>
      </c>
      <c r="T45" s="43">
        <v>-5.2974394862630024E-2</v>
      </c>
    </row>
    <row r="46" spans="2:20">
      <c r="B46" s="35" t="s">
        <v>110</v>
      </c>
      <c r="C46" s="42">
        <v>-5.6098862665524489E-2</v>
      </c>
      <c r="D46" s="42">
        <v>-5.8500029250021991E-2</v>
      </c>
      <c r="E46" s="42">
        <v>-5.8500029250021991E-2</v>
      </c>
      <c r="F46" s="46">
        <v>1</v>
      </c>
      <c r="G46" s="42">
        <v>-7.1540721868854185E-2</v>
      </c>
      <c r="H46" s="42">
        <v>-6.527187796839852E-2</v>
      </c>
      <c r="I46" s="42">
        <v>-7.7433273715275849E-2</v>
      </c>
      <c r="J46" s="42">
        <v>-6.527187796839852E-2</v>
      </c>
      <c r="K46" s="42">
        <v>-6.9498069498069553E-2</v>
      </c>
      <c r="L46" s="42">
        <v>-6.5271877968398534E-2</v>
      </c>
      <c r="M46" s="42">
        <v>-7.5505056211577812E-2</v>
      </c>
      <c r="N46" s="42">
        <v>-6.3078499575276073E-2</v>
      </c>
      <c r="O46" s="42">
        <v>-6.3078499575276087E-2</v>
      </c>
      <c r="P46" s="42">
        <v>-6.0823654999529596E-2</v>
      </c>
      <c r="Q46" s="42">
        <v>-6.3078499575276087E-2</v>
      </c>
      <c r="R46" s="42">
        <v>-6.9498069498069553E-2</v>
      </c>
      <c r="S46" s="42">
        <v>-6.5271877968398881E-2</v>
      </c>
      <c r="T46" s="43">
        <v>-7.913641453196546E-2</v>
      </c>
    </row>
    <row r="47" spans="2:20">
      <c r="B47" s="35" t="s">
        <v>111</v>
      </c>
      <c r="C47" s="42">
        <v>-5.7747692275464328E-2</v>
      </c>
      <c r="D47" s="42">
        <v>-6.0219432742831903E-2</v>
      </c>
      <c r="E47" s="42">
        <v>-6.0219432742831903E-2</v>
      </c>
      <c r="F47" s="42">
        <v>-7.1540721868854185E-2</v>
      </c>
      <c r="G47" s="46">
        <v>1</v>
      </c>
      <c r="H47" s="42">
        <v>-6.7190316239283385E-2</v>
      </c>
      <c r="I47" s="42">
        <v>-7.9709153624954718E-2</v>
      </c>
      <c r="J47" s="42">
        <v>-6.7190316239283385E-2</v>
      </c>
      <c r="K47" s="42">
        <v>-7.1540721868854157E-2</v>
      </c>
      <c r="L47" s="42">
        <v>-6.7190316239283399E-2</v>
      </c>
      <c r="M47" s="42">
        <v>-7.7724262920349604E-2</v>
      </c>
      <c r="N47" s="42">
        <v>-6.4932471169502196E-2</v>
      </c>
      <c r="O47" s="42">
        <v>-6.4932471169502209E-2</v>
      </c>
      <c r="P47" s="42">
        <v>-6.2611353333913183E-2</v>
      </c>
      <c r="Q47" s="42">
        <v>-6.4932471169502209E-2</v>
      </c>
      <c r="R47" s="42">
        <v>-7.1540721868854157E-2</v>
      </c>
      <c r="S47" s="42">
        <v>-6.7190316239283093E-2</v>
      </c>
      <c r="T47" s="43">
        <v>-3.0052012395358624E-2</v>
      </c>
    </row>
    <row r="48" spans="2:20">
      <c r="B48" s="35" t="s">
        <v>112</v>
      </c>
      <c r="C48" s="42">
        <v>-5.2687479587786204E-2</v>
      </c>
      <c r="D48" s="42">
        <v>-5.4942630751221688E-2</v>
      </c>
      <c r="E48" s="42">
        <v>-5.4942630751221688E-2</v>
      </c>
      <c r="F48" s="42">
        <v>-6.527187796839852E-2</v>
      </c>
      <c r="G48" s="42">
        <v>-6.7190316239283385E-2</v>
      </c>
      <c r="H48" s="46">
        <v>1</v>
      </c>
      <c r="I48" s="42">
        <v>-7.2724540827389106E-2</v>
      </c>
      <c r="J48" s="42">
        <v>-6.1302681992337189E-2</v>
      </c>
      <c r="K48" s="42">
        <v>-6.5271877968398506E-2</v>
      </c>
      <c r="L48" s="42">
        <v>-6.1302681992337196E-2</v>
      </c>
      <c r="M48" s="42">
        <v>-7.0913578616396966E-2</v>
      </c>
      <c r="N48" s="42">
        <v>-5.9242683378729843E-2</v>
      </c>
      <c r="O48" s="42">
        <v>-5.924268337872985E-2</v>
      </c>
      <c r="P48" s="42">
        <v>-5.7124956353378185E-2</v>
      </c>
      <c r="Q48" s="42">
        <v>-5.924268337872985E-2</v>
      </c>
      <c r="R48" s="42">
        <v>-6.5271877968398506E-2</v>
      </c>
      <c r="S48" s="42">
        <v>-6.1302681992337058E-2</v>
      </c>
      <c r="T48" s="43">
        <v>5.9821329902095136E-3</v>
      </c>
    </row>
    <row r="49" spans="2:20">
      <c r="B49" s="35" t="s">
        <v>113</v>
      </c>
      <c r="C49" s="42">
        <v>-6.2504161903603805E-2</v>
      </c>
      <c r="D49" s="42">
        <v>-6.5179490739586968E-2</v>
      </c>
      <c r="E49" s="42">
        <v>-6.5179490739586968E-2</v>
      </c>
      <c r="F49" s="42">
        <v>-7.7433273715275849E-2</v>
      </c>
      <c r="G49" s="42">
        <v>-7.9709153624954718E-2</v>
      </c>
      <c r="H49" s="42">
        <v>-7.2724540827389106E-2</v>
      </c>
      <c r="I49" s="46">
        <v>1</v>
      </c>
      <c r="J49" s="42">
        <v>-7.2724540827389106E-2</v>
      </c>
      <c r="K49" s="42">
        <v>-7.7433273715275835E-2</v>
      </c>
      <c r="L49" s="42">
        <v>-7.2724540827389106E-2</v>
      </c>
      <c r="M49" s="42">
        <v>-8.412613079390345E-2</v>
      </c>
      <c r="N49" s="42">
        <v>-7.0280725183264781E-2</v>
      </c>
      <c r="O49" s="42">
        <v>-7.0280725183264794E-2</v>
      </c>
      <c r="P49" s="42">
        <v>-6.7768425223277654E-2</v>
      </c>
      <c r="Q49" s="42">
        <v>-7.0280725183264781E-2</v>
      </c>
      <c r="R49" s="42">
        <v>-7.7433273715275822E-2</v>
      </c>
      <c r="S49" s="42">
        <v>-7.2724540827389328E-2</v>
      </c>
      <c r="T49" s="43">
        <v>2.2305933260887156E-2</v>
      </c>
    </row>
    <row r="50" spans="2:20">
      <c r="B50" s="35" t="s">
        <v>114</v>
      </c>
      <c r="C50" s="42">
        <v>-5.2687479587786253E-2</v>
      </c>
      <c r="D50" s="42">
        <v>-5.4942630751221695E-2</v>
      </c>
      <c r="E50" s="42">
        <v>-5.4942630751221695E-2</v>
      </c>
      <c r="F50" s="42">
        <v>-6.527187796839852E-2</v>
      </c>
      <c r="G50" s="42">
        <v>-6.7190316239283385E-2</v>
      </c>
      <c r="H50" s="42">
        <v>-6.1302681992337189E-2</v>
      </c>
      <c r="I50" s="42">
        <v>-7.2724540827389106E-2</v>
      </c>
      <c r="J50" s="46">
        <v>1</v>
      </c>
      <c r="K50" s="42">
        <v>-6.5271877968398506E-2</v>
      </c>
      <c r="L50" s="42">
        <v>-6.1302681992337203E-2</v>
      </c>
      <c r="M50" s="42">
        <v>-7.091357861639698E-2</v>
      </c>
      <c r="N50" s="42">
        <v>-5.924268337872985E-2</v>
      </c>
      <c r="O50" s="42">
        <v>-5.9242683378729857E-2</v>
      </c>
      <c r="P50" s="42">
        <v>-5.7124956353378192E-2</v>
      </c>
      <c r="Q50" s="42">
        <v>-5.9242683378729857E-2</v>
      </c>
      <c r="R50" s="42">
        <v>-6.5271877968398506E-2</v>
      </c>
      <c r="S50" s="42">
        <v>-6.1302681992337044E-2</v>
      </c>
      <c r="T50" s="43">
        <v>-3.3681317926259502E-2</v>
      </c>
    </row>
    <row r="51" spans="2:20">
      <c r="B51" s="35" t="s">
        <v>115</v>
      </c>
      <c r="C51" s="42">
        <v>-5.6098862665524829E-2</v>
      </c>
      <c r="D51" s="42">
        <v>-5.8500029250021977E-2</v>
      </c>
      <c r="E51" s="42">
        <v>-5.8500029250021977E-2</v>
      </c>
      <c r="F51" s="42">
        <v>-6.9498069498069553E-2</v>
      </c>
      <c r="G51" s="42">
        <v>-7.1540721868854157E-2</v>
      </c>
      <c r="H51" s="42">
        <v>-6.5271877968398506E-2</v>
      </c>
      <c r="I51" s="42">
        <v>-7.7433273715275835E-2</v>
      </c>
      <c r="J51" s="42">
        <v>-6.5271877968398506E-2</v>
      </c>
      <c r="K51" s="46">
        <v>1</v>
      </c>
      <c r="L51" s="42">
        <v>-6.527187796839852E-2</v>
      </c>
      <c r="M51" s="42">
        <v>-7.5505056211577798E-2</v>
      </c>
      <c r="N51" s="42">
        <v>-6.3078499575276059E-2</v>
      </c>
      <c r="O51" s="42">
        <v>-6.3078499575276073E-2</v>
      </c>
      <c r="P51" s="42">
        <v>-6.0823654999529575E-2</v>
      </c>
      <c r="Q51" s="42">
        <v>-6.3078499575276073E-2</v>
      </c>
      <c r="R51" s="42">
        <v>-6.949806949806954E-2</v>
      </c>
      <c r="S51" s="42">
        <v>-6.5271877968398687E-2</v>
      </c>
      <c r="T51" s="43">
        <v>0.1502695935347246</v>
      </c>
    </row>
    <row r="52" spans="2:20">
      <c r="B52" s="35" t="s">
        <v>116</v>
      </c>
      <c r="C52" s="42">
        <v>-5.268747958778626E-2</v>
      </c>
      <c r="D52" s="42">
        <v>-5.4942630751221702E-2</v>
      </c>
      <c r="E52" s="42">
        <v>-5.4942630751221702E-2</v>
      </c>
      <c r="F52" s="42">
        <v>-6.5271877968398534E-2</v>
      </c>
      <c r="G52" s="42">
        <v>-6.7190316239283399E-2</v>
      </c>
      <c r="H52" s="42">
        <v>-6.1302681992337196E-2</v>
      </c>
      <c r="I52" s="42">
        <v>-7.2724540827389106E-2</v>
      </c>
      <c r="J52" s="42">
        <v>-6.1302681992337203E-2</v>
      </c>
      <c r="K52" s="42">
        <v>-6.527187796839852E-2</v>
      </c>
      <c r="L52" s="46">
        <v>1</v>
      </c>
      <c r="M52" s="42">
        <v>-7.091357861639698E-2</v>
      </c>
      <c r="N52" s="42">
        <v>-5.9242683378729857E-2</v>
      </c>
      <c r="O52" s="42">
        <v>-5.9242683378729871E-2</v>
      </c>
      <c r="P52" s="42">
        <v>-5.7124956353378192E-2</v>
      </c>
      <c r="Q52" s="42">
        <v>-5.9242683378729871E-2</v>
      </c>
      <c r="R52" s="42">
        <v>-6.527187796839852E-2</v>
      </c>
      <c r="S52" s="42">
        <v>-6.130268199233703E-2</v>
      </c>
      <c r="T52" s="43">
        <v>0.22192758797987425</v>
      </c>
    </row>
    <row r="53" spans="2:20">
      <c r="B53" s="35" t="s">
        <v>117</v>
      </c>
      <c r="C53" s="42">
        <v>-6.0947704152900212E-2</v>
      </c>
      <c r="D53" s="42">
        <v>-6.3556412844309976E-2</v>
      </c>
      <c r="E53" s="42">
        <v>-6.3556412844309976E-2</v>
      </c>
      <c r="F53" s="42">
        <v>-7.5505056211577812E-2</v>
      </c>
      <c r="G53" s="42">
        <v>-7.7724262920349604E-2</v>
      </c>
      <c r="H53" s="42">
        <v>-7.0913578616396966E-2</v>
      </c>
      <c r="I53" s="42">
        <v>-8.412613079390345E-2</v>
      </c>
      <c r="J53" s="42">
        <v>-7.091357861639698E-2</v>
      </c>
      <c r="K53" s="42">
        <v>-7.5505056211577798E-2</v>
      </c>
      <c r="L53" s="42">
        <v>-7.091357861639698E-2</v>
      </c>
      <c r="M53" s="46">
        <v>1</v>
      </c>
      <c r="N53" s="42">
        <v>-6.8530618052714404E-2</v>
      </c>
      <c r="O53" s="42">
        <v>-6.8530618052714404E-2</v>
      </c>
      <c r="P53" s="42">
        <v>-6.6080878546715058E-2</v>
      </c>
      <c r="Q53" s="42">
        <v>-6.8530618052714404E-2</v>
      </c>
      <c r="R53" s="42">
        <v>-7.5505056211577784E-2</v>
      </c>
      <c r="S53" s="42">
        <v>-7.0913578616396758E-2</v>
      </c>
      <c r="T53" s="43">
        <v>6.3240511748754072E-2</v>
      </c>
    </row>
    <row r="54" spans="2:20">
      <c r="B54" s="35" t="s">
        <v>118</v>
      </c>
      <c r="C54" s="42">
        <v>-5.0916983887143406E-2</v>
      </c>
      <c r="D54" s="42">
        <v>-5.309635356567205E-2</v>
      </c>
      <c r="E54" s="42">
        <v>-5.309635356567205E-2</v>
      </c>
      <c r="F54" s="42">
        <v>-6.3078499575276073E-2</v>
      </c>
      <c r="G54" s="42">
        <v>-6.4932471169502196E-2</v>
      </c>
      <c r="H54" s="42">
        <v>-5.9242683378729843E-2</v>
      </c>
      <c r="I54" s="42">
        <v>-7.0280725183264781E-2</v>
      </c>
      <c r="J54" s="42">
        <v>-5.924268337872985E-2</v>
      </c>
      <c r="K54" s="42">
        <v>-6.3078499575276059E-2</v>
      </c>
      <c r="L54" s="42">
        <v>-5.9242683378729857E-2</v>
      </c>
      <c r="M54" s="42">
        <v>-6.8530618052714404E-2</v>
      </c>
      <c r="N54" s="46">
        <v>1</v>
      </c>
      <c r="O54" s="42">
        <v>-5.7251908396946563E-2</v>
      </c>
      <c r="P54" s="42">
        <v>-5.5205344893229535E-2</v>
      </c>
      <c r="Q54" s="42">
        <v>-5.7251908396946563E-2</v>
      </c>
      <c r="R54" s="42">
        <v>-6.3078499575276059E-2</v>
      </c>
      <c r="S54" s="42">
        <v>-5.9242683378729954E-2</v>
      </c>
      <c r="T54" s="43">
        <v>2.6224103623892735E-2</v>
      </c>
    </row>
    <row r="55" spans="2:20">
      <c r="B55" s="35" t="s">
        <v>119</v>
      </c>
      <c r="C55" s="42">
        <v>-5.091698388714342E-2</v>
      </c>
      <c r="D55" s="42">
        <v>-5.3096353565672057E-2</v>
      </c>
      <c r="E55" s="42">
        <v>-5.3096353565672057E-2</v>
      </c>
      <c r="F55" s="42">
        <v>-6.3078499575276087E-2</v>
      </c>
      <c r="G55" s="42">
        <v>-6.4932471169502209E-2</v>
      </c>
      <c r="H55" s="42">
        <v>-5.924268337872985E-2</v>
      </c>
      <c r="I55" s="42">
        <v>-7.0280725183264794E-2</v>
      </c>
      <c r="J55" s="42">
        <v>-5.9242683378729857E-2</v>
      </c>
      <c r="K55" s="42">
        <v>-6.3078499575276073E-2</v>
      </c>
      <c r="L55" s="42">
        <v>-5.9242683378729871E-2</v>
      </c>
      <c r="M55" s="42">
        <v>-6.8530618052714404E-2</v>
      </c>
      <c r="N55" s="42">
        <v>-5.7251908396946563E-2</v>
      </c>
      <c r="O55" s="46">
        <v>1</v>
      </c>
      <c r="P55" s="42">
        <v>-5.5205344893229535E-2</v>
      </c>
      <c r="Q55" s="42">
        <v>-5.725190839694657E-2</v>
      </c>
      <c r="R55" s="42">
        <v>-6.3078499575276059E-2</v>
      </c>
      <c r="S55" s="42">
        <v>-5.9242683378729927E-2</v>
      </c>
      <c r="T55" s="43">
        <v>-0.210006033085645</v>
      </c>
    </row>
    <row r="56" spans="2:20">
      <c r="B56" s="35" t="s">
        <v>120</v>
      </c>
      <c r="C56" s="42">
        <v>-4.9096872665342947E-2</v>
      </c>
      <c r="D56" s="42">
        <v>-5.1198337195029024E-2</v>
      </c>
      <c r="E56" s="42">
        <v>-5.1198337195029024E-2</v>
      </c>
      <c r="F56" s="42">
        <v>-6.0823654999529596E-2</v>
      </c>
      <c r="G56" s="42">
        <v>-6.2611353333913183E-2</v>
      </c>
      <c r="H56" s="42">
        <v>-5.7124956353378185E-2</v>
      </c>
      <c r="I56" s="42">
        <v>-6.7768425223277654E-2</v>
      </c>
      <c r="J56" s="42">
        <v>-5.7124956353378192E-2</v>
      </c>
      <c r="K56" s="42">
        <v>-6.0823654999529575E-2</v>
      </c>
      <c r="L56" s="42">
        <v>-5.7124956353378192E-2</v>
      </c>
      <c r="M56" s="42">
        <v>-6.6080878546715058E-2</v>
      </c>
      <c r="N56" s="42">
        <v>-5.5205344893229535E-2</v>
      </c>
      <c r="O56" s="42">
        <v>-5.5205344893229535E-2</v>
      </c>
      <c r="P56" s="46">
        <v>1</v>
      </c>
      <c r="Q56" s="42">
        <v>-5.5205344893229535E-2</v>
      </c>
      <c r="R56" s="42">
        <v>-6.0823654999529575E-2</v>
      </c>
      <c r="S56" s="42">
        <v>-5.7124956353378234E-2</v>
      </c>
      <c r="T56" s="43">
        <v>4.0774856163247074E-2</v>
      </c>
    </row>
    <row r="57" spans="2:20">
      <c r="B57" s="35" t="s">
        <v>121</v>
      </c>
      <c r="C57" s="42">
        <v>-5.0916983887143448E-2</v>
      </c>
      <c r="D57" s="42">
        <v>-5.3096353565672057E-2</v>
      </c>
      <c r="E57" s="42">
        <v>-5.3096353565672057E-2</v>
      </c>
      <c r="F57" s="42">
        <v>-6.3078499575276087E-2</v>
      </c>
      <c r="G57" s="42">
        <v>-6.4932471169502209E-2</v>
      </c>
      <c r="H57" s="42">
        <v>-5.924268337872985E-2</v>
      </c>
      <c r="I57" s="42">
        <v>-7.0280725183264781E-2</v>
      </c>
      <c r="J57" s="42">
        <v>-5.9242683378729857E-2</v>
      </c>
      <c r="K57" s="42">
        <v>-6.3078499575276073E-2</v>
      </c>
      <c r="L57" s="42">
        <v>-5.9242683378729871E-2</v>
      </c>
      <c r="M57" s="42">
        <v>-6.8530618052714404E-2</v>
      </c>
      <c r="N57" s="42">
        <v>-5.7251908396946563E-2</v>
      </c>
      <c r="O57" s="42">
        <v>-5.725190839694657E-2</v>
      </c>
      <c r="P57" s="42">
        <v>-5.5205344893229535E-2</v>
      </c>
      <c r="Q57" s="46">
        <v>1</v>
      </c>
      <c r="R57" s="42">
        <v>-6.3078499575276059E-2</v>
      </c>
      <c r="S57" s="42">
        <v>-5.924268337872985E-2</v>
      </c>
      <c r="T57" s="43">
        <v>3.076699086830691E-2</v>
      </c>
    </row>
    <row r="58" spans="2:20">
      <c r="B58" s="35" t="s">
        <v>122</v>
      </c>
      <c r="C58" s="42">
        <v>-5.6098862665524864E-2</v>
      </c>
      <c r="D58" s="42">
        <v>-5.850002925002197E-2</v>
      </c>
      <c r="E58" s="42">
        <v>-5.850002925002197E-2</v>
      </c>
      <c r="F58" s="42">
        <v>-6.9498069498069553E-2</v>
      </c>
      <c r="G58" s="42">
        <v>-7.1540721868854157E-2</v>
      </c>
      <c r="H58" s="42">
        <v>-6.5271877968398506E-2</v>
      </c>
      <c r="I58" s="42">
        <v>-7.7433273715275822E-2</v>
      </c>
      <c r="J58" s="42">
        <v>-6.5271877968398506E-2</v>
      </c>
      <c r="K58" s="42">
        <v>-6.949806949806954E-2</v>
      </c>
      <c r="L58" s="42">
        <v>-6.527187796839852E-2</v>
      </c>
      <c r="M58" s="42">
        <v>-7.5505056211577784E-2</v>
      </c>
      <c r="N58" s="42">
        <v>-6.3078499575276059E-2</v>
      </c>
      <c r="O58" s="42">
        <v>-6.3078499575276059E-2</v>
      </c>
      <c r="P58" s="42">
        <v>-6.0823654999529575E-2</v>
      </c>
      <c r="Q58" s="42">
        <v>-6.3078499575276059E-2</v>
      </c>
      <c r="R58" s="46">
        <v>1</v>
      </c>
      <c r="S58" s="42">
        <v>-6.5271877968398354E-2</v>
      </c>
      <c r="T58" s="43">
        <v>-4.0580846192302079E-3</v>
      </c>
    </row>
    <row r="59" spans="2:20">
      <c r="B59" s="35" t="s">
        <v>123</v>
      </c>
      <c r="C59" s="42">
        <v>-5.2687479587786225E-2</v>
      </c>
      <c r="D59" s="42">
        <v>-5.4942630751221876E-2</v>
      </c>
      <c r="E59" s="42">
        <v>-5.4942630751221896E-2</v>
      </c>
      <c r="F59" s="42">
        <v>-6.5271877968398881E-2</v>
      </c>
      <c r="G59" s="42">
        <v>-6.7190316239283093E-2</v>
      </c>
      <c r="H59" s="42">
        <v>-6.1302681992337058E-2</v>
      </c>
      <c r="I59" s="42">
        <v>-7.2724540827389328E-2</v>
      </c>
      <c r="J59" s="42">
        <v>-6.1302681992337044E-2</v>
      </c>
      <c r="K59" s="42">
        <v>-6.5271877968398687E-2</v>
      </c>
      <c r="L59" s="42">
        <v>-6.130268199233703E-2</v>
      </c>
      <c r="M59" s="42">
        <v>-7.0913578616396758E-2</v>
      </c>
      <c r="N59" s="42">
        <v>-5.9242683378729954E-2</v>
      </c>
      <c r="O59" s="42">
        <v>-5.9242683378729927E-2</v>
      </c>
      <c r="P59" s="42">
        <v>-5.7124956353378234E-2</v>
      </c>
      <c r="Q59" s="42">
        <v>-5.924268337872985E-2</v>
      </c>
      <c r="R59" s="42">
        <v>-6.5271877968398354E-2</v>
      </c>
      <c r="S59" s="46">
        <v>1</v>
      </c>
      <c r="T59" s="43">
        <v>-0.1063976446064526</v>
      </c>
    </row>
    <row r="60" spans="2:20" ht="16" thickBot="1">
      <c r="B60" s="39" t="s">
        <v>25</v>
      </c>
      <c r="C60" s="44">
        <v>-0.13626615362622471</v>
      </c>
      <c r="D60" s="44">
        <v>5.8836063865153901E-2</v>
      </c>
      <c r="E60" s="44">
        <v>-5.2974394862630024E-2</v>
      </c>
      <c r="F60" s="44">
        <v>-7.913641453196546E-2</v>
      </c>
      <c r="G60" s="44">
        <v>-3.0052012395358624E-2</v>
      </c>
      <c r="H60" s="44">
        <v>5.9821329902095136E-3</v>
      </c>
      <c r="I60" s="44">
        <v>2.2305933260887156E-2</v>
      </c>
      <c r="J60" s="44">
        <v>-3.3681317926259502E-2</v>
      </c>
      <c r="K60" s="44">
        <v>0.1502695935347246</v>
      </c>
      <c r="L60" s="44">
        <v>0.22192758797987425</v>
      </c>
      <c r="M60" s="44">
        <v>6.3240511748754072E-2</v>
      </c>
      <c r="N60" s="44">
        <v>2.6224103623892735E-2</v>
      </c>
      <c r="O60" s="44">
        <v>-0.210006033085645</v>
      </c>
      <c r="P60" s="44">
        <v>4.0774856163247074E-2</v>
      </c>
      <c r="Q60" s="44">
        <v>3.076699086830691E-2</v>
      </c>
      <c r="R60" s="44">
        <v>-4.0580846192302079E-3</v>
      </c>
      <c r="S60" s="44">
        <v>-0.1063976446064526</v>
      </c>
      <c r="T60" s="47">
        <v>1</v>
      </c>
    </row>
    <row r="63" spans="2:20">
      <c r="B63" s="1" t="s">
        <v>124</v>
      </c>
    </row>
    <row r="65" spans="2:7">
      <c r="B65" s="3" t="s">
        <v>125</v>
      </c>
    </row>
    <row r="66" spans="2:7" ht="16" thickBot="1"/>
    <row r="67" spans="2:7">
      <c r="B67" s="48" t="s">
        <v>32</v>
      </c>
      <c r="C67" s="49">
        <v>277</v>
      </c>
    </row>
    <row r="68" spans="2:7">
      <c r="B68" s="5" t="s">
        <v>126</v>
      </c>
      <c r="C68" s="32">
        <v>277</v>
      </c>
    </row>
    <row r="69" spans="2:7">
      <c r="B69" s="5" t="s">
        <v>127</v>
      </c>
      <c r="C69" s="32">
        <v>260</v>
      </c>
    </row>
    <row r="70" spans="2:7">
      <c r="B70" s="5" t="s">
        <v>128</v>
      </c>
      <c r="C70" s="32">
        <v>0.1587327015264195</v>
      </c>
    </row>
    <row r="71" spans="2:7">
      <c r="B71" s="5" t="s">
        <v>129</v>
      </c>
      <c r="C71" s="32">
        <v>0.10696240623573762</v>
      </c>
    </row>
    <row r="72" spans="2:7">
      <c r="B72" s="5" t="s">
        <v>130</v>
      </c>
      <c r="C72" s="32">
        <v>44.202207015038468</v>
      </c>
    </row>
    <row r="73" spans="2:7">
      <c r="B73" s="5" t="s">
        <v>131</v>
      </c>
      <c r="C73" s="32">
        <v>6.6484740365770003</v>
      </c>
    </row>
    <row r="74" spans="2:7" ht="16" thickBot="1">
      <c r="B74" s="18" t="s">
        <v>132</v>
      </c>
      <c r="C74" s="13">
        <v>2.2513358147646509</v>
      </c>
    </row>
    <row r="77" spans="2:7">
      <c r="B77" s="3" t="s">
        <v>133</v>
      </c>
    </row>
    <row r="78" spans="2:7" ht="16" thickBot="1"/>
    <row r="79" spans="2:7" ht="32">
      <c r="B79" s="6" t="s">
        <v>134</v>
      </c>
      <c r="C79" s="7" t="s">
        <v>127</v>
      </c>
      <c r="D79" s="7" t="s">
        <v>135</v>
      </c>
      <c r="E79" s="7" t="s">
        <v>136</v>
      </c>
      <c r="F79" s="7" t="s">
        <v>137</v>
      </c>
      <c r="G79" s="7" t="s">
        <v>138</v>
      </c>
    </row>
    <row r="80" spans="2:7">
      <c r="B80" s="8" t="s">
        <v>139</v>
      </c>
      <c r="C80" s="14">
        <v>16</v>
      </c>
      <c r="D80" s="12">
        <v>2168.4514468481229</v>
      </c>
      <c r="E80" s="12">
        <v>135.52821542800768</v>
      </c>
      <c r="F80" s="12">
        <v>3.0660961200850965</v>
      </c>
      <c r="G80" s="50" t="s">
        <v>55</v>
      </c>
    </row>
    <row r="81" spans="2:8">
      <c r="B81" s="5" t="s">
        <v>140</v>
      </c>
      <c r="C81" s="33">
        <v>260</v>
      </c>
      <c r="D81" s="32">
        <v>11492.573823910001</v>
      </c>
      <c r="E81" s="32">
        <v>44.202207015038468</v>
      </c>
      <c r="F81" s="32"/>
      <c r="G81" s="32"/>
    </row>
    <row r="82" spans="2:8" ht="16" thickBot="1">
      <c r="B82" s="18" t="s">
        <v>141</v>
      </c>
      <c r="C82" s="15">
        <v>276</v>
      </c>
      <c r="D82" s="13">
        <v>13661.025270758124</v>
      </c>
      <c r="E82" s="13"/>
      <c r="F82" s="13"/>
      <c r="G82" s="13"/>
    </row>
    <row r="83" spans="2:8">
      <c r="B83" s="51" t="s">
        <v>142</v>
      </c>
    </row>
    <row r="86" spans="2:8">
      <c r="B86" s="3" t="s">
        <v>143</v>
      </c>
    </row>
    <row r="87" spans="2:8" ht="16" thickBot="1"/>
    <row r="88" spans="2:8" ht="32">
      <c r="B88" s="6" t="s">
        <v>134</v>
      </c>
      <c r="C88" s="7" t="s">
        <v>144</v>
      </c>
      <c r="D88" s="7" t="s">
        <v>145</v>
      </c>
      <c r="E88" s="7" t="s">
        <v>146</v>
      </c>
      <c r="F88" s="7" t="s">
        <v>147</v>
      </c>
      <c r="G88" s="7" t="s">
        <v>148</v>
      </c>
      <c r="H88" s="7" t="s">
        <v>149</v>
      </c>
    </row>
    <row r="89" spans="2:8">
      <c r="B89" s="8" t="s">
        <v>150</v>
      </c>
      <c r="C89" s="12">
        <v>13.812499999999989</v>
      </c>
      <c r="D89" s="12">
        <v>1.6621185091442563</v>
      </c>
      <c r="E89" s="12">
        <v>8.3101775980530839</v>
      </c>
      <c r="F89" s="50" t="s">
        <v>55</v>
      </c>
      <c r="G89" s="12">
        <v>10.539572574503744</v>
      </c>
      <c r="H89" s="12">
        <v>17.085427425496235</v>
      </c>
    </row>
    <row r="90" spans="2:8">
      <c r="B90" s="5" t="s">
        <v>107</v>
      </c>
      <c r="C90" s="32">
        <v>-1.4791666666666514</v>
      </c>
      <c r="D90" s="32">
        <v>2.538927960713564</v>
      </c>
      <c r="E90" s="32">
        <v>-0.58259497297864749</v>
      </c>
      <c r="F90" s="32">
        <v>0.56067088997549774</v>
      </c>
      <c r="G90" s="32">
        <v>-6.4786458904778055</v>
      </c>
      <c r="H90" s="32">
        <v>3.5203125571445022</v>
      </c>
    </row>
    <row r="91" spans="2:8">
      <c r="B91" s="5" t="s">
        <v>108</v>
      </c>
      <c r="C91" s="32">
        <v>4.8798076923077263</v>
      </c>
      <c r="D91" s="32">
        <v>2.4825002938222394</v>
      </c>
      <c r="E91" s="32">
        <v>1.9656826242684615</v>
      </c>
      <c r="F91" s="32">
        <v>5.039947455238547E-2</v>
      </c>
      <c r="G91" s="32">
        <v>-8.5581196081063737E-3</v>
      </c>
      <c r="H91" s="32">
        <v>9.768173504223558</v>
      </c>
    </row>
    <row r="92" spans="2:8">
      <c r="B92" s="5" t="s">
        <v>109</v>
      </c>
      <c r="C92" s="32">
        <v>1.3413461538461633</v>
      </c>
      <c r="D92" s="32">
        <v>2.4825002938222398</v>
      </c>
      <c r="E92" s="32">
        <v>0.54032064253290712</v>
      </c>
      <c r="F92" s="32">
        <v>0.58943845311293419</v>
      </c>
      <c r="G92" s="32">
        <v>-3.5470196580696705</v>
      </c>
      <c r="H92" s="32">
        <v>6.2297119657619966</v>
      </c>
    </row>
    <row r="93" spans="2:8">
      <c r="B93" s="5" t="s">
        <v>110</v>
      </c>
      <c r="C93" s="32">
        <v>0.90972222222222332</v>
      </c>
      <c r="D93" s="32">
        <v>2.2843633918319699</v>
      </c>
      <c r="E93" s="32">
        <v>0.39823883777644581</v>
      </c>
      <c r="F93" s="32">
        <v>0.69078095710883947</v>
      </c>
      <c r="G93" s="32">
        <v>-3.5884862712117345</v>
      </c>
      <c r="H93" s="32">
        <v>5.4079307156561809</v>
      </c>
    </row>
    <row r="94" spans="2:8">
      <c r="B94" s="5" t="s">
        <v>111</v>
      </c>
      <c r="C94" s="32">
        <v>2.2401315789473899</v>
      </c>
      <c r="D94" s="32">
        <v>2.255896692359789</v>
      </c>
      <c r="E94" s="32">
        <v>0.99301159779798787</v>
      </c>
      <c r="F94" s="32">
        <v>0.32162754789108106</v>
      </c>
      <c r="G94" s="32">
        <v>-2.2020222824592586</v>
      </c>
      <c r="H94" s="32">
        <v>6.6822854403540379</v>
      </c>
    </row>
    <row r="95" spans="2:8">
      <c r="B95" s="5" t="s">
        <v>112</v>
      </c>
      <c r="C95" s="32">
        <v>3.1875000000000213</v>
      </c>
      <c r="D95" s="32">
        <v>2.3505905379031535</v>
      </c>
      <c r="E95" s="32">
        <v>1.3560422151802898</v>
      </c>
      <c r="F95" s="32">
        <v>0.17626225470697099</v>
      </c>
      <c r="G95" s="32">
        <v>-1.4411183537996211</v>
      </c>
      <c r="H95" s="32">
        <v>7.8161183537996637</v>
      </c>
    </row>
    <row r="96" spans="2:8">
      <c r="B96" s="5" t="s">
        <v>113</v>
      </c>
      <c r="C96" s="32">
        <v>3.5511363636363846</v>
      </c>
      <c r="D96" s="32">
        <v>2.1844516855257337</v>
      </c>
      <c r="E96" s="32">
        <v>1.6256419801666293</v>
      </c>
      <c r="F96" s="32">
        <v>0.10523730324363356</v>
      </c>
      <c r="G96" s="32">
        <v>-0.7503329912230523</v>
      </c>
      <c r="H96" s="32">
        <v>7.8526057184958216</v>
      </c>
    </row>
    <row r="97" spans="2:8">
      <c r="B97" s="5" t="s">
        <v>114</v>
      </c>
      <c r="C97" s="32">
        <v>2.0625000000000204</v>
      </c>
      <c r="D97" s="32">
        <v>2.350590537903154</v>
      </c>
      <c r="E97" s="32">
        <v>0.87743908041077845</v>
      </c>
      <c r="F97" s="32">
        <v>0.38105824353578877</v>
      </c>
      <c r="G97" s="32">
        <v>-2.5661183537996228</v>
      </c>
      <c r="H97" s="32">
        <v>6.6911183537996637</v>
      </c>
    </row>
    <row r="98" spans="2:8">
      <c r="B98" s="5" t="s">
        <v>115</v>
      </c>
      <c r="C98" s="32">
        <v>7.0208333333333712</v>
      </c>
      <c r="D98" s="32">
        <v>2.2843633918319703</v>
      </c>
      <c r="E98" s="32">
        <v>3.0734310304731931</v>
      </c>
      <c r="F98" s="52">
        <v>2.3412838988388085E-3</v>
      </c>
      <c r="G98" s="32">
        <v>2.5226248398994127</v>
      </c>
      <c r="H98" s="32">
        <v>11.51904182676733</v>
      </c>
    </row>
    <row r="99" spans="2:8">
      <c r="B99" s="5" t="s">
        <v>116</v>
      </c>
      <c r="C99" s="32">
        <v>9.312500000000032</v>
      </c>
      <c r="D99" s="32">
        <v>2.3505905379031544</v>
      </c>
      <c r="E99" s="32">
        <v>3.9617703933698518</v>
      </c>
      <c r="F99" s="53" t="s">
        <v>55</v>
      </c>
      <c r="G99" s="32">
        <v>4.6838816462003878</v>
      </c>
      <c r="H99" s="32">
        <v>13.941118353799677</v>
      </c>
    </row>
    <row r="100" spans="2:8">
      <c r="B100" s="5" t="s">
        <v>117</v>
      </c>
      <c r="C100" s="32">
        <v>4.5684523809523974</v>
      </c>
      <c r="D100" s="32">
        <v>2.2062422666507064</v>
      </c>
      <c r="E100" s="32">
        <v>2.0706938897910603</v>
      </c>
      <c r="F100" s="52">
        <v>3.9374371597359126E-2</v>
      </c>
      <c r="G100" s="32">
        <v>0.22407453900912255</v>
      </c>
      <c r="H100" s="32">
        <v>8.9128302228956713</v>
      </c>
    </row>
    <row r="101" spans="2:8">
      <c r="B101" s="5" t="s">
        <v>118</v>
      </c>
      <c r="C101" s="32">
        <v>3.7875000000000201</v>
      </c>
      <c r="D101" s="32">
        <v>2.3894459063645885</v>
      </c>
      <c r="E101" s="32">
        <v>1.5850955193886329</v>
      </c>
      <c r="F101" s="32">
        <v>0.114160120552385</v>
      </c>
      <c r="G101" s="32">
        <v>-0.91762962562864914</v>
      </c>
      <c r="H101" s="32">
        <v>8.4926296256286893</v>
      </c>
    </row>
    <row r="102" spans="2:8">
      <c r="B102" s="5" t="s">
        <v>119</v>
      </c>
      <c r="C102" s="32">
        <v>-3.1458333333333162</v>
      </c>
      <c r="D102" s="32">
        <v>2.389445906364589</v>
      </c>
      <c r="E102" s="32">
        <v>-1.3165534842006652</v>
      </c>
      <c r="F102" s="32">
        <v>0.18914769104199469</v>
      </c>
      <c r="G102" s="32">
        <v>-7.8509629589619863</v>
      </c>
      <c r="H102" s="32">
        <v>1.5592962922953539</v>
      </c>
    </row>
    <row r="103" spans="2:8">
      <c r="B103" s="5" t="s">
        <v>120</v>
      </c>
      <c r="C103" s="32">
        <v>4.2589285714285934</v>
      </c>
      <c r="D103" s="32">
        <v>2.4330923614844755</v>
      </c>
      <c r="E103" s="32">
        <v>1.7504179614579616</v>
      </c>
      <c r="F103" s="32">
        <v>8.1225728410833309E-2</v>
      </c>
      <c r="G103" s="32">
        <v>-0.53214659851695867</v>
      </c>
      <c r="H103" s="32">
        <v>9.0500037413741445</v>
      </c>
    </row>
    <row r="104" spans="2:8">
      <c r="B104" s="5" t="s">
        <v>121</v>
      </c>
      <c r="C104" s="32">
        <v>3.9208333333333512</v>
      </c>
      <c r="D104" s="32">
        <v>2.3894459063645876</v>
      </c>
      <c r="E104" s="32">
        <v>1.6408964617653499</v>
      </c>
      <c r="F104" s="32">
        <v>0.10202803048215725</v>
      </c>
      <c r="G104" s="32">
        <v>-0.78429629229531628</v>
      </c>
      <c r="H104" s="32">
        <v>8.6259629589620186</v>
      </c>
    </row>
    <row r="105" spans="2:8">
      <c r="B105" s="5" t="s">
        <v>122</v>
      </c>
      <c r="C105" s="32">
        <v>2.9097222222222432</v>
      </c>
      <c r="D105" s="32">
        <v>2.2843633918319708</v>
      </c>
      <c r="E105" s="32">
        <v>1.2737562826590207</v>
      </c>
      <c r="F105" s="32">
        <v>0.20388728649462307</v>
      </c>
      <c r="G105" s="32">
        <v>-1.5884862712117163</v>
      </c>
      <c r="H105" s="32">
        <v>7.4079307156562031</v>
      </c>
    </row>
    <row r="106" spans="2:8" ht="16" thickBot="1">
      <c r="B106" s="18" t="s">
        <v>123</v>
      </c>
      <c r="C106" s="13">
        <v>0</v>
      </c>
      <c r="D106" s="13">
        <v>0</v>
      </c>
      <c r="E106" s="13"/>
      <c r="F106" s="13"/>
      <c r="G106" s="13"/>
      <c r="H106" s="13"/>
    </row>
    <row r="109" spans="2:8">
      <c r="B109" s="3" t="s">
        <v>151</v>
      </c>
    </row>
    <row r="111" spans="2:8">
      <c r="B111" s="3" t="s">
        <v>152</v>
      </c>
    </row>
    <row r="114" spans="2:8">
      <c r="B114" s="3" t="s">
        <v>153</v>
      </c>
    </row>
    <row r="115" spans="2:8" ht="16" thickBot="1"/>
    <row r="116" spans="2:8" ht="32">
      <c r="B116" s="6" t="s">
        <v>134</v>
      </c>
      <c r="C116" s="7" t="s">
        <v>144</v>
      </c>
      <c r="D116" s="7" t="s">
        <v>145</v>
      </c>
      <c r="E116" s="7" t="s">
        <v>146</v>
      </c>
      <c r="F116" s="7" t="s">
        <v>147</v>
      </c>
      <c r="G116" s="7" t="s">
        <v>148</v>
      </c>
      <c r="H116" s="7" t="s">
        <v>149</v>
      </c>
    </row>
    <row r="117" spans="2:8">
      <c r="B117" s="8" t="s">
        <v>107</v>
      </c>
      <c r="C117" s="12">
        <v>-4.2879443411783971E-2</v>
      </c>
      <c r="D117" s="12">
        <v>7.3600778243164702E-2</v>
      </c>
      <c r="E117" s="12">
        <v>-0.5825949729786476</v>
      </c>
      <c r="F117" s="12">
        <v>0.56067088997549774</v>
      </c>
      <c r="G117" s="12">
        <v>-0.1878089441210587</v>
      </c>
      <c r="H117" s="12">
        <v>0.10205005729749074</v>
      </c>
    </row>
    <row r="118" spans="2:8">
      <c r="B118" s="5" t="s">
        <v>108</v>
      </c>
      <c r="C118" s="32">
        <v>0.14695853535893588</v>
      </c>
      <c r="D118" s="32">
        <v>7.4762086994398305E-2</v>
      </c>
      <c r="E118" s="32">
        <v>1.9656826242684615</v>
      </c>
      <c r="F118" s="32">
        <v>5.039947455238547E-2</v>
      </c>
      <c r="G118" s="32">
        <v>-2.5773325555766835E-4</v>
      </c>
      <c r="H118" s="32">
        <v>0.29417480397342943</v>
      </c>
    </row>
    <row r="119" spans="2:8">
      <c r="B119" s="5" t="s">
        <v>109</v>
      </c>
      <c r="C119" s="32">
        <v>4.0395498881914398E-2</v>
      </c>
      <c r="D119" s="32">
        <v>7.4762086994398319E-2</v>
      </c>
      <c r="E119" s="32">
        <v>0.54032064253290712</v>
      </c>
      <c r="F119" s="32">
        <v>0.58943845311293419</v>
      </c>
      <c r="G119" s="32">
        <v>-0.10682076973257917</v>
      </c>
      <c r="H119" s="32">
        <v>0.18761176749640798</v>
      </c>
    </row>
    <row r="120" spans="2:8">
      <c r="B120" s="5" t="s">
        <v>110</v>
      </c>
      <c r="C120" s="32">
        <v>3.1931065177611961E-2</v>
      </c>
      <c r="D120" s="32">
        <v>8.018069095394631E-2</v>
      </c>
      <c r="E120" s="32">
        <v>0.39823883777644581</v>
      </c>
      <c r="F120" s="32">
        <v>0.69078095710883947</v>
      </c>
      <c r="G120" s="32">
        <v>-0.12595513906995384</v>
      </c>
      <c r="H120" s="32">
        <v>0.18981726942517776</v>
      </c>
    </row>
    <row r="121" spans="2:8">
      <c r="B121" s="5" t="s">
        <v>111</v>
      </c>
      <c r="C121" s="32">
        <v>8.0626656392618484E-2</v>
      </c>
      <c r="D121" s="32">
        <v>8.1194073232788849E-2</v>
      </c>
      <c r="E121" s="32">
        <v>0.99301159779798776</v>
      </c>
      <c r="F121" s="32">
        <v>0.32162754789108106</v>
      </c>
      <c r="G121" s="32">
        <v>-7.9255029305089653E-2</v>
      </c>
      <c r="H121" s="32">
        <v>0.24050834209032662</v>
      </c>
    </row>
    <row r="122" spans="2:8">
      <c r="B122" s="5" t="s">
        <v>112</v>
      </c>
      <c r="C122" s="32">
        <v>0.10588852690515888</v>
      </c>
      <c r="D122" s="32">
        <v>7.8086453150044949E-2</v>
      </c>
      <c r="E122" s="32">
        <v>1.3560422151802898</v>
      </c>
      <c r="F122" s="32">
        <v>0.17626225470697099</v>
      </c>
      <c r="G122" s="32">
        <v>-4.7873850848573624E-2</v>
      </c>
      <c r="H122" s="32">
        <v>0.2596509046588914</v>
      </c>
    </row>
    <row r="123" spans="2:8">
      <c r="B123" s="5" t="s">
        <v>113</v>
      </c>
      <c r="C123" s="32">
        <v>0.13673108128668876</v>
      </c>
      <c r="D123" s="32">
        <v>8.4108975380097983E-2</v>
      </c>
      <c r="E123" s="32">
        <v>1.6256419801666293</v>
      </c>
      <c r="F123" s="32">
        <v>0.10523730324363356</v>
      </c>
      <c r="G123" s="32">
        <v>-2.8890425686144833E-2</v>
      </c>
      <c r="H123" s="32">
        <v>0.30235258825952238</v>
      </c>
    </row>
    <row r="124" spans="2:8">
      <c r="B124" s="5" t="s">
        <v>114</v>
      </c>
      <c r="C124" s="32">
        <v>6.8516105644514783E-2</v>
      </c>
      <c r="D124" s="32">
        <v>7.8086453150044963E-2</v>
      </c>
      <c r="E124" s="32">
        <v>0.87743908041077845</v>
      </c>
      <c r="F124" s="32">
        <v>0.38105824353578877</v>
      </c>
      <c r="G124" s="32">
        <v>-8.5246272109217744E-2</v>
      </c>
      <c r="H124" s="32">
        <v>0.2222784833982473</v>
      </c>
    </row>
    <row r="125" spans="2:8">
      <c r="B125" s="5" t="s">
        <v>115</v>
      </c>
      <c r="C125" s="32">
        <v>0.24642982362263985</v>
      </c>
      <c r="D125" s="32">
        <v>8.018069095394631E-2</v>
      </c>
      <c r="E125" s="32">
        <v>3.0734310304731931</v>
      </c>
      <c r="F125" s="52">
        <v>2.3412838988388085E-3</v>
      </c>
      <c r="G125" s="32">
        <v>8.8543619375074045E-2</v>
      </c>
      <c r="H125" s="32">
        <v>0.40431602787020565</v>
      </c>
    </row>
    <row r="126" spans="2:8">
      <c r="B126" s="5" t="s">
        <v>116</v>
      </c>
      <c r="C126" s="32">
        <v>0.30936059821311013</v>
      </c>
      <c r="D126" s="32">
        <v>7.8086453150044963E-2</v>
      </c>
      <c r="E126" s="32">
        <v>3.9617703933698518</v>
      </c>
      <c r="F126" s="53" t="s">
        <v>55</v>
      </c>
      <c r="G126" s="32">
        <v>0.1555982204593776</v>
      </c>
      <c r="H126" s="32">
        <v>0.46312297596684265</v>
      </c>
    </row>
    <row r="127" spans="2:8">
      <c r="B127" s="5" t="s">
        <v>117</v>
      </c>
      <c r="C127" s="32">
        <v>0.17219367722277285</v>
      </c>
      <c r="D127" s="32">
        <v>8.3157475893333388E-2</v>
      </c>
      <c r="E127" s="32">
        <v>2.0706938897910603</v>
      </c>
      <c r="F127" s="52">
        <v>3.9374371597359126E-2</v>
      </c>
      <c r="G127" s="32">
        <v>8.4457964375092287E-3</v>
      </c>
      <c r="H127" s="32">
        <v>0.33594155800803649</v>
      </c>
    </row>
    <row r="128" spans="2:8">
      <c r="B128" s="5" t="s">
        <v>118</v>
      </c>
      <c r="C128" s="32">
        <v>0.12205831908339344</v>
      </c>
      <c r="D128" s="32">
        <v>7.7003762606351334E-2</v>
      </c>
      <c r="E128" s="32">
        <v>1.5850955193886327</v>
      </c>
      <c r="F128" s="32">
        <v>0.114160120552385</v>
      </c>
      <c r="G128" s="32">
        <v>-2.95721002363976E-2</v>
      </c>
      <c r="H128" s="32">
        <v>0.27368873840318447</v>
      </c>
    </row>
    <row r="129" spans="2:8">
      <c r="B129" s="5" t="s">
        <v>119</v>
      </c>
      <c r="C129" s="32">
        <v>-0.10137957195595274</v>
      </c>
      <c r="D129" s="32">
        <v>7.700376260635132E-2</v>
      </c>
      <c r="E129" s="32">
        <v>-1.3165534842006654</v>
      </c>
      <c r="F129" s="32">
        <v>0.18914769104199469</v>
      </c>
      <c r="G129" s="32">
        <v>-0.25300999127574375</v>
      </c>
      <c r="H129" s="32">
        <v>5.025084736383828E-2</v>
      </c>
    </row>
    <row r="130" spans="2:8">
      <c r="B130" s="5" t="s">
        <v>120</v>
      </c>
      <c r="C130" s="32">
        <v>0.13284974237833813</v>
      </c>
      <c r="D130" s="32">
        <v>7.5896011868893692E-2</v>
      </c>
      <c r="E130" s="32">
        <v>1.7504179614579614</v>
      </c>
      <c r="F130" s="32">
        <v>8.1225728410833309E-2</v>
      </c>
      <c r="G130" s="32">
        <v>-1.6599371728080708E-2</v>
      </c>
      <c r="H130" s="32">
        <v>0.28229885648475694</v>
      </c>
    </row>
    <row r="131" spans="2:8">
      <c r="B131" s="5" t="s">
        <v>121</v>
      </c>
      <c r="C131" s="32">
        <v>0.12635520160338079</v>
      </c>
      <c r="D131" s="32">
        <v>7.7003762606351306E-2</v>
      </c>
      <c r="E131" s="32">
        <v>1.6408964617653496</v>
      </c>
      <c r="F131" s="32">
        <v>0.10202803048215725</v>
      </c>
      <c r="G131" s="32">
        <v>-2.5275217716410198E-2</v>
      </c>
      <c r="H131" s="32">
        <v>0.27798562092317181</v>
      </c>
    </row>
    <row r="132" spans="2:8">
      <c r="B132" s="5" t="s">
        <v>122</v>
      </c>
      <c r="C132" s="32">
        <v>0.10213065885053045</v>
      </c>
      <c r="D132" s="32">
        <v>8.0180690953946324E-2</v>
      </c>
      <c r="E132" s="32">
        <v>1.273756282659021</v>
      </c>
      <c r="F132" s="32">
        <v>0.20388728649462307</v>
      </c>
      <c r="G132" s="32">
        <v>-5.575554539703538E-2</v>
      </c>
      <c r="H132" s="32">
        <v>0.2600168630980963</v>
      </c>
    </row>
    <row r="133" spans="2:8" ht="16" thickBot="1">
      <c r="B133" s="18" t="s">
        <v>123</v>
      </c>
      <c r="C133" s="13">
        <v>0</v>
      </c>
      <c r="D133" s="13">
        <v>0</v>
      </c>
      <c r="E133" s="13"/>
      <c r="F133" s="13"/>
      <c r="G133" s="13"/>
      <c r="H133" s="13"/>
    </row>
    <row r="152" spans="2:13">
      <c r="F152" t="s">
        <v>60</v>
      </c>
    </row>
    <row r="155" spans="2:13">
      <c r="B155" s="3" t="s">
        <v>154</v>
      </c>
    </row>
    <row r="156" spans="2:13" ht="16" thickBot="1"/>
    <row r="157" spans="2:13" ht="32" customHeight="1">
      <c r="B157" s="6" t="s">
        <v>155</v>
      </c>
      <c r="C157" s="7" t="s">
        <v>156</v>
      </c>
      <c r="D157" s="7" t="s">
        <v>25</v>
      </c>
      <c r="E157" s="7" t="s">
        <v>434</v>
      </c>
      <c r="F157" s="7" t="s">
        <v>435</v>
      </c>
      <c r="G157" s="7" t="s">
        <v>436</v>
      </c>
      <c r="H157" s="7" t="s">
        <v>437</v>
      </c>
      <c r="I157" s="7" t="s">
        <v>438</v>
      </c>
      <c r="J157" s="7" t="s">
        <v>439</v>
      </c>
      <c r="K157" s="7" t="s">
        <v>440</v>
      </c>
      <c r="L157" s="7" t="s">
        <v>441</v>
      </c>
      <c r="M157" s="7" t="s">
        <v>442</v>
      </c>
    </row>
    <row r="158" spans="2:13">
      <c r="B158" s="8" t="s">
        <v>157</v>
      </c>
      <c r="C158" s="14">
        <v>1</v>
      </c>
      <c r="D158" s="12">
        <v>5</v>
      </c>
      <c r="E158" s="12">
        <v>12.333333333333337</v>
      </c>
      <c r="F158" s="12">
        <v>-7.3333333333333375</v>
      </c>
      <c r="G158" s="12">
        <v>-1.1030099979316368</v>
      </c>
      <c r="H158" s="12">
        <v>1.9192491373589851</v>
      </c>
      <c r="I158" s="12">
        <v>8.5540822730366184</v>
      </c>
      <c r="J158" s="12">
        <v>16.112584393630058</v>
      </c>
      <c r="K158" s="12">
        <v>6.9199511751378475</v>
      </c>
      <c r="L158" s="12">
        <v>-1.2929501474181286</v>
      </c>
      <c r="M158" s="12">
        <v>25.959616814084804</v>
      </c>
    </row>
    <row r="159" spans="2:13">
      <c r="B159" s="5" t="s">
        <v>158</v>
      </c>
      <c r="C159" s="33">
        <v>1</v>
      </c>
      <c r="D159" s="32">
        <v>6</v>
      </c>
      <c r="E159" s="32">
        <v>12.333333333333337</v>
      </c>
      <c r="F159" s="32">
        <v>-6.3333333333333375</v>
      </c>
      <c r="G159" s="32">
        <v>-0.95259954366823174</v>
      </c>
      <c r="H159" s="32">
        <v>1.9192491373589851</v>
      </c>
      <c r="I159" s="32">
        <v>8.5540822730366184</v>
      </c>
      <c r="J159" s="32">
        <v>16.112584393630058</v>
      </c>
      <c r="K159" s="32">
        <v>6.9199511751378475</v>
      </c>
      <c r="L159" s="32">
        <v>-1.2929501474181286</v>
      </c>
      <c r="M159" s="32">
        <v>25.959616814084804</v>
      </c>
    </row>
    <row r="160" spans="2:13">
      <c r="B160" s="5" t="s">
        <v>159</v>
      </c>
      <c r="C160" s="33">
        <v>1</v>
      </c>
      <c r="D160" s="32">
        <v>22</v>
      </c>
      <c r="E160" s="32">
        <v>12.333333333333337</v>
      </c>
      <c r="F160" s="32">
        <v>9.6666666666666625</v>
      </c>
      <c r="G160" s="32">
        <v>1.453967724546247</v>
      </c>
      <c r="H160" s="32">
        <v>1.9192491373589851</v>
      </c>
      <c r="I160" s="32">
        <v>8.5540822730366184</v>
      </c>
      <c r="J160" s="32">
        <v>16.112584393630058</v>
      </c>
      <c r="K160" s="32">
        <v>6.9199511751378475</v>
      </c>
      <c r="L160" s="32">
        <v>-1.2929501474181286</v>
      </c>
      <c r="M160" s="32">
        <v>25.959616814084804</v>
      </c>
    </row>
    <row r="161" spans="2:13">
      <c r="B161" s="5" t="s">
        <v>160</v>
      </c>
      <c r="C161" s="33">
        <v>1</v>
      </c>
      <c r="D161" s="32">
        <v>10</v>
      </c>
      <c r="E161" s="32">
        <v>12.333333333333337</v>
      </c>
      <c r="F161" s="32">
        <v>-2.3333333333333375</v>
      </c>
      <c r="G161" s="32">
        <v>-0.35095772661461211</v>
      </c>
      <c r="H161" s="32">
        <v>1.9192491373589851</v>
      </c>
      <c r="I161" s="32">
        <v>8.5540822730366184</v>
      </c>
      <c r="J161" s="32">
        <v>16.112584393630058</v>
      </c>
      <c r="K161" s="32">
        <v>6.9199511751378475</v>
      </c>
      <c r="L161" s="32">
        <v>-1.2929501474181286</v>
      </c>
      <c r="M161" s="32">
        <v>25.959616814084804</v>
      </c>
    </row>
    <row r="162" spans="2:13">
      <c r="B162" s="5" t="s">
        <v>161</v>
      </c>
      <c r="C162" s="33">
        <v>1</v>
      </c>
      <c r="D162" s="32">
        <v>3</v>
      </c>
      <c r="E162" s="32">
        <v>12.333333333333337</v>
      </c>
      <c r="F162" s="32">
        <v>-9.3333333333333375</v>
      </c>
      <c r="G162" s="32">
        <v>-1.4038309064584467</v>
      </c>
      <c r="H162" s="32">
        <v>1.9192491373589851</v>
      </c>
      <c r="I162" s="32">
        <v>8.5540822730366184</v>
      </c>
      <c r="J162" s="32">
        <v>16.112584393630058</v>
      </c>
      <c r="K162" s="32">
        <v>6.9199511751378475</v>
      </c>
      <c r="L162" s="32">
        <v>-1.2929501474181286</v>
      </c>
      <c r="M162" s="32">
        <v>25.959616814084804</v>
      </c>
    </row>
    <row r="163" spans="2:13">
      <c r="B163" s="5" t="s">
        <v>162</v>
      </c>
      <c r="C163" s="33">
        <v>1</v>
      </c>
      <c r="D163" s="32">
        <v>15</v>
      </c>
      <c r="E163" s="32">
        <v>12.333333333333337</v>
      </c>
      <c r="F163" s="32">
        <v>2.6666666666666625</v>
      </c>
      <c r="G163" s="32">
        <v>0.40109454470241251</v>
      </c>
      <c r="H163" s="32">
        <v>1.9192491373589851</v>
      </c>
      <c r="I163" s="32">
        <v>8.5540822730366184</v>
      </c>
      <c r="J163" s="32">
        <v>16.112584393630058</v>
      </c>
      <c r="K163" s="32">
        <v>6.9199511751378475</v>
      </c>
      <c r="L163" s="32">
        <v>-1.2929501474181286</v>
      </c>
      <c r="M163" s="32">
        <v>25.959616814084804</v>
      </c>
    </row>
    <row r="164" spans="2:13">
      <c r="B164" s="5" t="s">
        <v>163</v>
      </c>
      <c r="C164" s="33">
        <v>1</v>
      </c>
      <c r="D164" s="32">
        <v>13</v>
      </c>
      <c r="E164" s="32">
        <v>12.333333333333337</v>
      </c>
      <c r="F164" s="32">
        <v>0.66666666666666252</v>
      </c>
      <c r="G164" s="32">
        <v>0.10027363617560266</v>
      </c>
      <c r="H164" s="32">
        <v>1.9192491373589851</v>
      </c>
      <c r="I164" s="32">
        <v>8.5540822730366184</v>
      </c>
      <c r="J164" s="32">
        <v>16.112584393630058</v>
      </c>
      <c r="K164" s="32">
        <v>6.9199511751378475</v>
      </c>
      <c r="L164" s="32">
        <v>-1.2929501474181286</v>
      </c>
      <c r="M164" s="32">
        <v>25.959616814084804</v>
      </c>
    </row>
    <row r="165" spans="2:13">
      <c r="B165" s="5" t="s">
        <v>164</v>
      </c>
      <c r="C165" s="33">
        <v>1</v>
      </c>
      <c r="D165" s="32">
        <v>13</v>
      </c>
      <c r="E165" s="32">
        <v>12.333333333333337</v>
      </c>
      <c r="F165" s="32">
        <v>0.66666666666666252</v>
      </c>
      <c r="G165" s="32">
        <v>0.10027363617560266</v>
      </c>
      <c r="H165" s="32">
        <v>1.9192491373589851</v>
      </c>
      <c r="I165" s="32">
        <v>8.5540822730366184</v>
      </c>
      <c r="J165" s="32">
        <v>16.112584393630058</v>
      </c>
      <c r="K165" s="32">
        <v>6.9199511751378475</v>
      </c>
      <c r="L165" s="32">
        <v>-1.2929501474181286</v>
      </c>
      <c r="M165" s="32">
        <v>25.959616814084804</v>
      </c>
    </row>
    <row r="166" spans="2:13">
      <c r="B166" s="5" t="s">
        <v>165</v>
      </c>
      <c r="C166" s="33">
        <v>1</v>
      </c>
      <c r="D166" s="32">
        <v>20</v>
      </c>
      <c r="E166" s="32">
        <v>12.333333333333337</v>
      </c>
      <c r="F166" s="32">
        <v>7.6666666666666625</v>
      </c>
      <c r="G166" s="32">
        <v>1.1531468160194371</v>
      </c>
      <c r="H166" s="32">
        <v>1.9192491373589851</v>
      </c>
      <c r="I166" s="32">
        <v>8.5540822730366184</v>
      </c>
      <c r="J166" s="32">
        <v>16.112584393630058</v>
      </c>
      <c r="K166" s="32">
        <v>6.9199511751378475</v>
      </c>
      <c r="L166" s="32">
        <v>-1.2929501474181286</v>
      </c>
      <c r="M166" s="32">
        <v>25.959616814084804</v>
      </c>
    </row>
    <row r="167" spans="2:13">
      <c r="B167" s="5" t="s">
        <v>166</v>
      </c>
      <c r="C167" s="33">
        <v>1</v>
      </c>
      <c r="D167" s="32">
        <v>19</v>
      </c>
      <c r="E167" s="32">
        <v>12.333333333333337</v>
      </c>
      <c r="F167" s="32">
        <v>6.6666666666666625</v>
      </c>
      <c r="G167" s="32">
        <v>1.0027363617560321</v>
      </c>
      <c r="H167" s="32">
        <v>1.9192491373589851</v>
      </c>
      <c r="I167" s="32">
        <v>8.5540822730366184</v>
      </c>
      <c r="J167" s="32">
        <v>16.112584393630058</v>
      </c>
      <c r="K167" s="32">
        <v>6.9199511751378475</v>
      </c>
      <c r="L167" s="32">
        <v>-1.2929501474181286</v>
      </c>
      <c r="M167" s="32">
        <v>25.959616814084804</v>
      </c>
    </row>
    <row r="168" spans="2:13">
      <c r="B168" s="5" t="s">
        <v>167</v>
      </c>
      <c r="C168" s="33">
        <v>1</v>
      </c>
      <c r="D168" s="32">
        <v>10</v>
      </c>
      <c r="E168" s="32">
        <v>12.333333333333337</v>
      </c>
      <c r="F168" s="32">
        <v>-2.3333333333333375</v>
      </c>
      <c r="G168" s="32">
        <v>-0.35095772661461211</v>
      </c>
      <c r="H168" s="32">
        <v>1.9192491373589851</v>
      </c>
      <c r="I168" s="32">
        <v>8.5540822730366184</v>
      </c>
      <c r="J168" s="32">
        <v>16.112584393630058</v>
      </c>
      <c r="K168" s="32">
        <v>6.9199511751378475</v>
      </c>
      <c r="L168" s="32">
        <v>-1.2929501474181286</v>
      </c>
      <c r="M168" s="32">
        <v>25.959616814084804</v>
      </c>
    </row>
    <row r="169" spans="2:13">
      <c r="B169" s="5" t="s">
        <v>168</v>
      </c>
      <c r="C169" s="33">
        <v>1</v>
      </c>
      <c r="D169" s="32">
        <v>12</v>
      </c>
      <c r="E169" s="32">
        <v>12.333333333333337</v>
      </c>
      <c r="F169" s="32">
        <v>-0.33333333333333748</v>
      </c>
      <c r="G169" s="32">
        <v>-5.0136818087802265E-2</v>
      </c>
      <c r="H169" s="32">
        <v>1.9192491373589851</v>
      </c>
      <c r="I169" s="32">
        <v>8.5540822730366184</v>
      </c>
      <c r="J169" s="32">
        <v>16.112584393630058</v>
      </c>
      <c r="K169" s="32">
        <v>6.9199511751378475</v>
      </c>
      <c r="L169" s="32">
        <v>-1.2929501474181286</v>
      </c>
      <c r="M169" s="32">
        <v>25.959616814084804</v>
      </c>
    </row>
    <row r="170" spans="2:13">
      <c r="B170" s="5" t="s">
        <v>169</v>
      </c>
      <c r="C170" s="33">
        <v>1</v>
      </c>
      <c r="D170" s="32">
        <v>21</v>
      </c>
      <c r="E170" s="32">
        <v>18.692307692307715</v>
      </c>
      <c r="F170" s="32">
        <v>2.3076923076922853</v>
      </c>
      <c r="G170" s="32">
        <v>0.34710104830016181</v>
      </c>
      <c r="H170" s="32">
        <v>1.8439549263438024</v>
      </c>
      <c r="I170" s="32">
        <v>15.061320722000325</v>
      </c>
      <c r="J170" s="32">
        <v>22.323294662615105</v>
      </c>
      <c r="K170" s="32">
        <v>6.8994475710324839</v>
      </c>
      <c r="L170" s="32">
        <v>5.1063984735771388</v>
      </c>
      <c r="M170" s="32">
        <v>32.278216911038292</v>
      </c>
    </row>
    <row r="171" spans="2:13">
      <c r="B171" s="5" t="s">
        <v>170</v>
      </c>
      <c r="C171" s="33">
        <v>1</v>
      </c>
      <c r="D171" s="32">
        <v>19</v>
      </c>
      <c r="E171" s="32">
        <v>18.692307692307715</v>
      </c>
      <c r="F171" s="32">
        <v>0.30769230769228528</v>
      </c>
      <c r="G171" s="32">
        <v>4.6280139773351991E-2</v>
      </c>
      <c r="H171" s="32">
        <v>1.8439549263438024</v>
      </c>
      <c r="I171" s="32">
        <v>15.061320722000325</v>
      </c>
      <c r="J171" s="32">
        <v>22.323294662615105</v>
      </c>
      <c r="K171" s="32">
        <v>6.8994475710324839</v>
      </c>
      <c r="L171" s="32">
        <v>5.1063984735771388</v>
      </c>
      <c r="M171" s="32">
        <v>32.278216911038292</v>
      </c>
    </row>
    <row r="172" spans="2:13">
      <c r="B172" s="5" t="s">
        <v>171</v>
      </c>
      <c r="C172" s="33">
        <v>1</v>
      </c>
      <c r="D172" s="32">
        <v>18</v>
      </c>
      <c r="E172" s="32">
        <v>18.692307692307715</v>
      </c>
      <c r="F172" s="32">
        <v>-0.69230769230771472</v>
      </c>
      <c r="G172" s="32">
        <v>-0.10413031449005293</v>
      </c>
      <c r="H172" s="32">
        <v>1.8439549263438024</v>
      </c>
      <c r="I172" s="32">
        <v>15.061320722000325</v>
      </c>
      <c r="J172" s="32">
        <v>22.323294662615105</v>
      </c>
      <c r="K172" s="32">
        <v>6.8994475710324839</v>
      </c>
      <c r="L172" s="32">
        <v>5.1063984735771388</v>
      </c>
      <c r="M172" s="32">
        <v>32.278216911038292</v>
      </c>
    </row>
    <row r="173" spans="2:13">
      <c r="B173" s="5" t="s">
        <v>172</v>
      </c>
      <c r="C173" s="33">
        <v>1</v>
      </c>
      <c r="D173" s="32">
        <v>28</v>
      </c>
      <c r="E173" s="32">
        <v>18.692307692307715</v>
      </c>
      <c r="F173" s="32">
        <v>9.3076923076922853</v>
      </c>
      <c r="G173" s="32">
        <v>1.3999742281439962</v>
      </c>
      <c r="H173" s="32">
        <v>1.8439549263438024</v>
      </c>
      <c r="I173" s="32">
        <v>15.061320722000325</v>
      </c>
      <c r="J173" s="32">
        <v>22.323294662615105</v>
      </c>
      <c r="K173" s="32">
        <v>6.8994475710324839</v>
      </c>
      <c r="L173" s="32">
        <v>5.1063984735771388</v>
      </c>
      <c r="M173" s="32">
        <v>32.278216911038292</v>
      </c>
    </row>
    <row r="174" spans="2:13">
      <c r="B174" s="5" t="s">
        <v>173</v>
      </c>
      <c r="C174" s="33">
        <v>1</v>
      </c>
      <c r="D174" s="32">
        <v>20</v>
      </c>
      <c r="E174" s="32">
        <v>18.692307692307715</v>
      </c>
      <c r="F174" s="32">
        <v>1.3076923076922853</v>
      </c>
      <c r="G174" s="32">
        <v>0.1966905940367569</v>
      </c>
      <c r="H174" s="32">
        <v>1.8439549263438024</v>
      </c>
      <c r="I174" s="32">
        <v>15.061320722000325</v>
      </c>
      <c r="J174" s="32">
        <v>22.323294662615105</v>
      </c>
      <c r="K174" s="32">
        <v>6.8994475710324839</v>
      </c>
      <c r="L174" s="32">
        <v>5.1063984735771388</v>
      </c>
      <c r="M174" s="32">
        <v>32.278216911038292</v>
      </c>
    </row>
    <row r="175" spans="2:13">
      <c r="B175" s="5" t="s">
        <v>174</v>
      </c>
      <c r="C175" s="33">
        <v>1</v>
      </c>
      <c r="D175" s="32">
        <v>11</v>
      </c>
      <c r="E175" s="32">
        <v>18.692307692307715</v>
      </c>
      <c r="F175" s="32">
        <v>-7.6923076923077147</v>
      </c>
      <c r="G175" s="32">
        <v>-1.1570034943338874</v>
      </c>
      <c r="H175" s="32">
        <v>1.8439549263438024</v>
      </c>
      <c r="I175" s="32">
        <v>15.061320722000325</v>
      </c>
      <c r="J175" s="32">
        <v>22.323294662615105</v>
      </c>
      <c r="K175" s="32">
        <v>6.8994475710324839</v>
      </c>
      <c r="L175" s="32">
        <v>5.1063984735771388</v>
      </c>
      <c r="M175" s="32">
        <v>32.278216911038292</v>
      </c>
    </row>
    <row r="176" spans="2:13">
      <c r="B176" s="5" t="s">
        <v>175</v>
      </c>
      <c r="C176" s="33">
        <v>1</v>
      </c>
      <c r="D176" s="32">
        <v>15</v>
      </c>
      <c r="E176" s="32">
        <v>18.692307692307715</v>
      </c>
      <c r="F176" s="32">
        <v>-3.6923076923077147</v>
      </c>
      <c r="G176" s="32">
        <v>-0.55536167728026764</v>
      </c>
      <c r="H176" s="32">
        <v>1.8439549263438024</v>
      </c>
      <c r="I176" s="32">
        <v>15.061320722000325</v>
      </c>
      <c r="J176" s="32">
        <v>22.323294662615105</v>
      </c>
      <c r="K176" s="32">
        <v>6.8994475710324839</v>
      </c>
      <c r="L176" s="32">
        <v>5.1063984735771388</v>
      </c>
      <c r="M176" s="32">
        <v>32.278216911038292</v>
      </c>
    </row>
    <row r="177" spans="2:13">
      <c r="B177" s="5" t="s">
        <v>176</v>
      </c>
      <c r="C177" s="33">
        <v>1</v>
      </c>
      <c r="D177" s="32">
        <v>15</v>
      </c>
      <c r="E177" s="32">
        <v>18.692307692307715</v>
      </c>
      <c r="F177" s="32">
        <v>-3.6923076923077147</v>
      </c>
      <c r="G177" s="32">
        <v>-0.55536167728026764</v>
      </c>
      <c r="H177" s="32">
        <v>1.8439549263438024</v>
      </c>
      <c r="I177" s="32">
        <v>15.061320722000325</v>
      </c>
      <c r="J177" s="32">
        <v>22.323294662615105</v>
      </c>
      <c r="K177" s="32">
        <v>6.8994475710324839</v>
      </c>
      <c r="L177" s="32">
        <v>5.1063984735771388</v>
      </c>
      <c r="M177" s="32">
        <v>32.278216911038292</v>
      </c>
    </row>
    <row r="178" spans="2:13">
      <c r="B178" s="5" t="s">
        <v>177</v>
      </c>
      <c r="C178" s="33">
        <v>1</v>
      </c>
      <c r="D178" s="32">
        <v>16</v>
      </c>
      <c r="E178" s="32">
        <v>18.692307692307715</v>
      </c>
      <c r="F178" s="32">
        <v>-2.6923076923077147</v>
      </c>
      <c r="G178" s="32">
        <v>-0.40495122301686276</v>
      </c>
      <c r="H178" s="32">
        <v>1.8439549263438024</v>
      </c>
      <c r="I178" s="32">
        <v>15.061320722000325</v>
      </c>
      <c r="J178" s="32">
        <v>22.323294662615105</v>
      </c>
      <c r="K178" s="32">
        <v>6.8994475710324839</v>
      </c>
      <c r="L178" s="32">
        <v>5.1063984735771388</v>
      </c>
      <c r="M178" s="32">
        <v>32.278216911038292</v>
      </c>
    </row>
    <row r="179" spans="2:13">
      <c r="B179" s="5" t="s">
        <v>178</v>
      </c>
      <c r="C179" s="33">
        <v>1</v>
      </c>
      <c r="D179" s="32">
        <v>23</v>
      </c>
      <c r="E179" s="32">
        <v>18.692307692307715</v>
      </c>
      <c r="F179" s="32">
        <v>4.3076923076922853</v>
      </c>
      <c r="G179" s="32">
        <v>0.64792195682697162</v>
      </c>
      <c r="H179" s="32">
        <v>1.8439549263438024</v>
      </c>
      <c r="I179" s="32">
        <v>15.061320722000325</v>
      </c>
      <c r="J179" s="32">
        <v>22.323294662615105</v>
      </c>
      <c r="K179" s="32">
        <v>6.8994475710324839</v>
      </c>
      <c r="L179" s="32">
        <v>5.1063984735771388</v>
      </c>
      <c r="M179" s="32">
        <v>32.278216911038292</v>
      </c>
    </row>
    <row r="180" spans="2:13">
      <c r="B180" s="5" t="s">
        <v>179</v>
      </c>
      <c r="C180" s="33">
        <v>1</v>
      </c>
      <c r="D180" s="32">
        <v>22</v>
      </c>
      <c r="E180" s="32">
        <v>18.692307692307715</v>
      </c>
      <c r="F180" s="32">
        <v>3.3076923076922853</v>
      </c>
      <c r="G180" s="32">
        <v>0.49751150256356674</v>
      </c>
      <c r="H180" s="32">
        <v>1.8439549263438024</v>
      </c>
      <c r="I180" s="32">
        <v>15.061320722000325</v>
      </c>
      <c r="J180" s="32">
        <v>22.323294662615105</v>
      </c>
      <c r="K180" s="32">
        <v>6.8994475710324839</v>
      </c>
      <c r="L180" s="32">
        <v>5.1063984735771388</v>
      </c>
      <c r="M180" s="32">
        <v>32.278216911038292</v>
      </c>
    </row>
    <row r="181" spans="2:13">
      <c r="B181" s="5" t="s">
        <v>180</v>
      </c>
      <c r="C181" s="33">
        <v>1</v>
      </c>
      <c r="D181" s="32">
        <v>17</v>
      </c>
      <c r="E181" s="32">
        <v>18.692307692307715</v>
      </c>
      <c r="F181" s="32">
        <v>-1.6923076923077147</v>
      </c>
      <c r="G181" s="32">
        <v>-0.25454076875345782</v>
      </c>
      <c r="H181" s="32">
        <v>1.8439549263438024</v>
      </c>
      <c r="I181" s="32">
        <v>15.061320722000325</v>
      </c>
      <c r="J181" s="32">
        <v>22.323294662615105</v>
      </c>
      <c r="K181" s="32">
        <v>6.8994475710324839</v>
      </c>
      <c r="L181" s="32">
        <v>5.1063984735771388</v>
      </c>
      <c r="M181" s="32">
        <v>32.278216911038292</v>
      </c>
    </row>
    <row r="182" spans="2:13">
      <c r="B182" s="5" t="s">
        <v>181</v>
      </c>
      <c r="C182" s="33">
        <v>1</v>
      </c>
      <c r="D182" s="32">
        <v>18</v>
      </c>
      <c r="E182" s="32">
        <v>18.692307692307715</v>
      </c>
      <c r="F182" s="32">
        <v>-0.69230769230771472</v>
      </c>
      <c r="G182" s="32">
        <v>-0.10413031449005293</v>
      </c>
      <c r="H182" s="32">
        <v>1.8439549263438024</v>
      </c>
      <c r="I182" s="32">
        <v>15.061320722000325</v>
      </c>
      <c r="J182" s="32">
        <v>22.323294662615105</v>
      </c>
      <c r="K182" s="32">
        <v>6.8994475710324839</v>
      </c>
      <c r="L182" s="32">
        <v>5.1063984735771388</v>
      </c>
      <c r="M182" s="32">
        <v>32.278216911038292</v>
      </c>
    </row>
    <row r="183" spans="2:13">
      <c r="B183" s="5" t="s">
        <v>182</v>
      </c>
      <c r="C183" s="33">
        <v>1</v>
      </c>
      <c r="D183" s="32">
        <v>20</v>
      </c>
      <c r="E183" s="32">
        <v>15.153846153846153</v>
      </c>
      <c r="F183" s="32">
        <v>4.8461538461538467</v>
      </c>
      <c r="G183" s="32">
        <v>0.72891220143034696</v>
      </c>
      <c r="H183" s="32">
        <v>1.8439549263438024</v>
      </c>
      <c r="I183" s="32">
        <v>11.522859183538763</v>
      </c>
      <c r="J183" s="32">
        <v>18.784833124153543</v>
      </c>
      <c r="K183" s="32">
        <v>6.8994475710324839</v>
      </c>
      <c r="L183" s="32">
        <v>1.5679369351155774</v>
      </c>
      <c r="M183" s="32">
        <v>28.739755372576731</v>
      </c>
    </row>
    <row r="184" spans="2:13">
      <c r="B184" s="5" t="s">
        <v>183</v>
      </c>
      <c r="C184" s="33">
        <v>1</v>
      </c>
      <c r="D184" s="32">
        <v>10</v>
      </c>
      <c r="E184" s="32">
        <v>15.153846153846153</v>
      </c>
      <c r="F184" s="32">
        <v>-5.1538461538461533</v>
      </c>
      <c r="G184" s="32">
        <v>-0.77519234120370217</v>
      </c>
      <c r="H184" s="32">
        <v>1.8439549263438024</v>
      </c>
      <c r="I184" s="32">
        <v>11.522859183538763</v>
      </c>
      <c r="J184" s="32">
        <v>18.784833124153543</v>
      </c>
      <c r="K184" s="32">
        <v>6.8994475710324839</v>
      </c>
      <c r="L184" s="32">
        <v>1.5679369351155774</v>
      </c>
      <c r="M184" s="32">
        <v>28.739755372576731</v>
      </c>
    </row>
    <row r="185" spans="2:13">
      <c r="B185" s="5" t="s">
        <v>184</v>
      </c>
      <c r="C185" s="33">
        <v>1</v>
      </c>
      <c r="D185" s="32">
        <v>12</v>
      </c>
      <c r="E185" s="32">
        <v>15.153846153846153</v>
      </c>
      <c r="F185" s="32">
        <v>-3.1538461538461533</v>
      </c>
      <c r="G185" s="32">
        <v>-0.47437143267689236</v>
      </c>
      <c r="H185" s="32">
        <v>1.8439549263438024</v>
      </c>
      <c r="I185" s="32">
        <v>11.522859183538763</v>
      </c>
      <c r="J185" s="32">
        <v>18.784833124153543</v>
      </c>
      <c r="K185" s="32">
        <v>6.8994475710324839</v>
      </c>
      <c r="L185" s="32">
        <v>1.5679369351155774</v>
      </c>
      <c r="M185" s="32">
        <v>28.739755372576731</v>
      </c>
    </row>
    <row r="186" spans="2:13">
      <c r="B186" s="5" t="s">
        <v>185</v>
      </c>
      <c r="C186" s="33">
        <v>1</v>
      </c>
      <c r="D186" s="32">
        <v>16</v>
      </c>
      <c r="E186" s="32">
        <v>15.153846153846153</v>
      </c>
      <c r="F186" s="32">
        <v>0.8461538461538467</v>
      </c>
      <c r="G186" s="32">
        <v>0.12727038437672733</v>
      </c>
      <c r="H186" s="32">
        <v>1.8439549263438024</v>
      </c>
      <c r="I186" s="32">
        <v>11.522859183538763</v>
      </c>
      <c r="J186" s="32">
        <v>18.784833124153543</v>
      </c>
      <c r="K186" s="32">
        <v>6.8994475710324839</v>
      </c>
      <c r="L186" s="32">
        <v>1.5679369351155774</v>
      </c>
      <c r="M186" s="32">
        <v>28.739755372576731</v>
      </c>
    </row>
    <row r="187" spans="2:13">
      <c r="B187" s="5" t="s">
        <v>186</v>
      </c>
      <c r="C187" s="33">
        <v>1</v>
      </c>
      <c r="D187" s="32">
        <v>12</v>
      </c>
      <c r="E187" s="32">
        <v>15.153846153846153</v>
      </c>
      <c r="F187" s="32">
        <v>-3.1538461538461533</v>
      </c>
      <c r="G187" s="32">
        <v>-0.47437143267689236</v>
      </c>
      <c r="H187" s="32">
        <v>1.8439549263438024</v>
      </c>
      <c r="I187" s="32">
        <v>11.522859183538763</v>
      </c>
      <c r="J187" s="32">
        <v>18.784833124153543</v>
      </c>
      <c r="K187" s="32">
        <v>6.8994475710324839</v>
      </c>
      <c r="L187" s="32">
        <v>1.5679369351155774</v>
      </c>
      <c r="M187" s="32">
        <v>28.739755372576731</v>
      </c>
    </row>
    <row r="188" spans="2:13">
      <c r="B188" s="5" t="s">
        <v>187</v>
      </c>
      <c r="C188" s="33">
        <v>1</v>
      </c>
      <c r="D188" s="32">
        <v>18</v>
      </c>
      <c r="E188" s="32">
        <v>15.153846153846153</v>
      </c>
      <c r="F188" s="32">
        <v>2.8461538461538467</v>
      </c>
      <c r="G188" s="32">
        <v>0.42809129290353715</v>
      </c>
      <c r="H188" s="32">
        <v>1.8439549263438024</v>
      </c>
      <c r="I188" s="32">
        <v>11.522859183538763</v>
      </c>
      <c r="J188" s="32">
        <v>18.784833124153543</v>
      </c>
      <c r="K188" s="32">
        <v>6.8994475710324839</v>
      </c>
      <c r="L188" s="32">
        <v>1.5679369351155774</v>
      </c>
      <c r="M188" s="32">
        <v>28.739755372576731</v>
      </c>
    </row>
    <row r="189" spans="2:13">
      <c r="B189" s="5" t="s">
        <v>188</v>
      </c>
      <c r="C189" s="33">
        <v>1</v>
      </c>
      <c r="D189" s="32">
        <v>11</v>
      </c>
      <c r="E189" s="32">
        <v>15.153846153846153</v>
      </c>
      <c r="F189" s="32">
        <v>-4.1538461538461533</v>
      </c>
      <c r="G189" s="32">
        <v>-0.62478188694029724</v>
      </c>
      <c r="H189" s="32">
        <v>1.8439549263438024</v>
      </c>
      <c r="I189" s="32">
        <v>11.522859183538763</v>
      </c>
      <c r="J189" s="32">
        <v>18.784833124153543</v>
      </c>
      <c r="K189" s="32">
        <v>6.8994475710324839</v>
      </c>
      <c r="L189" s="32">
        <v>1.5679369351155774</v>
      </c>
      <c r="M189" s="32">
        <v>28.739755372576731</v>
      </c>
    </row>
    <row r="190" spans="2:13">
      <c r="B190" s="5" t="s">
        <v>189</v>
      </c>
      <c r="C190" s="33">
        <v>1</v>
      </c>
      <c r="D190" s="32">
        <v>8</v>
      </c>
      <c r="E190" s="32">
        <v>15.153846153846153</v>
      </c>
      <c r="F190" s="32">
        <v>-7.1538461538461533</v>
      </c>
      <c r="G190" s="32">
        <v>-1.0760132497305119</v>
      </c>
      <c r="H190" s="32">
        <v>1.8439549263438024</v>
      </c>
      <c r="I190" s="32">
        <v>11.522859183538763</v>
      </c>
      <c r="J190" s="32">
        <v>18.784833124153543</v>
      </c>
      <c r="K190" s="32">
        <v>6.8994475710324839</v>
      </c>
      <c r="L190" s="32">
        <v>1.5679369351155774</v>
      </c>
      <c r="M190" s="32">
        <v>28.739755372576731</v>
      </c>
    </row>
    <row r="191" spans="2:13">
      <c r="B191" s="5" t="s">
        <v>190</v>
      </c>
      <c r="C191" s="33">
        <v>1</v>
      </c>
      <c r="D191" s="32">
        <v>23</v>
      </c>
      <c r="E191" s="32">
        <v>15.153846153846153</v>
      </c>
      <c r="F191" s="32">
        <v>7.8461538461538467</v>
      </c>
      <c r="G191" s="32">
        <v>1.1801435642205618</v>
      </c>
      <c r="H191" s="32">
        <v>1.8439549263438024</v>
      </c>
      <c r="I191" s="32">
        <v>11.522859183538763</v>
      </c>
      <c r="J191" s="32">
        <v>18.784833124153543</v>
      </c>
      <c r="K191" s="32">
        <v>6.8994475710324839</v>
      </c>
      <c r="L191" s="32">
        <v>1.5679369351155774</v>
      </c>
      <c r="M191" s="32">
        <v>28.739755372576731</v>
      </c>
    </row>
    <row r="192" spans="2:13">
      <c r="B192" s="5" t="s">
        <v>191</v>
      </c>
      <c r="C192" s="33">
        <v>1</v>
      </c>
      <c r="D192" s="32">
        <v>16</v>
      </c>
      <c r="E192" s="32">
        <v>15.153846153846153</v>
      </c>
      <c r="F192" s="32">
        <v>0.8461538461538467</v>
      </c>
      <c r="G192" s="32">
        <v>0.12727038437672733</v>
      </c>
      <c r="H192" s="32">
        <v>1.8439549263438024</v>
      </c>
      <c r="I192" s="32">
        <v>11.522859183538763</v>
      </c>
      <c r="J192" s="32">
        <v>18.784833124153543</v>
      </c>
      <c r="K192" s="32">
        <v>6.8994475710324839</v>
      </c>
      <c r="L192" s="32">
        <v>1.5679369351155774</v>
      </c>
      <c r="M192" s="32">
        <v>28.739755372576731</v>
      </c>
    </row>
    <row r="193" spans="2:13">
      <c r="B193" s="5" t="s">
        <v>192</v>
      </c>
      <c r="C193" s="33">
        <v>1</v>
      </c>
      <c r="D193" s="32">
        <v>19</v>
      </c>
      <c r="E193" s="32">
        <v>15.153846153846153</v>
      </c>
      <c r="F193" s="32">
        <v>3.8461538461538467</v>
      </c>
      <c r="G193" s="32">
        <v>0.57850174716694214</v>
      </c>
      <c r="H193" s="32">
        <v>1.8439549263438024</v>
      </c>
      <c r="I193" s="32">
        <v>11.522859183538763</v>
      </c>
      <c r="J193" s="32">
        <v>18.784833124153543</v>
      </c>
      <c r="K193" s="32">
        <v>6.8994475710324839</v>
      </c>
      <c r="L193" s="32">
        <v>1.5679369351155774</v>
      </c>
      <c r="M193" s="32">
        <v>28.739755372576731</v>
      </c>
    </row>
    <row r="194" spans="2:13">
      <c r="B194" s="5" t="s">
        <v>193</v>
      </c>
      <c r="C194" s="33">
        <v>1</v>
      </c>
      <c r="D194" s="32">
        <v>14</v>
      </c>
      <c r="E194" s="32">
        <v>15.153846153846153</v>
      </c>
      <c r="F194" s="32">
        <v>-1.1538461538461533</v>
      </c>
      <c r="G194" s="32">
        <v>-0.17355052415008251</v>
      </c>
      <c r="H194" s="32">
        <v>1.8439549263438024</v>
      </c>
      <c r="I194" s="32">
        <v>11.522859183538763</v>
      </c>
      <c r="J194" s="32">
        <v>18.784833124153543</v>
      </c>
      <c r="K194" s="32">
        <v>6.8994475710324839</v>
      </c>
      <c r="L194" s="32">
        <v>1.5679369351155774</v>
      </c>
      <c r="M194" s="32">
        <v>28.739755372576731</v>
      </c>
    </row>
    <row r="195" spans="2:13">
      <c r="B195" s="5" t="s">
        <v>194</v>
      </c>
      <c r="C195" s="33">
        <v>1</v>
      </c>
      <c r="D195" s="32">
        <v>18</v>
      </c>
      <c r="E195" s="32">
        <v>15.153846153846153</v>
      </c>
      <c r="F195" s="32">
        <v>2.8461538461538467</v>
      </c>
      <c r="G195" s="32">
        <v>0.42809129290353715</v>
      </c>
      <c r="H195" s="32">
        <v>1.8439549263438024</v>
      </c>
      <c r="I195" s="32">
        <v>11.522859183538763</v>
      </c>
      <c r="J195" s="32">
        <v>18.784833124153543</v>
      </c>
      <c r="K195" s="32">
        <v>6.8994475710324839</v>
      </c>
      <c r="L195" s="32">
        <v>1.5679369351155774</v>
      </c>
      <c r="M195" s="32">
        <v>28.739755372576731</v>
      </c>
    </row>
    <row r="196" spans="2:13">
      <c r="B196" s="5" t="s">
        <v>195</v>
      </c>
      <c r="C196" s="33">
        <v>1</v>
      </c>
      <c r="D196" s="32">
        <v>8</v>
      </c>
      <c r="E196" s="32">
        <v>14.722222222222213</v>
      </c>
      <c r="F196" s="32">
        <v>-6.7222222222222126</v>
      </c>
      <c r="G196" s="32">
        <v>-1.0110924981039984</v>
      </c>
      <c r="H196" s="32">
        <v>1.5670603586020988</v>
      </c>
      <c r="I196" s="32">
        <v>11.636476653022457</v>
      </c>
      <c r="J196" s="32">
        <v>17.807967791421966</v>
      </c>
      <c r="K196" s="32">
        <v>6.8306577415751555</v>
      </c>
      <c r="L196" s="32">
        <v>1.2717691206020927</v>
      </c>
      <c r="M196" s="32">
        <v>28.172675323842334</v>
      </c>
    </row>
    <row r="197" spans="2:13">
      <c r="B197" s="5" t="s">
        <v>196</v>
      </c>
      <c r="C197" s="33">
        <v>1</v>
      </c>
      <c r="D197" s="32">
        <v>16</v>
      </c>
      <c r="E197" s="32">
        <v>14.722222222222213</v>
      </c>
      <c r="F197" s="32">
        <v>1.2777777777777874</v>
      </c>
      <c r="G197" s="32">
        <v>0.19219113600324109</v>
      </c>
      <c r="H197" s="32">
        <v>1.5670603586020988</v>
      </c>
      <c r="I197" s="32">
        <v>11.636476653022457</v>
      </c>
      <c r="J197" s="32">
        <v>17.807967791421966</v>
      </c>
      <c r="K197" s="32">
        <v>6.8306577415751555</v>
      </c>
      <c r="L197" s="32">
        <v>1.2717691206020927</v>
      </c>
      <c r="M197" s="32">
        <v>28.172675323842334</v>
      </c>
    </row>
    <row r="198" spans="2:13">
      <c r="B198" s="5" t="s">
        <v>197</v>
      </c>
      <c r="C198" s="33">
        <v>1</v>
      </c>
      <c r="D198" s="32">
        <v>22</v>
      </c>
      <c r="E198" s="32">
        <v>14.722222222222213</v>
      </c>
      <c r="F198" s="32">
        <v>7.2777777777777874</v>
      </c>
      <c r="G198" s="32">
        <v>1.0946538615836705</v>
      </c>
      <c r="H198" s="32">
        <v>1.5670603586020988</v>
      </c>
      <c r="I198" s="32">
        <v>11.636476653022457</v>
      </c>
      <c r="J198" s="32">
        <v>17.807967791421966</v>
      </c>
      <c r="K198" s="32">
        <v>6.8306577415751555</v>
      </c>
      <c r="L198" s="32">
        <v>1.2717691206020927</v>
      </c>
      <c r="M198" s="32">
        <v>28.172675323842334</v>
      </c>
    </row>
    <row r="199" spans="2:13">
      <c r="B199" s="5" t="s">
        <v>198</v>
      </c>
      <c r="C199" s="33">
        <v>1</v>
      </c>
      <c r="D199" s="32">
        <v>8</v>
      </c>
      <c r="E199" s="32">
        <v>14.722222222222213</v>
      </c>
      <c r="F199" s="32">
        <v>-6.7222222222222126</v>
      </c>
      <c r="G199" s="32">
        <v>-1.0110924981039984</v>
      </c>
      <c r="H199" s="32">
        <v>1.5670603586020988</v>
      </c>
      <c r="I199" s="32">
        <v>11.636476653022457</v>
      </c>
      <c r="J199" s="32">
        <v>17.807967791421966</v>
      </c>
      <c r="K199" s="32">
        <v>6.8306577415751555</v>
      </c>
      <c r="L199" s="32">
        <v>1.2717691206020927</v>
      </c>
      <c r="M199" s="32">
        <v>28.172675323842334</v>
      </c>
    </row>
    <row r="200" spans="2:13">
      <c r="B200" s="5" t="s">
        <v>199</v>
      </c>
      <c r="C200" s="33">
        <v>1</v>
      </c>
      <c r="D200" s="32">
        <v>20</v>
      </c>
      <c r="E200" s="32">
        <v>14.722222222222213</v>
      </c>
      <c r="F200" s="32">
        <v>5.2777777777777874</v>
      </c>
      <c r="G200" s="32">
        <v>0.79383295305686075</v>
      </c>
      <c r="H200" s="32">
        <v>1.5670603586020988</v>
      </c>
      <c r="I200" s="32">
        <v>11.636476653022457</v>
      </c>
      <c r="J200" s="32">
        <v>17.807967791421966</v>
      </c>
      <c r="K200" s="32">
        <v>6.8306577415751555</v>
      </c>
      <c r="L200" s="32">
        <v>1.2717691206020927</v>
      </c>
      <c r="M200" s="32">
        <v>28.172675323842334</v>
      </c>
    </row>
    <row r="201" spans="2:13">
      <c r="B201" s="5" t="s">
        <v>200</v>
      </c>
      <c r="C201" s="33">
        <v>1</v>
      </c>
      <c r="D201" s="32">
        <v>26</v>
      </c>
      <c r="E201" s="32">
        <v>14.722222222222213</v>
      </c>
      <c r="F201" s="32">
        <v>11.277777777777787</v>
      </c>
      <c r="G201" s="32">
        <v>1.6962956786372902</v>
      </c>
      <c r="H201" s="32">
        <v>1.5670603586020988</v>
      </c>
      <c r="I201" s="32">
        <v>11.636476653022457</v>
      </c>
      <c r="J201" s="32">
        <v>17.807967791421966</v>
      </c>
      <c r="K201" s="32">
        <v>6.8306577415751555</v>
      </c>
      <c r="L201" s="32">
        <v>1.2717691206020927</v>
      </c>
      <c r="M201" s="32">
        <v>28.172675323842334</v>
      </c>
    </row>
    <row r="202" spans="2:13">
      <c r="B202" s="5" t="s">
        <v>201</v>
      </c>
      <c r="C202" s="33">
        <v>1</v>
      </c>
      <c r="D202" s="32">
        <v>11</v>
      </c>
      <c r="E202" s="32">
        <v>14.722222222222213</v>
      </c>
      <c r="F202" s="32">
        <v>-3.7222222222222126</v>
      </c>
      <c r="G202" s="32">
        <v>-0.55986113531378356</v>
      </c>
      <c r="H202" s="32">
        <v>1.5670603586020988</v>
      </c>
      <c r="I202" s="32">
        <v>11.636476653022457</v>
      </c>
      <c r="J202" s="32">
        <v>17.807967791421966</v>
      </c>
      <c r="K202" s="32">
        <v>6.8306577415751555</v>
      </c>
      <c r="L202" s="32">
        <v>1.2717691206020927</v>
      </c>
      <c r="M202" s="32">
        <v>28.172675323842334</v>
      </c>
    </row>
    <row r="203" spans="2:13">
      <c r="B203" s="5" t="s">
        <v>202</v>
      </c>
      <c r="C203" s="33">
        <v>1</v>
      </c>
      <c r="D203" s="32">
        <v>10</v>
      </c>
      <c r="E203" s="32">
        <v>14.722222222222213</v>
      </c>
      <c r="F203" s="32">
        <v>-4.7222222222222126</v>
      </c>
      <c r="G203" s="32">
        <v>-0.7102715895771885</v>
      </c>
      <c r="H203" s="32">
        <v>1.5670603586020988</v>
      </c>
      <c r="I203" s="32">
        <v>11.636476653022457</v>
      </c>
      <c r="J203" s="32">
        <v>17.807967791421966</v>
      </c>
      <c r="K203" s="32">
        <v>6.8306577415751555</v>
      </c>
      <c r="L203" s="32">
        <v>1.2717691206020927</v>
      </c>
      <c r="M203" s="32">
        <v>28.172675323842334</v>
      </c>
    </row>
    <row r="204" spans="2:13">
      <c r="B204" s="5" t="s">
        <v>203</v>
      </c>
      <c r="C204" s="33">
        <v>1</v>
      </c>
      <c r="D204" s="32">
        <v>15</v>
      </c>
      <c r="E204" s="32">
        <v>14.722222222222213</v>
      </c>
      <c r="F204" s="32">
        <v>0.27777777777778745</v>
      </c>
      <c r="G204" s="32">
        <v>4.1780681739836158E-2</v>
      </c>
      <c r="H204" s="32">
        <v>1.5670603586020988</v>
      </c>
      <c r="I204" s="32">
        <v>11.636476653022457</v>
      </c>
      <c r="J204" s="32">
        <v>17.807967791421966</v>
      </c>
      <c r="K204" s="32">
        <v>6.8306577415751555</v>
      </c>
      <c r="L204" s="32">
        <v>1.2717691206020927</v>
      </c>
      <c r="M204" s="32">
        <v>28.172675323842334</v>
      </c>
    </row>
    <row r="205" spans="2:13">
      <c r="B205" s="5" t="s">
        <v>204</v>
      </c>
      <c r="C205" s="33">
        <v>1</v>
      </c>
      <c r="D205" s="32">
        <v>15</v>
      </c>
      <c r="E205" s="32">
        <v>14.722222222222213</v>
      </c>
      <c r="F205" s="32">
        <v>0.27777777777778745</v>
      </c>
      <c r="G205" s="32">
        <v>4.1780681739836158E-2</v>
      </c>
      <c r="H205" s="32">
        <v>1.5670603586020988</v>
      </c>
      <c r="I205" s="32">
        <v>11.636476653022457</v>
      </c>
      <c r="J205" s="32">
        <v>17.807967791421966</v>
      </c>
      <c r="K205" s="32">
        <v>6.8306577415751555</v>
      </c>
      <c r="L205" s="32">
        <v>1.2717691206020927</v>
      </c>
      <c r="M205" s="32">
        <v>28.172675323842334</v>
      </c>
    </row>
    <row r="206" spans="2:13">
      <c r="B206" s="5" t="s">
        <v>205</v>
      </c>
      <c r="C206" s="33">
        <v>1</v>
      </c>
      <c r="D206" s="32">
        <v>7</v>
      </c>
      <c r="E206" s="32">
        <v>14.722222222222213</v>
      </c>
      <c r="F206" s="32">
        <v>-7.7222222222222126</v>
      </c>
      <c r="G206" s="32">
        <v>-1.1615029523674032</v>
      </c>
      <c r="H206" s="32">
        <v>1.5670603586020988</v>
      </c>
      <c r="I206" s="32">
        <v>11.636476653022457</v>
      </c>
      <c r="J206" s="32">
        <v>17.807967791421966</v>
      </c>
      <c r="K206" s="32">
        <v>6.8306577415751555</v>
      </c>
      <c r="L206" s="32">
        <v>1.2717691206020927</v>
      </c>
      <c r="M206" s="32">
        <v>28.172675323842334</v>
      </c>
    </row>
    <row r="207" spans="2:13">
      <c r="B207" s="5" t="s">
        <v>206</v>
      </c>
      <c r="C207" s="33">
        <v>1</v>
      </c>
      <c r="D207" s="32">
        <v>20</v>
      </c>
      <c r="E207" s="32">
        <v>14.722222222222213</v>
      </c>
      <c r="F207" s="32">
        <v>5.2777777777777874</v>
      </c>
      <c r="G207" s="32">
        <v>0.79383295305686075</v>
      </c>
      <c r="H207" s="32">
        <v>1.5670603586020988</v>
      </c>
      <c r="I207" s="32">
        <v>11.636476653022457</v>
      </c>
      <c r="J207" s="32">
        <v>17.807967791421966</v>
      </c>
      <c r="K207" s="32">
        <v>6.8306577415751555</v>
      </c>
      <c r="L207" s="32">
        <v>1.2717691206020927</v>
      </c>
      <c r="M207" s="32">
        <v>28.172675323842334</v>
      </c>
    </row>
    <row r="208" spans="2:13">
      <c r="B208" s="5" t="s">
        <v>207</v>
      </c>
      <c r="C208" s="33">
        <v>1</v>
      </c>
      <c r="D208" s="32">
        <v>2</v>
      </c>
      <c r="E208" s="32">
        <v>14.722222222222213</v>
      </c>
      <c r="F208" s="32">
        <v>-12.722222222222213</v>
      </c>
      <c r="G208" s="32">
        <v>-1.9135552236844278</v>
      </c>
      <c r="H208" s="32">
        <v>1.5670603586020988</v>
      </c>
      <c r="I208" s="32">
        <v>11.636476653022457</v>
      </c>
      <c r="J208" s="32">
        <v>17.807967791421966</v>
      </c>
      <c r="K208" s="32">
        <v>6.8306577415751555</v>
      </c>
      <c r="L208" s="32">
        <v>1.2717691206020927</v>
      </c>
      <c r="M208" s="32">
        <v>28.172675323842334</v>
      </c>
    </row>
    <row r="209" spans="2:13">
      <c r="B209" s="5" t="s">
        <v>208</v>
      </c>
      <c r="C209" s="33">
        <v>1</v>
      </c>
      <c r="D209" s="32">
        <v>13</v>
      </c>
      <c r="E209" s="32">
        <v>14.722222222222213</v>
      </c>
      <c r="F209" s="32">
        <v>-1.7222222222222126</v>
      </c>
      <c r="G209" s="32">
        <v>-0.25904022678697369</v>
      </c>
      <c r="H209" s="32">
        <v>1.5670603586020988</v>
      </c>
      <c r="I209" s="32">
        <v>11.636476653022457</v>
      </c>
      <c r="J209" s="32">
        <v>17.807967791421966</v>
      </c>
      <c r="K209" s="32">
        <v>6.8306577415751555</v>
      </c>
      <c r="L209" s="32">
        <v>1.2717691206020927</v>
      </c>
      <c r="M209" s="32">
        <v>28.172675323842334</v>
      </c>
    </row>
    <row r="210" spans="2:13">
      <c r="B210" s="5" t="s">
        <v>209</v>
      </c>
      <c r="C210" s="33">
        <v>1</v>
      </c>
      <c r="D210" s="32">
        <v>9</v>
      </c>
      <c r="E210" s="32">
        <v>14.722222222222213</v>
      </c>
      <c r="F210" s="32">
        <v>-5.7222222222222126</v>
      </c>
      <c r="G210" s="32">
        <v>-0.86068204384059332</v>
      </c>
      <c r="H210" s="32">
        <v>1.5670603586020988</v>
      </c>
      <c r="I210" s="32">
        <v>11.636476653022457</v>
      </c>
      <c r="J210" s="32">
        <v>17.807967791421966</v>
      </c>
      <c r="K210" s="32">
        <v>6.8306577415751555</v>
      </c>
      <c r="L210" s="32">
        <v>1.2717691206020927</v>
      </c>
      <c r="M210" s="32">
        <v>28.172675323842334</v>
      </c>
    </row>
    <row r="211" spans="2:13">
      <c r="B211" s="5" t="s">
        <v>210</v>
      </c>
      <c r="C211" s="33">
        <v>1</v>
      </c>
      <c r="D211" s="32">
        <v>21</v>
      </c>
      <c r="E211" s="32">
        <v>14.722222222222213</v>
      </c>
      <c r="F211" s="32">
        <v>6.2777777777777874</v>
      </c>
      <c r="G211" s="32">
        <v>0.94424340732026568</v>
      </c>
      <c r="H211" s="32">
        <v>1.5670603586020988</v>
      </c>
      <c r="I211" s="32">
        <v>11.636476653022457</v>
      </c>
      <c r="J211" s="32">
        <v>17.807967791421966</v>
      </c>
      <c r="K211" s="32">
        <v>6.8306577415751555</v>
      </c>
      <c r="L211" s="32">
        <v>1.2717691206020927</v>
      </c>
      <c r="M211" s="32">
        <v>28.172675323842334</v>
      </c>
    </row>
    <row r="212" spans="2:13">
      <c r="B212" s="5" t="s">
        <v>211</v>
      </c>
      <c r="C212" s="33">
        <v>1</v>
      </c>
      <c r="D212" s="32">
        <v>11</v>
      </c>
      <c r="E212" s="32">
        <v>14.722222222222213</v>
      </c>
      <c r="F212" s="32">
        <v>-3.7222222222222126</v>
      </c>
      <c r="G212" s="32">
        <v>-0.55986113531378356</v>
      </c>
      <c r="H212" s="32">
        <v>1.5670603586020988</v>
      </c>
      <c r="I212" s="32">
        <v>11.636476653022457</v>
      </c>
      <c r="J212" s="32">
        <v>17.807967791421966</v>
      </c>
      <c r="K212" s="32">
        <v>6.8306577415751555</v>
      </c>
      <c r="L212" s="32">
        <v>1.2717691206020927</v>
      </c>
      <c r="M212" s="32">
        <v>28.172675323842334</v>
      </c>
    </row>
    <row r="213" spans="2:13">
      <c r="B213" s="5" t="s">
        <v>212</v>
      </c>
      <c r="C213" s="33">
        <v>1</v>
      </c>
      <c r="D213" s="32">
        <v>31</v>
      </c>
      <c r="E213" s="32">
        <v>14.722222222222213</v>
      </c>
      <c r="F213" s="32">
        <v>16.277777777777786</v>
      </c>
      <c r="G213" s="32">
        <v>2.4483479499543148</v>
      </c>
      <c r="H213" s="32">
        <v>1.5670603586020988</v>
      </c>
      <c r="I213" s="32">
        <v>11.636476653022457</v>
      </c>
      <c r="J213" s="32">
        <v>17.807967791421966</v>
      </c>
      <c r="K213" s="32">
        <v>6.8306577415751555</v>
      </c>
      <c r="L213" s="32">
        <v>1.2717691206020927</v>
      </c>
      <c r="M213" s="32">
        <v>28.172675323842334</v>
      </c>
    </row>
    <row r="214" spans="2:13">
      <c r="B214" s="5" t="s">
        <v>213</v>
      </c>
      <c r="C214" s="33">
        <v>1</v>
      </c>
      <c r="D214" s="32">
        <v>25</v>
      </c>
      <c r="E214" s="32">
        <v>16.052631578947381</v>
      </c>
      <c r="F214" s="32">
        <v>8.9473684210526194</v>
      </c>
      <c r="G214" s="32">
        <v>1.3457777486725686</v>
      </c>
      <c r="H214" s="32">
        <v>1.5252645502206881</v>
      </c>
      <c r="I214" s="32">
        <v>13.049187390046155</v>
      </c>
      <c r="J214" s="32">
        <v>19.056075767848608</v>
      </c>
      <c r="K214" s="32">
        <v>6.8211904359282025</v>
      </c>
      <c r="L214" s="32">
        <v>2.6208208329276559</v>
      </c>
      <c r="M214" s="32">
        <v>29.484442324967105</v>
      </c>
    </row>
    <row r="215" spans="2:13">
      <c r="B215" s="5" t="s">
        <v>214</v>
      </c>
      <c r="C215" s="33">
        <v>1</v>
      </c>
      <c r="D215" s="32">
        <v>10</v>
      </c>
      <c r="E215" s="32">
        <v>16.052631578947381</v>
      </c>
      <c r="F215" s="32">
        <v>-6.0526315789473806</v>
      </c>
      <c r="G215" s="32">
        <v>-0.91037906527850532</v>
      </c>
      <c r="H215" s="32">
        <v>1.5252645502206881</v>
      </c>
      <c r="I215" s="32">
        <v>13.049187390046155</v>
      </c>
      <c r="J215" s="32">
        <v>19.056075767848608</v>
      </c>
      <c r="K215" s="32">
        <v>6.8211904359282025</v>
      </c>
      <c r="L215" s="32">
        <v>2.6208208329276559</v>
      </c>
      <c r="M215" s="32">
        <v>29.484442324967105</v>
      </c>
    </row>
    <row r="216" spans="2:13">
      <c r="B216" s="5" t="s">
        <v>215</v>
      </c>
      <c r="C216" s="33">
        <v>1</v>
      </c>
      <c r="D216" s="32">
        <v>12</v>
      </c>
      <c r="E216" s="32">
        <v>16.052631578947381</v>
      </c>
      <c r="F216" s="32">
        <v>-4.0526315789473806</v>
      </c>
      <c r="G216" s="32">
        <v>-0.60955815675169545</v>
      </c>
      <c r="H216" s="32">
        <v>1.5252645502206881</v>
      </c>
      <c r="I216" s="32">
        <v>13.049187390046155</v>
      </c>
      <c r="J216" s="32">
        <v>19.056075767848608</v>
      </c>
      <c r="K216" s="32">
        <v>6.8211904359282025</v>
      </c>
      <c r="L216" s="32">
        <v>2.6208208329276559</v>
      </c>
      <c r="M216" s="32">
        <v>29.484442324967105</v>
      </c>
    </row>
    <row r="217" spans="2:13">
      <c r="B217" s="5" t="s">
        <v>216</v>
      </c>
      <c r="C217" s="33">
        <v>1</v>
      </c>
      <c r="D217" s="32">
        <v>10</v>
      </c>
      <c r="E217" s="32">
        <v>16.052631578947381</v>
      </c>
      <c r="F217" s="32">
        <v>-6.0526315789473806</v>
      </c>
      <c r="G217" s="32">
        <v>-0.91037906527850532</v>
      </c>
      <c r="H217" s="32">
        <v>1.5252645502206881</v>
      </c>
      <c r="I217" s="32">
        <v>13.049187390046155</v>
      </c>
      <c r="J217" s="32">
        <v>19.056075767848608</v>
      </c>
      <c r="K217" s="32">
        <v>6.8211904359282025</v>
      </c>
      <c r="L217" s="32">
        <v>2.6208208329276559</v>
      </c>
      <c r="M217" s="32">
        <v>29.484442324967105</v>
      </c>
    </row>
    <row r="218" spans="2:13">
      <c r="B218" s="5" t="s">
        <v>217</v>
      </c>
      <c r="C218" s="33">
        <v>1</v>
      </c>
      <c r="D218" s="32">
        <v>17</v>
      </c>
      <c r="E218" s="32">
        <v>16.052631578947381</v>
      </c>
      <c r="F218" s="32">
        <v>0.94736842105261942</v>
      </c>
      <c r="G218" s="32">
        <v>0.14249411456532915</v>
      </c>
      <c r="H218" s="32">
        <v>1.5252645502206881</v>
      </c>
      <c r="I218" s="32">
        <v>13.049187390046155</v>
      </c>
      <c r="J218" s="32">
        <v>19.056075767848608</v>
      </c>
      <c r="K218" s="32">
        <v>6.8211904359282025</v>
      </c>
      <c r="L218" s="32">
        <v>2.6208208329276559</v>
      </c>
      <c r="M218" s="32">
        <v>29.484442324967105</v>
      </c>
    </row>
    <row r="219" spans="2:13">
      <c r="B219" s="5" t="s">
        <v>218</v>
      </c>
      <c r="C219" s="33">
        <v>1</v>
      </c>
      <c r="D219" s="32">
        <v>13</v>
      </c>
      <c r="E219" s="32">
        <v>16.052631578947381</v>
      </c>
      <c r="F219" s="32">
        <v>-3.0526315789473806</v>
      </c>
      <c r="G219" s="32">
        <v>-0.45914770248829051</v>
      </c>
      <c r="H219" s="32">
        <v>1.5252645502206881</v>
      </c>
      <c r="I219" s="32">
        <v>13.049187390046155</v>
      </c>
      <c r="J219" s="32">
        <v>19.056075767848608</v>
      </c>
      <c r="K219" s="32">
        <v>6.8211904359282025</v>
      </c>
      <c r="L219" s="32">
        <v>2.6208208329276559</v>
      </c>
      <c r="M219" s="32">
        <v>29.484442324967105</v>
      </c>
    </row>
    <row r="220" spans="2:13">
      <c r="B220" s="5" t="s">
        <v>219</v>
      </c>
      <c r="C220" s="33">
        <v>1</v>
      </c>
      <c r="D220" s="32">
        <v>14</v>
      </c>
      <c r="E220" s="32">
        <v>16.052631578947381</v>
      </c>
      <c r="F220" s="32">
        <v>-2.0526315789473806</v>
      </c>
      <c r="G220" s="32">
        <v>-0.30873724822488563</v>
      </c>
      <c r="H220" s="32">
        <v>1.5252645502206881</v>
      </c>
      <c r="I220" s="32">
        <v>13.049187390046155</v>
      </c>
      <c r="J220" s="32">
        <v>19.056075767848608</v>
      </c>
      <c r="K220" s="32">
        <v>6.8211904359282025</v>
      </c>
      <c r="L220" s="32">
        <v>2.6208208329276559</v>
      </c>
      <c r="M220" s="32">
        <v>29.484442324967105</v>
      </c>
    </row>
    <row r="221" spans="2:13">
      <c r="B221" s="5" t="s">
        <v>220</v>
      </c>
      <c r="C221" s="33">
        <v>1</v>
      </c>
      <c r="D221" s="32">
        <v>17</v>
      </c>
      <c r="E221" s="32">
        <v>16.052631578947381</v>
      </c>
      <c r="F221" s="32">
        <v>0.94736842105261942</v>
      </c>
      <c r="G221" s="32">
        <v>0.14249411456532915</v>
      </c>
      <c r="H221" s="32">
        <v>1.5252645502206881</v>
      </c>
      <c r="I221" s="32">
        <v>13.049187390046155</v>
      </c>
      <c r="J221" s="32">
        <v>19.056075767848608</v>
      </c>
      <c r="K221" s="32">
        <v>6.8211904359282025</v>
      </c>
      <c r="L221" s="32">
        <v>2.6208208329276559</v>
      </c>
      <c r="M221" s="32">
        <v>29.484442324967105</v>
      </c>
    </row>
    <row r="222" spans="2:13">
      <c r="B222" s="5" t="s">
        <v>221</v>
      </c>
      <c r="C222" s="33">
        <v>1</v>
      </c>
      <c r="D222" s="32">
        <v>7</v>
      </c>
      <c r="E222" s="32">
        <v>16.052631578947381</v>
      </c>
      <c r="F222" s="32">
        <v>-9.0526315789473806</v>
      </c>
      <c r="G222" s="32">
        <v>-1.36161042806872</v>
      </c>
      <c r="H222" s="32">
        <v>1.5252645502206881</v>
      </c>
      <c r="I222" s="32">
        <v>13.049187390046155</v>
      </c>
      <c r="J222" s="32">
        <v>19.056075767848608</v>
      </c>
      <c r="K222" s="32">
        <v>6.8211904359282025</v>
      </c>
      <c r="L222" s="32">
        <v>2.6208208329276559</v>
      </c>
      <c r="M222" s="32">
        <v>29.484442324967105</v>
      </c>
    </row>
    <row r="223" spans="2:13">
      <c r="B223" s="5" t="s">
        <v>222</v>
      </c>
      <c r="C223" s="33">
        <v>1</v>
      </c>
      <c r="D223" s="32">
        <v>19</v>
      </c>
      <c r="E223" s="32">
        <v>16.052631578947381</v>
      </c>
      <c r="F223" s="32">
        <v>2.9473684210526194</v>
      </c>
      <c r="G223" s="32">
        <v>0.44331502309213899</v>
      </c>
      <c r="H223" s="32">
        <v>1.5252645502206881</v>
      </c>
      <c r="I223" s="32">
        <v>13.049187390046155</v>
      </c>
      <c r="J223" s="32">
        <v>19.056075767848608</v>
      </c>
      <c r="K223" s="32">
        <v>6.8211904359282025</v>
      </c>
      <c r="L223" s="32">
        <v>2.6208208329276559</v>
      </c>
      <c r="M223" s="32">
        <v>29.484442324967105</v>
      </c>
    </row>
    <row r="224" spans="2:13">
      <c r="B224" s="5" t="s">
        <v>223</v>
      </c>
      <c r="C224" s="33">
        <v>1</v>
      </c>
      <c r="D224" s="32">
        <v>20</v>
      </c>
      <c r="E224" s="32">
        <v>16.052631578947381</v>
      </c>
      <c r="F224" s="32">
        <v>3.9473684210526194</v>
      </c>
      <c r="G224" s="32">
        <v>0.59372547735554393</v>
      </c>
      <c r="H224" s="32">
        <v>1.5252645502206881</v>
      </c>
      <c r="I224" s="32">
        <v>13.049187390046155</v>
      </c>
      <c r="J224" s="32">
        <v>19.056075767848608</v>
      </c>
      <c r="K224" s="32">
        <v>6.8211904359282025</v>
      </c>
      <c r="L224" s="32">
        <v>2.6208208329276559</v>
      </c>
      <c r="M224" s="32">
        <v>29.484442324967105</v>
      </c>
    </row>
    <row r="225" spans="2:13">
      <c r="B225" s="5" t="s">
        <v>224</v>
      </c>
      <c r="C225" s="33">
        <v>1</v>
      </c>
      <c r="D225" s="32">
        <v>22</v>
      </c>
      <c r="E225" s="32">
        <v>16.052631578947381</v>
      </c>
      <c r="F225" s="32">
        <v>5.9473684210526194</v>
      </c>
      <c r="G225" s="32">
        <v>0.8945463858823538</v>
      </c>
      <c r="H225" s="32">
        <v>1.5252645502206881</v>
      </c>
      <c r="I225" s="32">
        <v>13.049187390046155</v>
      </c>
      <c r="J225" s="32">
        <v>19.056075767848608</v>
      </c>
      <c r="K225" s="32">
        <v>6.8211904359282025</v>
      </c>
      <c r="L225" s="32">
        <v>2.6208208329276559</v>
      </c>
      <c r="M225" s="32">
        <v>29.484442324967105</v>
      </c>
    </row>
    <row r="226" spans="2:13">
      <c r="B226" s="5" t="s">
        <v>225</v>
      </c>
      <c r="C226" s="33">
        <v>1</v>
      </c>
      <c r="D226" s="32">
        <v>14</v>
      </c>
      <c r="E226" s="32">
        <v>16.052631578947381</v>
      </c>
      <c r="F226" s="32">
        <v>-2.0526315789473806</v>
      </c>
      <c r="G226" s="32">
        <v>-0.30873724822488563</v>
      </c>
      <c r="H226" s="32">
        <v>1.5252645502206881</v>
      </c>
      <c r="I226" s="32">
        <v>13.049187390046155</v>
      </c>
      <c r="J226" s="32">
        <v>19.056075767848608</v>
      </c>
      <c r="K226" s="32">
        <v>6.8211904359282025</v>
      </c>
      <c r="L226" s="32">
        <v>2.6208208329276559</v>
      </c>
      <c r="M226" s="32">
        <v>29.484442324967105</v>
      </c>
    </row>
    <row r="227" spans="2:13">
      <c r="B227" s="5" t="s">
        <v>226</v>
      </c>
      <c r="C227" s="33">
        <v>1</v>
      </c>
      <c r="D227" s="32">
        <v>13</v>
      </c>
      <c r="E227" s="32">
        <v>16.052631578947381</v>
      </c>
      <c r="F227" s="32">
        <v>-3.0526315789473806</v>
      </c>
      <c r="G227" s="32">
        <v>-0.45914770248829051</v>
      </c>
      <c r="H227" s="32">
        <v>1.5252645502206881</v>
      </c>
      <c r="I227" s="32">
        <v>13.049187390046155</v>
      </c>
      <c r="J227" s="32">
        <v>19.056075767848608</v>
      </c>
      <c r="K227" s="32">
        <v>6.8211904359282025</v>
      </c>
      <c r="L227" s="32">
        <v>2.6208208329276559</v>
      </c>
      <c r="M227" s="32">
        <v>29.484442324967105</v>
      </c>
    </row>
    <row r="228" spans="2:13">
      <c r="B228" s="5" t="s">
        <v>227</v>
      </c>
      <c r="C228" s="33">
        <v>1</v>
      </c>
      <c r="D228" s="32">
        <v>29</v>
      </c>
      <c r="E228" s="32">
        <v>16.052631578947381</v>
      </c>
      <c r="F228" s="32">
        <v>12.947368421052619</v>
      </c>
      <c r="G228" s="32">
        <v>1.9474195657261881</v>
      </c>
      <c r="H228" s="32">
        <v>1.5252645502206881</v>
      </c>
      <c r="I228" s="32">
        <v>13.049187390046155</v>
      </c>
      <c r="J228" s="32">
        <v>19.056075767848608</v>
      </c>
      <c r="K228" s="32">
        <v>6.8211904359282025</v>
      </c>
      <c r="L228" s="32">
        <v>2.6208208329276559</v>
      </c>
      <c r="M228" s="32">
        <v>29.484442324967105</v>
      </c>
    </row>
    <row r="229" spans="2:13">
      <c r="B229" s="5" t="s">
        <v>228</v>
      </c>
      <c r="C229" s="33">
        <v>1</v>
      </c>
      <c r="D229" s="32">
        <v>13</v>
      </c>
      <c r="E229" s="32">
        <v>16.052631578947381</v>
      </c>
      <c r="F229" s="32">
        <v>-3.0526315789473806</v>
      </c>
      <c r="G229" s="32">
        <v>-0.45914770248829051</v>
      </c>
      <c r="H229" s="32">
        <v>1.5252645502206881</v>
      </c>
      <c r="I229" s="32">
        <v>13.049187390046155</v>
      </c>
      <c r="J229" s="32">
        <v>19.056075767848608</v>
      </c>
      <c r="K229" s="32">
        <v>6.8211904359282025</v>
      </c>
      <c r="L229" s="32">
        <v>2.6208208329276559</v>
      </c>
      <c r="M229" s="32">
        <v>29.484442324967105</v>
      </c>
    </row>
    <row r="230" spans="2:13">
      <c r="B230" s="5" t="s">
        <v>229</v>
      </c>
      <c r="C230" s="33">
        <v>1</v>
      </c>
      <c r="D230" s="32">
        <v>15</v>
      </c>
      <c r="E230" s="32">
        <v>16.052631578947381</v>
      </c>
      <c r="F230" s="32">
        <v>-1.0526315789473806</v>
      </c>
      <c r="G230" s="32">
        <v>-0.15832679396148069</v>
      </c>
      <c r="H230" s="32">
        <v>1.5252645502206881</v>
      </c>
      <c r="I230" s="32">
        <v>13.049187390046155</v>
      </c>
      <c r="J230" s="32">
        <v>19.056075767848608</v>
      </c>
      <c r="K230" s="32">
        <v>6.8211904359282025</v>
      </c>
      <c r="L230" s="32">
        <v>2.6208208329276559</v>
      </c>
      <c r="M230" s="32">
        <v>29.484442324967105</v>
      </c>
    </row>
    <row r="231" spans="2:13">
      <c r="B231" s="5" t="s">
        <v>230</v>
      </c>
      <c r="C231" s="33">
        <v>1</v>
      </c>
      <c r="D231" s="32">
        <v>16</v>
      </c>
      <c r="E231" s="32">
        <v>16.052631578947381</v>
      </c>
      <c r="F231" s="32">
        <v>-5.2631578947380575E-2</v>
      </c>
      <c r="G231" s="32">
        <v>-7.9163396980757705E-3</v>
      </c>
      <c r="H231" s="32">
        <v>1.5252645502206881</v>
      </c>
      <c r="I231" s="32">
        <v>13.049187390046155</v>
      </c>
      <c r="J231" s="32">
        <v>19.056075767848608</v>
      </c>
      <c r="K231" s="32">
        <v>6.8211904359282025</v>
      </c>
      <c r="L231" s="32">
        <v>2.6208208329276559</v>
      </c>
      <c r="M231" s="32">
        <v>29.484442324967105</v>
      </c>
    </row>
    <row r="232" spans="2:13">
      <c r="B232" s="5" t="s">
        <v>231</v>
      </c>
      <c r="C232" s="33">
        <v>1</v>
      </c>
      <c r="D232" s="32">
        <v>19</v>
      </c>
      <c r="E232" s="32">
        <v>16.052631578947381</v>
      </c>
      <c r="F232" s="32">
        <v>2.9473684210526194</v>
      </c>
      <c r="G232" s="32">
        <v>0.44331502309213899</v>
      </c>
      <c r="H232" s="32">
        <v>1.5252645502206881</v>
      </c>
      <c r="I232" s="32">
        <v>13.049187390046155</v>
      </c>
      <c r="J232" s="32">
        <v>19.056075767848608</v>
      </c>
      <c r="K232" s="32">
        <v>6.8211904359282025</v>
      </c>
      <c r="L232" s="32">
        <v>2.6208208329276559</v>
      </c>
      <c r="M232" s="32">
        <v>29.484442324967105</v>
      </c>
    </row>
    <row r="233" spans="2:13">
      <c r="B233" s="5" t="s">
        <v>232</v>
      </c>
      <c r="C233" s="33">
        <v>1</v>
      </c>
      <c r="D233" s="32">
        <v>18</v>
      </c>
      <c r="E233" s="32">
        <v>17.000000000000011</v>
      </c>
      <c r="F233" s="32">
        <v>0.99999999999998934</v>
      </c>
      <c r="G233" s="32">
        <v>0.15041045426340333</v>
      </c>
      <c r="H233" s="32">
        <v>1.6621185091442507</v>
      </c>
      <c r="I233" s="32">
        <v>13.727072574503776</v>
      </c>
      <c r="J233" s="32">
        <v>20.272927425496245</v>
      </c>
      <c r="K233" s="32">
        <v>6.8530901754958968</v>
      </c>
      <c r="L233" s="32">
        <v>3.5053745196981634</v>
      </c>
      <c r="M233" s="32">
        <v>30.494625480301856</v>
      </c>
    </row>
    <row r="234" spans="2:13">
      <c r="B234" s="5" t="s">
        <v>233</v>
      </c>
      <c r="C234" s="33">
        <v>1</v>
      </c>
      <c r="D234" s="32">
        <v>10</v>
      </c>
      <c r="E234" s="32">
        <v>17.000000000000011</v>
      </c>
      <c r="F234" s="32">
        <v>-7.0000000000000107</v>
      </c>
      <c r="G234" s="32">
        <v>-1.052873179843836</v>
      </c>
      <c r="H234" s="32">
        <v>1.6621185091442507</v>
      </c>
      <c r="I234" s="32">
        <v>13.727072574503776</v>
      </c>
      <c r="J234" s="32">
        <v>20.272927425496245</v>
      </c>
      <c r="K234" s="32">
        <v>6.8530901754958968</v>
      </c>
      <c r="L234" s="32">
        <v>3.5053745196981634</v>
      </c>
      <c r="M234" s="32">
        <v>30.494625480301856</v>
      </c>
    </row>
    <row r="235" spans="2:13">
      <c r="B235" s="5" t="s">
        <v>234</v>
      </c>
      <c r="C235" s="33">
        <v>1</v>
      </c>
      <c r="D235" s="32">
        <v>17</v>
      </c>
      <c r="E235" s="32">
        <v>17.000000000000011</v>
      </c>
      <c r="F235" s="32">
        <v>-1.0658141036401503E-14</v>
      </c>
      <c r="G235" s="32">
        <v>-1.6030958348885873E-15</v>
      </c>
      <c r="H235" s="32">
        <v>1.6621185091442507</v>
      </c>
      <c r="I235" s="32">
        <v>13.727072574503776</v>
      </c>
      <c r="J235" s="32">
        <v>20.272927425496245</v>
      </c>
      <c r="K235" s="32">
        <v>6.8530901754958968</v>
      </c>
      <c r="L235" s="32">
        <v>3.5053745196981634</v>
      </c>
      <c r="M235" s="32">
        <v>30.494625480301856</v>
      </c>
    </row>
    <row r="236" spans="2:13">
      <c r="B236" s="5" t="s">
        <v>235</v>
      </c>
      <c r="C236" s="33">
        <v>1</v>
      </c>
      <c r="D236" s="32">
        <v>17</v>
      </c>
      <c r="E236" s="32">
        <v>17.000000000000011</v>
      </c>
      <c r="F236" s="32">
        <v>-1.0658141036401503E-14</v>
      </c>
      <c r="G236" s="32">
        <v>-1.6030958348885873E-15</v>
      </c>
      <c r="H236" s="32">
        <v>1.6621185091442507</v>
      </c>
      <c r="I236" s="32">
        <v>13.727072574503776</v>
      </c>
      <c r="J236" s="32">
        <v>20.272927425496245</v>
      </c>
      <c r="K236" s="32">
        <v>6.8530901754958968</v>
      </c>
      <c r="L236" s="32">
        <v>3.5053745196981634</v>
      </c>
      <c r="M236" s="32">
        <v>30.494625480301856</v>
      </c>
    </row>
    <row r="237" spans="2:13">
      <c r="B237" s="5" t="s">
        <v>236</v>
      </c>
      <c r="C237" s="33">
        <v>1</v>
      </c>
      <c r="D237" s="32">
        <v>12</v>
      </c>
      <c r="E237" s="32">
        <v>17.000000000000011</v>
      </c>
      <c r="F237" s="32">
        <v>-5.0000000000000107</v>
      </c>
      <c r="G237" s="32">
        <v>-0.75205227131702623</v>
      </c>
      <c r="H237" s="32">
        <v>1.6621185091442507</v>
      </c>
      <c r="I237" s="32">
        <v>13.727072574503776</v>
      </c>
      <c r="J237" s="32">
        <v>20.272927425496245</v>
      </c>
      <c r="K237" s="32">
        <v>6.8530901754958968</v>
      </c>
      <c r="L237" s="32">
        <v>3.5053745196981634</v>
      </c>
      <c r="M237" s="32">
        <v>30.494625480301856</v>
      </c>
    </row>
    <row r="238" spans="2:13">
      <c r="B238" s="5" t="s">
        <v>237</v>
      </c>
      <c r="C238" s="33">
        <v>1</v>
      </c>
      <c r="D238" s="32">
        <v>17</v>
      </c>
      <c r="E238" s="32">
        <v>17.000000000000011</v>
      </c>
      <c r="F238" s="32">
        <v>-1.0658141036401503E-14</v>
      </c>
      <c r="G238" s="32">
        <v>-1.6030958348885873E-15</v>
      </c>
      <c r="H238" s="32">
        <v>1.6621185091442507</v>
      </c>
      <c r="I238" s="32">
        <v>13.727072574503776</v>
      </c>
      <c r="J238" s="32">
        <v>20.272927425496245</v>
      </c>
      <c r="K238" s="32">
        <v>6.8530901754958968</v>
      </c>
      <c r="L238" s="32">
        <v>3.5053745196981634</v>
      </c>
      <c r="M238" s="32">
        <v>30.494625480301856</v>
      </c>
    </row>
    <row r="239" spans="2:13">
      <c r="B239" s="5" t="s">
        <v>238</v>
      </c>
      <c r="C239" s="33">
        <v>1</v>
      </c>
      <c r="D239" s="32">
        <v>9</v>
      </c>
      <c r="E239" s="32">
        <v>17.000000000000011</v>
      </c>
      <c r="F239" s="32">
        <v>-8.0000000000000107</v>
      </c>
      <c r="G239" s="32">
        <v>-1.203283634107241</v>
      </c>
      <c r="H239" s="32">
        <v>1.6621185091442507</v>
      </c>
      <c r="I239" s="32">
        <v>13.727072574503776</v>
      </c>
      <c r="J239" s="32">
        <v>20.272927425496245</v>
      </c>
      <c r="K239" s="32">
        <v>6.8530901754958968</v>
      </c>
      <c r="L239" s="32">
        <v>3.5053745196981634</v>
      </c>
      <c r="M239" s="32">
        <v>30.494625480301856</v>
      </c>
    </row>
    <row r="240" spans="2:13">
      <c r="B240" s="5" t="s">
        <v>239</v>
      </c>
      <c r="C240" s="33">
        <v>1</v>
      </c>
      <c r="D240" s="32">
        <v>28</v>
      </c>
      <c r="E240" s="32">
        <v>17.000000000000011</v>
      </c>
      <c r="F240" s="32">
        <v>10.999999999999989</v>
      </c>
      <c r="G240" s="32">
        <v>1.6545149968974526</v>
      </c>
      <c r="H240" s="32">
        <v>1.6621185091442507</v>
      </c>
      <c r="I240" s="32">
        <v>13.727072574503776</v>
      </c>
      <c r="J240" s="32">
        <v>20.272927425496245</v>
      </c>
      <c r="K240" s="32">
        <v>6.8530901754958968</v>
      </c>
      <c r="L240" s="32">
        <v>3.5053745196981634</v>
      </c>
      <c r="M240" s="32">
        <v>30.494625480301856</v>
      </c>
    </row>
    <row r="241" spans="2:13">
      <c r="B241" s="5" t="s">
        <v>240</v>
      </c>
      <c r="C241" s="33">
        <v>1</v>
      </c>
      <c r="D241" s="32">
        <v>19</v>
      </c>
      <c r="E241" s="32">
        <v>17.000000000000011</v>
      </c>
      <c r="F241" s="32">
        <v>1.9999999999999893</v>
      </c>
      <c r="G241" s="32">
        <v>0.30082090852680826</v>
      </c>
      <c r="H241" s="32">
        <v>1.6621185091442507</v>
      </c>
      <c r="I241" s="32">
        <v>13.727072574503776</v>
      </c>
      <c r="J241" s="32">
        <v>20.272927425496245</v>
      </c>
      <c r="K241" s="32">
        <v>6.8530901754958968</v>
      </c>
      <c r="L241" s="32">
        <v>3.5053745196981634</v>
      </c>
      <c r="M241" s="32">
        <v>30.494625480301856</v>
      </c>
    </row>
    <row r="242" spans="2:13">
      <c r="B242" s="5" t="s">
        <v>241</v>
      </c>
      <c r="C242" s="33">
        <v>1</v>
      </c>
      <c r="D242" s="32">
        <v>19</v>
      </c>
      <c r="E242" s="32">
        <v>17.000000000000011</v>
      </c>
      <c r="F242" s="32">
        <v>1.9999999999999893</v>
      </c>
      <c r="G242" s="32">
        <v>0.30082090852680826</v>
      </c>
      <c r="H242" s="32">
        <v>1.6621185091442507</v>
      </c>
      <c r="I242" s="32">
        <v>13.727072574503776</v>
      </c>
      <c r="J242" s="32">
        <v>20.272927425496245</v>
      </c>
      <c r="K242" s="32">
        <v>6.8530901754958968</v>
      </c>
      <c r="L242" s="32">
        <v>3.5053745196981634</v>
      </c>
      <c r="M242" s="32">
        <v>30.494625480301856</v>
      </c>
    </row>
    <row r="243" spans="2:13">
      <c r="B243" s="5" t="s">
        <v>242</v>
      </c>
      <c r="C243" s="33">
        <v>1</v>
      </c>
      <c r="D243" s="32">
        <v>16</v>
      </c>
      <c r="E243" s="32">
        <v>17.000000000000011</v>
      </c>
      <c r="F243" s="32">
        <v>-1.0000000000000107</v>
      </c>
      <c r="G243" s="32">
        <v>-0.15041045426340652</v>
      </c>
      <c r="H243" s="32">
        <v>1.6621185091442507</v>
      </c>
      <c r="I243" s="32">
        <v>13.727072574503776</v>
      </c>
      <c r="J243" s="32">
        <v>20.272927425496245</v>
      </c>
      <c r="K243" s="32">
        <v>6.8530901754958968</v>
      </c>
      <c r="L243" s="32">
        <v>3.5053745196981634</v>
      </c>
      <c r="M243" s="32">
        <v>30.494625480301856</v>
      </c>
    </row>
    <row r="244" spans="2:13">
      <c r="B244" s="5" t="s">
        <v>243</v>
      </c>
      <c r="C244" s="33">
        <v>1</v>
      </c>
      <c r="D244" s="32">
        <v>23</v>
      </c>
      <c r="E244" s="32">
        <v>17.000000000000011</v>
      </c>
      <c r="F244" s="32">
        <v>5.9999999999999893</v>
      </c>
      <c r="G244" s="32">
        <v>0.90246272558042795</v>
      </c>
      <c r="H244" s="32">
        <v>1.6621185091442507</v>
      </c>
      <c r="I244" s="32">
        <v>13.727072574503776</v>
      </c>
      <c r="J244" s="32">
        <v>20.272927425496245</v>
      </c>
      <c r="K244" s="32">
        <v>6.8530901754958968</v>
      </c>
      <c r="L244" s="32">
        <v>3.5053745196981634</v>
      </c>
      <c r="M244" s="32">
        <v>30.494625480301856</v>
      </c>
    </row>
    <row r="245" spans="2:13">
      <c r="B245" s="5" t="s">
        <v>244</v>
      </c>
      <c r="C245" s="33">
        <v>1</v>
      </c>
      <c r="D245" s="32">
        <v>24</v>
      </c>
      <c r="E245" s="32">
        <v>17.000000000000011</v>
      </c>
      <c r="F245" s="32">
        <v>6.9999999999999893</v>
      </c>
      <c r="G245" s="32">
        <v>1.0528731798438329</v>
      </c>
      <c r="H245" s="32">
        <v>1.6621185091442507</v>
      </c>
      <c r="I245" s="32">
        <v>13.727072574503776</v>
      </c>
      <c r="J245" s="32">
        <v>20.272927425496245</v>
      </c>
      <c r="K245" s="32">
        <v>6.8530901754958968</v>
      </c>
      <c r="L245" s="32">
        <v>3.5053745196981634</v>
      </c>
      <c r="M245" s="32">
        <v>30.494625480301856</v>
      </c>
    </row>
    <row r="246" spans="2:13">
      <c r="B246" s="5" t="s">
        <v>245</v>
      </c>
      <c r="C246" s="33">
        <v>1</v>
      </c>
      <c r="D246" s="32">
        <v>14</v>
      </c>
      <c r="E246" s="32">
        <v>17.000000000000011</v>
      </c>
      <c r="F246" s="32">
        <v>-3.0000000000000107</v>
      </c>
      <c r="G246" s="32">
        <v>-0.45123136279021636</v>
      </c>
      <c r="H246" s="32">
        <v>1.6621185091442507</v>
      </c>
      <c r="I246" s="32">
        <v>13.727072574503776</v>
      </c>
      <c r="J246" s="32">
        <v>20.272927425496245</v>
      </c>
      <c r="K246" s="32">
        <v>6.8530901754958968</v>
      </c>
      <c r="L246" s="32">
        <v>3.5053745196981634</v>
      </c>
      <c r="M246" s="32">
        <v>30.494625480301856</v>
      </c>
    </row>
    <row r="247" spans="2:13">
      <c r="B247" s="5" t="s">
        <v>246</v>
      </c>
      <c r="C247" s="33">
        <v>1</v>
      </c>
      <c r="D247" s="32">
        <v>12</v>
      </c>
      <c r="E247" s="32">
        <v>17.000000000000011</v>
      </c>
      <c r="F247" s="32">
        <v>-5.0000000000000107</v>
      </c>
      <c r="G247" s="32">
        <v>-0.75205227131702623</v>
      </c>
      <c r="H247" s="32">
        <v>1.6621185091442507</v>
      </c>
      <c r="I247" s="32">
        <v>13.727072574503776</v>
      </c>
      <c r="J247" s="32">
        <v>20.272927425496245</v>
      </c>
      <c r="K247" s="32">
        <v>6.8530901754958968</v>
      </c>
      <c r="L247" s="32">
        <v>3.5053745196981634</v>
      </c>
      <c r="M247" s="32">
        <v>30.494625480301856</v>
      </c>
    </row>
    <row r="248" spans="2:13">
      <c r="B248" s="5" t="s">
        <v>247</v>
      </c>
      <c r="C248" s="33">
        <v>1</v>
      </c>
      <c r="D248" s="32">
        <v>17</v>
      </c>
      <c r="E248" s="32">
        <v>17.000000000000011</v>
      </c>
      <c r="F248" s="32">
        <v>-1.0658141036401503E-14</v>
      </c>
      <c r="G248" s="32">
        <v>-1.6030958348885873E-15</v>
      </c>
      <c r="H248" s="32">
        <v>1.6621185091442507</v>
      </c>
      <c r="I248" s="32">
        <v>13.727072574503776</v>
      </c>
      <c r="J248" s="32">
        <v>20.272927425496245</v>
      </c>
      <c r="K248" s="32">
        <v>6.8530901754958968</v>
      </c>
      <c r="L248" s="32">
        <v>3.5053745196981634</v>
      </c>
      <c r="M248" s="32">
        <v>30.494625480301856</v>
      </c>
    </row>
    <row r="249" spans="2:13">
      <c r="B249" s="5" t="s">
        <v>248</v>
      </c>
      <c r="C249" s="33">
        <v>1</v>
      </c>
      <c r="D249" s="32">
        <v>22</v>
      </c>
      <c r="E249" s="32">
        <v>17.363636363636374</v>
      </c>
      <c r="F249" s="32">
        <v>4.636363636363626</v>
      </c>
      <c r="G249" s="32">
        <v>0.69735756067578492</v>
      </c>
      <c r="H249" s="32">
        <v>1.4174594272698935</v>
      </c>
      <c r="I249" s="32">
        <v>14.57247447685349</v>
      </c>
      <c r="J249" s="32">
        <v>20.154798250419258</v>
      </c>
      <c r="K249" s="32">
        <v>6.7978966043177476</v>
      </c>
      <c r="L249" s="32">
        <v>3.9776942003340157</v>
      </c>
      <c r="M249" s="32">
        <v>30.749578526938734</v>
      </c>
    </row>
    <row r="250" spans="2:13">
      <c r="B250" s="5" t="s">
        <v>249</v>
      </c>
      <c r="C250" s="33">
        <v>1</v>
      </c>
      <c r="D250" s="32">
        <v>30</v>
      </c>
      <c r="E250" s="32">
        <v>17.363636363636374</v>
      </c>
      <c r="F250" s="32">
        <v>12.636363636363626</v>
      </c>
      <c r="G250" s="32">
        <v>1.9006411947830242</v>
      </c>
      <c r="H250" s="32">
        <v>1.4174594272698935</v>
      </c>
      <c r="I250" s="32">
        <v>14.57247447685349</v>
      </c>
      <c r="J250" s="32">
        <v>20.154798250419258</v>
      </c>
      <c r="K250" s="32">
        <v>6.7978966043177476</v>
      </c>
      <c r="L250" s="32">
        <v>3.9776942003340157</v>
      </c>
      <c r="M250" s="32">
        <v>30.749578526938734</v>
      </c>
    </row>
    <row r="251" spans="2:13">
      <c r="B251" s="5" t="s">
        <v>250</v>
      </c>
      <c r="C251" s="33">
        <v>1</v>
      </c>
      <c r="D251" s="32">
        <v>21</v>
      </c>
      <c r="E251" s="32">
        <v>17.363636363636374</v>
      </c>
      <c r="F251" s="32">
        <v>3.636363636363626</v>
      </c>
      <c r="G251" s="32">
        <v>0.54694710641237998</v>
      </c>
      <c r="H251" s="32">
        <v>1.4174594272698935</v>
      </c>
      <c r="I251" s="32">
        <v>14.57247447685349</v>
      </c>
      <c r="J251" s="32">
        <v>20.154798250419258</v>
      </c>
      <c r="K251" s="32">
        <v>6.7978966043177476</v>
      </c>
      <c r="L251" s="32">
        <v>3.9776942003340157</v>
      </c>
      <c r="M251" s="32">
        <v>30.749578526938734</v>
      </c>
    </row>
    <row r="252" spans="2:13">
      <c r="B252" s="5" t="s">
        <v>251</v>
      </c>
      <c r="C252" s="33">
        <v>1</v>
      </c>
      <c r="D252" s="32">
        <v>16</v>
      </c>
      <c r="E252" s="32">
        <v>17.363636363636374</v>
      </c>
      <c r="F252" s="32">
        <v>-1.363636363636374</v>
      </c>
      <c r="G252" s="32">
        <v>-0.20510516490464462</v>
      </c>
      <c r="H252" s="32">
        <v>1.4174594272698935</v>
      </c>
      <c r="I252" s="32">
        <v>14.57247447685349</v>
      </c>
      <c r="J252" s="32">
        <v>20.154798250419258</v>
      </c>
      <c r="K252" s="32">
        <v>6.7978966043177476</v>
      </c>
      <c r="L252" s="32">
        <v>3.9776942003340157</v>
      </c>
      <c r="M252" s="32">
        <v>30.749578526938734</v>
      </c>
    </row>
    <row r="253" spans="2:13">
      <c r="B253" s="5" t="s">
        <v>252</v>
      </c>
      <c r="C253" s="33">
        <v>1</v>
      </c>
      <c r="D253" s="32">
        <v>13</v>
      </c>
      <c r="E253" s="32">
        <v>17.363636363636374</v>
      </c>
      <c r="F253" s="32">
        <v>-4.363636363636374</v>
      </c>
      <c r="G253" s="32">
        <v>-0.6563365276948594</v>
      </c>
      <c r="H253" s="32">
        <v>1.4174594272698935</v>
      </c>
      <c r="I253" s="32">
        <v>14.57247447685349</v>
      </c>
      <c r="J253" s="32">
        <v>20.154798250419258</v>
      </c>
      <c r="K253" s="32">
        <v>6.7978966043177476</v>
      </c>
      <c r="L253" s="32">
        <v>3.9776942003340157</v>
      </c>
      <c r="M253" s="32">
        <v>30.749578526938734</v>
      </c>
    </row>
    <row r="254" spans="2:13">
      <c r="B254" s="5" t="s">
        <v>253</v>
      </c>
      <c r="C254" s="33">
        <v>1</v>
      </c>
      <c r="D254" s="32">
        <v>17</v>
      </c>
      <c r="E254" s="32">
        <v>17.363636363636374</v>
      </c>
      <c r="F254" s="32">
        <v>-0.36363636363637397</v>
      </c>
      <c r="G254" s="32">
        <v>-5.4694710641239708E-2</v>
      </c>
      <c r="H254" s="32">
        <v>1.4174594272698935</v>
      </c>
      <c r="I254" s="32">
        <v>14.57247447685349</v>
      </c>
      <c r="J254" s="32">
        <v>20.154798250419258</v>
      </c>
      <c r="K254" s="32">
        <v>6.7978966043177476</v>
      </c>
      <c r="L254" s="32">
        <v>3.9776942003340157</v>
      </c>
      <c r="M254" s="32">
        <v>30.749578526938734</v>
      </c>
    </row>
    <row r="255" spans="2:13">
      <c r="B255" s="5" t="s">
        <v>254</v>
      </c>
      <c r="C255" s="33">
        <v>1</v>
      </c>
      <c r="D255" s="32">
        <v>20</v>
      </c>
      <c r="E255" s="32">
        <v>17.363636363636374</v>
      </c>
      <c r="F255" s="32">
        <v>2.636363636363626</v>
      </c>
      <c r="G255" s="32">
        <v>0.39653665214897504</v>
      </c>
      <c r="H255" s="32">
        <v>1.4174594272698935</v>
      </c>
      <c r="I255" s="32">
        <v>14.57247447685349</v>
      </c>
      <c r="J255" s="32">
        <v>20.154798250419258</v>
      </c>
      <c r="K255" s="32">
        <v>6.7978966043177476</v>
      </c>
      <c r="L255" s="32">
        <v>3.9776942003340157</v>
      </c>
      <c r="M255" s="32">
        <v>30.749578526938734</v>
      </c>
    </row>
    <row r="256" spans="2:13">
      <c r="B256" s="5" t="s">
        <v>255</v>
      </c>
      <c r="C256" s="33">
        <v>1</v>
      </c>
      <c r="D256" s="32">
        <v>14</v>
      </c>
      <c r="E256" s="32">
        <v>17.363636363636374</v>
      </c>
      <c r="F256" s="32">
        <v>-3.363636363636374</v>
      </c>
      <c r="G256" s="32">
        <v>-0.50592607343145446</v>
      </c>
      <c r="H256" s="32">
        <v>1.4174594272698935</v>
      </c>
      <c r="I256" s="32">
        <v>14.57247447685349</v>
      </c>
      <c r="J256" s="32">
        <v>20.154798250419258</v>
      </c>
      <c r="K256" s="32">
        <v>6.7978966043177476</v>
      </c>
      <c r="L256" s="32">
        <v>3.9776942003340157</v>
      </c>
      <c r="M256" s="32">
        <v>30.749578526938734</v>
      </c>
    </row>
    <row r="257" spans="2:13">
      <c r="B257" s="5" t="s">
        <v>256</v>
      </c>
      <c r="C257" s="33">
        <v>1</v>
      </c>
      <c r="D257" s="32">
        <v>19</v>
      </c>
      <c r="E257" s="32">
        <v>17.363636363636374</v>
      </c>
      <c r="F257" s="32">
        <v>1.636363636363626</v>
      </c>
      <c r="G257" s="32">
        <v>0.24612619788557014</v>
      </c>
      <c r="H257" s="32">
        <v>1.4174594272698935</v>
      </c>
      <c r="I257" s="32">
        <v>14.57247447685349</v>
      </c>
      <c r="J257" s="32">
        <v>20.154798250419258</v>
      </c>
      <c r="K257" s="32">
        <v>6.7978966043177476</v>
      </c>
      <c r="L257" s="32">
        <v>3.9776942003340157</v>
      </c>
      <c r="M257" s="32">
        <v>30.749578526938734</v>
      </c>
    </row>
    <row r="258" spans="2:13">
      <c r="B258" s="5" t="s">
        <v>257</v>
      </c>
      <c r="C258" s="33">
        <v>1</v>
      </c>
      <c r="D258" s="32">
        <v>23</v>
      </c>
      <c r="E258" s="32">
        <v>17.363636363636374</v>
      </c>
      <c r="F258" s="32">
        <v>5.636363636363626</v>
      </c>
      <c r="G258" s="32">
        <v>0.84776801493918985</v>
      </c>
      <c r="H258" s="32">
        <v>1.4174594272698935</v>
      </c>
      <c r="I258" s="32">
        <v>14.57247447685349</v>
      </c>
      <c r="J258" s="32">
        <v>20.154798250419258</v>
      </c>
      <c r="K258" s="32">
        <v>6.7978966043177476</v>
      </c>
      <c r="L258" s="32">
        <v>3.9776942003340157</v>
      </c>
      <c r="M258" s="32">
        <v>30.749578526938734</v>
      </c>
    </row>
    <row r="259" spans="2:13">
      <c r="B259" s="5" t="s">
        <v>258</v>
      </c>
      <c r="C259" s="33">
        <v>1</v>
      </c>
      <c r="D259" s="32">
        <v>13</v>
      </c>
      <c r="E259" s="32">
        <v>17.363636363636374</v>
      </c>
      <c r="F259" s="32">
        <v>-4.363636363636374</v>
      </c>
      <c r="G259" s="32">
        <v>-0.6563365276948594</v>
      </c>
      <c r="H259" s="32">
        <v>1.4174594272698935</v>
      </c>
      <c r="I259" s="32">
        <v>14.57247447685349</v>
      </c>
      <c r="J259" s="32">
        <v>20.154798250419258</v>
      </c>
      <c r="K259" s="32">
        <v>6.7978966043177476</v>
      </c>
      <c r="L259" s="32">
        <v>3.9776942003340157</v>
      </c>
      <c r="M259" s="32">
        <v>30.749578526938734</v>
      </c>
    </row>
    <row r="260" spans="2:13">
      <c r="B260" s="5" t="s">
        <v>259</v>
      </c>
      <c r="C260" s="33">
        <v>1</v>
      </c>
      <c r="D260" s="32">
        <v>13</v>
      </c>
      <c r="E260" s="32">
        <v>17.363636363636374</v>
      </c>
      <c r="F260" s="32">
        <v>-4.363636363636374</v>
      </c>
      <c r="G260" s="32">
        <v>-0.6563365276948594</v>
      </c>
      <c r="H260" s="32">
        <v>1.4174594272698935</v>
      </c>
      <c r="I260" s="32">
        <v>14.57247447685349</v>
      </c>
      <c r="J260" s="32">
        <v>20.154798250419258</v>
      </c>
      <c r="K260" s="32">
        <v>6.7978966043177476</v>
      </c>
      <c r="L260" s="32">
        <v>3.9776942003340157</v>
      </c>
      <c r="M260" s="32">
        <v>30.749578526938734</v>
      </c>
    </row>
    <row r="261" spans="2:13">
      <c r="B261" s="5" t="s">
        <v>260</v>
      </c>
      <c r="C261" s="33">
        <v>1</v>
      </c>
      <c r="D261" s="32">
        <v>12</v>
      </c>
      <c r="E261" s="32">
        <v>17.363636363636374</v>
      </c>
      <c r="F261" s="32">
        <v>-5.363636363636374</v>
      </c>
      <c r="G261" s="32">
        <v>-0.80674698195826433</v>
      </c>
      <c r="H261" s="32">
        <v>1.4174594272698935</v>
      </c>
      <c r="I261" s="32">
        <v>14.57247447685349</v>
      </c>
      <c r="J261" s="32">
        <v>20.154798250419258</v>
      </c>
      <c r="K261" s="32">
        <v>6.7978966043177476</v>
      </c>
      <c r="L261" s="32">
        <v>3.9776942003340157</v>
      </c>
      <c r="M261" s="32">
        <v>30.749578526938734</v>
      </c>
    </row>
    <row r="262" spans="2:13">
      <c r="B262" s="5" t="s">
        <v>261</v>
      </c>
      <c r="C262" s="33">
        <v>1</v>
      </c>
      <c r="D262" s="32">
        <v>17</v>
      </c>
      <c r="E262" s="32">
        <v>17.363636363636374</v>
      </c>
      <c r="F262" s="32">
        <v>-0.36363636363637397</v>
      </c>
      <c r="G262" s="32">
        <v>-5.4694710641239708E-2</v>
      </c>
      <c r="H262" s="32">
        <v>1.4174594272698935</v>
      </c>
      <c r="I262" s="32">
        <v>14.57247447685349</v>
      </c>
      <c r="J262" s="32">
        <v>20.154798250419258</v>
      </c>
      <c r="K262" s="32">
        <v>6.7978966043177476</v>
      </c>
      <c r="L262" s="32">
        <v>3.9776942003340157</v>
      </c>
      <c r="M262" s="32">
        <v>30.749578526938734</v>
      </c>
    </row>
    <row r="263" spans="2:13">
      <c r="B263" s="5" t="s">
        <v>262</v>
      </c>
      <c r="C263" s="33">
        <v>1</v>
      </c>
      <c r="D263" s="32">
        <v>11</v>
      </c>
      <c r="E263" s="32">
        <v>17.363636363636374</v>
      </c>
      <c r="F263" s="32">
        <v>-6.363636363636374</v>
      </c>
      <c r="G263" s="32">
        <v>-0.95715743622166927</v>
      </c>
      <c r="H263" s="32">
        <v>1.4174594272698935</v>
      </c>
      <c r="I263" s="32">
        <v>14.57247447685349</v>
      </c>
      <c r="J263" s="32">
        <v>20.154798250419258</v>
      </c>
      <c r="K263" s="32">
        <v>6.7978966043177476</v>
      </c>
      <c r="L263" s="32">
        <v>3.9776942003340157</v>
      </c>
      <c r="M263" s="32">
        <v>30.749578526938734</v>
      </c>
    </row>
    <row r="264" spans="2:13">
      <c r="B264" s="5" t="s">
        <v>263</v>
      </c>
      <c r="C264" s="33">
        <v>1</v>
      </c>
      <c r="D264" s="32">
        <v>18</v>
      </c>
      <c r="E264" s="32">
        <v>17.363636363636374</v>
      </c>
      <c r="F264" s="32">
        <v>0.63636363636362603</v>
      </c>
      <c r="G264" s="32">
        <v>9.5715743622165214E-2</v>
      </c>
      <c r="H264" s="32">
        <v>1.4174594272698935</v>
      </c>
      <c r="I264" s="32">
        <v>14.57247447685349</v>
      </c>
      <c r="J264" s="32">
        <v>20.154798250419258</v>
      </c>
      <c r="K264" s="32">
        <v>6.7978966043177476</v>
      </c>
      <c r="L264" s="32">
        <v>3.9776942003340157</v>
      </c>
      <c r="M264" s="32">
        <v>30.749578526938734</v>
      </c>
    </row>
    <row r="265" spans="2:13">
      <c r="B265" s="5" t="s">
        <v>264</v>
      </c>
      <c r="C265" s="33">
        <v>1</v>
      </c>
      <c r="D265" s="32">
        <v>13</v>
      </c>
      <c r="E265" s="32">
        <v>17.363636363636374</v>
      </c>
      <c r="F265" s="32">
        <v>-4.363636363636374</v>
      </c>
      <c r="G265" s="32">
        <v>-0.6563365276948594</v>
      </c>
      <c r="H265" s="32">
        <v>1.4174594272698935</v>
      </c>
      <c r="I265" s="32">
        <v>14.57247447685349</v>
      </c>
      <c r="J265" s="32">
        <v>20.154798250419258</v>
      </c>
      <c r="K265" s="32">
        <v>6.7978966043177476</v>
      </c>
      <c r="L265" s="32">
        <v>3.9776942003340157</v>
      </c>
      <c r="M265" s="32">
        <v>30.749578526938734</v>
      </c>
    </row>
    <row r="266" spans="2:13">
      <c r="B266" s="5" t="s">
        <v>265</v>
      </c>
      <c r="C266" s="33">
        <v>1</v>
      </c>
      <c r="D266" s="32">
        <v>12</v>
      </c>
      <c r="E266" s="32">
        <v>17.363636363636374</v>
      </c>
      <c r="F266" s="32">
        <v>-5.363636363636374</v>
      </c>
      <c r="G266" s="32">
        <v>-0.80674698195826433</v>
      </c>
      <c r="H266" s="32">
        <v>1.4174594272698935</v>
      </c>
      <c r="I266" s="32">
        <v>14.57247447685349</v>
      </c>
      <c r="J266" s="32">
        <v>20.154798250419258</v>
      </c>
      <c r="K266" s="32">
        <v>6.7978966043177476</v>
      </c>
      <c r="L266" s="32">
        <v>3.9776942003340157</v>
      </c>
      <c r="M266" s="32">
        <v>30.749578526938734</v>
      </c>
    </row>
    <row r="267" spans="2:13">
      <c r="B267" s="5" t="s">
        <v>266</v>
      </c>
      <c r="C267" s="33">
        <v>1</v>
      </c>
      <c r="D267" s="32">
        <v>12</v>
      </c>
      <c r="E267" s="32">
        <v>17.363636363636374</v>
      </c>
      <c r="F267" s="32">
        <v>-5.363636363636374</v>
      </c>
      <c r="G267" s="32">
        <v>-0.80674698195826433</v>
      </c>
      <c r="H267" s="32">
        <v>1.4174594272698935</v>
      </c>
      <c r="I267" s="32">
        <v>14.57247447685349</v>
      </c>
      <c r="J267" s="32">
        <v>20.154798250419258</v>
      </c>
      <c r="K267" s="32">
        <v>6.7978966043177476</v>
      </c>
      <c r="L267" s="32">
        <v>3.9776942003340157</v>
      </c>
      <c r="M267" s="32">
        <v>30.749578526938734</v>
      </c>
    </row>
    <row r="268" spans="2:13">
      <c r="B268" s="5" t="s">
        <v>267</v>
      </c>
      <c r="C268" s="33">
        <v>1</v>
      </c>
      <c r="D268" s="32">
        <v>32</v>
      </c>
      <c r="E268" s="32">
        <v>17.363636363636374</v>
      </c>
      <c r="F268" s="32">
        <v>14.636363636363626</v>
      </c>
      <c r="G268" s="32">
        <v>2.2014621033098343</v>
      </c>
      <c r="H268" s="32">
        <v>1.4174594272698935</v>
      </c>
      <c r="I268" s="32">
        <v>14.57247447685349</v>
      </c>
      <c r="J268" s="32">
        <v>20.154798250419258</v>
      </c>
      <c r="K268" s="32">
        <v>6.7978966043177476</v>
      </c>
      <c r="L268" s="32">
        <v>3.9776942003340157</v>
      </c>
      <c r="M268" s="32">
        <v>30.749578526938734</v>
      </c>
    </row>
    <row r="269" spans="2:13">
      <c r="B269" s="5" t="s">
        <v>268</v>
      </c>
      <c r="C269" s="33">
        <v>1</v>
      </c>
      <c r="D269" s="32">
        <v>25</v>
      </c>
      <c r="E269" s="32">
        <v>17.363636363636374</v>
      </c>
      <c r="F269" s="32">
        <v>7.636363636363626</v>
      </c>
      <c r="G269" s="32">
        <v>1.1485889234659996</v>
      </c>
      <c r="H269" s="32">
        <v>1.4174594272698935</v>
      </c>
      <c r="I269" s="32">
        <v>14.57247447685349</v>
      </c>
      <c r="J269" s="32">
        <v>20.154798250419258</v>
      </c>
      <c r="K269" s="32">
        <v>6.7978966043177476</v>
      </c>
      <c r="L269" s="32">
        <v>3.9776942003340157</v>
      </c>
      <c r="M269" s="32">
        <v>30.749578526938734</v>
      </c>
    </row>
    <row r="270" spans="2:13">
      <c r="B270" s="5" t="s">
        <v>269</v>
      </c>
      <c r="C270" s="33">
        <v>1</v>
      </c>
      <c r="D270" s="32">
        <v>9</v>
      </c>
      <c r="E270" s="32">
        <v>17.363636363636374</v>
      </c>
      <c r="F270" s="32">
        <v>-8.363636363636374</v>
      </c>
      <c r="G270" s="32">
        <v>-1.2579783447484791</v>
      </c>
      <c r="H270" s="32">
        <v>1.4174594272698935</v>
      </c>
      <c r="I270" s="32">
        <v>14.57247447685349</v>
      </c>
      <c r="J270" s="32">
        <v>20.154798250419258</v>
      </c>
      <c r="K270" s="32">
        <v>6.7978966043177476</v>
      </c>
      <c r="L270" s="32">
        <v>3.9776942003340157</v>
      </c>
      <c r="M270" s="32">
        <v>30.749578526938734</v>
      </c>
    </row>
    <row r="271" spans="2:13">
      <c r="B271" s="5" t="s">
        <v>270</v>
      </c>
      <c r="C271" s="33">
        <v>1</v>
      </c>
      <c r="D271" s="32">
        <v>6</v>
      </c>
      <c r="E271" s="32">
        <v>15.875000000000011</v>
      </c>
      <c r="F271" s="32">
        <v>-9.8750000000000107</v>
      </c>
      <c r="G271" s="32">
        <v>-1.4853032358511251</v>
      </c>
      <c r="H271" s="32">
        <v>1.662118509144251</v>
      </c>
      <c r="I271" s="32">
        <v>12.602072574503776</v>
      </c>
      <c r="J271" s="32">
        <v>19.147927425496245</v>
      </c>
      <c r="K271" s="32">
        <v>6.8530901754958968</v>
      </c>
      <c r="L271" s="32">
        <v>2.3803745196981634</v>
      </c>
      <c r="M271" s="32">
        <v>29.369625480301856</v>
      </c>
    </row>
    <row r="272" spans="2:13">
      <c r="B272" s="5" t="s">
        <v>271</v>
      </c>
      <c r="C272" s="33">
        <v>1</v>
      </c>
      <c r="D272" s="32">
        <v>12</v>
      </c>
      <c r="E272" s="32">
        <v>15.875000000000011</v>
      </c>
      <c r="F272" s="32">
        <v>-3.8750000000000107</v>
      </c>
      <c r="G272" s="32">
        <v>-0.58284051027069572</v>
      </c>
      <c r="H272" s="32">
        <v>1.662118509144251</v>
      </c>
      <c r="I272" s="32">
        <v>12.602072574503776</v>
      </c>
      <c r="J272" s="32">
        <v>19.147927425496245</v>
      </c>
      <c r="K272" s="32">
        <v>6.8530901754958968</v>
      </c>
      <c r="L272" s="32">
        <v>2.3803745196981634</v>
      </c>
      <c r="M272" s="32">
        <v>29.369625480301856</v>
      </c>
    </row>
    <row r="273" spans="2:13">
      <c r="B273" s="5" t="s">
        <v>272</v>
      </c>
      <c r="C273" s="33">
        <v>1</v>
      </c>
      <c r="D273" s="32">
        <v>13</v>
      </c>
      <c r="E273" s="32">
        <v>15.875000000000011</v>
      </c>
      <c r="F273" s="32">
        <v>-2.8750000000000107</v>
      </c>
      <c r="G273" s="32">
        <v>-0.43243005600729073</v>
      </c>
      <c r="H273" s="32">
        <v>1.662118509144251</v>
      </c>
      <c r="I273" s="32">
        <v>12.602072574503776</v>
      </c>
      <c r="J273" s="32">
        <v>19.147927425496245</v>
      </c>
      <c r="K273" s="32">
        <v>6.8530901754958968</v>
      </c>
      <c r="L273" s="32">
        <v>2.3803745196981634</v>
      </c>
      <c r="M273" s="32">
        <v>29.369625480301856</v>
      </c>
    </row>
    <row r="274" spans="2:13">
      <c r="B274" s="5" t="s">
        <v>273</v>
      </c>
      <c r="C274" s="33">
        <v>1</v>
      </c>
      <c r="D274" s="32">
        <v>18</v>
      </c>
      <c r="E274" s="32">
        <v>15.875000000000011</v>
      </c>
      <c r="F274" s="32">
        <v>2.1249999999999893</v>
      </c>
      <c r="G274" s="32">
        <v>0.31962221530973384</v>
      </c>
      <c r="H274" s="32">
        <v>1.662118509144251</v>
      </c>
      <c r="I274" s="32">
        <v>12.602072574503776</v>
      </c>
      <c r="J274" s="32">
        <v>19.147927425496245</v>
      </c>
      <c r="K274" s="32">
        <v>6.8530901754958968</v>
      </c>
      <c r="L274" s="32">
        <v>2.3803745196981634</v>
      </c>
      <c r="M274" s="32">
        <v>29.369625480301856</v>
      </c>
    </row>
    <row r="275" spans="2:13">
      <c r="B275" s="5" t="s">
        <v>274</v>
      </c>
      <c r="C275" s="33">
        <v>1</v>
      </c>
      <c r="D275" s="32">
        <v>18</v>
      </c>
      <c r="E275" s="32">
        <v>15.875000000000011</v>
      </c>
      <c r="F275" s="32">
        <v>2.1249999999999893</v>
      </c>
      <c r="G275" s="32">
        <v>0.31962221530973384</v>
      </c>
      <c r="H275" s="32">
        <v>1.662118509144251</v>
      </c>
      <c r="I275" s="32">
        <v>12.602072574503776</v>
      </c>
      <c r="J275" s="32">
        <v>19.147927425496245</v>
      </c>
      <c r="K275" s="32">
        <v>6.8530901754958968</v>
      </c>
      <c r="L275" s="32">
        <v>2.3803745196981634</v>
      </c>
      <c r="M275" s="32">
        <v>29.369625480301856</v>
      </c>
    </row>
    <row r="276" spans="2:13">
      <c r="B276" s="5" t="s">
        <v>275</v>
      </c>
      <c r="C276" s="33">
        <v>1</v>
      </c>
      <c r="D276" s="32">
        <v>8</v>
      </c>
      <c r="E276" s="32">
        <v>15.875000000000011</v>
      </c>
      <c r="F276" s="32">
        <v>-7.8750000000000107</v>
      </c>
      <c r="G276" s="32">
        <v>-1.1844823273243155</v>
      </c>
      <c r="H276" s="32">
        <v>1.662118509144251</v>
      </c>
      <c r="I276" s="32">
        <v>12.602072574503776</v>
      </c>
      <c r="J276" s="32">
        <v>19.147927425496245</v>
      </c>
      <c r="K276" s="32">
        <v>6.8530901754958968</v>
      </c>
      <c r="L276" s="32">
        <v>2.3803745196981634</v>
      </c>
      <c r="M276" s="32">
        <v>29.369625480301856</v>
      </c>
    </row>
    <row r="277" spans="2:13">
      <c r="B277" s="5" t="s">
        <v>276</v>
      </c>
      <c r="C277" s="33">
        <v>1</v>
      </c>
      <c r="D277" s="32">
        <v>22</v>
      </c>
      <c r="E277" s="32">
        <v>15.875000000000011</v>
      </c>
      <c r="F277" s="32">
        <v>6.1249999999999893</v>
      </c>
      <c r="G277" s="32">
        <v>0.92126403236335352</v>
      </c>
      <c r="H277" s="32">
        <v>1.662118509144251</v>
      </c>
      <c r="I277" s="32">
        <v>12.602072574503776</v>
      </c>
      <c r="J277" s="32">
        <v>19.147927425496245</v>
      </c>
      <c r="K277" s="32">
        <v>6.8530901754958968</v>
      </c>
      <c r="L277" s="32">
        <v>2.3803745196981634</v>
      </c>
      <c r="M277" s="32">
        <v>29.369625480301856</v>
      </c>
    </row>
    <row r="278" spans="2:13">
      <c r="B278" s="5" t="s">
        <v>277</v>
      </c>
      <c r="C278" s="33">
        <v>1</v>
      </c>
      <c r="D278" s="32">
        <v>17</v>
      </c>
      <c r="E278" s="32">
        <v>15.875000000000011</v>
      </c>
      <c r="F278" s="32">
        <v>1.1249999999999893</v>
      </c>
      <c r="G278" s="32">
        <v>0.16921176104632893</v>
      </c>
      <c r="H278" s="32">
        <v>1.662118509144251</v>
      </c>
      <c r="I278" s="32">
        <v>12.602072574503776</v>
      </c>
      <c r="J278" s="32">
        <v>19.147927425496245</v>
      </c>
      <c r="K278" s="32">
        <v>6.8530901754958968</v>
      </c>
      <c r="L278" s="32">
        <v>2.3803745196981634</v>
      </c>
      <c r="M278" s="32">
        <v>29.369625480301856</v>
      </c>
    </row>
    <row r="279" spans="2:13">
      <c r="B279" s="5" t="s">
        <v>278</v>
      </c>
      <c r="C279" s="33">
        <v>1</v>
      </c>
      <c r="D279" s="32">
        <v>28</v>
      </c>
      <c r="E279" s="32">
        <v>15.875000000000011</v>
      </c>
      <c r="F279" s="32">
        <v>12.124999999999989</v>
      </c>
      <c r="G279" s="32">
        <v>1.823726757943783</v>
      </c>
      <c r="H279" s="32">
        <v>1.662118509144251</v>
      </c>
      <c r="I279" s="32">
        <v>12.602072574503776</v>
      </c>
      <c r="J279" s="32">
        <v>19.147927425496245</v>
      </c>
      <c r="K279" s="32">
        <v>6.8530901754958968</v>
      </c>
      <c r="L279" s="32">
        <v>2.3803745196981634</v>
      </c>
      <c r="M279" s="32">
        <v>29.369625480301856</v>
      </c>
    </row>
    <row r="280" spans="2:13">
      <c r="B280" s="5" t="s">
        <v>279</v>
      </c>
      <c r="C280" s="33">
        <v>1</v>
      </c>
      <c r="D280" s="32">
        <v>15</v>
      </c>
      <c r="E280" s="32">
        <v>15.875000000000011</v>
      </c>
      <c r="F280" s="32">
        <v>-0.87500000000001066</v>
      </c>
      <c r="G280" s="32">
        <v>-0.13160914748048091</v>
      </c>
      <c r="H280" s="32">
        <v>1.662118509144251</v>
      </c>
      <c r="I280" s="32">
        <v>12.602072574503776</v>
      </c>
      <c r="J280" s="32">
        <v>19.147927425496245</v>
      </c>
      <c r="K280" s="32">
        <v>6.8530901754958968</v>
      </c>
      <c r="L280" s="32">
        <v>2.3803745196981634</v>
      </c>
      <c r="M280" s="32">
        <v>29.369625480301856</v>
      </c>
    </row>
    <row r="281" spans="2:13">
      <c r="B281" s="5" t="s">
        <v>280</v>
      </c>
      <c r="C281" s="33">
        <v>1</v>
      </c>
      <c r="D281" s="32">
        <v>12</v>
      </c>
      <c r="E281" s="32">
        <v>15.875000000000011</v>
      </c>
      <c r="F281" s="32">
        <v>-3.8750000000000107</v>
      </c>
      <c r="G281" s="32">
        <v>-0.58284051027069572</v>
      </c>
      <c r="H281" s="32">
        <v>1.662118509144251</v>
      </c>
      <c r="I281" s="32">
        <v>12.602072574503776</v>
      </c>
      <c r="J281" s="32">
        <v>19.147927425496245</v>
      </c>
      <c r="K281" s="32">
        <v>6.8530901754958968</v>
      </c>
      <c r="L281" s="32">
        <v>2.3803745196981634</v>
      </c>
      <c r="M281" s="32">
        <v>29.369625480301856</v>
      </c>
    </row>
    <row r="282" spans="2:13">
      <c r="B282" s="5" t="s">
        <v>281</v>
      </c>
      <c r="C282" s="33">
        <v>1</v>
      </c>
      <c r="D282" s="32">
        <v>24</v>
      </c>
      <c r="E282" s="32">
        <v>15.875000000000011</v>
      </c>
      <c r="F282" s="32">
        <v>8.1249999999999893</v>
      </c>
      <c r="G282" s="32">
        <v>1.2220849408901633</v>
      </c>
      <c r="H282" s="32">
        <v>1.662118509144251</v>
      </c>
      <c r="I282" s="32">
        <v>12.602072574503776</v>
      </c>
      <c r="J282" s="32">
        <v>19.147927425496245</v>
      </c>
      <c r="K282" s="32">
        <v>6.8530901754958968</v>
      </c>
      <c r="L282" s="32">
        <v>2.3803745196981634</v>
      </c>
      <c r="M282" s="32">
        <v>29.369625480301856</v>
      </c>
    </row>
    <row r="283" spans="2:13">
      <c r="B283" s="5" t="s">
        <v>282</v>
      </c>
      <c r="C283" s="33">
        <v>1</v>
      </c>
      <c r="D283" s="32">
        <v>13</v>
      </c>
      <c r="E283" s="32">
        <v>15.875000000000011</v>
      </c>
      <c r="F283" s="32">
        <v>-2.8750000000000107</v>
      </c>
      <c r="G283" s="32">
        <v>-0.43243005600729073</v>
      </c>
      <c r="H283" s="32">
        <v>1.662118509144251</v>
      </c>
      <c r="I283" s="32">
        <v>12.602072574503776</v>
      </c>
      <c r="J283" s="32">
        <v>19.147927425496245</v>
      </c>
      <c r="K283" s="32">
        <v>6.8530901754958968</v>
      </c>
      <c r="L283" s="32">
        <v>2.3803745196981634</v>
      </c>
      <c r="M283" s="32">
        <v>29.369625480301856</v>
      </c>
    </row>
    <row r="284" spans="2:13">
      <c r="B284" s="5" t="s">
        <v>283</v>
      </c>
      <c r="C284" s="33">
        <v>1</v>
      </c>
      <c r="D284" s="32">
        <v>19</v>
      </c>
      <c r="E284" s="32">
        <v>15.875000000000011</v>
      </c>
      <c r="F284" s="32">
        <v>3.1249999999999893</v>
      </c>
      <c r="G284" s="32">
        <v>0.47003266957313877</v>
      </c>
      <c r="H284" s="32">
        <v>1.662118509144251</v>
      </c>
      <c r="I284" s="32">
        <v>12.602072574503776</v>
      </c>
      <c r="J284" s="32">
        <v>19.147927425496245</v>
      </c>
      <c r="K284" s="32">
        <v>6.8530901754958968</v>
      </c>
      <c r="L284" s="32">
        <v>2.3803745196981634</v>
      </c>
      <c r="M284" s="32">
        <v>29.369625480301856</v>
      </c>
    </row>
    <row r="285" spans="2:13">
      <c r="B285" s="5" t="s">
        <v>284</v>
      </c>
      <c r="C285" s="33">
        <v>1</v>
      </c>
      <c r="D285" s="32">
        <v>10</v>
      </c>
      <c r="E285" s="32">
        <v>15.875000000000011</v>
      </c>
      <c r="F285" s="32">
        <v>-5.8750000000000107</v>
      </c>
      <c r="G285" s="32">
        <v>-0.88366141879750548</v>
      </c>
      <c r="H285" s="32">
        <v>1.662118509144251</v>
      </c>
      <c r="I285" s="32">
        <v>12.602072574503776</v>
      </c>
      <c r="J285" s="32">
        <v>19.147927425496245</v>
      </c>
      <c r="K285" s="32">
        <v>6.8530901754958968</v>
      </c>
      <c r="L285" s="32">
        <v>2.3803745196981634</v>
      </c>
      <c r="M285" s="32">
        <v>29.369625480301856</v>
      </c>
    </row>
    <row r="286" spans="2:13">
      <c r="B286" s="5" t="s">
        <v>285</v>
      </c>
      <c r="C286" s="33">
        <v>1</v>
      </c>
      <c r="D286" s="32">
        <v>19</v>
      </c>
      <c r="E286" s="32">
        <v>15.875000000000011</v>
      </c>
      <c r="F286" s="32">
        <v>3.1249999999999893</v>
      </c>
      <c r="G286" s="32">
        <v>0.47003266957313877</v>
      </c>
      <c r="H286" s="32">
        <v>1.662118509144251</v>
      </c>
      <c r="I286" s="32">
        <v>12.602072574503776</v>
      </c>
      <c r="J286" s="32">
        <v>19.147927425496245</v>
      </c>
      <c r="K286" s="32">
        <v>6.8530901754958968</v>
      </c>
      <c r="L286" s="32">
        <v>2.3803745196981634</v>
      </c>
      <c r="M286" s="32">
        <v>29.369625480301856</v>
      </c>
    </row>
    <row r="287" spans="2:13">
      <c r="B287" s="5" t="s">
        <v>286</v>
      </c>
      <c r="C287" s="33">
        <v>1</v>
      </c>
      <c r="D287" s="32">
        <v>18</v>
      </c>
      <c r="E287" s="32">
        <v>20.833333333333361</v>
      </c>
      <c r="F287" s="32">
        <v>-2.8333333333333606</v>
      </c>
      <c r="G287" s="32">
        <v>-0.42616295374631802</v>
      </c>
      <c r="H287" s="32">
        <v>1.567060358602099</v>
      </c>
      <c r="I287" s="32">
        <v>17.747587764133606</v>
      </c>
      <c r="J287" s="32">
        <v>23.919078902533116</v>
      </c>
      <c r="K287" s="32">
        <v>6.8306577415751564</v>
      </c>
      <c r="L287" s="32">
        <v>7.3828802317132389</v>
      </c>
      <c r="M287" s="32">
        <v>34.283786434953484</v>
      </c>
    </row>
    <row r="288" spans="2:13">
      <c r="B288" s="5" t="s">
        <v>287</v>
      </c>
      <c r="C288" s="33">
        <v>1</v>
      </c>
      <c r="D288" s="32">
        <v>14</v>
      </c>
      <c r="E288" s="32">
        <v>20.833333333333361</v>
      </c>
      <c r="F288" s="32">
        <v>-6.8333333333333606</v>
      </c>
      <c r="G288" s="32">
        <v>-1.0278047707999378</v>
      </c>
      <c r="H288" s="32">
        <v>1.567060358602099</v>
      </c>
      <c r="I288" s="32">
        <v>17.747587764133606</v>
      </c>
      <c r="J288" s="32">
        <v>23.919078902533116</v>
      </c>
      <c r="K288" s="32">
        <v>6.8306577415751564</v>
      </c>
      <c r="L288" s="32">
        <v>7.3828802317132389</v>
      </c>
      <c r="M288" s="32">
        <v>34.283786434953484</v>
      </c>
    </row>
    <row r="289" spans="2:13">
      <c r="B289" s="5" t="s">
        <v>288</v>
      </c>
      <c r="C289" s="33">
        <v>1</v>
      </c>
      <c r="D289" s="32">
        <v>29</v>
      </c>
      <c r="E289" s="32">
        <v>20.833333333333361</v>
      </c>
      <c r="F289" s="32">
        <v>8.1666666666666394</v>
      </c>
      <c r="G289" s="32">
        <v>1.2283520431511361</v>
      </c>
      <c r="H289" s="32">
        <v>1.567060358602099</v>
      </c>
      <c r="I289" s="32">
        <v>17.747587764133606</v>
      </c>
      <c r="J289" s="32">
        <v>23.919078902533116</v>
      </c>
      <c r="K289" s="32">
        <v>6.8306577415751564</v>
      </c>
      <c r="L289" s="32">
        <v>7.3828802317132389</v>
      </c>
      <c r="M289" s="32">
        <v>34.283786434953484</v>
      </c>
    </row>
    <row r="290" spans="2:13">
      <c r="B290" s="5" t="s">
        <v>289</v>
      </c>
      <c r="C290" s="33">
        <v>1</v>
      </c>
      <c r="D290" s="32">
        <v>21</v>
      </c>
      <c r="E290" s="32">
        <v>20.833333333333361</v>
      </c>
      <c r="F290" s="32">
        <v>0.16666666666663943</v>
      </c>
      <c r="G290" s="32">
        <v>2.5068409043896723E-2</v>
      </c>
      <c r="H290" s="32">
        <v>1.567060358602099</v>
      </c>
      <c r="I290" s="32">
        <v>17.747587764133606</v>
      </c>
      <c r="J290" s="32">
        <v>23.919078902533116</v>
      </c>
      <c r="K290" s="32">
        <v>6.8306577415751564</v>
      </c>
      <c r="L290" s="32">
        <v>7.3828802317132389</v>
      </c>
      <c r="M290" s="32">
        <v>34.283786434953484</v>
      </c>
    </row>
    <row r="291" spans="2:13">
      <c r="B291" s="5" t="s">
        <v>290</v>
      </c>
      <c r="C291" s="33">
        <v>1</v>
      </c>
      <c r="D291" s="32">
        <v>16</v>
      </c>
      <c r="E291" s="32">
        <v>20.833333333333361</v>
      </c>
      <c r="F291" s="32">
        <v>-4.8333333333333606</v>
      </c>
      <c r="G291" s="32">
        <v>-0.72698386227312783</v>
      </c>
      <c r="H291" s="32">
        <v>1.567060358602099</v>
      </c>
      <c r="I291" s="32">
        <v>17.747587764133606</v>
      </c>
      <c r="J291" s="32">
        <v>23.919078902533116</v>
      </c>
      <c r="K291" s="32">
        <v>6.8306577415751564</v>
      </c>
      <c r="L291" s="32">
        <v>7.3828802317132389</v>
      </c>
      <c r="M291" s="32">
        <v>34.283786434953484</v>
      </c>
    </row>
    <row r="292" spans="2:13">
      <c r="B292" s="5" t="s">
        <v>291</v>
      </c>
      <c r="C292" s="33">
        <v>1</v>
      </c>
      <c r="D292" s="32">
        <v>29</v>
      </c>
      <c r="E292" s="32">
        <v>20.833333333333361</v>
      </c>
      <c r="F292" s="32">
        <v>8.1666666666666394</v>
      </c>
      <c r="G292" s="32">
        <v>1.2283520431511361</v>
      </c>
      <c r="H292" s="32">
        <v>1.567060358602099</v>
      </c>
      <c r="I292" s="32">
        <v>17.747587764133606</v>
      </c>
      <c r="J292" s="32">
        <v>23.919078902533116</v>
      </c>
      <c r="K292" s="32">
        <v>6.8306577415751564</v>
      </c>
      <c r="L292" s="32">
        <v>7.3828802317132389</v>
      </c>
      <c r="M292" s="32">
        <v>34.283786434953484</v>
      </c>
    </row>
    <row r="293" spans="2:13">
      <c r="B293" s="5" t="s">
        <v>292</v>
      </c>
      <c r="C293" s="33">
        <v>1</v>
      </c>
      <c r="D293" s="32">
        <v>18</v>
      </c>
      <c r="E293" s="32">
        <v>20.833333333333361</v>
      </c>
      <c r="F293" s="32">
        <v>-2.8333333333333606</v>
      </c>
      <c r="G293" s="32">
        <v>-0.42616295374631802</v>
      </c>
      <c r="H293" s="32">
        <v>1.567060358602099</v>
      </c>
      <c r="I293" s="32">
        <v>17.747587764133606</v>
      </c>
      <c r="J293" s="32">
        <v>23.919078902533116</v>
      </c>
      <c r="K293" s="32">
        <v>6.8306577415751564</v>
      </c>
      <c r="L293" s="32">
        <v>7.3828802317132389</v>
      </c>
      <c r="M293" s="32">
        <v>34.283786434953484</v>
      </c>
    </row>
    <row r="294" spans="2:13">
      <c r="B294" s="5" t="s">
        <v>293</v>
      </c>
      <c r="C294" s="33">
        <v>1</v>
      </c>
      <c r="D294" s="32">
        <v>23</v>
      </c>
      <c r="E294" s="32">
        <v>20.833333333333361</v>
      </c>
      <c r="F294" s="32">
        <v>2.1666666666666394</v>
      </c>
      <c r="G294" s="32">
        <v>0.32588931757070655</v>
      </c>
      <c r="H294" s="32">
        <v>1.567060358602099</v>
      </c>
      <c r="I294" s="32">
        <v>17.747587764133606</v>
      </c>
      <c r="J294" s="32">
        <v>23.919078902533116</v>
      </c>
      <c r="K294" s="32">
        <v>6.8306577415751564</v>
      </c>
      <c r="L294" s="32">
        <v>7.3828802317132389</v>
      </c>
      <c r="M294" s="32">
        <v>34.283786434953484</v>
      </c>
    </row>
    <row r="295" spans="2:13">
      <c r="B295" s="5" t="s">
        <v>294</v>
      </c>
      <c r="C295" s="33">
        <v>1</v>
      </c>
      <c r="D295" s="32">
        <v>23</v>
      </c>
      <c r="E295" s="32">
        <v>20.833333333333361</v>
      </c>
      <c r="F295" s="32">
        <v>2.1666666666666394</v>
      </c>
      <c r="G295" s="32">
        <v>0.32588931757070655</v>
      </c>
      <c r="H295" s="32">
        <v>1.567060358602099</v>
      </c>
      <c r="I295" s="32">
        <v>17.747587764133606</v>
      </c>
      <c r="J295" s="32">
        <v>23.919078902533116</v>
      </c>
      <c r="K295" s="32">
        <v>6.8306577415751564</v>
      </c>
      <c r="L295" s="32">
        <v>7.3828802317132389</v>
      </c>
      <c r="M295" s="32">
        <v>34.283786434953484</v>
      </c>
    </row>
    <row r="296" spans="2:13">
      <c r="B296" s="5" t="s">
        <v>295</v>
      </c>
      <c r="C296" s="33">
        <v>1</v>
      </c>
      <c r="D296" s="32">
        <v>34</v>
      </c>
      <c r="E296" s="32">
        <v>20.833333333333361</v>
      </c>
      <c r="F296" s="32">
        <v>13.166666666666639</v>
      </c>
      <c r="G296" s="32">
        <v>1.9804043144681607</v>
      </c>
      <c r="H296" s="32">
        <v>1.567060358602099</v>
      </c>
      <c r="I296" s="32">
        <v>17.747587764133606</v>
      </c>
      <c r="J296" s="32">
        <v>23.919078902533116</v>
      </c>
      <c r="K296" s="32">
        <v>6.8306577415751564</v>
      </c>
      <c r="L296" s="32">
        <v>7.3828802317132389</v>
      </c>
      <c r="M296" s="32">
        <v>34.283786434953484</v>
      </c>
    </row>
    <row r="297" spans="2:13">
      <c r="B297" s="5" t="s">
        <v>296</v>
      </c>
      <c r="C297" s="33">
        <v>1</v>
      </c>
      <c r="D297" s="32">
        <v>21</v>
      </c>
      <c r="E297" s="32">
        <v>20.833333333333361</v>
      </c>
      <c r="F297" s="32">
        <v>0.16666666666663943</v>
      </c>
      <c r="G297" s="32">
        <v>2.5068409043896723E-2</v>
      </c>
      <c r="H297" s="32">
        <v>1.567060358602099</v>
      </c>
      <c r="I297" s="32">
        <v>17.747587764133606</v>
      </c>
      <c r="J297" s="32">
        <v>23.919078902533116</v>
      </c>
      <c r="K297" s="32">
        <v>6.8306577415751564</v>
      </c>
      <c r="L297" s="32">
        <v>7.3828802317132389</v>
      </c>
      <c r="M297" s="32">
        <v>34.283786434953484</v>
      </c>
    </row>
    <row r="298" spans="2:13">
      <c r="B298" s="5" t="s">
        <v>297</v>
      </c>
      <c r="C298" s="33">
        <v>1</v>
      </c>
      <c r="D298" s="32">
        <v>19</v>
      </c>
      <c r="E298" s="32">
        <v>20.833333333333361</v>
      </c>
      <c r="F298" s="32">
        <v>-1.8333333333333606</v>
      </c>
      <c r="G298" s="32">
        <v>-0.27575249948291314</v>
      </c>
      <c r="H298" s="32">
        <v>1.567060358602099</v>
      </c>
      <c r="I298" s="32">
        <v>17.747587764133606</v>
      </c>
      <c r="J298" s="32">
        <v>23.919078902533116</v>
      </c>
      <c r="K298" s="32">
        <v>6.8306577415751564</v>
      </c>
      <c r="L298" s="32">
        <v>7.3828802317132389</v>
      </c>
      <c r="M298" s="32">
        <v>34.283786434953484</v>
      </c>
    </row>
    <row r="299" spans="2:13">
      <c r="B299" s="5" t="s">
        <v>298</v>
      </c>
      <c r="C299" s="33">
        <v>1</v>
      </c>
      <c r="D299" s="32">
        <v>30</v>
      </c>
      <c r="E299" s="32">
        <v>20.833333333333361</v>
      </c>
      <c r="F299" s="32">
        <v>9.1666666666666394</v>
      </c>
      <c r="G299" s="32">
        <v>1.3787624974145409</v>
      </c>
      <c r="H299" s="32">
        <v>1.567060358602099</v>
      </c>
      <c r="I299" s="32">
        <v>17.747587764133606</v>
      </c>
      <c r="J299" s="32">
        <v>23.919078902533116</v>
      </c>
      <c r="K299" s="32">
        <v>6.8306577415751564</v>
      </c>
      <c r="L299" s="32">
        <v>7.3828802317132389</v>
      </c>
      <c r="M299" s="32">
        <v>34.283786434953484</v>
      </c>
    </row>
    <row r="300" spans="2:13">
      <c r="B300" s="5" t="s">
        <v>299</v>
      </c>
      <c r="C300" s="33">
        <v>1</v>
      </c>
      <c r="D300" s="32">
        <v>13</v>
      </c>
      <c r="E300" s="32">
        <v>20.833333333333361</v>
      </c>
      <c r="F300" s="32">
        <v>-7.8333333333333606</v>
      </c>
      <c r="G300" s="32">
        <v>-1.1782152250633426</v>
      </c>
      <c r="H300" s="32">
        <v>1.567060358602099</v>
      </c>
      <c r="I300" s="32">
        <v>17.747587764133606</v>
      </c>
      <c r="J300" s="32">
        <v>23.919078902533116</v>
      </c>
      <c r="K300" s="32">
        <v>6.8306577415751564</v>
      </c>
      <c r="L300" s="32">
        <v>7.3828802317132389</v>
      </c>
      <c r="M300" s="32">
        <v>34.283786434953484</v>
      </c>
    </row>
    <row r="301" spans="2:13">
      <c r="B301" s="5" t="s">
        <v>300</v>
      </c>
      <c r="C301" s="33">
        <v>1</v>
      </c>
      <c r="D301" s="32">
        <v>14</v>
      </c>
      <c r="E301" s="32">
        <v>20.833333333333361</v>
      </c>
      <c r="F301" s="32">
        <v>-6.8333333333333606</v>
      </c>
      <c r="G301" s="32">
        <v>-1.0278047707999378</v>
      </c>
      <c r="H301" s="32">
        <v>1.567060358602099</v>
      </c>
      <c r="I301" s="32">
        <v>17.747587764133606</v>
      </c>
      <c r="J301" s="32">
        <v>23.919078902533116</v>
      </c>
      <c r="K301" s="32">
        <v>6.8306577415751564</v>
      </c>
      <c r="L301" s="32">
        <v>7.3828802317132389</v>
      </c>
      <c r="M301" s="32">
        <v>34.283786434953484</v>
      </c>
    </row>
    <row r="302" spans="2:13">
      <c r="B302" s="5" t="s">
        <v>301</v>
      </c>
      <c r="C302" s="33">
        <v>1</v>
      </c>
      <c r="D302" s="32">
        <v>17</v>
      </c>
      <c r="E302" s="32">
        <v>20.833333333333361</v>
      </c>
      <c r="F302" s="32">
        <v>-3.8333333333333606</v>
      </c>
      <c r="G302" s="32">
        <v>-0.57657340800972301</v>
      </c>
      <c r="H302" s="32">
        <v>1.567060358602099</v>
      </c>
      <c r="I302" s="32">
        <v>17.747587764133606</v>
      </c>
      <c r="J302" s="32">
        <v>23.919078902533116</v>
      </c>
      <c r="K302" s="32">
        <v>6.8306577415751564</v>
      </c>
      <c r="L302" s="32">
        <v>7.3828802317132389</v>
      </c>
      <c r="M302" s="32">
        <v>34.283786434953484</v>
      </c>
    </row>
    <row r="303" spans="2:13">
      <c r="B303" s="5" t="s">
        <v>302</v>
      </c>
      <c r="C303" s="33">
        <v>1</v>
      </c>
      <c r="D303" s="32">
        <v>13</v>
      </c>
      <c r="E303" s="32">
        <v>20.833333333333361</v>
      </c>
      <c r="F303" s="32">
        <v>-7.8333333333333606</v>
      </c>
      <c r="G303" s="32">
        <v>-1.1782152250633426</v>
      </c>
      <c r="H303" s="32">
        <v>1.567060358602099</v>
      </c>
      <c r="I303" s="32">
        <v>17.747587764133606</v>
      </c>
      <c r="J303" s="32">
        <v>23.919078902533116</v>
      </c>
      <c r="K303" s="32">
        <v>6.8306577415751564</v>
      </c>
      <c r="L303" s="32">
        <v>7.3828802317132389</v>
      </c>
      <c r="M303" s="32">
        <v>34.283786434953484</v>
      </c>
    </row>
    <row r="304" spans="2:13">
      <c r="B304" s="5" t="s">
        <v>303</v>
      </c>
      <c r="C304" s="33">
        <v>1</v>
      </c>
      <c r="D304" s="32">
        <v>23</v>
      </c>
      <c r="E304" s="32">
        <v>20.833333333333361</v>
      </c>
      <c r="F304" s="32">
        <v>2.1666666666666394</v>
      </c>
      <c r="G304" s="32">
        <v>0.32588931757070655</v>
      </c>
      <c r="H304" s="32">
        <v>1.567060358602099</v>
      </c>
      <c r="I304" s="32">
        <v>17.747587764133606</v>
      </c>
      <c r="J304" s="32">
        <v>23.919078902533116</v>
      </c>
      <c r="K304" s="32">
        <v>6.8306577415751564</v>
      </c>
      <c r="L304" s="32">
        <v>7.3828802317132389</v>
      </c>
      <c r="M304" s="32">
        <v>34.283786434953484</v>
      </c>
    </row>
    <row r="305" spans="2:13">
      <c r="B305" s="5" t="s">
        <v>304</v>
      </c>
      <c r="C305" s="33">
        <v>1</v>
      </c>
      <c r="D305" s="32">
        <v>17</v>
      </c>
      <c r="E305" s="32">
        <v>23.125000000000021</v>
      </c>
      <c r="F305" s="32">
        <v>-6.1250000000000213</v>
      </c>
      <c r="G305" s="32">
        <v>-0.9212640323633583</v>
      </c>
      <c r="H305" s="32">
        <v>1.6621185091442503</v>
      </c>
      <c r="I305" s="32">
        <v>19.852072574503786</v>
      </c>
      <c r="J305" s="32">
        <v>26.397927425496256</v>
      </c>
      <c r="K305" s="32">
        <v>6.8530901754958968</v>
      </c>
      <c r="L305" s="32">
        <v>9.630374519698174</v>
      </c>
      <c r="M305" s="32">
        <v>36.61962548030187</v>
      </c>
    </row>
    <row r="306" spans="2:13">
      <c r="B306" s="5" t="s">
        <v>305</v>
      </c>
      <c r="C306" s="33">
        <v>1</v>
      </c>
      <c r="D306" s="32">
        <v>34</v>
      </c>
      <c r="E306" s="32">
        <v>23.125000000000021</v>
      </c>
      <c r="F306" s="32">
        <v>10.874999999999979</v>
      </c>
      <c r="G306" s="32">
        <v>1.6357136901145253</v>
      </c>
      <c r="H306" s="32">
        <v>1.6621185091442503</v>
      </c>
      <c r="I306" s="32">
        <v>19.852072574503786</v>
      </c>
      <c r="J306" s="32">
        <v>26.397927425496256</v>
      </c>
      <c r="K306" s="32">
        <v>6.8530901754958968</v>
      </c>
      <c r="L306" s="32">
        <v>9.630374519698174</v>
      </c>
      <c r="M306" s="32">
        <v>36.61962548030187</v>
      </c>
    </row>
    <row r="307" spans="2:13">
      <c r="B307" s="5" t="s">
        <v>306</v>
      </c>
      <c r="C307" s="33">
        <v>1</v>
      </c>
      <c r="D307" s="32">
        <v>18</v>
      </c>
      <c r="E307" s="32">
        <v>23.125000000000021</v>
      </c>
      <c r="F307" s="32">
        <v>-5.1250000000000213</v>
      </c>
      <c r="G307" s="32">
        <v>-0.77085357809995347</v>
      </c>
      <c r="H307" s="32">
        <v>1.6621185091442503</v>
      </c>
      <c r="I307" s="32">
        <v>19.852072574503786</v>
      </c>
      <c r="J307" s="32">
        <v>26.397927425496256</v>
      </c>
      <c r="K307" s="32">
        <v>6.8530901754958968</v>
      </c>
      <c r="L307" s="32">
        <v>9.630374519698174</v>
      </c>
      <c r="M307" s="32">
        <v>36.61962548030187</v>
      </c>
    </row>
    <row r="308" spans="2:13">
      <c r="B308" s="5" t="s">
        <v>307</v>
      </c>
      <c r="C308" s="33">
        <v>1</v>
      </c>
      <c r="D308" s="32">
        <v>14</v>
      </c>
      <c r="E308" s="32">
        <v>23.125000000000021</v>
      </c>
      <c r="F308" s="32">
        <v>-9.1250000000000213</v>
      </c>
      <c r="G308" s="32">
        <v>-1.3724953951535732</v>
      </c>
      <c r="H308" s="32">
        <v>1.6621185091442503</v>
      </c>
      <c r="I308" s="32">
        <v>19.852072574503786</v>
      </c>
      <c r="J308" s="32">
        <v>26.397927425496256</v>
      </c>
      <c r="K308" s="32">
        <v>6.8530901754958968</v>
      </c>
      <c r="L308" s="32">
        <v>9.630374519698174</v>
      </c>
      <c r="M308" s="32">
        <v>36.61962548030187</v>
      </c>
    </row>
    <row r="309" spans="2:13">
      <c r="B309" s="5" t="s">
        <v>308</v>
      </c>
      <c r="C309" s="33">
        <v>1</v>
      </c>
      <c r="D309" s="32">
        <v>22</v>
      </c>
      <c r="E309" s="32">
        <v>23.125000000000021</v>
      </c>
      <c r="F309" s="32">
        <v>-1.1250000000000213</v>
      </c>
      <c r="G309" s="32">
        <v>-0.16921176104633373</v>
      </c>
      <c r="H309" s="32">
        <v>1.6621185091442503</v>
      </c>
      <c r="I309" s="32">
        <v>19.852072574503786</v>
      </c>
      <c r="J309" s="32">
        <v>26.397927425496256</v>
      </c>
      <c r="K309" s="32">
        <v>6.8530901754958968</v>
      </c>
      <c r="L309" s="32">
        <v>9.630374519698174</v>
      </c>
      <c r="M309" s="32">
        <v>36.61962548030187</v>
      </c>
    </row>
    <row r="310" spans="2:13">
      <c r="B310" s="5" t="s">
        <v>309</v>
      </c>
      <c r="C310" s="33">
        <v>1</v>
      </c>
      <c r="D310" s="32">
        <v>30</v>
      </c>
      <c r="E310" s="32">
        <v>23.125000000000021</v>
      </c>
      <c r="F310" s="32">
        <v>6.8749999999999787</v>
      </c>
      <c r="G310" s="32">
        <v>1.0340718730609055</v>
      </c>
      <c r="H310" s="32">
        <v>1.6621185091442503</v>
      </c>
      <c r="I310" s="32">
        <v>19.852072574503786</v>
      </c>
      <c r="J310" s="32">
        <v>26.397927425496256</v>
      </c>
      <c r="K310" s="32">
        <v>6.8530901754958968</v>
      </c>
      <c r="L310" s="32">
        <v>9.630374519698174</v>
      </c>
      <c r="M310" s="32">
        <v>36.61962548030187</v>
      </c>
    </row>
    <row r="311" spans="2:13">
      <c r="B311" s="5" t="s">
        <v>310</v>
      </c>
      <c r="C311" s="33">
        <v>1</v>
      </c>
      <c r="D311" s="32">
        <v>14</v>
      </c>
      <c r="E311" s="32">
        <v>23.125000000000021</v>
      </c>
      <c r="F311" s="32">
        <v>-9.1250000000000213</v>
      </c>
      <c r="G311" s="32">
        <v>-1.3724953951535732</v>
      </c>
      <c r="H311" s="32">
        <v>1.6621185091442503</v>
      </c>
      <c r="I311" s="32">
        <v>19.852072574503786</v>
      </c>
      <c r="J311" s="32">
        <v>26.397927425496256</v>
      </c>
      <c r="K311" s="32">
        <v>6.8530901754958968</v>
      </c>
      <c r="L311" s="32">
        <v>9.630374519698174</v>
      </c>
      <c r="M311" s="32">
        <v>36.61962548030187</v>
      </c>
    </row>
    <row r="312" spans="2:13">
      <c r="B312" s="5" t="s">
        <v>311</v>
      </c>
      <c r="C312" s="33">
        <v>1</v>
      </c>
      <c r="D312" s="32">
        <v>30</v>
      </c>
      <c r="E312" s="32">
        <v>23.125000000000021</v>
      </c>
      <c r="F312" s="32">
        <v>6.8749999999999787</v>
      </c>
      <c r="G312" s="32">
        <v>1.0340718730609055</v>
      </c>
      <c r="H312" s="32">
        <v>1.6621185091442503</v>
      </c>
      <c r="I312" s="32">
        <v>19.852072574503786</v>
      </c>
      <c r="J312" s="32">
        <v>26.397927425496256</v>
      </c>
      <c r="K312" s="32">
        <v>6.8530901754958968</v>
      </c>
      <c r="L312" s="32">
        <v>9.630374519698174</v>
      </c>
      <c r="M312" s="32">
        <v>36.61962548030187</v>
      </c>
    </row>
    <row r="313" spans="2:13">
      <c r="B313" s="5" t="s">
        <v>312</v>
      </c>
      <c r="C313" s="33">
        <v>1</v>
      </c>
      <c r="D313" s="32">
        <v>12</v>
      </c>
      <c r="E313" s="32">
        <v>23.125000000000021</v>
      </c>
      <c r="F313" s="32">
        <v>-11.125000000000021</v>
      </c>
      <c r="G313" s="32">
        <v>-1.6733163036803829</v>
      </c>
      <c r="H313" s="32">
        <v>1.6621185091442503</v>
      </c>
      <c r="I313" s="32">
        <v>19.852072574503786</v>
      </c>
      <c r="J313" s="32">
        <v>26.397927425496256</v>
      </c>
      <c r="K313" s="32">
        <v>6.8530901754958968</v>
      </c>
      <c r="L313" s="32">
        <v>9.630374519698174</v>
      </c>
      <c r="M313" s="32">
        <v>36.61962548030187</v>
      </c>
    </row>
    <row r="314" spans="2:13">
      <c r="B314" s="5" t="s">
        <v>313</v>
      </c>
      <c r="C314" s="33">
        <v>1</v>
      </c>
      <c r="D314" s="32">
        <v>41</v>
      </c>
      <c r="E314" s="32">
        <v>23.125000000000021</v>
      </c>
      <c r="F314" s="32">
        <v>17.874999999999979</v>
      </c>
      <c r="G314" s="32">
        <v>2.6885868699583599</v>
      </c>
      <c r="H314" s="32">
        <v>1.6621185091442503</v>
      </c>
      <c r="I314" s="32">
        <v>19.852072574503786</v>
      </c>
      <c r="J314" s="32">
        <v>26.397927425496256</v>
      </c>
      <c r="K314" s="32">
        <v>6.8530901754958968</v>
      </c>
      <c r="L314" s="32">
        <v>9.630374519698174</v>
      </c>
      <c r="M314" s="32">
        <v>36.61962548030187</v>
      </c>
    </row>
    <row r="315" spans="2:13">
      <c r="B315" s="5" t="s">
        <v>314</v>
      </c>
      <c r="C315" s="33">
        <v>1</v>
      </c>
      <c r="D315" s="32">
        <v>16</v>
      </c>
      <c r="E315" s="32">
        <v>23.125000000000021</v>
      </c>
      <c r="F315" s="32">
        <v>-7.1250000000000213</v>
      </c>
      <c r="G315" s="32">
        <v>-1.0716744866267633</v>
      </c>
      <c r="H315" s="32">
        <v>1.6621185091442503</v>
      </c>
      <c r="I315" s="32">
        <v>19.852072574503786</v>
      </c>
      <c r="J315" s="32">
        <v>26.397927425496256</v>
      </c>
      <c r="K315" s="32">
        <v>6.8530901754958968</v>
      </c>
      <c r="L315" s="32">
        <v>9.630374519698174</v>
      </c>
      <c r="M315" s="32">
        <v>36.61962548030187</v>
      </c>
    </row>
    <row r="316" spans="2:13">
      <c r="B316" s="5" t="s">
        <v>315</v>
      </c>
      <c r="C316" s="33">
        <v>1</v>
      </c>
      <c r="D316" s="32">
        <v>31</v>
      </c>
      <c r="E316" s="32">
        <v>23.125000000000021</v>
      </c>
      <c r="F316" s="32">
        <v>7.8749999999999787</v>
      </c>
      <c r="G316" s="32">
        <v>1.1844823273243106</v>
      </c>
      <c r="H316" s="32">
        <v>1.6621185091442503</v>
      </c>
      <c r="I316" s="32">
        <v>19.852072574503786</v>
      </c>
      <c r="J316" s="32">
        <v>26.397927425496256</v>
      </c>
      <c r="K316" s="32">
        <v>6.8530901754958968</v>
      </c>
      <c r="L316" s="32">
        <v>9.630374519698174</v>
      </c>
      <c r="M316" s="32">
        <v>36.61962548030187</v>
      </c>
    </row>
    <row r="317" spans="2:13">
      <c r="B317" s="5" t="s">
        <v>316</v>
      </c>
      <c r="C317" s="33">
        <v>1</v>
      </c>
      <c r="D317" s="32">
        <v>12</v>
      </c>
      <c r="E317" s="32">
        <v>23.125000000000021</v>
      </c>
      <c r="F317" s="32">
        <v>-11.125000000000021</v>
      </c>
      <c r="G317" s="32">
        <v>-1.6733163036803829</v>
      </c>
      <c r="H317" s="32">
        <v>1.6621185091442503</v>
      </c>
      <c r="I317" s="32">
        <v>19.852072574503786</v>
      </c>
      <c r="J317" s="32">
        <v>26.397927425496256</v>
      </c>
      <c r="K317" s="32">
        <v>6.8530901754958968</v>
      </c>
      <c r="L317" s="32">
        <v>9.630374519698174</v>
      </c>
      <c r="M317" s="32">
        <v>36.61962548030187</v>
      </c>
    </row>
    <row r="318" spans="2:13">
      <c r="B318" s="5" t="s">
        <v>317</v>
      </c>
      <c r="C318" s="33">
        <v>1</v>
      </c>
      <c r="D318" s="32">
        <v>27</v>
      </c>
      <c r="E318" s="32">
        <v>23.125000000000021</v>
      </c>
      <c r="F318" s="32">
        <v>3.8749999999999787</v>
      </c>
      <c r="G318" s="32">
        <v>0.58284051027069084</v>
      </c>
      <c r="H318" s="32">
        <v>1.6621185091442503</v>
      </c>
      <c r="I318" s="32">
        <v>19.852072574503786</v>
      </c>
      <c r="J318" s="32">
        <v>26.397927425496256</v>
      </c>
      <c r="K318" s="32">
        <v>6.8530901754958968</v>
      </c>
      <c r="L318" s="32">
        <v>9.630374519698174</v>
      </c>
      <c r="M318" s="32">
        <v>36.61962548030187</v>
      </c>
    </row>
    <row r="319" spans="2:13">
      <c r="B319" s="5" t="s">
        <v>318</v>
      </c>
      <c r="C319" s="33">
        <v>1</v>
      </c>
      <c r="D319" s="32">
        <v>36</v>
      </c>
      <c r="E319" s="32">
        <v>23.125000000000021</v>
      </c>
      <c r="F319" s="32">
        <v>12.874999999999979</v>
      </c>
      <c r="G319" s="32">
        <v>1.9365345986413351</v>
      </c>
      <c r="H319" s="32">
        <v>1.6621185091442503</v>
      </c>
      <c r="I319" s="32">
        <v>19.852072574503786</v>
      </c>
      <c r="J319" s="32">
        <v>26.397927425496256</v>
      </c>
      <c r="K319" s="32">
        <v>6.8530901754958968</v>
      </c>
      <c r="L319" s="32">
        <v>9.630374519698174</v>
      </c>
      <c r="M319" s="32">
        <v>36.61962548030187</v>
      </c>
    </row>
    <row r="320" spans="2:13">
      <c r="B320" s="5" t="s">
        <v>319</v>
      </c>
      <c r="C320" s="33">
        <v>1</v>
      </c>
      <c r="D320" s="32">
        <v>16</v>
      </c>
      <c r="E320" s="32">
        <v>23.125000000000021</v>
      </c>
      <c r="F320" s="32">
        <v>-7.1250000000000213</v>
      </c>
      <c r="G320" s="32">
        <v>-1.0716744866267633</v>
      </c>
      <c r="H320" s="32">
        <v>1.6621185091442503</v>
      </c>
      <c r="I320" s="32">
        <v>19.852072574503786</v>
      </c>
      <c r="J320" s="32">
        <v>26.397927425496256</v>
      </c>
      <c r="K320" s="32">
        <v>6.8530901754958968</v>
      </c>
      <c r="L320" s="32">
        <v>9.630374519698174</v>
      </c>
      <c r="M320" s="32">
        <v>36.61962548030187</v>
      </c>
    </row>
    <row r="321" spans="2:13">
      <c r="B321" s="5" t="s">
        <v>320</v>
      </c>
      <c r="C321" s="33">
        <v>1</v>
      </c>
      <c r="D321" s="32">
        <v>15</v>
      </c>
      <c r="E321" s="32">
        <v>18.380952380952387</v>
      </c>
      <c r="F321" s="32">
        <v>-3.3809523809523867</v>
      </c>
      <c r="G321" s="32">
        <v>-0.50853058346198898</v>
      </c>
      <c r="H321" s="32">
        <v>1.4508159775506053</v>
      </c>
      <c r="I321" s="32">
        <v>15.524107110203161</v>
      </c>
      <c r="J321" s="32">
        <v>21.237797651701612</v>
      </c>
      <c r="K321" s="32">
        <v>6.804930125706993</v>
      </c>
      <c r="L321" s="32">
        <v>4.9811602996531903</v>
      </c>
      <c r="M321" s="32">
        <v>31.780744462251583</v>
      </c>
    </row>
    <row r="322" spans="2:13">
      <c r="B322" s="5" t="s">
        <v>321</v>
      </c>
      <c r="C322" s="33">
        <v>1</v>
      </c>
      <c r="D322" s="32">
        <v>27</v>
      </c>
      <c r="E322" s="32">
        <v>18.380952380952387</v>
      </c>
      <c r="F322" s="32">
        <v>8.6190476190476133</v>
      </c>
      <c r="G322" s="32">
        <v>1.2963948676988701</v>
      </c>
      <c r="H322" s="32">
        <v>1.4508159775506053</v>
      </c>
      <c r="I322" s="32">
        <v>15.524107110203161</v>
      </c>
      <c r="J322" s="32">
        <v>21.237797651701612</v>
      </c>
      <c r="K322" s="32">
        <v>6.804930125706993</v>
      </c>
      <c r="L322" s="32">
        <v>4.9811602996531903</v>
      </c>
      <c r="M322" s="32">
        <v>31.780744462251583</v>
      </c>
    </row>
    <row r="323" spans="2:13">
      <c r="B323" s="5" t="s">
        <v>322</v>
      </c>
      <c r="C323" s="33">
        <v>1</v>
      </c>
      <c r="D323" s="32">
        <v>15</v>
      </c>
      <c r="E323" s="32">
        <v>18.380952380952387</v>
      </c>
      <c r="F323" s="32">
        <v>-3.3809523809523867</v>
      </c>
      <c r="G323" s="32">
        <v>-0.50853058346198898</v>
      </c>
      <c r="H323" s="32">
        <v>1.4508159775506053</v>
      </c>
      <c r="I323" s="32">
        <v>15.524107110203161</v>
      </c>
      <c r="J323" s="32">
        <v>21.237797651701612</v>
      </c>
      <c r="K323" s="32">
        <v>6.804930125706993</v>
      </c>
      <c r="L323" s="32">
        <v>4.9811602996531903</v>
      </c>
      <c r="M323" s="32">
        <v>31.780744462251583</v>
      </c>
    </row>
    <row r="324" spans="2:13">
      <c r="B324" s="5" t="s">
        <v>323</v>
      </c>
      <c r="C324" s="33">
        <v>1</v>
      </c>
      <c r="D324" s="32">
        <v>13</v>
      </c>
      <c r="E324" s="32">
        <v>18.380952380952387</v>
      </c>
      <c r="F324" s="32">
        <v>-5.3809523809523867</v>
      </c>
      <c r="G324" s="32">
        <v>-0.80935149198879874</v>
      </c>
      <c r="H324" s="32">
        <v>1.4508159775506053</v>
      </c>
      <c r="I324" s="32">
        <v>15.524107110203161</v>
      </c>
      <c r="J324" s="32">
        <v>21.237797651701612</v>
      </c>
      <c r="K324" s="32">
        <v>6.804930125706993</v>
      </c>
      <c r="L324" s="32">
        <v>4.9811602996531903</v>
      </c>
      <c r="M324" s="32">
        <v>31.780744462251583</v>
      </c>
    </row>
    <row r="325" spans="2:13">
      <c r="B325" s="5" t="s">
        <v>324</v>
      </c>
      <c r="C325" s="33">
        <v>1</v>
      </c>
      <c r="D325" s="32">
        <v>12</v>
      </c>
      <c r="E325" s="32">
        <v>18.380952380952387</v>
      </c>
      <c r="F325" s="32">
        <v>-6.3809523809523867</v>
      </c>
      <c r="G325" s="32">
        <v>-0.95976194625220368</v>
      </c>
      <c r="H325" s="32">
        <v>1.4508159775506053</v>
      </c>
      <c r="I325" s="32">
        <v>15.524107110203161</v>
      </c>
      <c r="J325" s="32">
        <v>21.237797651701612</v>
      </c>
      <c r="K325" s="32">
        <v>6.804930125706993</v>
      </c>
      <c r="L325" s="32">
        <v>4.9811602996531903</v>
      </c>
      <c r="M325" s="32">
        <v>31.780744462251583</v>
      </c>
    </row>
    <row r="326" spans="2:13">
      <c r="B326" s="5" t="s">
        <v>325</v>
      </c>
      <c r="C326" s="33">
        <v>1</v>
      </c>
      <c r="D326" s="32">
        <v>14</v>
      </c>
      <c r="E326" s="32">
        <v>18.380952380952387</v>
      </c>
      <c r="F326" s="32">
        <v>-4.3809523809523867</v>
      </c>
      <c r="G326" s="32">
        <v>-0.65894103772539381</v>
      </c>
      <c r="H326" s="32">
        <v>1.4508159775506053</v>
      </c>
      <c r="I326" s="32">
        <v>15.524107110203161</v>
      </c>
      <c r="J326" s="32">
        <v>21.237797651701612</v>
      </c>
      <c r="K326" s="32">
        <v>6.804930125706993</v>
      </c>
      <c r="L326" s="32">
        <v>4.9811602996531903</v>
      </c>
      <c r="M326" s="32">
        <v>31.780744462251583</v>
      </c>
    </row>
    <row r="327" spans="2:13">
      <c r="B327" s="5" t="s">
        <v>326</v>
      </c>
      <c r="C327" s="33">
        <v>1</v>
      </c>
      <c r="D327" s="32">
        <v>11</v>
      </c>
      <c r="E327" s="32">
        <v>18.380952380952387</v>
      </c>
      <c r="F327" s="32">
        <v>-7.3809523809523867</v>
      </c>
      <c r="G327" s="32">
        <v>-1.1101724005156086</v>
      </c>
      <c r="H327" s="32">
        <v>1.4508159775506053</v>
      </c>
      <c r="I327" s="32">
        <v>15.524107110203161</v>
      </c>
      <c r="J327" s="32">
        <v>21.237797651701612</v>
      </c>
      <c r="K327" s="32">
        <v>6.804930125706993</v>
      </c>
      <c r="L327" s="32">
        <v>4.9811602996531903</v>
      </c>
      <c r="M327" s="32">
        <v>31.780744462251583</v>
      </c>
    </row>
    <row r="328" spans="2:13">
      <c r="B328" s="5" t="s">
        <v>327</v>
      </c>
      <c r="C328" s="33">
        <v>1</v>
      </c>
      <c r="D328" s="32">
        <v>20</v>
      </c>
      <c r="E328" s="32">
        <v>18.380952380952387</v>
      </c>
      <c r="F328" s="32">
        <v>1.6190476190476133</v>
      </c>
      <c r="G328" s="32">
        <v>0.24352168785503567</v>
      </c>
      <c r="H328" s="32">
        <v>1.4508159775506053</v>
      </c>
      <c r="I328" s="32">
        <v>15.524107110203161</v>
      </c>
      <c r="J328" s="32">
        <v>21.237797651701612</v>
      </c>
      <c r="K328" s="32">
        <v>6.804930125706993</v>
      </c>
      <c r="L328" s="32">
        <v>4.9811602996531903</v>
      </c>
      <c r="M328" s="32">
        <v>31.780744462251583</v>
      </c>
    </row>
    <row r="329" spans="2:13">
      <c r="B329" s="5" t="s">
        <v>328</v>
      </c>
      <c r="C329" s="33">
        <v>1</v>
      </c>
      <c r="D329" s="32">
        <v>16</v>
      </c>
      <c r="E329" s="32">
        <v>18.380952380952387</v>
      </c>
      <c r="F329" s="32">
        <v>-2.3809523809523867</v>
      </c>
      <c r="G329" s="32">
        <v>-0.35812012919858399</v>
      </c>
      <c r="H329" s="32">
        <v>1.4508159775506053</v>
      </c>
      <c r="I329" s="32">
        <v>15.524107110203161</v>
      </c>
      <c r="J329" s="32">
        <v>21.237797651701612</v>
      </c>
      <c r="K329" s="32">
        <v>6.804930125706993</v>
      </c>
      <c r="L329" s="32">
        <v>4.9811602996531903</v>
      </c>
      <c r="M329" s="32">
        <v>31.780744462251583</v>
      </c>
    </row>
    <row r="330" spans="2:13">
      <c r="B330" s="5" t="s">
        <v>329</v>
      </c>
      <c r="C330" s="33">
        <v>1</v>
      </c>
      <c r="D330" s="32">
        <v>31</v>
      </c>
      <c r="E330" s="32">
        <v>18.380952380952387</v>
      </c>
      <c r="F330" s="32">
        <v>12.619047619047613</v>
      </c>
      <c r="G330" s="32">
        <v>1.8980366847524899</v>
      </c>
      <c r="H330" s="32">
        <v>1.4508159775506053</v>
      </c>
      <c r="I330" s="32">
        <v>15.524107110203161</v>
      </c>
      <c r="J330" s="32">
        <v>21.237797651701612</v>
      </c>
      <c r="K330" s="32">
        <v>6.804930125706993</v>
      </c>
      <c r="L330" s="32">
        <v>4.9811602996531903</v>
      </c>
      <c r="M330" s="32">
        <v>31.780744462251583</v>
      </c>
    </row>
    <row r="331" spans="2:13">
      <c r="B331" s="5" t="s">
        <v>330</v>
      </c>
      <c r="C331" s="33">
        <v>1</v>
      </c>
      <c r="D331" s="32">
        <v>16</v>
      </c>
      <c r="E331" s="32">
        <v>18.380952380952387</v>
      </c>
      <c r="F331" s="32">
        <v>-2.3809523809523867</v>
      </c>
      <c r="G331" s="32">
        <v>-0.35812012919858399</v>
      </c>
      <c r="H331" s="32">
        <v>1.4508159775506053</v>
      </c>
      <c r="I331" s="32">
        <v>15.524107110203161</v>
      </c>
      <c r="J331" s="32">
        <v>21.237797651701612</v>
      </c>
      <c r="K331" s="32">
        <v>6.804930125706993</v>
      </c>
      <c r="L331" s="32">
        <v>4.9811602996531903</v>
      </c>
      <c r="M331" s="32">
        <v>31.780744462251583</v>
      </c>
    </row>
    <row r="332" spans="2:13">
      <c r="B332" s="5" t="s">
        <v>331</v>
      </c>
      <c r="C332" s="33">
        <v>1</v>
      </c>
      <c r="D332" s="32">
        <v>27</v>
      </c>
      <c r="E332" s="32">
        <v>18.380952380952387</v>
      </c>
      <c r="F332" s="32">
        <v>8.6190476190476133</v>
      </c>
      <c r="G332" s="32">
        <v>1.2963948676988701</v>
      </c>
      <c r="H332" s="32">
        <v>1.4508159775506053</v>
      </c>
      <c r="I332" s="32">
        <v>15.524107110203161</v>
      </c>
      <c r="J332" s="32">
        <v>21.237797651701612</v>
      </c>
      <c r="K332" s="32">
        <v>6.804930125706993</v>
      </c>
      <c r="L332" s="32">
        <v>4.9811602996531903</v>
      </c>
      <c r="M332" s="32">
        <v>31.780744462251583</v>
      </c>
    </row>
    <row r="333" spans="2:13">
      <c r="B333" s="5" t="s">
        <v>332</v>
      </c>
      <c r="C333" s="33">
        <v>1</v>
      </c>
      <c r="D333" s="32">
        <v>41</v>
      </c>
      <c r="E333" s="32">
        <v>18.380952380952387</v>
      </c>
      <c r="F333" s="32">
        <v>22.619047619047613</v>
      </c>
      <c r="G333" s="32">
        <v>3.4021412273865388</v>
      </c>
      <c r="H333" s="32">
        <v>1.4508159775506053</v>
      </c>
      <c r="I333" s="32">
        <v>15.524107110203161</v>
      </c>
      <c r="J333" s="32">
        <v>21.237797651701612</v>
      </c>
      <c r="K333" s="32">
        <v>6.804930125706993</v>
      </c>
      <c r="L333" s="32">
        <v>4.9811602996531903</v>
      </c>
      <c r="M333" s="32">
        <v>31.780744462251583</v>
      </c>
    </row>
    <row r="334" spans="2:13">
      <c r="B334" s="5" t="s">
        <v>333</v>
      </c>
      <c r="C334" s="33">
        <v>1</v>
      </c>
      <c r="D334" s="32">
        <v>13</v>
      </c>
      <c r="E334" s="32">
        <v>18.380952380952387</v>
      </c>
      <c r="F334" s="32">
        <v>-5.3809523809523867</v>
      </c>
      <c r="G334" s="32">
        <v>-0.80935149198879874</v>
      </c>
      <c r="H334" s="32">
        <v>1.4508159775506053</v>
      </c>
      <c r="I334" s="32">
        <v>15.524107110203161</v>
      </c>
      <c r="J334" s="32">
        <v>21.237797651701612</v>
      </c>
      <c r="K334" s="32">
        <v>6.804930125706993</v>
      </c>
      <c r="L334" s="32">
        <v>4.9811602996531903</v>
      </c>
      <c r="M334" s="32">
        <v>31.780744462251583</v>
      </c>
    </row>
    <row r="335" spans="2:13">
      <c r="B335" s="5" t="s">
        <v>334</v>
      </c>
      <c r="C335" s="33">
        <v>1</v>
      </c>
      <c r="D335" s="32">
        <v>14</v>
      </c>
      <c r="E335" s="32">
        <v>18.380952380952387</v>
      </c>
      <c r="F335" s="32">
        <v>-4.3809523809523867</v>
      </c>
      <c r="G335" s="32">
        <v>-0.65894103772539381</v>
      </c>
      <c r="H335" s="32">
        <v>1.4508159775506053</v>
      </c>
      <c r="I335" s="32">
        <v>15.524107110203161</v>
      </c>
      <c r="J335" s="32">
        <v>21.237797651701612</v>
      </c>
      <c r="K335" s="32">
        <v>6.804930125706993</v>
      </c>
      <c r="L335" s="32">
        <v>4.9811602996531903</v>
      </c>
      <c r="M335" s="32">
        <v>31.780744462251583</v>
      </c>
    </row>
    <row r="336" spans="2:13">
      <c r="B336" s="5" t="s">
        <v>335</v>
      </c>
      <c r="C336" s="33">
        <v>1</v>
      </c>
      <c r="D336" s="32">
        <v>9</v>
      </c>
      <c r="E336" s="32">
        <v>18.380952380952387</v>
      </c>
      <c r="F336" s="32">
        <v>-9.3809523809523867</v>
      </c>
      <c r="G336" s="32">
        <v>-1.4109933090424185</v>
      </c>
      <c r="H336" s="32">
        <v>1.4508159775506053</v>
      </c>
      <c r="I336" s="32">
        <v>15.524107110203161</v>
      </c>
      <c r="J336" s="32">
        <v>21.237797651701612</v>
      </c>
      <c r="K336" s="32">
        <v>6.804930125706993</v>
      </c>
      <c r="L336" s="32">
        <v>4.9811602996531903</v>
      </c>
      <c r="M336" s="32">
        <v>31.780744462251583</v>
      </c>
    </row>
    <row r="337" spans="2:13">
      <c r="B337" s="5" t="s">
        <v>336</v>
      </c>
      <c r="C337" s="33">
        <v>1</v>
      </c>
      <c r="D337" s="32">
        <v>26</v>
      </c>
      <c r="E337" s="32">
        <v>18.380952380952387</v>
      </c>
      <c r="F337" s="32">
        <v>7.6190476190476133</v>
      </c>
      <c r="G337" s="32">
        <v>1.1459844134354651</v>
      </c>
      <c r="H337" s="32">
        <v>1.4508159775506053</v>
      </c>
      <c r="I337" s="32">
        <v>15.524107110203161</v>
      </c>
      <c r="J337" s="32">
        <v>21.237797651701612</v>
      </c>
      <c r="K337" s="32">
        <v>6.804930125706993</v>
      </c>
      <c r="L337" s="32">
        <v>4.9811602996531903</v>
      </c>
      <c r="M337" s="32">
        <v>31.780744462251583</v>
      </c>
    </row>
    <row r="338" spans="2:13">
      <c r="B338" s="5" t="s">
        <v>337</v>
      </c>
      <c r="C338" s="33">
        <v>1</v>
      </c>
      <c r="D338" s="32">
        <v>21</v>
      </c>
      <c r="E338" s="32">
        <v>18.380952380952387</v>
      </c>
      <c r="F338" s="32">
        <v>2.6190476190476133</v>
      </c>
      <c r="G338" s="32">
        <v>0.39393214211844058</v>
      </c>
      <c r="H338" s="32">
        <v>1.4508159775506053</v>
      </c>
      <c r="I338" s="32">
        <v>15.524107110203161</v>
      </c>
      <c r="J338" s="32">
        <v>21.237797651701612</v>
      </c>
      <c r="K338" s="32">
        <v>6.804930125706993</v>
      </c>
      <c r="L338" s="32">
        <v>4.9811602996531903</v>
      </c>
      <c r="M338" s="32">
        <v>31.780744462251583</v>
      </c>
    </row>
    <row r="339" spans="2:13">
      <c r="B339" s="5" t="s">
        <v>338</v>
      </c>
      <c r="C339" s="33">
        <v>1</v>
      </c>
      <c r="D339" s="32">
        <v>19</v>
      </c>
      <c r="E339" s="32">
        <v>18.380952380952387</v>
      </c>
      <c r="F339" s="32">
        <v>0.6190476190476133</v>
      </c>
      <c r="G339" s="32">
        <v>9.3111233591630746E-2</v>
      </c>
      <c r="H339" s="32">
        <v>1.4508159775506053</v>
      </c>
      <c r="I339" s="32">
        <v>15.524107110203161</v>
      </c>
      <c r="J339" s="32">
        <v>21.237797651701612</v>
      </c>
      <c r="K339" s="32">
        <v>6.804930125706993</v>
      </c>
      <c r="L339" s="32">
        <v>4.9811602996531903</v>
      </c>
      <c r="M339" s="32">
        <v>31.780744462251583</v>
      </c>
    </row>
    <row r="340" spans="2:13">
      <c r="B340" s="5" t="s">
        <v>339</v>
      </c>
      <c r="C340" s="33">
        <v>1</v>
      </c>
      <c r="D340" s="32">
        <v>19</v>
      </c>
      <c r="E340" s="32">
        <v>18.380952380952387</v>
      </c>
      <c r="F340" s="32">
        <v>0.6190476190476133</v>
      </c>
      <c r="G340" s="32">
        <v>9.3111233591630746E-2</v>
      </c>
      <c r="H340" s="32">
        <v>1.4508159775506053</v>
      </c>
      <c r="I340" s="32">
        <v>15.524107110203161</v>
      </c>
      <c r="J340" s="32">
        <v>21.237797651701612</v>
      </c>
      <c r="K340" s="32">
        <v>6.804930125706993</v>
      </c>
      <c r="L340" s="32">
        <v>4.9811602996531903</v>
      </c>
      <c r="M340" s="32">
        <v>31.780744462251583</v>
      </c>
    </row>
    <row r="341" spans="2:13">
      <c r="B341" s="5" t="s">
        <v>340</v>
      </c>
      <c r="C341" s="33">
        <v>1</v>
      </c>
      <c r="D341" s="32">
        <v>7</v>
      </c>
      <c r="E341" s="32">
        <v>18.380952380952387</v>
      </c>
      <c r="F341" s="32">
        <v>-11.380952380952387</v>
      </c>
      <c r="G341" s="32">
        <v>-1.7118142175692284</v>
      </c>
      <c r="H341" s="32">
        <v>1.4508159775506053</v>
      </c>
      <c r="I341" s="32">
        <v>15.524107110203161</v>
      </c>
      <c r="J341" s="32">
        <v>21.237797651701612</v>
      </c>
      <c r="K341" s="32">
        <v>6.804930125706993</v>
      </c>
      <c r="L341" s="32">
        <v>4.9811602996531903</v>
      </c>
      <c r="M341" s="32">
        <v>31.780744462251583</v>
      </c>
    </row>
    <row r="342" spans="2:13">
      <c r="B342" s="5" t="s">
        <v>341</v>
      </c>
      <c r="C342" s="33">
        <v>1</v>
      </c>
      <c r="D342" s="32">
        <v>16</v>
      </c>
      <c r="E342" s="32">
        <v>17.600000000000009</v>
      </c>
      <c r="F342" s="32">
        <v>-1.6000000000000085</v>
      </c>
      <c r="G342" s="32">
        <v>-0.24065672682144915</v>
      </c>
      <c r="H342" s="32">
        <v>1.7166286147570076</v>
      </c>
      <c r="I342" s="32">
        <v>14.219735090055362</v>
      </c>
      <c r="J342" s="32">
        <v>20.980264909944655</v>
      </c>
      <c r="K342" s="32">
        <v>6.866514459028032</v>
      </c>
      <c r="L342" s="32">
        <v>4.07894036022142</v>
      </c>
      <c r="M342" s="32">
        <v>31.121059639778597</v>
      </c>
    </row>
    <row r="343" spans="2:13">
      <c r="B343" s="5" t="s">
        <v>342</v>
      </c>
      <c r="C343" s="33">
        <v>1</v>
      </c>
      <c r="D343" s="32">
        <v>15</v>
      </c>
      <c r="E343" s="32">
        <v>17.600000000000009</v>
      </c>
      <c r="F343" s="32">
        <v>-2.6000000000000085</v>
      </c>
      <c r="G343" s="32">
        <v>-0.39106718108485405</v>
      </c>
      <c r="H343" s="32">
        <v>1.7166286147570076</v>
      </c>
      <c r="I343" s="32">
        <v>14.219735090055362</v>
      </c>
      <c r="J343" s="32">
        <v>20.980264909944655</v>
      </c>
      <c r="K343" s="32">
        <v>6.866514459028032</v>
      </c>
      <c r="L343" s="32">
        <v>4.07894036022142</v>
      </c>
      <c r="M343" s="32">
        <v>31.121059639778597</v>
      </c>
    </row>
    <row r="344" spans="2:13">
      <c r="B344" s="5" t="s">
        <v>343</v>
      </c>
      <c r="C344" s="33">
        <v>1</v>
      </c>
      <c r="D344" s="32">
        <v>20</v>
      </c>
      <c r="E344" s="32">
        <v>17.600000000000009</v>
      </c>
      <c r="F344" s="32">
        <v>2.3999999999999915</v>
      </c>
      <c r="G344" s="32">
        <v>0.36098509023217051</v>
      </c>
      <c r="H344" s="32">
        <v>1.7166286147570076</v>
      </c>
      <c r="I344" s="32">
        <v>14.219735090055362</v>
      </c>
      <c r="J344" s="32">
        <v>20.980264909944655</v>
      </c>
      <c r="K344" s="32">
        <v>6.866514459028032</v>
      </c>
      <c r="L344" s="32">
        <v>4.07894036022142</v>
      </c>
      <c r="M344" s="32">
        <v>31.121059639778597</v>
      </c>
    </row>
    <row r="345" spans="2:13">
      <c r="B345" s="5" t="s">
        <v>344</v>
      </c>
      <c r="C345" s="33">
        <v>1</v>
      </c>
      <c r="D345" s="32">
        <v>17</v>
      </c>
      <c r="E345" s="32">
        <v>17.600000000000009</v>
      </c>
      <c r="F345" s="32">
        <v>-0.60000000000000853</v>
      </c>
      <c r="G345" s="32">
        <v>-9.0246272558044238E-2</v>
      </c>
      <c r="H345" s="32">
        <v>1.7166286147570076</v>
      </c>
      <c r="I345" s="32">
        <v>14.219735090055362</v>
      </c>
      <c r="J345" s="32">
        <v>20.980264909944655</v>
      </c>
      <c r="K345" s="32">
        <v>6.866514459028032</v>
      </c>
      <c r="L345" s="32">
        <v>4.07894036022142</v>
      </c>
      <c r="M345" s="32">
        <v>31.121059639778597</v>
      </c>
    </row>
    <row r="346" spans="2:13">
      <c r="B346" s="5" t="s">
        <v>345</v>
      </c>
      <c r="C346" s="33">
        <v>1</v>
      </c>
      <c r="D346" s="32">
        <v>21</v>
      </c>
      <c r="E346" s="32">
        <v>17.600000000000009</v>
      </c>
      <c r="F346" s="32">
        <v>3.3999999999999915</v>
      </c>
      <c r="G346" s="32">
        <v>0.51139554449557545</v>
      </c>
      <c r="H346" s="32">
        <v>1.7166286147570076</v>
      </c>
      <c r="I346" s="32">
        <v>14.219735090055362</v>
      </c>
      <c r="J346" s="32">
        <v>20.980264909944655</v>
      </c>
      <c r="K346" s="32">
        <v>6.866514459028032</v>
      </c>
      <c r="L346" s="32">
        <v>4.07894036022142</v>
      </c>
      <c r="M346" s="32">
        <v>31.121059639778597</v>
      </c>
    </row>
    <row r="347" spans="2:13">
      <c r="B347" s="5" t="s">
        <v>346</v>
      </c>
      <c r="C347" s="33">
        <v>1</v>
      </c>
      <c r="D347" s="32">
        <v>19</v>
      </c>
      <c r="E347" s="32">
        <v>17.600000000000009</v>
      </c>
      <c r="F347" s="32">
        <v>1.3999999999999915</v>
      </c>
      <c r="G347" s="32">
        <v>0.21057463596876561</v>
      </c>
      <c r="H347" s="32">
        <v>1.7166286147570076</v>
      </c>
      <c r="I347" s="32">
        <v>14.219735090055362</v>
      </c>
      <c r="J347" s="32">
        <v>20.980264909944655</v>
      </c>
      <c r="K347" s="32">
        <v>6.866514459028032</v>
      </c>
      <c r="L347" s="32">
        <v>4.07894036022142</v>
      </c>
      <c r="M347" s="32">
        <v>31.121059639778597</v>
      </c>
    </row>
    <row r="348" spans="2:13">
      <c r="B348" s="5" t="s">
        <v>347</v>
      </c>
      <c r="C348" s="33">
        <v>1</v>
      </c>
      <c r="D348" s="32">
        <v>37</v>
      </c>
      <c r="E348" s="32">
        <v>17.600000000000009</v>
      </c>
      <c r="F348" s="32">
        <v>19.399999999999991</v>
      </c>
      <c r="G348" s="32">
        <v>2.9179628127100541</v>
      </c>
      <c r="H348" s="32">
        <v>1.7166286147570076</v>
      </c>
      <c r="I348" s="32">
        <v>14.219735090055362</v>
      </c>
      <c r="J348" s="32">
        <v>20.980264909944655</v>
      </c>
      <c r="K348" s="32">
        <v>6.866514459028032</v>
      </c>
      <c r="L348" s="32">
        <v>4.07894036022142</v>
      </c>
      <c r="M348" s="32">
        <v>31.121059639778597</v>
      </c>
    </row>
    <row r="349" spans="2:13">
      <c r="B349" s="5" t="s">
        <v>348</v>
      </c>
      <c r="C349" s="33">
        <v>1</v>
      </c>
      <c r="D349" s="32">
        <v>16</v>
      </c>
      <c r="E349" s="32">
        <v>17.600000000000009</v>
      </c>
      <c r="F349" s="32">
        <v>-1.6000000000000085</v>
      </c>
      <c r="G349" s="32">
        <v>-0.24065672682144915</v>
      </c>
      <c r="H349" s="32">
        <v>1.7166286147570076</v>
      </c>
      <c r="I349" s="32">
        <v>14.219735090055362</v>
      </c>
      <c r="J349" s="32">
        <v>20.980264909944655</v>
      </c>
      <c r="K349" s="32">
        <v>6.866514459028032</v>
      </c>
      <c r="L349" s="32">
        <v>4.07894036022142</v>
      </c>
      <c r="M349" s="32">
        <v>31.121059639778597</v>
      </c>
    </row>
    <row r="350" spans="2:13">
      <c r="B350" s="5" t="s">
        <v>349</v>
      </c>
      <c r="C350" s="33">
        <v>1</v>
      </c>
      <c r="D350" s="32">
        <v>32</v>
      </c>
      <c r="E350" s="32">
        <v>17.600000000000009</v>
      </c>
      <c r="F350" s="32">
        <v>14.399999999999991</v>
      </c>
      <c r="G350" s="32">
        <v>2.1659105413930297</v>
      </c>
      <c r="H350" s="32">
        <v>1.7166286147570076</v>
      </c>
      <c r="I350" s="32">
        <v>14.219735090055362</v>
      </c>
      <c r="J350" s="32">
        <v>20.980264909944655</v>
      </c>
      <c r="K350" s="32">
        <v>6.866514459028032</v>
      </c>
      <c r="L350" s="32">
        <v>4.07894036022142</v>
      </c>
      <c r="M350" s="32">
        <v>31.121059639778597</v>
      </c>
    </row>
    <row r="351" spans="2:13">
      <c r="B351" s="5" t="s">
        <v>350</v>
      </c>
      <c r="C351" s="33">
        <v>1</v>
      </c>
      <c r="D351" s="32">
        <v>22</v>
      </c>
      <c r="E351" s="32">
        <v>17.600000000000009</v>
      </c>
      <c r="F351" s="32">
        <v>4.3999999999999915</v>
      </c>
      <c r="G351" s="32">
        <v>0.66180599875898038</v>
      </c>
      <c r="H351" s="32">
        <v>1.7166286147570076</v>
      </c>
      <c r="I351" s="32">
        <v>14.219735090055362</v>
      </c>
      <c r="J351" s="32">
        <v>20.980264909944655</v>
      </c>
      <c r="K351" s="32">
        <v>6.866514459028032</v>
      </c>
      <c r="L351" s="32">
        <v>4.07894036022142</v>
      </c>
      <c r="M351" s="32">
        <v>31.121059639778597</v>
      </c>
    </row>
    <row r="352" spans="2:13">
      <c r="B352" s="5" t="s">
        <v>351</v>
      </c>
      <c r="C352" s="33">
        <v>1</v>
      </c>
      <c r="D352" s="32">
        <v>10</v>
      </c>
      <c r="E352" s="32">
        <v>17.600000000000009</v>
      </c>
      <c r="F352" s="32">
        <v>-7.6000000000000085</v>
      </c>
      <c r="G352" s="32">
        <v>-1.1431194524018786</v>
      </c>
      <c r="H352" s="32">
        <v>1.7166286147570076</v>
      </c>
      <c r="I352" s="32">
        <v>14.219735090055362</v>
      </c>
      <c r="J352" s="32">
        <v>20.980264909944655</v>
      </c>
      <c r="K352" s="32">
        <v>6.866514459028032</v>
      </c>
      <c r="L352" s="32">
        <v>4.07894036022142</v>
      </c>
      <c r="M352" s="32">
        <v>31.121059639778597</v>
      </c>
    </row>
    <row r="353" spans="2:13">
      <c r="B353" s="5" t="s">
        <v>352</v>
      </c>
      <c r="C353" s="33">
        <v>1</v>
      </c>
      <c r="D353" s="32">
        <v>6</v>
      </c>
      <c r="E353" s="32">
        <v>17.600000000000009</v>
      </c>
      <c r="F353" s="32">
        <v>-11.600000000000009</v>
      </c>
      <c r="G353" s="32">
        <v>-1.7447612694554984</v>
      </c>
      <c r="H353" s="32">
        <v>1.7166286147570076</v>
      </c>
      <c r="I353" s="32">
        <v>14.219735090055362</v>
      </c>
      <c r="J353" s="32">
        <v>20.980264909944655</v>
      </c>
      <c r="K353" s="32">
        <v>6.866514459028032</v>
      </c>
      <c r="L353" s="32">
        <v>4.07894036022142</v>
      </c>
      <c r="M353" s="32">
        <v>31.121059639778597</v>
      </c>
    </row>
    <row r="354" spans="2:13">
      <c r="B354" s="5" t="s">
        <v>353</v>
      </c>
      <c r="C354" s="33">
        <v>1</v>
      </c>
      <c r="D354" s="32">
        <v>12</v>
      </c>
      <c r="E354" s="32">
        <v>17.600000000000009</v>
      </c>
      <c r="F354" s="32">
        <v>-5.6000000000000085</v>
      </c>
      <c r="G354" s="32">
        <v>-0.84229854387506886</v>
      </c>
      <c r="H354" s="32">
        <v>1.7166286147570076</v>
      </c>
      <c r="I354" s="32">
        <v>14.219735090055362</v>
      </c>
      <c r="J354" s="32">
        <v>20.980264909944655</v>
      </c>
      <c r="K354" s="32">
        <v>6.866514459028032</v>
      </c>
      <c r="L354" s="32">
        <v>4.07894036022142</v>
      </c>
      <c r="M354" s="32">
        <v>31.121059639778597</v>
      </c>
    </row>
    <row r="355" spans="2:13">
      <c r="B355" s="5" t="s">
        <v>354</v>
      </c>
      <c r="C355" s="33">
        <v>1</v>
      </c>
      <c r="D355" s="32">
        <v>4</v>
      </c>
      <c r="E355" s="32">
        <v>17.600000000000009</v>
      </c>
      <c r="F355" s="32">
        <v>-13.600000000000009</v>
      </c>
      <c r="G355" s="32">
        <v>-2.045582177982308</v>
      </c>
      <c r="H355" s="32">
        <v>1.7166286147570076</v>
      </c>
      <c r="I355" s="32">
        <v>14.219735090055362</v>
      </c>
      <c r="J355" s="32">
        <v>20.980264909944655</v>
      </c>
      <c r="K355" s="32">
        <v>6.866514459028032</v>
      </c>
      <c r="L355" s="32">
        <v>4.07894036022142</v>
      </c>
      <c r="M355" s="32">
        <v>31.121059639778597</v>
      </c>
    </row>
    <row r="356" spans="2:13">
      <c r="B356" s="5" t="s">
        <v>355</v>
      </c>
      <c r="C356" s="33">
        <v>1</v>
      </c>
      <c r="D356" s="32">
        <v>17</v>
      </c>
      <c r="E356" s="32">
        <v>17.600000000000009</v>
      </c>
      <c r="F356" s="32">
        <v>-0.60000000000000853</v>
      </c>
      <c r="G356" s="32">
        <v>-9.0246272558044238E-2</v>
      </c>
      <c r="H356" s="32">
        <v>1.7166286147570076</v>
      </c>
      <c r="I356" s="32">
        <v>14.219735090055362</v>
      </c>
      <c r="J356" s="32">
        <v>20.980264909944655</v>
      </c>
      <c r="K356" s="32">
        <v>6.866514459028032</v>
      </c>
      <c r="L356" s="32">
        <v>4.07894036022142</v>
      </c>
      <c r="M356" s="32">
        <v>31.121059639778597</v>
      </c>
    </row>
    <row r="357" spans="2:13">
      <c r="B357" s="5" t="s">
        <v>356</v>
      </c>
      <c r="C357" s="33">
        <v>1</v>
      </c>
      <c r="D357" s="32">
        <v>12</v>
      </c>
      <c r="E357" s="32">
        <v>10.666666666666673</v>
      </c>
      <c r="F357" s="32">
        <v>1.3333333333333268</v>
      </c>
      <c r="G357" s="32">
        <v>0.20054727235120559</v>
      </c>
      <c r="H357" s="32">
        <v>1.7166286147570076</v>
      </c>
      <c r="I357" s="32">
        <v>7.2864017567220269</v>
      </c>
      <c r="J357" s="32">
        <v>14.046931576611319</v>
      </c>
      <c r="K357" s="32">
        <v>6.866514459028032</v>
      </c>
      <c r="L357" s="32">
        <v>-2.8543929731119153</v>
      </c>
      <c r="M357" s="32">
        <v>24.187726306445263</v>
      </c>
    </row>
    <row r="358" spans="2:13">
      <c r="B358" s="5" t="s">
        <v>357</v>
      </c>
      <c r="C358" s="33">
        <v>1</v>
      </c>
      <c r="D358" s="32">
        <v>7</v>
      </c>
      <c r="E358" s="32">
        <v>10.666666666666673</v>
      </c>
      <c r="F358" s="32">
        <v>-3.6666666666666732</v>
      </c>
      <c r="G358" s="32">
        <v>-0.55150499896581906</v>
      </c>
      <c r="H358" s="32">
        <v>1.7166286147570076</v>
      </c>
      <c r="I358" s="32">
        <v>7.2864017567220269</v>
      </c>
      <c r="J358" s="32">
        <v>14.046931576611319</v>
      </c>
      <c r="K358" s="32">
        <v>6.866514459028032</v>
      </c>
      <c r="L358" s="32">
        <v>-2.8543929731119153</v>
      </c>
      <c r="M358" s="32">
        <v>24.187726306445263</v>
      </c>
    </row>
    <row r="359" spans="2:13">
      <c r="B359" s="5" t="s">
        <v>358</v>
      </c>
      <c r="C359" s="33">
        <v>1</v>
      </c>
      <c r="D359" s="32">
        <v>13</v>
      </c>
      <c r="E359" s="32">
        <v>10.666666666666673</v>
      </c>
      <c r="F359" s="32">
        <v>2.3333333333333268</v>
      </c>
      <c r="G359" s="32">
        <v>0.3509577266146105</v>
      </c>
      <c r="H359" s="32">
        <v>1.7166286147570076</v>
      </c>
      <c r="I359" s="32">
        <v>7.2864017567220269</v>
      </c>
      <c r="J359" s="32">
        <v>14.046931576611319</v>
      </c>
      <c r="K359" s="32">
        <v>6.866514459028032</v>
      </c>
      <c r="L359" s="32">
        <v>-2.8543929731119153</v>
      </c>
      <c r="M359" s="32">
        <v>24.187726306445263</v>
      </c>
    </row>
    <row r="360" spans="2:13">
      <c r="B360" s="5" t="s">
        <v>359</v>
      </c>
      <c r="C360" s="33">
        <v>1</v>
      </c>
      <c r="D360" s="32">
        <v>9</v>
      </c>
      <c r="E360" s="32">
        <v>10.666666666666673</v>
      </c>
      <c r="F360" s="32">
        <v>-1.6666666666666732</v>
      </c>
      <c r="G360" s="32">
        <v>-0.25068409043900919</v>
      </c>
      <c r="H360" s="32">
        <v>1.7166286147570076</v>
      </c>
      <c r="I360" s="32">
        <v>7.2864017567220269</v>
      </c>
      <c r="J360" s="32">
        <v>14.046931576611319</v>
      </c>
      <c r="K360" s="32">
        <v>6.866514459028032</v>
      </c>
      <c r="L360" s="32">
        <v>-2.8543929731119153</v>
      </c>
      <c r="M360" s="32">
        <v>24.187726306445263</v>
      </c>
    </row>
    <row r="361" spans="2:13">
      <c r="B361" s="5" t="s">
        <v>360</v>
      </c>
      <c r="C361" s="33">
        <v>1</v>
      </c>
      <c r="D361" s="32">
        <v>14</v>
      </c>
      <c r="E361" s="32">
        <v>10.666666666666673</v>
      </c>
      <c r="F361" s="32">
        <v>3.3333333333333268</v>
      </c>
      <c r="G361" s="32">
        <v>0.50136818087801538</v>
      </c>
      <c r="H361" s="32">
        <v>1.7166286147570076</v>
      </c>
      <c r="I361" s="32">
        <v>7.2864017567220269</v>
      </c>
      <c r="J361" s="32">
        <v>14.046931576611319</v>
      </c>
      <c r="K361" s="32">
        <v>6.866514459028032</v>
      </c>
      <c r="L361" s="32">
        <v>-2.8543929731119153</v>
      </c>
      <c r="M361" s="32">
        <v>24.187726306445263</v>
      </c>
    </row>
    <row r="362" spans="2:13">
      <c r="B362" s="5" t="s">
        <v>361</v>
      </c>
      <c r="C362" s="33">
        <v>1</v>
      </c>
      <c r="D362" s="32">
        <v>9</v>
      </c>
      <c r="E362" s="32">
        <v>10.666666666666673</v>
      </c>
      <c r="F362" s="32">
        <v>-1.6666666666666732</v>
      </c>
      <c r="G362" s="32">
        <v>-0.25068409043900919</v>
      </c>
      <c r="H362" s="32">
        <v>1.7166286147570076</v>
      </c>
      <c r="I362" s="32">
        <v>7.2864017567220269</v>
      </c>
      <c r="J362" s="32">
        <v>14.046931576611319</v>
      </c>
      <c r="K362" s="32">
        <v>6.866514459028032</v>
      </c>
      <c r="L362" s="32">
        <v>-2.8543929731119153</v>
      </c>
      <c r="M362" s="32">
        <v>24.187726306445263</v>
      </c>
    </row>
    <row r="363" spans="2:13">
      <c r="B363" s="5" t="s">
        <v>362</v>
      </c>
      <c r="C363" s="33">
        <v>1</v>
      </c>
      <c r="D363" s="32">
        <v>10</v>
      </c>
      <c r="E363" s="32">
        <v>10.666666666666673</v>
      </c>
      <c r="F363" s="32">
        <v>-0.66666666666667318</v>
      </c>
      <c r="G363" s="32">
        <v>-0.10027363617560427</v>
      </c>
      <c r="H363" s="32">
        <v>1.7166286147570076</v>
      </c>
      <c r="I363" s="32">
        <v>7.2864017567220269</v>
      </c>
      <c r="J363" s="32">
        <v>14.046931576611319</v>
      </c>
      <c r="K363" s="32">
        <v>6.866514459028032</v>
      </c>
      <c r="L363" s="32">
        <v>-2.8543929731119153</v>
      </c>
      <c r="M363" s="32">
        <v>24.187726306445263</v>
      </c>
    </row>
    <row r="364" spans="2:13">
      <c r="B364" s="5" t="s">
        <v>363</v>
      </c>
      <c r="C364" s="33">
        <v>1</v>
      </c>
      <c r="D364" s="32">
        <v>15</v>
      </c>
      <c r="E364" s="32">
        <v>10.666666666666673</v>
      </c>
      <c r="F364" s="32">
        <v>4.3333333333333268</v>
      </c>
      <c r="G364" s="32">
        <v>0.65177863514142031</v>
      </c>
      <c r="H364" s="32">
        <v>1.7166286147570076</v>
      </c>
      <c r="I364" s="32">
        <v>7.2864017567220269</v>
      </c>
      <c r="J364" s="32">
        <v>14.046931576611319</v>
      </c>
      <c r="K364" s="32">
        <v>6.866514459028032</v>
      </c>
      <c r="L364" s="32">
        <v>-2.8543929731119153</v>
      </c>
      <c r="M364" s="32">
        <v>24.187726306445263</v>
      </c>
    </row>
    <row r="365" spans="2:13">
      <c r="B365" s="5" t="s">
        <v>364</v>
      </c>
      <c r="C365" s="33">
        <v>1</v>
      </c>
      <c r="D365" s="32">
        <v>13</v>
      </c>
      <c r="E365" s="32">
        <v>10.666666666666673</v>
      </c>
      <c r="F365" s="32">
        <v>2.3333333333333268</v>
      </c>
      <c r="G365" s="32">
        <v>0.3509577266146105</v>
      </c>
      <c r="H365" s="32">
        <v>1.7166286147570076</v>
      </c>
      <c r="I365" s="32">
        <v>7.2864017567220269</v>
      </c>
      <c r="J365" s="32">
        <v>14.046931576611319</v>
      </c>
      <c r="K365" s="32">
        <v>6.866514459028032</v>
      </c>
      <c r="L365" s="32">
        <v>-2.8543929731119153</v>
      </c>
      <c r="M365" s="32">
        <v>24.187726306445263</v>
      </c>
    </row>
    <row r="366" spans="2:13">
      <c r="B366" s="5" t="s">
        <v>365</v>
      </c>
      <c r="C366" s="33">
        <v>1</v>
      </c>
      <c r="D366" s="32">
        <v>13</v>
      </c>
      <c r="E366" s="32">
        <v>10.666666666666673</v>
      </c>
      <c r="F366" s="32">
        <v>2.3333333333333268</v>
      </c>
      <c r="G366" s="32">
        <v>0.3509577266146105</v>
      </c>
      <c r="H366" s="32">
        <v>1.7166286147570076</v>
      </c>
      <c r="I366" s="32">
        <v>7.2864017567220269</v>
      </c>
      <c r="J366" s="32">
        <v>14.046931576611319</v>
      </c>
      <c r="K366" s="32">
        <v>6.866514459028032</v>
      </c>
      <c r="L366" s="32">
        <v>-2.8543929731119153</v>
      </c>
      <c r="M366" s="32">
        <v>24.187726306445263</v>
      </c>
    </row>
    <row r="367" spans="2:13">
      <c r="B367" s="5" t="s">
        <v>366</v>
      </c>
      <c r="C367" s="33">
        <v>1</v>
      </c>
      <c r="D367" s="32">
        <v>8</v>
      </c>
      <c r="E367" s="32">
        <v>10.666666666666673</v>
      </c>
      <c r="F367" s="32">
        <v>-2.6666666666666732</v>
      </c>
      <c r="G367" s="32">
        <v>-0.40109454470241412</v>
      </c>
      <c r="H367" s="32">
        <v>1.7166286147570076</v>
      </c>
      <c r="I367" s="32">
        <v>7.2864017567220269</v>
      </c>
      <c r="J367" s="32">
        <v>14.046931576611319</v>
      </c>
      <c r="K367" s="32">
        <v>6.866514459028032</v>
      </c>
      <c r="L367" s="32">
        <v>-2.8543929731119153</v>
      </c>
      <c r="M367" s="32">
        <v>24.187726306445263</v>
      </c>
    </row>
    <row r="368" spans="2:13">
      <c r="B368" s="5" t="s">
        <v>367</v>
      </c>
      <c r="C368" s="33">
        <v>1</v>
      </c>
      <c r="D368" s="32">
        <v>9</v>
      </c>
      <c r="E368" s="32">
        <v>10.666666666666673</v>
      </c>
      <c r="F368" s="32">
        <v>-1.6666666666666732</v>
      </c>
      <c r="G368" s="32">
        <v>-0.25068409043900919</v>
      </c>
      <c r="H368" s="32">
        <v>1.7166286147570076</v>
      </c>
      <c r="I368" s="32">
        <v>7.2864017567220269</v>
      </c>
      <c r="J368" s="32">
        <v>14.046931576611319</v>
      </c>
      <c r="K368" s="32">
        <v>6.866514459028032</v>
      </c>
      <c r="L368" s="32">
        <v>-2.8543929731119153</v>
      </c>
      <c r="M368" s="32">
        <v>24.187726306445263</v>
      </c>
    </row>
    <row r="369" spans="2:13">
      <c r="B369" s="5" t="s">
        <v>368</v>
      </c>
      <c r="C369" s="33">
        <v>1</v>
      </c>
      <c r="D369" s="32">
        <v>9</v>
      </c>
      <c r="E369" s="32">
        <v>10.666666666666673</v>
      </c>
      <c r="F369" s="32">
        <v>-1.6666666666666732</v>
      </c>
      <c r="G369" s="32">
        <v>-0.25068409043900919</v>
      </c>
      <c r="H369" s="32">
        <v>1.7166286147570076</v>
      </c>
      <c r="I369" s="32">
        <v>7.2864017567220269</v>
      </c>
      <c r="J369" s="32">
        <v>14.046931576611319</v>
      </c>
      <c r="K369" s="32">
        <v>6.866514459028032</v>
      </c>
      <c r="L369" s="32">
        <v>-2.8543929731119153</v>
      </c>
      <c r="M369" s="32">
        <v>24.187726306445263</v>
      </c>
    </row>
    <row r="370" spans="2:13">
      <c r="B370" s="5" t="s">
        <v>369</v>
      </c>
      <c r="C370" s="33">
        <v>1</v>
      </c>
      <c r="D370" s="32">
        <v>14</v>
      </c>
      <c r="E370" s="32">
        <v>10.666666666666673</v>
      </c>
      <c r="F370" s="32">
        <v>3.3333333333333268</v>
      </c>
      <c r="G370" s="32">
        <v>0.50136818087801538</v>
      </c>
      <c r="H370" s="32">
        <v>1.7166286147570076</v>
      </c>
      <c r="I370" s="32">
        <v>7.2864017567220269</v>
      </c>
      <c r="J370" s="32">
        <v>14.046931576611319</v>
      </c>
      <c r="K370" s="32">
        <v>6.866514459028032</v>
      </c>
      <c r="L370" s="32">
        <v>-2.8543929731119153</v>
      </c>
      <c r="M370" s="32">
        <v>24.187726306445263</v>
      </c>
    </row>
    <row r="371" spans="2:13">
      <c r="B371" s="5" t="s">
        <v>370</v>
      </c>
      <c r="C371" s="33">
        <v>1</v>
      </c>
      <c r="D371" s="32">
        <v>5</v>
      </c>
      <c r="E371" s="32">
        <v>10.666666666666673</v>
      </c>
      <c r="F371" s="32">
        <v>-5.6666666666666732</v>
      </c>
      <c r="G371" s="32">
        <v>-0.85232590749262882</v>
      </c>
      <c r="H371" s="32">
        <v>1.7166286147570076</v>
      </c>
      <c r="I371" s="32">
        <v>7.2864017567220269</v>
      </c>
      <c r="J371" s="32">
        <v>14.046931576611319</v>
      </c>
      <c r="K371" s="32">
        <v>6.866514459028032</v>
      </c>
      <c r="L371" s="32">
        <v>-2.8543929731119153</v>
      </c>
      <c r="M371" s="32">
        <v>24.187726306445263</v>
      </c>
    </row>
    <row r="372" spans="2:13">
      <c r="B372" s="5" t="s">
        <v>371</v>
      </c>
      <c r="C372" s="33">
        <v>1</v>
      </c>
      <c r="D372" s="32">
        <v>22</v>
      </c>
      <c r="E372" s="32">
        <v>18.071428571428584</v>
      </c>
      <c r="F372" s="32">
        <v>3.9285714285714164</v>
      </c>
      <c r="G372" s="32">
        <v>0.59089821317766034</v>
      </c>
      <c r="H372" s="32">
        <v>1.7768794278380777</v>
      </c>
      <c r="I372" s="32">
        <v>14.572521977719155</v>
      </c>
      <c r="J372" s="32">
        <v>21.570335165138012</v>
      </c>
      <c r="K372" s="32">
        <v>6.8818244322354403</v>
      </c>
      <c r="L372" s="32">
        <v>4.5202216040566476</v>
      </c>
      <c r="M372" s="32">
        <v>31.62263553880052</v>
      </c>
    </row>
    <row r="373" spans="2:13">
      <c r="B373" s="5" t="s">
        <v>372</v>
      </c>
      <c r="C373" s="33">
        <v>1</v>
      </c>
      <c r="D373" s="32">
        <v>29</v>
      </c>
      <c r="E373" s="32">
        <v>18.071428571428584</v>
      </c>
      <c r="F373" s="32">
        <v>10.928571428571416</v>
      </c>
      <c r="G373" s="32">
        <v>1.6437713930214948</v>
      </c>
      <c r="H373" s="32">
        <v>1.7768794278380777</v>
      </c>
      <c r="I373" s="32">
        <v>14.572521977719155</v>
      </c>
      <c r="J373" s="32">
        <v>21.570335165138012</v>
      </c>
      <c r="K373" s="32">
        <v>6.8818244322354403</v>
      </c>
      <c r="L373" s="32">
        <v>4.5202216040566476</v>
      </c>
      <c r="M373" s="32">
        <v>31.62263553880052</v>
      </c>
    </row>
    <row r="374" spans="2:13">
      <c r="B374" s="5" t="s">
        <v>373</v>
      </c>
      <c r="C374" s="33">
        <v>1</v>
      </c>
      <c r="D374" s="32">
        <v>9</v>
      </c>
      <c r="E374" s="32">
        <v>18.071428571428584</v>
      </c>
      <c r="F374" s="32">
        <v>-9.0714285714285836</v>
      </c>
      <c r="G374" s="32">
        <v>-1.3644376922466037</v>
      </c>
      <c r="H374" s="32">
        <v>1.7768794278380777</v>
      </c>
      <c r="I374" s="32">
        <v>14.572521977719155</v>
      </c>
      <c r="J374" s="32">
        <v>21.570335165138012</v>
      </c>
      <c r="K374" s="32">
        <v>6.8818244322354403</v>
      </c>
      <c r="L374" s="32">
        <v>4.5202216040566476</v>
      </c>
      <c r="M374" s="32">
        <v>31.62263553880052</v>
      </c>
    </row>
    <row r="375" spans="2:13">
      <c r="B375" s="5" t="s">
        <v>374</v>
      </c>
      <c r="C375" s="33">
        <v>1</v>
      </c>
      <c r="D375" s="32">
        <v>19</v>
      </c>
      <c r="E375" s="32">
        <v>18.071428571428584</v>
      </c>
      <c r="F375" s="32">
        <v>0.92857142857141639</v>
      </c>
      <c r="G375" s="32">
        <v>0.13966685038744558</v>
      </c>
      <c r="H375" s="32">
        <v>1.7768794278380777</v>
      </c>
      <c r="I375" s="32">
        <v>14.572521977719155</v>
      </c>
      <c r="J375" s="32">
        <v>21.570335165138012</v>
      </c>
      <c r="K375" s="32">
        <v>6.8818244322354403</v>
      </c>
      <c r="L375" s="32">
        <v>4.5202216040566476</v>
      </c>
      <c r="M375" s="32">
        <v>31.62263553880052</v>
      </c>
    </row>
    <row r="376" spans="2:13">
      <c r="B376" s="5" t="s">
        <v>375</v>
      </c>
      <c r="C376" s="33">
        <v>1</v>
      </c>
      <c r="D376" s="32">
        <v>20</v>
      </c>
      <c r="E376" s="32">
        <v>18.071428571428584</v>
      </c>
      <c r="F376" s="32">
        <v>1.9285714285714164</v>
      </c>
      <c r="G376" s="32">
        <v>0.29007730465085052</v>
      </c>
      <c r="H376" s="32">
        <v>1.7768794278380777</v>
      </c>
      <c r="I376" s="32">
        <v>14.572521977719155</v>
      </c>
      <c r="J376" s="32">
        <v>21.570335165138012</v>
      </c>
      <c r="K376" s="32">
        <v>6.8818244322354403</v>
      </c>
      <c r="L376" s="32">
        <v>4.5202216040566476</v>
      </c>
      <c r="M376" s="32">
        <v>31.62263553880052</v>
      </c>
    </row>
    <row r="377" spans="2:13">
      <c r="B377" s="5" t="s">
        <v>376</v>
      </c>
      <c r="C377" s="33">
        <v>1</v>
      </c>
      <c r="D377" s="32">
        <v>19</v>
      </c>
      <c r="E377" s="32">
        <v>18.071428571428584</v>
      </c>
      <c r="F377" s="32">
        <v>0.92857142857141639</v>
      </c>
      <c r="G377" s="32">
        <v>0.13966685038744558</v>
      </c>
      <c r="H377" s="32">
        <v>1.7768794278380777</v>
      </c>
      <c r="I377" s="32">
        <v>14.572521977719155</v>
      </c>
      <c r="J377" s="32">
        <v>21.570335165138012</v>
      </c>
      <c r="K377" s="32">
        <v>6.8818244322354403</v>
      </c>
      <c r="L377" s="32">
        <v>4.5202216040566476</v>
      </c>
      <c r="M377" s="32">
        <v>31.62263553880052</v>
      </c>
    </row>
    <row r="378" spans="2:13">
      <c r="B378" s="5" t="s">
        <v>377</v>
      </c>
      <c r="C378" s="33">
        <v>1</v>
      </c>
      <c r="D378" s="32">
        <v>12</v>
      </c>
      <c r="E378" s="32">
        <v>18.071428571428584</v>
      </c>
      <c r="F378" s="32">
        <v>-6.0714285714285836</v>
      </c>
      <c r="G378" s="32">
        <v>-0.9132063294563888</v>
      </c>
      <c r="H378" s="32">
        <v>1.7768794278380777</v>
      </c>
      <c r="I378" s="32">
        <v>14.572521977719155</v>
      </c>
      <c r="J378" s="32">
        <v>21.570335165138012</v>
      </c>
      <c r="K378" s="32">
        <v>6.8818244322354403</v>
      </c>
      <c r="L378" s="32">
        <v>4.5202216040566476</v>
      </c>
      <c r="M378" s="32">
        <v>31.62263553880052</v>
      </c>
    </row>
    <row r="379" spans="2:13">
      <c r="B379" s="5" t="s">
        <v>378</v>
      </c>
      <c r="C379" s="33">
        <v>1</v>
      </c>
      <c r="D379" s="32">
        <v>15</v>
      </c>
      <c r="E379" s="32">
        <v>18.071428571428584</v>
      </c>
      <c r="F379" s="32">
        <v>-3.0714285714285836</v>
      </c>
      <c r="G379" s="32">
        <v>-0.4619749666661741</v>
      </c>
      <c r="H379" s="32">
        <v>1.7768794278380777</v>
      </c>
      <c r="I379" s="32">
        <v>14.572521977719155</v>
      </c>
      <c r="J379" s="32">
        <v>21.570335165138012</v>
      </c>
      <c r="K379" s="32">
        <v>6.8818244322354403</v>
      </c>
      <c r="L379" s="32">
        <v>4.5202216040566476</v>
      </c>
      <c r="M379" s="32">
        <v>31.62263553880052</v>
      </c>
    </row>
    <row r="380" spans="2:13">
      <c r="B380" s="5" t="s">
        <v>379</v>
      </c>
      <c r="C380" s="33">
        <v>1</v>
      </c>
      <c r="D380" s="32">
        <v>21</v>
      </c>
      <c r="E380" s="32">
        <v>18.071428571428584</v>
      </c>
      <c r="F380" s="32">
        <v>2.9285714285714164</v>
      </c>
      <c r="G380" s="32">
        <v>0.44048775891425546</v>
      </c>
      <c r="H380" s="32">
        <v>1.7768794278380777</v>
      </c>
      <c r="I380" s="32">
        <v>14.572521977719155</v>
      </c>
      <c r="J380" s="32">
        <v>21.570335165138012</v>
      </c>
      <c r="K380" s="32">
        <v>6.8818244322354403</v>
      </c>
      <c r="L380" s="32">
        <v>4.5202216040566476</v>
      </c>
      <c r="M380" s="32">
        <v>31.62263553880052</v>
      </c>
    </row>
    <row r="381" spans="2:13">
      <c r="B381" s="5" t="s">
        <v>380</v>
      </c>
      <c r="C381" s="33">
        <v>1</v>
      </c>
      <c r="D381" s="32">
        <v>16</v>
      </c>
      <c r="E381" s="32">
        <v>18.071428571428584</v>
      </c>
      <c r="F381" s="32">
        <v>-2.0714285714285836</v>
      </c>
      <c r="G381" s="32">
        <v>-0.31156451240276917</v>
      </c>
      <c r="H381" s="32">
        <v>1.7768794278380777</v>
      </c>
      <c r="I381" s="32">
        <v>14.572521977719155</v>
      </c>
      <c r="J381" s="32">
        <v>21.570335165138012</v>
      </c>
      <c r="K381" s="32">
        <v>6.8818244322354403</v>
      </c>
      <c r="L381" s="32">
        <v>4.5202216040566476</v>
      </c>
      <c r="M381" s="32">
        <v>31.62263553880052</v>
      </c>
    </row>
    <row r="382" spans="2:13">
      <c r="B382" s="5" t="s">
        <v>381</v>
      </c>
      <c r="C382" s="33">
        <v>1</v>
      </c>
      <c r="D382" s="32">
        <v>26</v>
      </c>
      <c r="E382" s="32">
        <v>18.071428571428584</v>
      </c>
      <c r="F382" s="32">
        <v>7.9285714285714164</v>
      </c>
      <c r="G382" s="32">
        <v>1.1925400302312801</v>
      </c>
      <c r="H382" s="32">
        <v>1.7768794278380777</v>
      </c>
      <c r="I382" s="32">
        <v>14.572521977719155</v>
      </c>
      <c r="J382" s="32">
        <v>21.570335165138012</v>
      </c>
      <c r="K382" s="32">
        <v>6.8818244322354403</v>
      </c>
      <c r="L382" s="32">
        <v>4.5202216040566476</v>
      </c>
      <c r="M382" s="32">
        <v>31.62263553880052</v>
      </c>
    </row>
    <row r="383" spans="2:13">
      <c r="B383" s="5" t="s">
        <v>382</v>
      </c>
      <c r="C383" s="33">
        <v>1</v>
      </c>
      <c r="D383" s="32">
        <v>10</v>
      </c>
      <c r="E383" s="32">
        <v>18.071428571428584</v>
      </c>
      <c r="F383" s="32">
        <v>-8.0714285714285836</v>
      </c>
      <c r="G383" s="32">
        <v>-1.2140272379831987</v>
      </c>
      <c r="H383" s="32">
        <v>1.7768794278380777</v>
      </c>
      <c r="I383" s="32">
        <v>14.572521977719155</v>
      </c>
      <c r="J383" s="32">
        <v>21.570335165138012</v>
      </c>
      <c r="K383" s="32">
        <v>6.8818244322354403</v>
      </c>
      <c r="L383" s="32">
        <v>4.5202216040566476</v>
      </c>
      <c r="M383" s="32">
        <v>31.62263553880052</v>
      </c>
    </row>
    <row r="384" spans="2:13">
      <c r="B384" s="5" t="s">
        <v>383</v>
      </c>
      <c r="C384" s="33">
        <v>1</v>
      </c>
      <c r="D384" s="32">
        <v>15</v>
      </c>
      <c r="E384" s="32">
        <v>18.071428571428584</v>
      </c>
      <c r="F384" s="32">
        <v>-3.0714285714285836</v>
      </c>
      <c r="G384" s="32">
        <v>-0.4619749666661741</v>
      </c>
      <c r="H384" s="32">
        <v>1.7768794278380777</v>
      </c>
      <c r="I384" s="32">
        <v>14.572521977719155</v>
      </c>
      <c r="J384" s="32">
        <v>21.570335165138012</v>
      </c>
      <c r="K384" s="32">
        <v>6.8818244322354403</v>
      </c>
      <c r="L384" s="32">
        <v>4.5202216040566476</v>
      </c>
      <c r="M384" s="32">
        <v>31.62263553880052</v>
      </c>
    </row>
    <row r="385" spans="2:13">
      <c r="B385" s="5" t="s">
        <v>384</v>
      </c>
      <c r="C385" s="33">
        <v>1</v>
      </c>
      <c r="D385" s="32">
        <v>20</v>
      </c>
      <c r="E385" s="32">
        <v>18.071428571428584</v>
      </c>
      <c r="F385" s="32">
        <v>1.9285714285714164</v>
      </c>
      <c r="G385" s="32">
        <v>0.29007730465085052</v>
      </c>
      <c r="H385" s="32">
        <v>1.7768794278380777</v>
      </c>
      <c r="I385" s="32">
        <v>14.572521977719155</v>
      </c>
      <c r="J385" s="32">
        <v>21.570335165138012</v>
      </c>
      <c r="K385" s="32">
        <v>6.8818244322354403</v>
      </c>
      <c r="L385" s="32">
        <v>4.5202216040566476</v>
      </c>
      <c r="M385" s="32">
        <v>31.62263553880052</v>
      </c>
    </row>
    <row r="386" spans="2:13">
      <c r="B386" s="5" t="s">
        <v>385</v>
      </c>
      <c r="C386" s="33">
        <v>1</v>
      </c>
      <c r="D386" s="32">
        <v>21</v>
      </c>
      <c r="E386" s="32">
        <v>17.733333333333341</v>
      </c>
      <c r="F386" s="32">
        <v>3.2666666666666586</v>
      </c>
      <c r="G386" s="32">
        <v>0.49134081726045487</v>
      </c>
      <c r="H386" s="32">
        <v>1.7166286147570076</v>
      </c>
      <c r="I386" s="32">
        <v>14.353068423388695</v>
      </c>
      <c r="J386" s="32">
        <v>21.113598243277988</v>
      </c>
      <c r="K386" s="32">
        <v>6.866514459028032</v>
      </c>
      <c r="L386" s="32">
        <v>4.2122736935547529</v>
      </c>
      <c r="M386" s="32">
        <v>31.25439297311193</v>
      </c>
    </row>
    <row r="387" spans="2:13">
      <c r="B387" s="5" t="s">
        <v>386</v>
      </c>
      <c r="C387" s="33">
        <v>1</v>
      </c>
      <c r="D387" s="32">
        <v>16</v>
      </c>
      <c r="E387" s="32">
        <v>17.733333333333341</v>
      </c>
      <c r="F387" s="32">
        <v>-1.7333333333333414</v>
      </c>
      <c r="G387" s="32">
        <v>-0.26071145405656976</v>
      </c>
      <c r="H387" s="32">
        <v>1.7166286147570076</v>
      </c>
      <c r="I387" s="32">
        <v>14.353068423388695</v>
      </c>
      <c r="J387" s="32">
        <v>21.113598243277988</v>
      </c>
      <c r="K387" s="32">
        <v>6.866514459028032</v>
      </c>
      <c r="L387" s="32">
        <v>4.2122736935547529</v>
      </c>
      <c r="M387" s="32">
        <v>31.25439297311193</v>
      </c>
    </row>
    <row r="388" spans="2:13">
      <c r="B388" s="5" t="s">
        <v>387</v>
      </c>
      <c r="C388" s="33">
        <v>1</v>
      </c>
      <c r="D388" s="32">
        <v>17</v>
      </c>
      <c r="E388" s="32">
        <v>17.733333333333341</v>
      </c>
      <c r="F388" s="32">
        <v>-0.73333333333334139</v>
      </c>
      <c r="G388" s="32">
        <v>-0.11030099979316482</v>
      </c>
      <c r="H388" s="32">
        <v>1.7166286147570076</v>
      </c>
      <c r="I388" s="32">
        <v>14.353068423388695</v>
      </c>
      <c r="J388" s="32">
        <v>21.113598243277988</v>
      </c>
      <c r="K388" s="32">
        <v>6.866514459028032</v>
      </c>
      <c r="L388" s="32">
        <v>4.2122736935547529</v>
      </c>
      <c r="M388" s="32">
        <v>31.25439297311193</v>
      </c>
    </row>
    <row r="389" spans="2:13">
      <c r="B389" s="5" t="s">
        <v>388</v>
      </c>
      <c r="C389" s="33">
        <v>1</v>
      </c>
      <c r="D389" s="32">
        <v>20</v>
      </c>
      <c r="E389" s="32">
        <v>17.733333333333341</v>
      </c>
      <c r="F389" s="32">
        <v>2.2666666666666586</v>
      </c>
      <c r="G389" s="32">
        <v>0.34093036299704993</v>
      </c>
      <c r="H389" s="32">
        <v>1.7166286147570076</v>
      </c>
      <c r="I389" s="32">
        <v>14.353068423388695</v>
      </c>
      <c r="J389" s="32">
        <v>21.113598243277988</v>
      </c>
      <c r="K389" s="32">
        <v>6.866514459028032</v>
      </c>
      <c r="L389" s="32">
        <v>4.2122736935547529</v>
      </c>
      <c r="M389" s="32">
        <v>31.25439297311193</v>
      </c>
    </row>
    <row r="390" spans="2:13">
      <c r="B390" s="5" t="s">
        <v>389</v>
      </c>
      <c r="C390" s="33">
        <v>1</v>
      </c>
      <c r="D390" s="32">
        <v>12</v>
      </c>
      <c r="E390" s="32">
        <v>17.733333333333341</v>
      </c>
      <c r="F390" s="32">
        <v>-5.7333333333333414</v>
      </c>
      <c r="G390" s="32">
        <v>-0.86235327111018945</v>
      </c>
      <c r="H390" s="32">
        <v>1.7166286147570076</v>
      </c>
      <c r="I390" s="32">
        <v>14.353068423388695</v>
      </c>
      <c r="J390" s="32">
        <v>21.113598243277988</v>
      </c>
      <c r="K390" s="32">
        <v>6.866514459028032</v>
      </c>
      <c r="L390" s="32">
        <v>4.2122736935547529</v>
      </c>
      <c r="M390" s="32">
        <v>31.25439297311193</v>
      </c>
    </row>
    <row r="391" spans="2:13">
      <c r="B391" s="5" t="s">
        <v>390</v>
      </c>
      <c r="C391" s="33">
        <v>1</v>
      </c>
      <c r="D391" s="32">
        <v>9</v>
      </c>
      <c r="E391" s="32">
        <v>17.733333333333341</v>
      </c>
      <c r="F391" s="32">
        <v>-8.7333333333333414</v>
      </c>
      <c r="G391" s="32">
        <v>-1.3135846339004043</v>
      </c>
      <c r="H391" s="32">
        <v>1.7166286147570076</v>
      </c>
      <c r="I391" s="32">
        <v>14.353068423388695</v>
      </c>
      <c r="J391" s="32">
        <v>21.113598243277988</v>
      </c>
      <c r="K391" s="32">
        <v>6.866514459028032</v>
      </c>
      <c r="L391" s="32">
        <v>4.2122736935547529</v>
      </c>
      <c r="M391" s="32">
        <v>31.25439297311193</v>
      </c>
    </row>
    <row r="392" spans="2:13">
      <c r="B392" s="5" t="s">
        <v>391</v>
      </c>
      <c r="C392" s="33">
        <v>1</v>
      </c>
      <c r="D392" s="32">
        <v>13</v>
      </c>
      <c r="E392" s="32">
        <v>17.733333333333341</v>
      </c>
      <c r="F392" s="32">
        <v>-4.7333333333333414</v>
      </c>
      <c r="G392" s="32">
        <v>-0.71194281684678451</v>
      </c>
      <c r="H392" s="32">
        <v>1.7166286147570076</v>
      </c>
      <c r="I392" s="32">
        <v>14.353068423388695</v>
      </c>
      <c r="J392" s="32">
        <v>21.113598243277988</v>
      </c>
      <c r="K392" s="32">
        <v>6.866514459028032</v>
      </c>
      <c r="L392" s="32">
        <v>4.2122736935547529</v>
      </c>
      <c r="M392" s="32">
        <v>31.25439297311193</v>
      </c>
    </row>
    <row r="393" spans="2:13">
      <c r="B393" s="5" t="s">
        <v>392</v>
      </c>
      <c r="C393" s="33">
        <v>1</v>
      </c>
      <c r="D393" s="32">
        <v>12</v>
      </c>
      <c r="E393" s="32">
        <v>17.733333333333341</v>
      </c>
      <c r="F393" s="32">
        <v>-5.7333333333333414</v>
      </c>
      <c r="G393" s="32">
        <v>-0.86235327111018945</v>
      </c>
      <c r="H393" s="32">
        <v>1.7166286147570076</v>
      </c>
      <c r="I393" s="32">
        <v>14.353068423388695</v>
      </c>
      <c r="J393" s="32">
        <v>21.113598243277988</v>
      </c>
      <c r="K393" s="32">
        <v>6.866514459028032</v>
      </c>
      <c r="L393" s="32">
        <v>4.2122736935547529</v>
      </c>
      <c r="M393" s="32">
        <v>31.25439297311193</v>
      </c>
    </row>
    <row r="394" spans="2:13">
      <c r="B394" s="5" t="s">
        <v>393</v>
      </c>
      <c r="C394" s="33">
        <v>1</v>
      </c>
      <c r="D394" s="32">
        <v>21</v>
      </c>
      <c r="E394" s="32">
        <v>17.733333333333341</v>
      </c>
      <c r="F394" s="32">
        <v>3.2666666666666586</v>
      </c>
      <c r="G394" s="32">
        <v>0.49134081726045487</v>
      </c>
      <c r="H394" s="32">
        <v>1.7166286147570076</v>
      </c>
      <c r="I394" s="32">
        <v>14.353068423388695</v>
      </c>
      <c r="J394" s="32">
        <v>21.113598243277988</v>
      </c>
      <c r="K394" s="32">
        <v>6.866514459028032</v>
      </c>
      <c r="L394" s="32">
        <v>4.2122736935547529</v>
      </c>
      <c r="M394" s="32">
        <v>31.25439297311193</v>
      </c>
    </row>
    <row r="395" spans="2:13">
      <c r="B395" s="5" t="s">
        <v>394</v>
      </c>
      <c r="C395" s="33">
        <v>1</v>
      </c>
      <c r="D395" s="32">
        <v>23</v>
      </c>
      <c r="E395" s="32">
        <v>17.733333333333341</v>
      </c>
      <c r="F395" s="32">
        <v>5.2666666666666586</v>
      </c>
      <c r="G395" s="32">
        <v>0.79216172578726474</v>
      </c>
      <c r="H395" s="32">
        <v>1.7166286147570076</v>
      </c>
      <c r="I395" s="32">
        <v>14.353068423388695</v>
      </c>
      <c r="J395" s="32">
        <v>21.113598243277988</v>
      </c>
      <c r="K395" s="32">
        <v>6.866514459028032</v>
      </c>
      <c r="L395" s="32">
        <v>4.2122736935547529</v>
      </c>
      <c r="M395" s="32">
        <v>31.25439297311193</v>
      </c>
    </row>
    <row r="396" spans="2:13">
      <c r="B396" s="5" t="s">
        <v>395</v>
      </c>
      <c r="C396" s="33">
        <v>1</v>
      </c>
      <c r="D396" s="32">
        <v>23</v>
      </c>
      <c r="E396" s="32">
        <v>17.733333333333341</v>
      </c>
      <c r="F396" s="32">
        <v>5.2666666666666586</v>
      </c>
      <c r="G396" s="32">
        <v>0.79216172578726474</v>
      </c>
      <c r="H396" s="32">
        <v>1.7166286147570076</v>
      </c>
      <c r="I396" s="32">
        <v>14.353068423388695</v>
      </c>
      <c r="J396" s="32">
        <v>21.113598243277988</v>
      </c>
      <c r="K396" s="32">
        <v>6.866514459028032</v>
      </c>
      <c r="L396" s="32">
        <v>4.2122736935547529</v>
      </c>
      <c r="M396" s="32">
        <v>31.25439297311193</v>
      </c>
    </row>
    <row r="397" spans="2:13">
      <c r="B397" s="5" t="s">
        <v>396</v>
      </c>
      <c r="C397" s="33">
        <v>1</v>
      </c>
      <c r="D397" s="32">
        <v>16</v>
      </c>
      <c r="E397" s="32">
        <v>17.733333333333341</v>
      </c>
      <c r="F397" s="32">
        <v>-1.7333333333333414</v>
      </c>
      <c r="G397" s="32">
        <v>-0.26071145405656976</v>
      </c>
      <c r="H397" s="32">
        <v>1.7166286147570076</v>
      </c>
      <c r="I397" s="32">
        <v>14.353068423388695</v>
      </c>
      <c r="J397" s="32">
        <v>21.113598243277988</v>
      </c>
      <c r="K397" s="32">
        <v>6.866514459028032</v>
      </c>
      <c r="L397" s="32">
        <v>4.2122736935547529</v>
      </c>
      <c r="M397" s="32">
        <v>31.25439297311193</v>
      </c>
    </row>
    <row r="398" spans="2:13">
      <c r="B398" s="5" t="s">
        <v>397</v>
      </c>
      <c r="C398" s="33">
        <v>1</v>
      </c>
      <c r="D398" s="32">
        <v>14</v>
      </c>
      <c r="E398" s="32">
        <v>17.733333333333341</v>
      </c>
      <c r="F398" s="32">
        <v>-3.7333333333333414</v>
      </c>
      <c r="G398" s="32">
        <v>-0.56153236258337957</v>
      </c>
      <c r="H398" s="32">
        <v>1.7166286147570076</v>
      </c>
      <c r="I398" s="32">
        <v>14.353068423388695</v>
      </c>
      <c r="J398" s="32">
        <v>21.113598243277988</v>
      </c>
      <c r="K398" s="32">
        <v>6.866514459028032</v>
      </c>
      <c r="L398" s="32">
        <v>4.2122736935547529</v>
      </c>
      <c r="M398" s="32">
        <v>31.25439297311193</v>
      </c>
    </row>
    <row r="399" spans="2:13">
      <c r="B399" s="5" t="s">
        <v>398</v>
      </c>
      <c r="C399" s="33">
        <v>1</v>
      </c>
      <c r="D399" s="32">
        <v>11</v>
      </c>
      <c r="E399" s="32">
        <v>17.733333333333341</v>
      </c>
      <c r="F399" s="32">
        <v>-6.7333333333333414</v>
      </c>
      <c r="G399" s="32">
        <v>-1.0127637253735944</v>
      </c>
      <c r="H399" s="32">
        <v>1.7166286147570076</v>
      </c>
      <c r="I399" s="32">
        <v>14.353068423388695</v>
      </c>
      <c r="J399" s="32">
        <v>21.113598243277988</v>
      </c>
      <c r="K399" s="32">
        <v>6.866514459028032</v>
      </c>
      <c r="L399" s="32">
        <v>4.2122736935547529</v>
      </c>
      <c r="M399" s="32">
        <v>31.25439297311193</v>
      </c>
    </row>
    <row r="400" spans="2:13">
      <c r="B400" s="5" t="s">
        <v>399</v>
      </c>
      <c r="C400" s="33">
        <v>1</v>
      </c>
      <c r="D400" s="32">
        <v>38</v>
      </c>
      <c r="E400" s="32">
        <v>17.733333333333341</v>
      </c>
      <c r="F400" s="32">
        <v>20.266666666666659</v>
      </c>
      <c r="G400" s="32">
        <v>3.0483185397383386</v>
      </c>
      <c r="H400" s="32">
        <v>1.7166286147570076</v>
      </c>
      <c r="I400" s="32">
        <v>14.353068423388695</v>
      </c>
      <c r="J400" s="32">
        <v>21.113598243277988</v>
      </c>
      <c r="K400" s="32">
        <v>6.866514459028032</v>
      </c>
      <c r="L400" s="32">
        <v>4.2122736935547529</v>
      </c>
      <c r="M400" s="32">
        <v>31.25439297311193</v>
      </c>
    </row>
    <row r="401" spans="2:13">
      <c r="B401" s="5" t="s">
        <v>400</v>
      </c>
      <c r="C401" s="33">
        <v>1</v>
      </c>
      <c r="D401" s="32">
        <v>16</v>
      </c>
      <c r="E401" s="32">
        <v>16.722222222222232</v>
      </c>
      <c r="F401" s="32">
        <v>-0.72222222222223209</v>
      </c>
      <c r="G401" s="32">
        <v>-0.1086297725235717</v>
      </c>
      <c r="H401" s="32">
        <v>1.5670603586020986</v>
      </c>
      <c r="I401" s="32">
        <v>13.636476653022477</v>
      </c>
      <c r="J401" s="32">
        <v>19.807967791421987</v>
      </c>
      <c r="K401" s="32">
        <v>6.8306577415751555</v>
      </c>
      <c r="L401" s="32">
        <v>3.2717691206021122</v>
      </c>
      <c r="M401" s="32">
        <v>30.172675323842352</v>
      </c>
    </row>
    <row r="402" spans="2:13">
      <c r="B402" s="5" t="s">
        <v>401</v>
      </c>
      <c r="C402" s="33">
        <v>1</v>
      </c>
      <c r="D402" s="32">
        <v>14</v>
      </c>
      <c r="E402" s="32">
        <v>16.722222222222232</v>
      </c>
      <c r="F402" s="32">
        <v>-2.7222222222222321</v>
      </c>
      <c r="G402" s="32">
        <v>-0.40945068105038157</v>
      </c>
      <c r="H402" s="32">
        <v>1.5670603586020986</v>
      </c>
      <c r="I402" s="32">
        <v>13.636476653022477</v>
      </c>
      <c r="J402" s="32">
        <v>19.807967791421987</v>
      </c>
      <c r="K402" s="32">
        <v>6.8306577415751555</v>
      </c>
      <c r="L402" s="32">
        <v>3.2717691206021122</v>
      </c>
      <c r="M402" s="32">
        <v>30.172675323842352</v>
      </c>
    </row>
    <row r="403" spans="2:13">
      <c r="B403" s="5" t="s">
        <v>402</v>
      </c>
      <c r="C403" s="33">
        <v>1</v>
      </c>
      <c r="D403" s="32">
        <v>33</v>
      </c>
      <c r="E403" s="32">
        <v>16.722222222222232</v>
      </c>
      <c r="F403" s="32">
        <v>16.277777777777768</v>
      </c>
      <c r="G403" s="32">
        <v>2.4483479499543122</v>
      </c>
      <c r="H403" s="32">
        <v>1.5670603586020986</v>
      </c>
      <c r="I403" s="32">
        <v>13.636476653022477</v>
      </c>
      <c r="J403" s="32">
        <v>19.807967791421987</v>
      </c>
      <c r="K403" s="32">
        <v>6.8306577415751555</v>
      </c>
      <c r="L403" s="32">
        <v>3.2717691206021122</v>
      </c>
      <c r="M403" s="32">
        <v>30.172675323842352</v>
      </c>
    </row>
    <row r="404" spans="2:13">
      <c r="B404" s="5" t="s">
        <v>403</v>
      </c>
      <c r="C404" s="33">
        <v>1</v>
      </c>
      <c r="D404" s="32">
        <v>7</v>
      </c>
      <c r="E404" s="32">
        <v>16.722222222222232</v>
      </c>
      <c r="F404" s="32">
        <v>-9.7222222222222321</v>
      </c>
      <c r="G404" s="32">
        <v>-1.462323860894216</v>
      </c>
      <c r="H404" s="32">
        <v>1.5670603586020986</v>
      </c>
      <c r="I404" s="32">
        <v>13.636476653022477</v>
      </c>
      <c r="J404" s="32">
        <v>19.807967791421987</v>
      </c>
      <c r="K404" s="32">
        <v>6.8306577415751555</v>
      </c>
      <c r="L404" s="32">
        <v>3.2717691206021122</v>
      </c>
      <c r="M404" s="32">
        <v>30.172675323842352</v>
      </c>
    </row>
    <row r="405" spans="2:13">
      <c r="B405" s="5" t="s">
        <v>404</v>
      </c>
      <c r="C405" s="33">
        <v>1</v>
      </c>
      <c r="D405" s="32">
        <v>14</v>
      </c>
      <c r="E405" s="32">
        <v>16.722222222222232</v>
      </c>
      <c r="F405" s="32">
        <v>-2.7222222222222321</v>
      </c>
      <c r="G405" s="32">
        <v>-0.40945068105038157</v>
      </c>
      <c r="H405" s="32">
        <v>1.5670603586020986</v>
      </c>
      <c r="I405" s="32">
        <v>13.636476653022477</v>
      </c>
      <c r="J405" s="32">
        <v>19.807967791421987</v>
      </c>
      <c r="K405" s="32">
        <v>6.8306577415751555</v>
      </c>
      <c r="L405" s="32">
        <v>3.2717691206021122</v>
      </c>
      <c r="M405" s="32">
        <v>30.172675323842352</v>
      </c>
    </row>
    <row r="406" spans="2:13">
      <c r="B406" s="5" t="s">
        <v>405</v>
      </c>
      <c r="C406" s="33">
        <v>1</v>
      </c>
      <c r="D406" s="32">
        <v>23</v>
      </c>
      <c r="E406" s="32">
        <v>16.722222222222232</v>
      </c>
      <c r="F406" s="32">
        <v>6.2777777777777679</v>
      </c>
      <c r="G406" s="32">
        <v>0.9442434073202628</v>
      </c>
      <c r="H406" s="32">
        <v>1.5670603586020986</v>
      </c>
      <c r="I406" s="32">
        <v>13.636476653022477</v>
      </c>
      <c r="J406" s="32">
        <v>19.807967791421987</v>
      </c>
      <c r="K406" s="32">
        <v>6.8306577415751555</v>
      </c>
      <c r="L406" s="32">
        <v>3.2717691206021122</v>
      </c>
      <c r="M406" s="32">
        <v>30.172675323842352</v>
      </c>
    </row>
    <row r="407" spans="2:13">
      <c r="B407" s="5" t="s">
        <v>406</v>
      </c>
      <c r="C407" s="33">
        <v>1</v>
      </c>
      <c r="D407" s="32">
        <v>22</v>
      </c>
      <c r="E407" s="32">
        <v>16.722222222222232</v>
      </c>
      <c r="F407" s="32">
        <v>5.2777777777777679</v>
      </c>
      <c r="G407" s="32">
        <v>0.79383295305685786</v>
      </c>
      <c r="H407" s="32">
        <v>1.5670603586020986</v>
      </c>
      <c r="I407" s="32">
        <v>13.636476653022477</v>
      </c>
      <c r="J407" s="32">
        <v>19.807967791421987</v>
      </c>
      <c r="K407" s="32">
        <v>6.8306577415751555</v>
      </c>
      <c r="L407" s="32">
        <v>3.2717691206021122</v>
      </c>
      <c r="M407" s="32">
        <v>30.172675323842352</v>
      </c>
    </row>
    <row r="408" spans="2:13">
      <c r="B408" s="5" t="s">
        <v>407</v>
      </c>
      <c r="C408" s="33">
        <v>1</v>
      </c>
      <c r="D408" s="32">
        <v>6</v>
      </c>
      <c r="E408" s="32">
        <v>16.722222222222232</v>
      </c>
      <c r="F408" s="32">
        <v>-10.722222222222232</v>
      </c>
      <c r="G408" s="32">
        <v>-1.612734315157621</v>
      </c>
      <c r="H408" s="32">
        <v>1.5670603586020986</v>
      </c>
      <c r="I408" s="32">
        <v>13.636476653022477</v>
      </c>
      <c r="J408" s="32">
        <v>19.807967791421987</v>
      </c>
      <c r="K408" s="32">
        <v>6.8306577415751555</v>
      </c>
      <c r="L408" s="32">
        <v>3.2717691206021122</v>
      </c>
      <c r="M408" s="32">
        <v>30.172675323842352</v>
      </c>
    </row>
    <row r="409" spans="2:13">
      <c r="B409" s="5" t="s">
        <v>408</v>
      </c>
      <c r="C409" s="33">
        <v>1</v>
      </c>
      <c r="D409" s="32">
        <v>20</v>
      </c>
      <c r="E409" s="32">
        <v>16.722222222222232</v>
      </c>
      <c r="F409" s="32">
        <v>3.2777777777777679</v>
      </c>
      <c r="G409" s="32">
        <v>0.49301204453004799</v>
      </c>
      <c r="H409" s="32">
        <v>1.5670603586020986</v>
      </c>
      <c r="I409" s="32">
        <v>13.636476653022477</v>
      </c>
      <c r="J409" s="32">
        <v>19.807967791421987</v>
      </c>
      <c r="K409" s="32">
        <v>6.8306577415751555</v>
      </c>
      <c r="L409" s="32">
        <v>3.2717691206021122</v>
      </c>
      <c r="M409" s="32">
        <v>30.172675323842352</v>
      </c>
    </row>
    <row r="410" spans="2:13">
      <c r="B410" s="5" t="s">
        <v>409</v>
      </c>
      <c r="C410" s="33">
        <v>1</v>
      </c>
      <c r="D410" s="32">
        <v>7</v>
      </c>
      <c r="E410" s="32">
        <v>16.722222222222232</v>
      </c>
      <c r="F410" s="32">
        <v>-9.7222222222222321</v>
      </c>
      <c r="G410" s="32">
        <v>-1.462323860894216</v>
      </c>
      <c r="H410" s="32">
        <v>1.5670603586020986</v>
      </c>
      <c r="I410" s="32">
        <v>13.636476653022477</v>
      </c>
      <c r="J410" s="32">
        <v>19.807967791421987</v>
      </c>
      <c r="K410" s="32">
        <v>6.8306577415751555</v>
      </c>
      <c r="L410" s="32">
        <v>3.2717691206021122</v>
      </c>
      <c r="M410" s="32">
        <v>30.172675323842352</v>
      </c>
    </row>
    <row r="411" spans="2:13">
      <c r="B411" s="5" t="s">
        <v>410</v>
      </c>
      <c r="C411" s="33">
        <v>1</v>
      </c>
      <c r="D411" s="32">
        <v>8</v>
      </c>
      <c r="E411" s="32">
        <v>16.722222222222232</v>
      </c>
      <c r="F411" s="32">
        <v>-8.7222222222222321</v>
      </c>
      <c r="G411" s="32">
        <v>-1.3119134066308111</v>
      </c>
      <c r="H411" s="32">
        <v>1.5670603586020986</v>
      </c>
      <c r="I411" s="32">
        <v>13.636476653022477</v>
      </c>
      <c r="J411" s="32">
        <v>19.807967791421987</v>
      </c>
      <c r="K411" s="32">
        <v>6.8306577415751555</v>
      </c>
      <c r="L411" s="32">
        <v>3.2717691206021122</v>
      </c>
      <c r="M411" s="32">
        <v>30.172675323842352</v>
      </c>
    </row>
    <row r="412" spans="2:13">
      <c r="B412" s="5" t="s">
        <v>411</v>
      </c>
      <c r="C412" s="33">
        <v>1</v>
      </c>
      <c r="D412" s="32">
        <v>23</v>
      </c>
      <c r="E412" s="32">
        <v>16.722222222222232</v>
      </c>
      <c r="F412" s="32">
        <v>6.2777777777777679</v>
      </c>
      <c r="G412" s="32">
        <v>0.9442434073202628</v>
      </c>
      <c r="H412" s="32">
        <v>1.5670603586020986</v>
      </c>
      <c r="I412" s="32">
        <v>13.636476653022477</v>
      </c>
      <c r="J412" s="32">
        <v>19.807967791421987</v>
      </c>
      <c r="K412" s="32">
        <v>6.8306577415751555</v>
      </c>
      <c r="L412" s="32">
        <v>3.2717691206021122</v>
      </c>
      <c r="M412" s="32">
        <v>30.172675323842352</v>
      </c>
    </row>
    <row r="413" spans="2:13">
      <c r="B413" s="5" t="s">
        <v>412</v>
      </c>
      <c r="C413" s="33">
        <v>1</v>
      </c>
      <c r="D413" s="32">
        <v>14</v>
      </c>
      <c r="E413" s="32">
        <v>16.722222222222232</v>
      </c>
      <c r="F413" s="32">
        <v>-2.7222222222222321</v>
      </c>
      <c r="G413" s="32">
        <v>-0.40945068105038157</v>
      </c>
      <c r="H413" s="32">
        <v>1.5670603586020986</v>
      </c>
      <c r="I413" s="32">
        <v>13.636476653022477</v>
      </c>
      <c r="J413" s="32">
        <v>19.807967791421987</v>
      </c>
      <c r="K413" s="32">
        <v>6.8306577415751555</v>
      </c>
      <c r="L413" s="32">
        <v>3.2717691206021122</v>
      </c>
      <c r="M413" s="32">
        <v>30.172675323842352</v>
      </c>
    </row>
    <row r="414" spans="2:13">
      <c r="B414" s="5" t="s">
        <v>413</v>
      </c>
      <c r="C414" s="33">
        <v>1</v>
      </c>
      <c r="D414" s="32">
        <v>14</v>
      </c>
      <c r="E414" s="32">
        <v>16.722222222222232</v>
      </c>
      <c r="F414" s="32">
        <v>-2.7222222222222321</v>
      </c>
      <c r="G414" s="32">
        <v>-0.40945068105038157</v>
      </c>
      <c r="H414" s="32">
        <v>1.5670603586020986</v>
      </c>
      <c r="I414" s="32">
        <v>13.636476653022477</v>
      </c>
      <c r="J414" s="32">
        <v>19.807967791421987</v>
      </c>
      <c r="K414" s="32">
        <v>6.8306577415751555</v>
      </c>
      <c r="L414" s="32">
        <v>3.2717691206021122</v>
      </c>
      <c r="M414" s="32">
        <v>30.172675323842352</v>
      </c>
    </row>
    <row r="415" spans="2:13">
      <c r="B415" s="5" t="s">
        <v>414</v>
      </c>
      <c r="C415" s="33">
        <v>1</v>
      </c>
      <c r="D415" s="32">
        <v>9</v>
      </c>
      <c r="E415" s="32">
        <v>16.722222222222232</v>
      </c>
      <c r="F415" s="32">
        <v>-7.7222222222222321</v>
      </c>
      <c r="G415" s="32">
        <v>-1.1615029523674061</v>
      </c>
      <c r="H415" s="32">
        <v>1.5670603586020986</v>
      </c>
      <c r="I415" s="32">
        <v>13.636476653022477</v>
      </c>
      <c r="J415" s="32">
        <v>19.807967791421987</v>
      </c>
      <c r="K415" s="32">
        <v>6.8306577415751555</v>
      </c>
      <c r="L415" s="32">
        <v>3.2717691206021122</v>
      </c>
      <c r="M415" s="32">
        <v>30.172675323842352</v>
      </c>
    </row>
    <row r="416" spans="2:13">
      <c r="B416" s="5" t="s">
        <v>415</v>
      </c>
      <c r="C416" s="33">
        <v>1</v>
      </c>
      <c r="D416" s="32">
        <v>23</v>
      </c>
      <c r="E416" s="32">
        <v>16.722222222222232</v>
      </c>
      <c r="F416" s="32">
        <v>6.2777777777777679</v>
      </c>
      <c r="G416" s="32">
        <v>0.9442434073202628</v>
      </c>
      <c r="H416" s="32">
        <v>1.5670603586020986</v>
      </c>
      <c r="I416" s="32">
        <v>13.636476653022477</v>
      </c>
      <c r="J416" s="32">
        <v>19.807967791421987</v>
      </c>
      <c r="K416" s="32">
        <v>6.8306577415751555</v>
      </c>
      <c r="L416" s="32">
        <v>3.2717691206021122</v>
      </c>
      <c r="M416" s="32">
        <v>30.172675323842352</v>
      </c>
    </row>
    <row r="417" spans="2:13">
      <c r="B417" s="5" t="s">
        <v>416</v>
      </c>
      <c r="C417" s="33">
        <v>1</v>
      </c>
      <c r="D417" s="32">
        <v>10</v>
      </c>
      <c r="E417" s="32">
        <v>16.722222222222232</v>
      </c>
      <c r="F417" s="32">
        <v>-6.7222222222222321</v>
      </c>
      <c r="G417" s="32">
        <v>-1.0110924981040013</v>
      </c>
      <c r="H417" s="32">
        <v>1.5670603586020986</v>
      </c>
      <c r="I417" s="32">
        <v>13.636476653022477</v>
      </c>
      <c r="J417" s="32">
        <v>19.807967791421987</v>
      </c>
      <c r="K417" s="32">
        <v>6.8306577415751555</v>
      </c>
      <c r="L417" s="32">
        <v>3.2717691206021122</v>
      </c>
      <c r="M417" s="32">
        <v>30.172675323842352</v>
      </c>
    </row>
    <row r="418" spans="2:13">
      <c r="B418" s="5" t="s">
        <v>417</v>
      </c>
      <c r="C418" s="33">
        <v>1</v>
      </c>
      <c r="D418" s="32">
        <v>38</v>
      </c>
      <c r="E418" s="32">
        <v>16.722222222222232</v>
      </c>
      <c r="F418" s="32">
        <v>21.277777777777768</v>
      </c>
      <c r="G418" s="32">
        <v>3.2004002212713365</v>
      </c>
      <c r="H418" s="32">
        <v>1.5670603586020986</v>
      </c>
      <c r="I418" s="32">
        <v>13.636476653022477</v>
      </c>
      <c r="J418" s="32">
        <v>19.807967791421987</v>
      </c>
      <c r="K418" s="32">
        <v>6.8306577415751555</v>
      </c>
      <c r="L418" s="32">
        <v>3.2717691206021122</v>
      </c>
      <c r="M418" s="32">
        <v>30.172675323842352</v>
      </c>
    </row>
    <row r="419" spans="2:13">
      <c r="B419" s="5" t="s">
        <v>418</v>
      </c>
      <c r="C419" s="33">
        <v>1</v>
      </c>
      <c r="D419" s="32">
        <v>7</v>
      </c>
      <c r="E419" s="32">
        <v>13.812499999999989</v>
      </c>
      <c r="F419" s="32">
        <v>-6.8124999999999893</v>
      </c>
      <c r="G419" s="32">
        <v>-1.0246712196694445</v>
      </c>
      <c r="H419" s="32">
        <v>1.6621185091442567</v>
      </c>
      <c r="I419" s="32">
        <v>10.539572574503744</v>
      </c>
      <c r="J419" s="32">
        <v>17.085427425496235</v>
      </c>
      <c r="K419" s="32">
        <v>6.8530901754958977</v>
      </c>
      <c r="L419" s="32">
        <v>0.31787451969814029</v>
      </c>
      <c r="M419" s="32">
        <v>27.307125480301838</v>
      </c>
    </row>
    <row r="420" spans="2:13">
      <c r="B420" s="5" t="s">
        <v>419</v>
      </c>
      <c r="C420" s="33">
        <v>1</v>
      </c>
      <c r="D420" s="32">
        <v>10</v>
      </c>
      <c r="E420" s="32">
        <v>13.812499999999989</v>
      </c>
      <c r="F420" s="32">
        <v>-3.8124999999999893</v>
      </c>
      <c r="G420" s="32">
        <v>-0.5734398568792296</v>
      </c>
      <c r="H420" s="32">
        <v>1.6621185091442567</v>
      </c>
      <c r="I420" s="32">
        <v>10.539572574503744</v>
      </c>
      <c r="J420" s="32">
        <v>17.085427425496235</v>
      </c>
      <c r="K420" s="32">
        <v>6.8530901754958977</v>
      </c>
      <c r="L420" s="32">
        <v>0.31787451969814029</v>
      </c>
      <c r="M420" s="32">
        <v>27.307125480301838</v>
      </c>
    </row>
    <row r="421" spans="2:13">
      <c r="B421" s="5" t="s">
        <v>420</v>
      </c>
      <c r="C421" s="33">
        <v>1</v>
      </c>
      <c r="D421" s="32">
        <v>10</v>
      </c>
      <c r="E421" s="32">
        <v>13.812499999999989</v>
      </c>
      <c r="F421" s="32">
        <v>-3.8124999999999893</v>
      </c>
      <c r="G421" s="32">
        <v>-0.5734398568792296</v>
      </c>
      <c r="H421" s="32">
        <v>1.6621185091442567</v>
      </c>
      <c r="I421" s="32">
        <v>10.539572574503744</v>
      </c>
      <c r="J421" s="32">
        <v>17.085427425496235</v>
      </c>
      <c r="K421" s="32">
        <v>6.8530901754958977</v>
      </c>
      <c r="L421" s="32">
        <v>0.31787451969814029</v>
      </c>
      <c r="M421" s="32">
        <v>27.307125480301838</v>
      </c>
    </row>
    <row r="422" spans="2:13">
      <c r="B422" s="5" t="s">
        <v>421</v>
      </c>
      <c r="C422" s="33">
        <v>1</v>
      </c>
      <c r="D422" s="32">
        <v>13</v>
      </c>
      <c r="E422" s="32">
        <v>13.812499999999989</v>
      </c>
      <c r="F422" s="32">
        <v>-0.81249999999998934</v>
      </c>
      <c r="G422" s="32">
        <v>-0.12220849408901489</v>
      </c>
      <c r="H422" s="32">
        <v>1.6621185091442567</v>
      </c>
      <c r="I422" s="32">
        <v>10.539572574503744</v>
      </c>
      <c r="J422" s="32">
        <v>17.085427425496235</v>
      </c>
      <c r="K422" s="32">
        <v>6.8530901754958977</v>
      </c>
      <c r="L422" s="32">
        <v>0.31787451969814029</v>
      </c>
      <c r="M422" s="32">
        <v>27.307125480301838</v>
      </c>
    </row>
    <row r="423" spans="2:13">
      <c r="B423" s="5" t="s">
        <v>422</v>
      </c>
      <c r="C423" s="33">
        <v>1</v>
      </c>
      <c r="D423" s="32">
        <v>17</v>
      </c>
      <c r="E423" s="32">
        <v>13.812499999999989</v>
      </c>
      <c r="F423" s="32">
        <v>3.1875000000000107</v>
      </c>
      <c r="G423" s="32">
        <v>0.47943332296460478</v>
      </c>
      <c r="H423" s="32">
        <v>1.6621185091442567</v>
      </c>
      <c r="I423" s="32">
        <v>10.539572574503744</v>
      </c>
      <c r="J423" s="32">
        <v>17.085427425496235</v>
      </c>
      <c r="K423" s="32">
        <v>6.8530901754958977</v>
      </c>
      <c r="L423" s="32">
        <v>0.31787451969814029</v>
      </c>
      <c r="M423" s="32">
        <v>27.307125480301838</v>
      </c>
    </row>
    <row r="424" spans="2:13">
      <c r="B424" s="5" t="s">
        <v>423</v>
      </c>
      <c r="C424" s="33">
        <v>1</v>
      </c>
      <c r="D424" s="32">
        <v>8</v>
      </c>
      <c r="E424" s="32">
        <v>13.812499999999989</v>
      </c>
      <c r="F424" s="32">
        <v>-5.8124999999999893</v>
      </c>
      <c r="G424" s="32">
        <v>-0.87426076540603948</v>
      </c>
      <c r="H424" s="32">
        <v>1.6621185091442567</v>
      </c>
      <c r="I424" s="32">
        <v>10.539572574503744</v>
      </c>
      <c r="J424" s="32">
        <v>17.085427425496235</v>
      </c>
      <c r="K424" s="32">
        <v>6.8530901754958977</v>
      </c>
      <c r="L424" s="32">
        <v>0.31787451969814029</v>
      </c>
      <c r="M424" s="32">
        <v>27.307125480301838</v>
      </c>
    </row>
    <row r="425" spans="2:13">
      <c r="B425" s="5" t="s">
        <v>424</v>
      </c>
      <c r="C425" s="33">
        <v>1</v>
      </c>
      <c r="D425" s="32">
        <v>11</v>
      </c>
      <c r="E425" s="32">
        <v>13.812499999999989</v>
      </c>
      <c r="F425" s="32">
        <v>-2.8124999999999893</v>
      </c>
      <c r="G425" s="32">
        <v>-0.42302940261582472</v>
      </c>
      <c r="H425" s="32">
        <v>1.6621185091442567</v>
      </c>
      <c r="I425" s="32">
        <v>10.539572574503744</v>
      </c>
      <c r="J425" s="32">
        <v>17.085427425496235</v>
      </c>
      <c r="K425" s="32">
        <v>6.8530901754958977</v>
      </c>
      <c r="L425" s="32">
        <v>0.31787451969814029</v>
      </c>
      <c r="M425" s="32">
        <v>27.307125480301838</v>
      </c>
    </row>
    <row r="426" spans="2:13">
      <c r="B426" s="5" t="s">
        <v>425</v>
      </c>
      <c r="C426" s="33">
        <v>1</v>
      </c>
      <c r="D426" s="32">
        <v>20</v>
      </c>
      <c r="E426" s="32">
        <v>13.812499999999989</v>
      </c>
      <c r="F426" s="32">
        <v>6.1875000000000107</v>
      </c>
      <c r="G426" s="32">
        <v>0.93066468575481953</v>
      </c>
      <c r="H426" s="32">
        <v>1.6621185091442567</v>
      </c>
      <c r="I426" s="32">
        <v>10.539572574503744</v>
      </c>
      <c r="J426" s="32">
        <v>17.085427425496235</v>
      </c>
      <c r="K426" s="32">
        <v>6.8530901754958977</v>
      </c>
      <c r="L426" s="32">
        <v>0.31787451969814029</v>
      </c>
      <c r="M426" s="32">
        <v>27.307125480301838</v>
      </c>
    </row>
    <row r="427" spans="2:13">
      <c r="B427" s="5" t="s">
        <v>426</v>
      </c>
      <c r="C427" s="33">
        <v>1</v>
      </c>
      <c r="D427" s="32">
        <v>23</v>
      </c>
      <c r="E427" s="32">
        <v>13.812499999999989</v>
      </c>
      <c r="F427" s="32">
        <v>9.1875000000000107</v>
      </c>
      <c r="G427" s="32">
        <v>1.3818960485450342</v>
      </c>
      <c r="H427" s="32">
        <v>1.6621185091442567</v>
      </c>
      <c r="I427" s="32">
        <v>10.539572574503744</v>
      </c>
      <c r="J427" s="32">
        <v>17.085427425496235</v>
      </c>
      <c r="K427" s="32">
        <v>6.8530901754958977</v>
      </c>
      <c r="L427" s="32">
        <v>0.31787451969814029</v>
      </c>
      <c r="M427" s="32">
        <v>27.307125480301838</v>
      </c>
    </row>
    <row r="428" spans="2:13">
      <c r="B428" s="5" t="s">
        <v>427</v>
      </c>
      <c r="C428" s="33">
        <v>1</v>
      </c>
      <c r="D428" s="32">
        <v>11</v>
      </c>
      <c r="E428" s="32">
        <v>13.812499999999989</v>
      </c>
      <c r="F428" s="32">
        <v>-2.8124999999999893</v>
      </c>
      <c r="G428" s="32">
        <v>-0.42302940261582472</v>
      </c>
      <c r="H428" s="32">
        <v>1.6621185091442567</v>
      </c>
      <c r="I428" s="32">
        <v>10.539572574503744</v>
      </c>
      <c r="J428" s="32">
        <v>17.085427425496235</v>
      </c>
      <c r="K428" s="32">
        <v>6.8530901754958977</v>
      </c>
      <c r="L428" s="32">
        <v>0.31787451969814029</v>
      </c>
      <c r="M428" s="32">
        <v>27.307125480301838</v>
      </c>
    </row>
    <row r="429" spans="2:13">
      <c r="B429" s="5" t="s">
        <v>428</v>
      </c>
      <c r="C429" s="33">
        <v>1</v>
      </c>
      <c r="D429" s="32">
        <v>10</v>
      </c>
      <c r="E429" s="32">
        <v>13.812499999999989</v>
      </c>
      <c r="F429" s="32">
        <v>-3.8124999999999893</v>
      </c>
      <c r="G429" s="32">
        <v>-0.5734398568792296</v>
      </c>
      <c r="H429" s="32">
        <v>1.6621185091442567</v>
      </c>
      <c r="I429" s="32">
        <v>10.539572574503744</v>
      </c>
      <c r="J429" s="32">
        <v>17.085427425496235</v>
      </c>
      <c r="K429" s="32">
        <v>6.8530901754958977</v>
      </c>
      <c r="L429" s="32">
        <v>0.31787451969814029</v>
      </c>
      <c r="M429" s="32">
        <v>27.307125480301838</v>
      </c>
    </row>
    <row r="430" spans="2:13">
      <c r="B430" s="5" t="s">
        <v>429</v>
      </c>
      <c r="C430" s="33">
        <v>1</v>
      </c>
      <c r="D430" s="32">
        <v>14</v>
      </c>
      <c r="E430" s="32">
        <v>13.812499999999989</v>
      </c>
      <c r="F430" s="32">
        <v>0.18750000000001066</v>
      </c>
      <c r="G430" s="32">
        <v>2.8201960174390025E-2</v>
      </c>
      <c r="H430" s="32">
        <v>1.6621185091442567</v>
      </c>
      <c r="I430" s="32">
        <v>10.539572574503744</v>
      </c>
      <c r="J430" s="32">
        <v>17.085427425496235</v>
      </c>
      <c r="K430" s="32">
        <v>6.8530901754958977</v>
      </c>
      <c r="L430" s="32">
        <v>0.31787451969814029</v>
      </c>
      <c r="M430" s="32">
        <v>27.307125480301838</v>
      </c>
    </row>
    <row r="431" spans="2:13">
      <c r="B431" s="5" t="s">
        <v>430</v>
      </c>
      <c r="C431" s="33">
        <v>1</v>
      </c>
      <c r="D431" s="32">
        <v>14</v>
      </c>
      <c r="E431" s="32">
        <v>13.812499999999989</v>
      </c>
      <c r="F431" s="32">
        <v>0.18750000000001066</v>
      </c>
      <c r="G431" s="32">
        <v>2.8201960174390025E-2</v>
      </c>
      <c r="H431" s="32">
        <v>1.6621185091442567</v>
      </c>
      <c r="I431" s="32">
        <v>10.539572574503744</v>
      </c>
      <c r="J431" s="32">
        <v>17.085427425496235</v>
      </c>
      <c r="K431" s="32">
        <v>6.8530901754958977</v>
      </c>
      <c r="L431" s="32">
        <v>0.31787451969814029</v>
      </c>
      <c r="M431" s="32">
        <v>27.307125480301838</v>
      </c>
    </row>
    <row r="432" spans="2:13">
      <c r="B432" s="5" t="s">
        <v>431</v>
      </c>
      <c r="C432" s="33">
        <v>1</v>
      </c>
      <c r="D432" s="32">
        <v>18</v>
      </c>
      <c r="E432" s="32">
        <v>13.812499999999989</v>
      </c>
      <c r="F432" s="32">
        <v>4.1875000000000107</v>
      </c>
      <c r="G432" s="32">
        <v>0.62984377722800966</v>
      </c>
      <c r="H432" s="32">
        <v>1.6621185091442567</v>
      </c>
      <c r="I432" s="32">
        <v>10.539572574503744</v>
      </c>
      <c r="J432" s="32">
        <v>17.085427425496235</v>
      </c>
      <c r="K432" s="32">
        <v>6.8530901754958977</v>
      </c>
      <c r="L432" s="32">
        <v>0.31787451969814029</v>
      </c>
      <c r="M432" s="32">
        <v>27.307125480301838</v>
      </c>
    </row>
    <row r="433" spans="2:13">
      <c r="B433" s="5" t="s">
        <v>432</v>
      </c>
      <c r="C433" s="33">
        <v>1</v>
      </c>
      <c r="D433" s="32">
        <v>11</v>
      </c>
      <c r="E433" s="32">
        <v>13.812499999999989</v>
      </c>
      <c r="F433" s="32">
        <v>-2.8124999999999893</v>
      </c>
      <c r="G433" s="32">
        <v>-0.42302940261582472</v>
      </c>
      <c r="H433" s="32">
        <v>1.6621185091442567</v>
      </c>
      <c r="I433" s="32">
        <v>10.539572574503744</v>
      </c>
      <c r="J433" s="32">
        <v>17.085427425496235</v>
      </c>
      <c r="K433" s="32">
        <v>6.8530901754958977</v>
      </c>
      <c r="L433" s="32">
        <v>0.31787451969814029</v>
      </c>
      <c r="M433" s="32">
        <v>27.307125480301838</v>
      </c>
    </row>
    <row r="434" spans="2:13" ht="16" thickBot="1">
      <c r="B434" s="18" t="s">
        <v>433</v>
      </c>
      <c r="C434" s="15">
        <v>1</v>
      </c>
      <c r="D434" s="13">
        <v>24</v>
      </c>
      <c r="E434" s="13">
        <v>13.812499999999989</v>
      </c>
      <c r="F434" s="13">
        <v>10.187500000000011</v>
      </c>
      <c r="G434" s="13">
        <v>1.5323065028084393</v>
      </c>
      <c r="H434" s="13">
        <v>1.6621185091442567</v>
      </c>
      <c r="I434" s="13">
        <v>10.539572574503744</v>
      </c>
      <c r="J434" s="13">
        <v>17.085427425496235</v>
      </c>
      <c r="K434" s="13">
        <v>6.8530901754958977</v>
      </c>
      <c r="L434" s="13">
        <v>0.31787451969814029</v>
      </c>
      <c r="M434" s="13">
        <v>27.307125480301838</v>
      </c>
    </row>
    <row r="453" spans="6:6">
      <c r="F453" t="s">
        <v>60</v>
      </c>
    </row>
    <row r="472" spans="2:7">
      <c r="F472" t="s">
        <v>60</v>
      </c>
    </row>
    <row r="475" spans="2:7">
      <c r="B475" s="3" t="s">
        <v>443</v>
      </c>
    </row>
    <row r="477" spans="2:7">
      <c r="B477" s="73" t="s">
        <v>444</v>
      </c>
      <c r="C477" s="73"/>
      <c r="D477" s="73"/>
      <c r="E477" s="73"/>
      <c r="F477" s="73"/>
      <c r="G477" s="73"/>
    </row>
    <row r="478" spans="2:7">
      <c r="B478" s="73"/>
      <c r="C478" s="73"/>
      <c r="D478" s="73"/>
      <c r="E478" s="73"/>
      <c r="F478" s="73"/>
      <c r="G478" s="73"/>
    </row>
    <row r="480" spans="2:7">
      <c r="B480" s="73" t="s">
        <v>445</v>
      </c>
      <c r="C480" s="73"/>
      <c r="D480" s="73"/>
      <c r="E480" s="73"/>
      <c r="F480" s="73"/>
      <c r="G480" s="73"/>
    </row>
    <row r="481" spans="2:7">
      <c r="B481" s="73"/>
      <c r="C481" s="73"/>
      <c r="D481" s="73"/>
      <c r="E481" s="73"/>
      <c r="F481" s="73"/>
      <c r="G481" s="73"/>
    </row>
    <row r="482" spans="2:7">
      <c r="B482" s="73"/>
      <c r="C482" s="73"/>
      <c r="D482" s="73"/>
      <c r="E482" s="73"/>
      <c r="F482" s="73"/>
      <c r="G482" s="73"/>
    </row>
    <row r="486" spans="2:7">
      <c r="B486" s="1" t="s">
        <v>446</v>
      </c>
    </row>
    <row r="487" spans="2:7" ht="16" thickBot="1"/>
    <row r="488" spans="2:7" ht="32">
      <c r="B488" s="6" t="s">
        <v>447</v>
      </c>
      <c r="C488" s="7" t="s">
        <v>448</v>
      </c>
      <c r="D488" s="7" t="s">
        <v>145</v>
      </c>
      <c r="E488" s="7" t="s">
        <v>148</v>
      </c>
      <c r="F488" s="7" t="s">
        <v>149</v>
      </c>
    </row>
    <row r="489" spans="2:7">
      <c r="B489" s="8" t="s">
        <v>75</v>
      </c>
      <c r="C489" s="12">
        <v>12.333333333333337</v>
      </c>
      <c r="D489" s="12">
        <v>1.9192491373589842</v>
      </c>
      <c r="E489" s="12">
        <v>8.5540822730366202</v>
      </c>
      <c r="F489" s="12">
        <v>16.112584393630055</v>
      </c>
    </row>
    <row r="490" spans="2:7">
      <c r="B490" s="5" t="s">
        <v>90</v>
      </c>
      <c r="C490" s="32">
        <v>18.692307692307715</v>
      </c>
      <c r="D490" s="32">
        <v>1.8439549263438013</v>
      </c>
      <c r="E490" s="32">
        <v>15.061320722000326</v>
      </c>
      <c r="F490" s="32">
        <v>22.323294662615105</v>
      </c>
    </row>
    <row r="491" spans="2:7">
      <c r="B491" s="5" t="s">
        <v>91</v>
      </c>
      <c r="C491" s="32">
        <v>15.153846153846153</v>
      </c>
      <c r="D491" s="32">
        <v>1.8439549263438015</v>
      </c>
      <c r="E491" s="32">
        <v>11.522859183538763</v>
      </c>
      <c r="F491" s="32">
        <v>18.784833124153543</v>
      </c>
    </row>
    <row r="492" spans="2:7">
      <c r="B492" s="5" t="s">
        <v>92</v>
      </c>
      <c r="C492" s="32">
        <v>14.722222222222213</v>
      </c>
      <c r="D492" s="32">
        <v>1.5670603586020977</v>
      </c>
      <c r="E492" s="32">
        <v>11.636476653022459</v>
      </c>
      <c r="F492" s="32">
        <v>17.807967791421966</v>
      </c>
    </row>
    <row r="493" spans="2:7">
      <c r="B493" s="5" t="s">
        <v>93</v>
      </c>
      <c r="C493" s="32">
        <v>16.052631578947381</v>
      </c>
      <c r="D493" s="32">
        <v>1.5252645502206872</v>
      </c>
      <c r="E493" s="32">
        <v>13.049187390046157</v>
      </c>
      <c r="F493" s="32">
        <v>19.056075767848604</v>
      </c>
    </row>
    <row r="494" spans="2:7">
      <c r="B494" s="5" t="s">
        <v>94</v>
      </c>
      <c r="C494" s="32">
        <v>17.000000000000011</v>
      </c>
      <c r="D494" s="32">
        <v>1.6621185091442503</v>
      </c>
      <c r="E494" s="32">
        <v>13.727072574503776</v>
      </c>
      <c r="F494" s="32">
        <v>20.272927425496245</v>
      </c>
    </row>
    <row r="495" spans="2:7">
      <c r="B495" s="5" t="s">
        <v>95</v>
      </c>
      <c r="C495" s="32">
        <v>17.363636363636374</v>
      </c>
      <c r="D495" s="32">
        <v>1.4174594272698926</v>
      </c>
      <c r="E495" s="32">
        <v>14.572474476853493</v>
      </c>
      <c r="F495" s="32">
        <v>20.154798250419255</v>
      </c>
    </row>
    <row r="496" spans="2:7">
      <c r="B496" s="5" t="s">
        <v>96</v>
      </c>
      <c r="C496" s="32">
        <v>15.875000000000011</v>
      </c>
      <c r="D496" s="32">
        <v>1.6621185091442503</v>
      </c>
      <c r="E496" s="32">
        <v>12.602072574503776</v>
      </c>
      <c r="F496" s="32">
        <v>19.147927425496245</v>
      </c>
    </row>
    <row r="497" spans="2:6">
      <c r="B497" s="5" t="s">
        <v>97</v>
      </c>
      <c r="C497" s="32">
        <v>20.833333333333361</v>
      </c>
      <c r="D497" s="32">
        <v>1.5670603586020977</v>
      </c>
      <c r="E497" s="32">
        <v>17.747587764133609</v>
      </c>
      <c r="F497" s="32">
        <v>23.919078902533112</v>
      </c>
    </row>
    <row r="498" spans="2:6">
      <c r="B498" s="5" t="s">
        <v>98</v>
      </c>
      <c r="C498" s="32">
        <v>23.125000000000021</v>
      </c>
      <c r="D498" s="32">
        <v>1.6621185091442503</v>
      </c>
      <c r="E498" s="32">
        <v>19.852072574503786</v>
      </c>
      <c r="F498" s="32">
        <v>26.397927425496256</v>
      </c>
    </row>
    <row r="499" spans="2:6">
      <c r="B499" s="5" t="s">
        <v>99</v>
      </c>
      <c r="C499" s="32">
        <v>18.380952380952387</v>
      </c>
      <c r="D499" s="32">
        <v>1.4508159775506051</v>
      </c>
      <c r="E499" s="32">
        <v>15.524107110203161</v>
      </c>
      <c r="F499" s="32">
        <v>21.237797651701612</v>
      </c>
    </row>
    <row r="500" spans="2:6">
      <c r="B500" s="5" t="s">
        <v>100</v>
      </c>
      <c r="C500" s="32">
        <v>17.600000000000009</v>
      </c>
      <c r="D500" s="32">
        <v>1.7166286147570082</v>
      </c>
      <c r="E500" s="32">
        <v>14.219735090055361</v>
      </c>
      <c r="F500" s="32">
        <v>20.980264909944655</v>
      </c>
    </row>
    <row r="501" spans="2:6">
      <c r="B501" s="5" t="s">
        <v>101</v>
      </c>
      <c r="C501" s="32">
        <v>10.666666666666673</v>
      </c>
      <c r="D501" s="32">
        <v>1.7166286147570082</v>
      </c>
      <c r="E501" s="32">
        <v>7.2864017567220252</v>
      </c>
      <c r="F501" s="32">
        <v>14.046931576611321</v>
      </c>
    </row>
    <row r="502" spans="2:6">
      <c r="B502" s="5" t="s">
        <v>102</v>
      </c>
      <c r="C502" s="32">
        <v>18.071428571428584</v>
      </c>
      <c r="D502" s="32">
        <v>1.7768794278380777</v>
      </c>
      <c r="E502" s="32">
        <v>14.572521977719155</v>
      </c>
      <c r="F502" s="32">
        <v>21.570335165138012</v>
      </c>
    </row>
    <row r="503" spans="2:6">
      <c r="B503" s="5" t="s">
        <v>103</v>
      </c>
      <c r="C503" s="32">
        <v>17.733333333333341</v>
      </c>
      <c r="D503" s="32">
        <v>1.7166286147570073</v>
      </c>
      <c r="E503" s="32">
        <v>14.353068423388695</v>
      </c>
      <c r="F503" s="32">
        <v>21.113598243277988</v>
      </c>
    </row>
    <row r="504" spans="2:6">
      <c r="B504" s="5" t="s">
        <v>104</v>
      </c>
      <c r="C504" s="32">
        <v>16.722222222222232</v>
      </c>
      <c r="D504" s="32">
        <v>1.5670603586020986</v>
      </c>
      <c r="E504" s="32">
        <v>13.636476653022477</v>
      </c>
      <c r="F504" s="32">
        <v>19.807967791421987</v>
      </c>
    </row>
    <row r="505" spans="2:6" ht="16" thickBot="1">
      <c r="B505" s="18" t="s">
        <v>105</v>
      </c>
      <c r="C505" s="13">
        <v>13.812499999999989</v>
      </c>
      <c r="D505" s="13">
        <v>1.6621185091442563</v>
      </c>
      <c r="E505" s="13">
        <v>10.539572574503744</v>
      </c>
      <c r="F505" s="13">
        <v>17.085427425496235</v>
      </c>
    </row>
    <row r="524" spans="6:6">
      <c r="F524" t="s">
        <v>60</v>
      </c>
    </row>
  </sheetData>
  <mergeCells count="2">
    <mergeCell ref="B477:G478"/>
    <mergeCell ref="B480:G482"/>
  </mergeCells>
  <pageMargins left="0.7" right="0.7" top="0.75" bottom="0.75" header="0.3" footer="0.3"/>
  <ignoredErrors>
    <ignoredError sqref="C21:C37 B489:B506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D475567">
              <controlPr defaultSize="0" autoFill="0" autoPict="0" macro="[0]!GoToResultsNew2020091417262364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BA04-EF84-0347-B811-954A526121AE}">
  <sheetPr codeName="Sheet6">
    <tabColor rgb="FF007800"/>
  </sheetPr>
  <dimension ref="B1:J63"/>
  <sheetViews>
    <sheetView topLeftCell="A8" zoomScaleNormal="100" workbookViewId="0">
      <selection activeCell="H26" sqref="H26:H27"/>
    </sheetView>
  </sheetViews>
  <sheetFormatPr baseColWidth="10" defaultRowHeight="15"/>
  <cols>
    <col min="1" max="1" width="5.83203125" customWidth="1"/>
    <col min="2" max="2" width="10.83203125" customWidth="1"/>
  </cols>
  <sheetData>
    <row r="1" spans="2:9">
      <c r="B1" t="s">
        <v>81</v>
      </c>
    </row>
    <row r="2" spans="2:9">
      <c r="B2" t="s">
        <v>26</v>
      </c>
    </row>
    <row r="3" spans="2:9">
      <c r="B3" t="s">
        <v>80</v>
      </c>
    </row>
    <row r="4" spans="2:9">
      <c r="B4" t="s">
        <v>28</v>
      </c>
    </row>
    <row r="5" spans="2:9">
      <c r="B5" t="s">
        <v>29</v>
      </c>
    </row>
    <row r="6" spans="2:9" ht="34.25" customHeight="1"/>
    <row r="7" spans="2:9" ht="21" customHeight="1">
      <c r="B7" s="2"/>
    </row>
    <row r="10" spans="2:9">
      <c r="B10" s="3" t="s">
        <v>30</v>
      </c>
    </row>
    <row r="11" spans="2:9" ht="16" thickBot="1"/>
    <row r="12" spans="2:9" ht="30" customHeight="1">
      <c r="B12" s="6" t="s">
        <v>31</v>
      </c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38</v>
      </c>
    </row>
    <row r="13" spans="2:9" ht="16" thickBot="1">
      <c r="B13" s="9" t="s">
        <v>25</v>
      </c>
      <c r="C13" s="11">
        <v>277</v>
      </c>
      <c r="D13" s="11">
        <v>0</v>
      </c>
      <c r="E13" s="11">
        <v>277</v>
      </c>
      <c r="F13" s="10">
        <v>2</v>
      </c>
      <c r="G13" s="10">
        <v>41</v>
      </c>
      <c r="H13" s="10">
        <v>16.830324909747301</v>
      </c>
      <c r="I13" s="10">
        <v>7.0353726534073546</v>
      </c>
    </row>
    <row r="16" spans="2:9">
      <c r="B16" s="3" t="s">
        <v>39</v>
      </c>
    </row>
    <row r="17" spans="2:9" ht="16" thickBot="1"/>
    <row r="18" spans="2:9" ht="16">
      <c r="B18" s="7" t="s">
        <v>31</v>
      </c>
      <c r="C18" s="7" t="s">
        <v>41</v>
      </c>
      <c r="D18" s="7" t="s">
        <v>42</v>
      </c>
      <c r="E18" s="7" t="s">
        <v>43</v>
      </c>
      <c r="F18" s="7" t="s">
        <v>44</v>
      </c>
    </row>
    <row r="19" spans="2:9">
      <c r="B19" s="16" t="s">
        <v>79</v>
      </c>
      <c r="C19" s="8" t="s">
        <v>74</v>
      </c>
      <c r="D19" s="14">
        <v>198</v>
      </c>
      <c r="E19" s="14">
        <v>198</v>
      </c>
      <c r="F19" s="12">
        <v>71.480144404332137</v>
      </c>
    </row>
    <row r="20" spans="2:9" ht="16" thickBot="1">
      <c r="B20" s="17" t="s">
        <v>40</v>
      </c>
      <c r="C20" s="18" t="s">
        <v>75</v>
      </c>
      <c r="D20" s="15">
        <v>79</v>
      </c>
      <c r="E20" s="15">
        <v>79</v>
      </c>
      <c r="F20" s="13">
        <v>28.51985559566787</v>
      </c>
    </row>
    <row r="23" spans="2:9">
      <c r="B23" s="3" t="s">
        <v>45</v>
      </c>
    </row>
    <row r="24" spans="2:9" ht="16" thickBot="1"/>
    <row r="25" spans="2:9" ht="30" customHeight="1">
      <c r="B25" s="6" t="s">
        <v>31</v>
      </c>
      <c r="C25" s="7" t="s">
        <v>32</v>
      </c>
      <c r="D25" s="7" t="s">
        <v>33</v>
      </c>
      <c r="E25" s="7" t="s">
        <v>34</v>
      </c>
      <c r="F25" s="7" t="s">
        <v>35</v>
      </c>
      <c r="G25" s="7" t="s">
        <v>36</v>
      </c>
      <c r="H25" s="7" t="s">
        <v>37</v>
      </c>
      <c r="I25" s="7" t="s">
        <v>38</v>
      </c>
    </row>
    <row r="26" spans="2:9">
      <c r="B26" s="8" t="s">
        <v>76</v>
      </c>
      <c r="C26" s="14">
        <v>198</v>
      </c>
      <c r="D26" s="14">
        <v>0</v>
      </c>
      <c r="E26" s="14">
        <v>198</v>
      </c>
      <c r="F26" s="12">
        <v>2</v>
      </c>
      <c r="G26" s="12">
        <v>41</v>
      </c>
      <c r="H26" s="12">
        <v>16.691919191919183</v>
      </c>
      <c r="I26" s="12">
        <v>6.5354197278229655</v>
      </c>
    </row>
    <row r="27" spans="2:9" ht="16" thickBot="1">
      <c r="B27" s="18" t="s">
        <v>77</v>
      </c>
      <c r="C27" s="15">
        <v>79</v>
      </c>
      <c r="D27" s="15">
        <v>0</v>
      </c>
      <c r="E27" s="15">
        <v>79</v>
      </c>
      <c r="F27" s="13">
        <v>4</v>
      </c>
      <c r="G27" s="13">
        <v>41</v>
      </c>
      <c r="H27" s="13">
        <v>17.177215189873415</v>
      </c>
      <c r="I27" s="13">
        <v>8.1912390560654789</v>
      </c>
    </row>
    <row r="30" spans="2:9">
      <c r="B30" s="1" t="s">
        <v>48</v>
      </c>
    </row>
    <row r="32" spans="2:9">
      <c r="B32" s="3" t="s">
        <v>49</v>
      </c>
    </row>
    <row r="33" spans="2:10">
      <c r="B33" s="19">
        <v>-2.5079913614732172</v>
      </c>
      <c r="C33" s="20">
        <v>1.5373993655647533</v>
      </c>
    </row>
    <row r="34" spans="2:10" ht="16" thickBot="1"/>
    <row r="35" spans="2:10">
      <c r="B35" s="22" t="s">
        <v>50</v>
      </c>
      <c r="C35" s="25">
        <v>-0.48529599795423195</v>
      </c>
    </row>
    <row r="36" spans="2:10">
      <c r="B36" s="21" t="s">
        <v>51</v>
      </c>
      <c r="C36" s="26">
        <v>-0.47024514664281047</v>
      </c>
    </row>
    <row r="37" spans="2:10">
      <c r="B37" s="21" t="s">
        <v>52</v>
      </c>
      <c r="C37" s="26">
        <v>1.9599639845400536</v>
      </c>
    </row>
    <row r="38" spans="2:10">
      <c r="B38" s="21" t="s">
        <v>53</v>
      </c>
      <c r="C38" s="26">
        <v>0.63817988247808555</v>
      </c>
    </row>
    <row r="39" spans="2:10" ht="16" thickBot="1">
      <c r="B39" s="23" t="s">
        <v>54</v>
      </c>
      <c r="C39" s="27">
        <v>0.05</v>
      </c>
    </row>
    <row r="41" spans="2:10">
      <c r="B41" s="3" t="s">
        <v>56</v>
      </c>
    </row>
    <row r="42" spans="2:10">
      <c r="B42" s="3" t="s">
        <v>57</v>
      </c>
    </row>
    <row r="43" spans="2:10">
      <c r="B43" s="3" t="s">
        <v>58</v>
      </c>
    </row>
    <row r="44" spans="2:10" ht="15" customHeight="1">
      <c r="B44" s="72" t="s">
        <v>67</v>
      </c>
      <c r="C44" s="72"/>
      <c r="D44" s="72"/>
      <c r="E44" s="72"/>
      <c r="F44" s="72"/>
      <c r="G44" s="72"/>
      <c r="H44" s="72"/>
      <c r="I44" s="72"/>
      <c r="J44" s="72"/>
    </row>
    <row r="63" spans="6:6">
      <c r="F63" t="s">
        <v>60</v>
      </c>
    </row>
  </sheetData>
  <mergeCells count="1">
    <mergeCell ref="B44:J44"/>
  </mergeCells>
  <pageMargins left="0.7" right="0.7" top="0.75" bottom="0.75" header="0.3" footer="0.3"/>
  <ignoredErrors>
    <ignoredError sqref="C19:C20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D485018">
              <controlPr defaultSize="0" autoFill="0" autoPict="0" macro="[0]!GoToResultsNew202009141723445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C061-6AC0-4445-BC3E-2B6E6C8F4F07}">
  <sheetPr codeName="Sheet5">
    <tabColor rgb="FF007800"/>
  </sheetPr>
  <dimension ref="B1:J63"/>
  <sheetViews>
    <sheetView topLeftCell="A6" zoomScaleNormal="100" workbookViewId="0">
      <selection activeCell="C36" sqref="C36"/>
    </sheetView>
  </sheetViews>
  <sheetFormatPr baseColWidth="10" defaultRowHeight="15"/>
  <cols>
    <col min="1" max="1" width="5.83203125" customWidth="1"/>
    <col min="2" max="3" width="10.83203125" customWidth="1"/>
  </cols>
  <sheetData>
    <row r="1" spans="2:9">
      <c r="B1" t="s">
        <v>78</v>
      </c>
    </row>
    <row r="2" spans="2:9">
      <c r="B2" t="s">
        <v>26</v>
      </c>
    </row>
    <row r="3" spans="2:9">
      <c r="B3" t="s">
        <v>73</v>
      </c>
    </row>
    <row r="4" spans="2:9">
      <c r="B4" t="s">
        <v>28</v>
      </c>
    </row>
    <row r="5" spans="2:9">
      <c r="B5" t="s">
        <v>29</v>
      </c>
    </row>
    <row r="6" spans="2:9" ht="34.25" customHeight="1"/>
    <row r="7" spans="2:9" ht="21" customHeight="1">
      <c r="B7" s="2"/>
    </row>
    <row r="10" spans="2:9">
      <c r="B10" s="3" t="s">
        <v>30</v>
      </c>
    </row>
    <row r="11" spans="2:9" ht="16" thickBot="1"/>
    <row r="12" spans="2:9" ht="30" customHeight="1">
      <c r="B12" s="6" t="s">
        <v>31</v>
      </c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38</v>
      </c>
    </row>
    <row r="13" spans="2:9" ht="16" thickBot="1">
      <c r="B13" s="9" t="s">
        <v>25</v>
      </c>
      <c r="C13" s="11">
        <v>277</v>
      </c>
      <c r="D13" s="11">
        <v>0</v>
      </c>
      <c r="E13" s="11">
        <v>277</v>
      </c>
      <c r="F13" s="10">
        <v>2</v>
      </c>
      <c r="G13" s="10">
        <v>41</v>
      </c>
      <c r="H13" s="10">
        <v>16.830324909747301</v>
      </c>
      <c r="I13" s="10">
        <v>7.0353726534073546</v>
      </c>
    </row>
    <row r="16" spans="2:9">
      <c r="B16" s="3" t="s">
        <v>39</v>
      </c>
    </row>
    <row r="17" spans="2:9" ht="16" thickBot="1"/>
    <row r="18" spans="2:9" ht="16">
      <c r="B18" s="7" t="s">
        <v>31</v>
      </c>
      <c r="C18" s="7" t="s">
        <v>41</v>
      </c>
      <c r="D18" s="7" t="s">
        <v>42</v>
      </c>
      <c r="E18" s="7" t="s">
        <v>43</v>
      </c>
      <c r="F18" s="7" t="s">
        <v>44</v>
      </c>
    </row>
    <row r="19" spans="2:9">
      <c r="B19" s="16" t="s">
        <v>14</v>
      </c>
      <c r="C19" s="8" t="s">
        <v>74</v>
      </c>
      <c r="D19" s="14">
        <v>161</v>
      </c>
      <c r="E19" s="14">
        <v>161</v>
      </c>
      <c r="F19" s="12">
        <v>58.122743682310471</v>
      </c>
    </row>
    <row r="20" spans="2:9" ht="16" thickBot="1">
      <c r="B20" s="17" t="s">
        <v>40</v>
      </c>
      <c r="C20" s="18" t="s">
        <v>75</v>
      </c>
      <c r="D20" s="15">
        <v>116</v>
      </c>
      <c r="E20" s="15">
        <v>116</v>
      </c>
      <c r="F20" s="13">
        <v>41.877256317689529</v>
      </c>
    </row>
    <row r="23" spans="2:9">
      <c r="B23" s="3" t="s">
        <v>45</v>
      </c>
    </row>
    <row r="24" spans="2:9" ht="16" thickBot="1"/>
    <row r="25" spans="2:9" ht="30" customHeight="1">
      <c r="B25" s="6" t="s">
        <v>31</v>
      </c>
      <c r="C25" s="7" t="s">
        <v>32</v>
      </c>
      <c r="D25" s="7" t="s">
        <v>33</v>
      </c>
      <c r="E25" s="7" t="s">
        <v>34</v>
      </c>
      <c r="F25" s="7" t="s">
        <v>35</v>
      </c>
      <c r="G25" s="7" t="s">
        <v>36</v>
      </c>
      <c r="H25" s="7" t="s">
        <v>37</v>
      </c>
      <c r="I25" s="7" t="s">
        <v>38</v>
      </c>
    </row>
    <row r="26" spans="2:9">
      <c r="B26" s="8" t="s">
        <v>76</v>
      </c>
      <c r="C26" s="14">
        <v>161</v>
      </c>
      <c r="D26" s="14">
        <v>0</v>
      </c>
      <c r="E26" s="14">
        <v>161</v>
      </c>
      <c r="F26" s="12">
        <v>4</v>
      </c>
      <c r="G26" s="12">
        <v>41</v>
      </c>
      <c r="H26" s="12">
        <v>16.254658385093155</v>
      </c>
      <c r="I26" s="12">
        <v>6.9734133527864151</v>
      </c>
    </row>
    <row r="27" spans="2:9" ht="16" thickBot="1">
      <c r="B27" s="18" t="s">
        <v>77</v>
      </c>
      <c r="C27" s="15">
        <v>116</v>
      </c>
      <c r="D27" s="15">
        <v>0</v>
      </c>
      <c r="E27" s="15">
        <v>116</v>
      </c>
      <c r="F27" s="13">
        <v>2</v>
      </c>
      <c r="G27" s="13">
        <v>41</v>
      </c>
      <c r="H27" s="13">
        <v>17.629310344827591</v>
      </c>
      <c r="I27" s="13">
        <v>7.0729492924912813</v>
      </c>
    </row>
    <row r="30" spans="2:9">
      <c r="B30" s="1" t="s">
        <v>48</v>
      </c>
    </row>
    <row r="32" spans="2:9">
      <c r="B32" s="3" t="s">
        <v>49</v>
      </c>
    </row>
    <row r="33" spans="2:10">
      <c r="B33" s="19">
        <v>-3.0530315338863621</v>
      </c>
      <c r="C33" s="20">
        <v>0.30372761441749008</v>
      </c>
    </row>
    <row r="34" spans="2:10" ht="16" thickBot="1"/>
    <row r="35" spans="2:10">
      <c r="B35" s="22" t="s">
        <v>50</v>
      </c>
      <c r="C35" s="25">
        <v>-1.374651959734436</v>
      </c>
    </row>
    <row r="36" spans="2:10">
      <c r="B36" s="21" t="s">
        <v>51</v>
      </c>
      <c r="C36" s="26">
        <v>-1.6052795052146023</v>
      </c>
    </row>
    <row r="37" spans="2:10">
      <c r="B37" s="21" t="s">
        <v>52</v>
      </c>
      <c r="C37" s="26">
        <v>1.9599639845400536</v>
      </c>
    </row>
    <row r="38" spans="2:10">
      <c r="B38" s="21" t="s">
        <v>53</v>
      </c>
      <c r="C38" s="26">
        <v>0.10843230740148133</v>
      </c>
    </row>
    <row r="39" spans="2:10" ht="16" thickBot="1">
      <c r="B39" s="23" t="s">
        <v>54</v>
      </c>
      <c r="C39" s="27">
        <v>0.05</v>
      </c>
    </row>
    <row r="41" spans="2:10">
      <c r="B41" s="3" t="s">
        <v>56</v>
      </c>
    </row>
    <row r="42" spans="2:10">
      <c r="B42" s="3" t="s">
        <v>57</v>
      </c>
    </row>
    <row r="43" spans="2:10">
      <c r="B43" s="3" t="s">
        <v>58</v>
      </c>
    </row>
    <row r="44" spans="2:10" ht="15" customHeight="1">
      <c r="B44" s="72" t="s">
        <v>67</v>
      </c>
      <c r="C44" s="72"/>
      <c r="D44" s="72"/>
      <c r="E44" s="72"/>
      <c r="F44" s="72"/>
      <c r="G44" s="72"/>
      <c r="H44" s="72"/>
      <c r="I44" s="72"/>
      <c r="J44" s="72"/>
    </row>
    <row r="63" spans="6:6">
      <c r="F63" t="s">
        <v>60</v>
      </c>
    </row>
  </sheetData>
  <mergeCells count="1">
    <mergeCell ref="B44:J44"/>
  </mergeCells>
  <pageMargins left="0.7" right="0.7" top="0.75" bottom="0.75" header="0.3" footer="0.3"/>
  <ignoredErrors>
    <ignoredError sqref="C19:C20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D303890">
              <controlPr defaultSize="0" autoFill="0" autoPict="0" macro="[0]!GoToResultsNew202009141721087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7D4B-B462-2844-BD1B-4013A9DBECD6}">
  <sheetPr codeName="Sheet15"/>
  <dimension ref="A1:C14"/>
  <sheetViews>
    <sheetView workbookViewId="0">
      <selection activeCell="B10" sqref="B10"/>
    </sheetView>
  </sheetViews>
  <sheetFormatPr baseColWidth="10" defaultRowHeight="15"/>
  <sheetData>
    <row r="1" spans="1:3">
      <c r="A1" t="s">
        <v>463</v>
      </c>
    </row>
    <row r="2" spans="1:3" ht="16" thickBot="1"/>
    <row r="3" spans="1:3">
      <c r="A3" s="67"/>
      <c r="B3" s="67" t="s">
        <v>464</v>
      </c>
      <c r="C3" s="67" t="s">
        <v>465</v>
      </c>
    </row>
    <row r="4" spans="1:3">
      <c r="A4" s="65" t="s">
        <v>37</v>
      </c>
      <c r="B4" s="65">
        <v>311.28880866425993</v>
      </c>
      <c r="C4" s="65">
        <v>294.45848375451266</v>
      </c>
    </row>
    <row r="5" spans="1:3">
      <c r="A5" s="65" t="s">
        <v>466</v>
      </c>
      <c r="B5" s="65">
        <v>5046.8148380683306</v>
      </c>
      <c r="C5" s="65">
        <v>4468.6767121854282</v>
      </c>
    </row>
    <row r="6" spans="1:3">
      <c r="A6" s="65" t="s">
        <v>32</v>
      </c>
      <c r="B6" s="65">
        <v>277</v>
      </c>
      <c r="C6" s="65">
        <v>277</v>
      </c>
    </row>
    <row r="7" spans="1:3">
      <c r="A7" s="65" t="s">
        <v>467</v>
      </c>
      <c r="B7" s="65">
        <v>0.99663956709527413</v>
      </c>
      <c r="C7" s="65"/>
    </row>
    <row r="8" spans="1:3">
      <c r="A8" s="65" t="s">
        <v>468</v>
      </c>
      <c r="B8" s="65">
        <v>0</v>
      </c>
      <c r="C8" s="65"/>
    </row>
    <row r="9" spans="1:3">
      <c r="A9" s="65" t="s">
        <v>469</v>
      </c>
      <c r="B9" s="65">
        <v>276</v>
      </c>
      <c r="C9" s="65"/>
    </row>
    <row r="10" spans="1:3">
      <c r="A10" s="65" t="s">
        <v>470</v>
      </c>
      <c r="B10" s="65">
        <v>39.814867825761723</v>
      </c>
      <c r="C10" s="65"/>
    </row>
    <row r="11" spans="1:3">
      <c r="A11" s="65" t="s">
        <v>471</v>
      </c>
      <c r="B11" s="65">
        <v>1.0663375224385482E-116</v>
      </c>
      <c r="C11" s="65"/>
    </row>
    <row r="12" spans="1:3">
      <c r="A12" s="65" t="s">
        <v>472</v>
      </c>
      <c r="B12" s="65">
        <v>1.6503932201962925</v>
      </c>
      <c r="C12" s="65"/>
    </row>
    <row r="13" spans="1:3">
      <c r="A13" s="65" t="s">
        <v>473</v>
      </c>
      <c r="B13" s="65">
        <v>2.1326750448770965E-116</v>
      </c>
      <c r="C13" s="65"/>
    </row>
    <row r="14" spans="1:3" ht="16" thickBot="1">
      <c r="A14" s="66" t="s">
        <v>474</v>
      </c>
      <c r="B14" s="66">
        <v>1.9685963443306067</v>
      </c>
      <c r="C14" s="6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6ECB-A784-EC40-95CE-6B633F1D8BF1}">
  <sheetPr codeName="Sheet4">
    <tabColor rgb="FF007800"/>
  </sheetPr>
  <dimension ref="B1:J64"/>
  <sheetViews>
    <sheetView topLeftCell="A25" zoomScaleNormal="100" workbookViewId="0">
      <selection activeCell="B44" sqref="B44:J45"/>
    </sheetView>
  </sheetViews>
  <sheetFormatPr baseColWidth="10" defaultRowHeight="15"/>
  <cols>
    <col min="1" max="1" width="5.83203125" customWidth="1"/>
    <col min="2" max="2" width="10.83203125" customWidth="1"/>
  </cols>
  <sheetData>
    <row r="1" spans="2:9">
      <c r="B1" t="s">
        <v>72</v>
      </c>
    </row>
    <row r="2" spans="2:9">
      <c r="B2" t="s">
        <v>26</v>
      </c>
    </row>
    <row r="3" spans="2:9">
      <c r="B3" t="s">
        <v>27</v>
      </c>
    </row>
    <row r="4" spans="2:9">
      <c r="B4" t="s">
        <v>28</v>
      </c>
    </row>
    <row r="5" spans="2:9">
      <c r="B5" t="s">
        <v>29</v>
      </c>
    </row>
    <row r="6" spans="2:9" ht="34.25" customHeight="1"/>
    <row r="7" spans="2:9" ht="21" customHeight="1">
      <c r="B7" s="2"/>
    </row>
    <row r="10" spans="2:9">
      <c r="B10" s="3" t="s">
        <v>30</v>
      </c>
    </row>
    <row r="11" spans="2:9" ht="16" thickBot="1"/>
    <row r="12" spans="2:9" ht="30" customHeight="1">
      <c r="B12" s="6" t="s">
        <v>31</v>
      </c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38</v>
      </c>
    </row>
    <row r="13" spans="2:9" ht="16" thickBot="1">
      <c r="B13" s="9" t="s">
        <v>25</v>
      </c>
      <c r="C13" s="11">
        <v>277</v>
      </c>
      <c r="D13" s="11">
        <v>0</v>
      </c>
      <c r="E13" s="11">
        <v>277</v>
      </c>
      <c r="F13" s="10">
        <v>2</v>
      </c>
      <c r="G13" s="10">
        <v>41</v>
      </c>
      <c r="H13" s="10">
        <v>16.830324909747301</v>
      </c>
      <c r="I13" s="10">
        <v>7.0353726534073546</v>
      </c>
    </row>
    <row r="16" spans="2:9">
      <c r="B16" s="3" t="s">
        <v>39</v>
      </c>
    </row>
    <row r="17" spans="2:9" ht="16" thickBot="1"/>
    <row r="18" spans="2:9" ht="16">
      <c r="B18" s="7" t="s">
        <v>31</v>
      </c>
      <c r="C18" s="7" t="s">
        <v>41</v>
      </c>
      <c r="D18" s="7" t="s">
        <v>42</v>
      </c>
      <c r="E18" s="7" t="s">
        <v>43</v>
      </c>
      <c r="F18" s="7" t="s">
        <v>44</v>
      </c>
    </row>
    <row r="19" spans="2:9">
      <c r="B19" s="16" t="s">
        <v>0</v>
      </c>
      <c r="C19" s="8" t="s">
        <v>10</v>
      </c>
      <c r="D19" s="14">
        <v>145</v>
      </c>
      <c r="E19" s="14">
        <v>145</v>
      </c>
      <c r="F19" s="12">
        <v>52.346570397111911</v>
      </c>
    </row>
    <row r="20" spans="2:9" ht="16" thickBot="1">
      <c r="B20" s="17" t="s">
        <v>40</v>
      </c>
      <c r="C20" s="18" t="s">
        <v>13</v>
      </c>
      <c r="D20" s="15">
        <v>132</v>
      </c>
      <c r="E20" s="15">
        <v>132</v>
      </c>
      <c r="F20" s="13">
        <v>47.653429602888089</v>
      </c>
    </row>
    <row r="23" spans="2:9">
      <c r="B23" s="3" t="s">
        <v>45</v>
      </c>
    </row>
    <row r="24" spans="2:9" ht="16" thickBot="1"/>
    <row r="25" spans="2:9" ht="30" customHeight="1">
      <c r="B25" s="6" t="s">
        <v>31</v>
      </c>
      <c r="C25" s="7" t="s">
        <v>32</v>
      </c>
      <c r="D25" s="7" t="s">
        <v>33</v>
      </c>
      <c r="E25" s="7" t="s">
        <v>34</v>
      </c>
      <c r="F25" s="7" t="s">
        <v>35</v>
      </c>
      <c r="G25" s="7" t="s">
        <v>36</v>
      </c>
      <c r="H25" s="7" t="s">
        <v>37</v>
      </c>
      <c r="I25" s="7" t="s">
        <v>38</v>
      </c>
    </row>
    <row r="26" spans="2:9">
      <c r="B26" s="8" t="s">
        <v>46</v>
      </c>
      <c r="C26" s="14">
        <v>145</v>
      </c>
      <c r="D26" s="14">
        <v>0</v>
      </c>
      <c r="E26" s="14">
        <v>145</v>
      </c>
      <c r="F26" s="12">
        <v>2</v>
      </c>
      <c r="G26" s="12">
        <v>23</v>
      </c>
      <c r="H26" s="12">
        <v>12.931034482758619</v>
      </c>
      <c r="I26" s="12">
        <v>4.2174491573267376</v>
      </c>
    </row>
    <row r="27" spans="2:9" ht="16" thickBot="1">
      <c r="B27" s="18" t="s">
        <v>47</v>
      </c>
      <c r="C27" s="15">
        <v>132</v>
      </c>
      <c r="D27" s="15">
        <v>0</v>
      </c>
      <c r="E27" s="15">
        <v>132</v>
      </c>
      <c r="F27" s="13">
        <v>7</v>
      </c>
      <c r="G27" s="13">
        <v>41</v>
      </c>
      <c r="H27" s="13">
        <v>21.113636363636367</v>
      </c>
      <c r="I27" s="13">
        <v>7.0295425966891747</v>
      </c>
    </row>
    <row r="30" spans="2:9">
      <c r="B30" s="1" t="s">
        <v>69</v>
      </c>
    </row>
    <row r="32" spans="2:9">
      <c r="B32" s="3" t="s">
        <v>49</v>
      </c>
    </row>
    <row r="33" spans="2:10">
      <c r="B33" s="24" t="s">
        <v>70</v>
      </c>
      <c r="C33" s="20">
        <v>-7.0229857215238809</v>
      </c>
    </row>
    <row r="34" spans="2:10" ht="16" thickBot="1"/>
    <row r="35" spans="2:10">
      <c r="B35" s="22" t="s">
        <v>50</v>
      </c>
      <c r="C35" s="25">
        <v>-8.1826018808777476</v>
      </c>
    </row>
    <row r="36" spans="2:10">
      <c r="B36" s="21" t="s">
        <v>51</v>
      </c>
      <c r="C36" s="26">
        <v>-11.606584017560692</v>
      </c>
    </row>
    <row r="37" spans="2:10">
      <c r="B37" s="21" t="s">
        <v>64</v>
      </c>
      <c r="C37" s="26">
        <v>-1.6448536269514726</v>
      </c>
    </row>
    <row r="38" spans="2:10">
      <c r="B38" s="21" t="s">
        <v>65</v>
      </c>
      <c r="C38" s="26" t="s">
        <v>55</v>
      </c>
    </row>
    <row r="39" spans="2:10" ht="16" thickBot="1">
      <c r="B39" s="23" t="s">
        <v>54</v>
      </c>
      <c r="C39" s="27">
        <v>0.05</v>
      </c>
    </row>
    <row r="41" spans="2:10">
      <c r="B41" s="3" t="s">
        <v>56</v>
      </c>
    </row>
    <row r="42" spans="2:10">
      <c r="B42" s="3" t="s">
        <v>57</v>
      </c>
    </row>
    <row r="43" spans="2:10">
      <c r="B43" s="3" t="s">
        <v>71</v>
      </c>
    </row>
    <row r="44" spans="2:10" ht="15" customHeight="1">
      <c r="B44" s="72" t="s">
        <v>59</v>
      </c>
      <c r="C44" s="72"/>
      <c r="D44" s="72"/>
      <c r="E44" s="72"/>
      <c r="F44" s="72"/>
      <c r="G44" s="72"/>
      <c r="H44" s="72"/>
      <c r="I44" s="72"/>
      <c r="J44" s="72"/>
    </row>
    <row r="45" spans="2:10">
      <c r="B45" s="72"/>
      <c r="C45" s="72"/>
      <c r="D45" s="72"/>
      <c r="E45" s="72"/>
      <c r="F45" s="72"/>
      <c r="G45" s="72"/>
      <c r="H45" s="72"/>
      <c r="I45" s="72"/>
      <c r="J45" s="72"/>
    </row>
    <row r="64" spans="6:6">
      <c r="F64" t="s">
        <v>60</v>
      </c>
    </row>
  </sheetData>
  <mergeCells count="1">
    <mergeCell ref="B44:J45"/>
  </mergeCells>
  <pageMargins left="0.7" right="0.7" top="0.75" bottom="0.75" header="0.3" footer="0.3"/>
  <ignoredErrors>
    <ignoredError sqref="C19:C20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739374">
              <controlPr defaultSize="0" autoFill="0" autoPict="0" macro="[0]!GoToResultsNew2020091417182271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FDA5-9766-454F-A730-DDE751448F26}">
  <sheetPr codeName="Sheet3">
    <tabColor rgb="FF007800"/>
  </sheetPr>
  <dimension ref="B1:J63"/>
  <sheetViews>
    <sheetView topLeftCell="A6" zoomScaleNormal="100" workbookViewId="0"/>
  </sheetViews>
  <sheetFormatPr baseColWidth="10" defaultRowHeight="15"/>
  <cols>
    <col min="1" max="1" width="5.83203125" customWidth="1"/>
    <col min="2" max="2" width="10.83203125" customWidth="1"/>
  </cols>
  <sheetData>
    <row r="1" spans="2:9">
      <c r="B1" t="s">
        <v>68</v>
      </c>
    </row>
    <row r="2" spans="2:9">
      <c r="B2" t="s">
        <v>26</v>
      </c>
    </row>
    <row r="3" spans="2:9">
      <c r="B3" t="s">
        <v>27</v>
      </c>
    </row>
    <row r="4" spans="2:9">
      <c r="B4" t="s">
        <v>28</v>
      </c>
    </row>
    <row r="5" spans="2:9">
      <c r="B5" t="s">
        <v>29</v>
      </c>
    </row>
    <row r="6" spans="2:9" ht="34.25" customHeight="1"/>
    <row r="7" spans="2:9" ht="21" customHeight="1">
      <c r="B7" s="2"/>
    </row>
    <row r="10" spans="2:9">
      <c r="B10" s="3" t="s">
        <v>30</v>
      </c>
    </row>
    <row r="11" spans="2:9" ht="16" thickBot="1"/>
    <row r="12" spans="2:9" ht="30" customHeight="1">
      <c r="B12" s="6" t="s">
        <v>31</v>
      </c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38</v>
      </c>
    </row>
    <row r="13" spans="2:9" ht="16" thickBot="1">
      <c r="B13" s="9" t="s">
        <v>25</v>
      </c>
      <c r="C13" s="11">
        <v>277</v>
      </c>
      <c r="D13" s="11">
        <v>0</v>
      </c>
      <c r="E13" s="11">
        <v>277</v>
      </c>
      <c r="F13" s="10">
        <v>2</v>
      </c>
      <c r="G13" s="10">
        <v>41</v>
      </c>
      <c r="H13" s="10">
        <v>16.830324909747301</v>
      </c>
      <c r="I13" s="10">
        <v>7.0353726534073546</v>
      </c>
    </row>
    <row r="16" spans="2:9">
      <c r="B16" s="3" t="s">
        <v>39</v>
      </c>
    </row>
    <row r="17" spans="2:9" ht="16" thickBot="1"/>
    <row r="18" spans="2:9" ht="16">
      <c r="B18" s="7" t="s">
        <v>31</v>
      </c>
      <c r="C18" s="7" t="s">
        <v>41</v>
      </c>
      <c r="D18" s="7" t="s">
        <v>42</v>
      </c>
      <c r="E18" s="7" t="s">
        <v>43</v>
      </c>
      <c r="F18" s="7" t="s">
        <v>44</v>
      </c>
    </row>
    <row r="19" spans="2:9">
      <c r="B19" s="16" t="s">
        <v>0</v>
      </c>
      <c r="C19" s="8" t="s">
        <v>10</v>
      </c>
      <c r="D19" s="14">
        <v>145</v>
      </c>
      <c r="E19" s="14">
        <v>145</v>
      </c>
      <c r="F19" s="12">
        <v>52.346570397111911</v>
      </c>
    </row>
    <row r="20" spans="2:9" ht="16" thickBot="1">
      <c r="B20" s="17" t="s">
        <v>40</v>
      </c>
      <c r="C20" s="18" t="s">
        <v>13</v>
      </c>
      <c r="D20" s="15">
        <v>132</v>
      </c>
      <c r="E20" s="15">
        <v>132</v>
      </c>
      <c r="F20" s="13">
        <v>47.653429602888089</v>
      </c>
    </row>
    <row r="23" spans="2:9">
      <c r="B23" s="3" t="s">
        <v>45</v>
      </c>
    </row>
    <row r="24" spans="2:9" ht="16" thickBot="1"/>
    <row r="25" spans="2:9" ht="30" customHeight="1">
      <c r="B25" s="6" t="s">
        <v>31</v>
      </c>
      <c r="C25" s="7" t="s">
        <v>32</v>
      </c>
      <c r="D25" s="7" t="s">
        <v>33</v>
      </c>
      <c r="E25" s="7" t="s">
        <v>34</v>
      </c>
      <c r="F25" s="7" t="s">
        <v>35</v>
      </c>
      <c r="G25" s="7" t="s">
        <v>36</v>
      </c>
      <c r="H25" s="7" t="s">
        <v>37</v>
      </c>
      <c r="I25" s="7" t="s">
        <v>38</v>
      </c>
    </row>
    <row r="26" spans="2:9">
      <c r="B26" s="8" t="s">
        <v>46</v>
      </c>
      <c r="C26" s="14">
        <v>145</v>
      </c>
      <c r="D26" s="14">
        <v>0</v>
      </c>
      <c r="E26" s="14">
        <v>145</v>
      </c>
      <c r="F26" s="12">
        <v>2</v>
      </c>
      <c r="G26" s="12">
        <v>23</v>
      </c>
      <c r="H26" s="12">
        <v>12.931034482758619</v>
      </c>
      <c r="I26" s="12">
        <v>4.2174491573267376</v>
      </c>
    </row>
    <row r="27" spans="2:9" ht="16" thickBot="1">
      <c r="B27" s="18" t="s">
        <v>47</v>
      </c>
      <c r="C27" s="15">
        <v>132</v>
      </c>
      <c r="D27" s="15">
        <v>0</v>
      </c>
      <c r="E27" s="15">
        <v>132</v>
      </c>
      <c r="F27" s="13">
        <v>7</v>
      </c>
      <c r="G27" s="13">
        <v>41</v>
      </c>
      <c r="H27" s="13">
        <v>21.113636363636367</v>
      </c>
      <c r="I27" s="13">
        <v>7.0295425966891747</v>
      </c>
    </row>
    <row r="30" spans="2:9">
      <c r="B30" s="1" t="s">
        <v>62</v>
      </c>
    </row>
    <row r="32" spans="2:9">
      <c r="B32" s="3" t="s">
        <v>49</v>
      </c>
    </row>
    <row r="33" spans="2:10">
      <c r="B33" s="19">
        <v>-9.3422180402316144</v>
      </c>
      <c r="C33" s="28" t="s">
        <v>63</v>
      </c>
    </row>
    <row r="34" spans="2:10" ht="16" thickBot="1"/>
    <row r="35" spans="2:10">
      <c r="B35" s="22" t="s">
        <v>50</v>
      </c>
      <c r="C35" s="25">
        <v>-8.1826018808777476</v>
      </c>
    </row>
    <row r="36" spans="2:10">
      <c r="B36" s="21" t="s">
        <v>51</v>
      </c>
      <c r="C36" s="26">
        <v>-11.606584017560692</v>
      </c>
    </row>
    <row r="37" spans="2:10">
      <c r="B37" s="21" t="s">
        <v>64</v>
      </c>
      <c r="C37" s="26">
        <v>1.6448536269514715</v>
      </c>
    </row>
    <row r="38" spans="2:10">
      <c r="B38" s="21" t="s">
        <v>65</v>
      </c>
      <c r="C38" s="26">
        <v>1</v>
      </c>
    </row>
    <row r="39" spans="2:10" ht="16" thickBot="1">
      <c r="B39" s="23" t="s">
        <v>54</v>
      </c>
      <c r="C39" s="27">
        <v>0.05</v>
      </c>
    </row>
    <row r="41" spans="2:10">
      <c r="B41" s="3" t="s">
        <v>56</v>
      </c>
    </row>
    <row r="42" spans="2:10">
      <c r="B42" s="3" t="s">
        <v>57</v>
      </c>
    </row>
    <row r="43" spans="2:10">
      <c r="B43" s="3" t="s">
        <v>66</v>
      </c>
    </row>
    <row r="44" spans="2:10" ht="15" customHeight="1">
      <c r="B44" s="72" t="s">
        <v>67</v>
      </c>
      <c r="C44" s="72"/>
      <c r="D44" s="72"/>
      <c r="E44" s="72"/>
      <c r="F44" s="72"/>
      <c r="G44" s="72"/>
      <c r="H44" s="72"/>
      <c r="I44" s="72"/>
      <c r="J44" s="72"/>
    </row>
    <row r="63" spans="6:6">
      <c r="F63" t="s">
        <v>60</v>
      </c>
    </row>
  </sheetData>
  <mergeCells count="1">
    <mergeCell ref="B44:J44"/>
  </mergeCells>
  <pageMargins left="0.7" right="0.7" top="0.75" bottom="0.75" header="0.3" footer="0.3"/>
  <ignoredErrors>
    <ignoredError sqref="C19:C20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D281673">
              <controlPr defaultSize="0" autoFill="0" autoPict="0" macro="[0]!GoToResultsNew202009141717581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EA59-5230-E04F-B3B2-3A9B3B9011C0}">
  <sheetPr codeName="Sheet23">
    <tabColor rgb="FF007800"/>
  </sheetPr>
  <dimension ref="A1:C70"/>
  <sheetViews>
    <sheetView workbookViewId="0"/>
  </sheetViews>
  <sheetFormatPr baseColWidth="10" defaultRowHeight="15"/>
  <sheetData>
    <row r="1" spans="1:3">
      <c r="A1" s="4">
        <v>1</v>
      </c>
      <c r="B1">
        <f t="shared" ref="B1:B32" si="0">9.39644444444446+(A1-1)*0.209713365539452</f>
        <v>9.3964444444444606</v>
      </c>
      <c r="C1">
        <f t="shared" ref="C1:C32" si="1">0+1*B1-13.6107671185052*(1.00361010830325+(B1-16.8303249097473)^2/12855.9623138853)^0.5</f>
        <v>-4.2680384389670945</v>
      </c>
    </row>
    <row r="2" spans="1:3">
      <c r="A2" s="4">
        <v>2</v>
      </c>
      <c r="B2">
        <f t="shared" si="0"/>
        <v>9.6061578099839124</v>
      </c>
      <c r="C2">
        <f t="shared" si="1"/>
        <v>-4.0567041391160625</v>
      </c>
    </row>
    <row r="3" spans="1:3">
      <c r="A3" s="4">
        <v>3</v>
      </c>
      <c r="B3">
        <f t="shared" si="0"/>
        <v>9.8158711755233643</v>
      </c>
      <c r="C3">
        <f t="shared" si="1"/>
        <v>-3.8454160366792003</v>
      </c>
    </row>
    <row r="4" spans="1:3">
      <c r="A4" s="4">
        <v>4</v>
      </c>
      <c r="B4">
        <f t="shared" si="0"/>
        <v>10.025584541062816</v>
      </c>
      <c r="C4">
        <f t="shared" si="1"/>
        <v>-3.6341741476338356</v>
      </c>
    </row>
    <row r="5" spans="1:3">
      <c r="A5" s="4">
        <v>5</v>
      </c>
      <c r="B5">
        <f t="shared" si="0"/>
        <v>10.235297906602268</v>
      </c>
      <c r="C5">
        <f t="shared" si="1"/>
        <v>-3.4229784874954419</v>
      </c>
    </row>
    <row r="6" spans="1:3">
      <c r="A6" s="4">
        <v>6</v>
      </c>
      <c r="B6">
        <f t="shared" si="0"/>
        <v>10.44501127214172</v>
      </c>
      <c r="C6">
        <f t="shared" si="1"/>
        <v>-3.2118290713168918</v>
      </c>
    </row>
    <row r="7" spans="1:3">
      <c r="A7" s="4">
        <v>7</v>
      </c>
      <c r="B7">
        <f t="shared" si="0"/>
        <v>10.654724637681174</v>
      </c>
      <c r="C7">
        <f t="shared" si="1"/>
        <v>-3.0007259136876687</v>
      </c>
    </row>
    <row r="8" spans="1:3">
      <c r="A8" s="4">
        <v>8</v>
      </c>
      <c r="B8">
        <f t="shared" si="0"/>
        <v>10.864438003220624</v>
      </c>
      <c r="C8">
        <f t="shared" si="1"/>
        <v>-2.789669028733142</v>
      </c>
    </row>
    <row r="9" spans="1:3">
      <c r="A9" s="4">
        <v>9</v>
      </c>
      <c r="B9">
        <f t="shared" si="0"/>
        <v>11.074151368760077</v>
      </c>
      <c r="C9">
        <f t="shared" si="1"/>
        <v>-2.5786584301138458</v>
      </c>
    </row>
    <row r="10" spans="1:3">
      <c r="A10" s="4">
        <v>10</v>
      </c>
      <c r="B10">
        <f t="shared" si="0"/>
        <v>11.283864734299529</v>
      </c>
      <c r="C10">
        <f t="shared" si="1"/>
        <v>-2.3676941310248001</v>
      </c>
    </row>
    <row r="11" spans="1:3">
      <c r="A11" s="4">
        <v>11</v>
      </c>
      <c r="B11">
        <f t="shared" si="0"/>
        <v>11.493578099838981</v>
      </c>
      <c r="C11">
        <f t="shared" si="1"/>
        <v>-2.1567761441948203</v>
      </c>
    </row>
    <row r="12" spans="1:3">
      <c r="A12" s="4">
        <v>12</v>
      </c>
      <c r="B12">
        <f t="shared" si="0"/>
        <v>11.703291465378433</v>
      </c>
      <c r="C12">
        <f t="shared" si="1"/>
        <v>-1.9459044818858882</v>
      </c>
    </row>
    <row r="13" spans="1:3">
      <c r="A13" s="4">
        <v>13</v>
      </c>
      <c r="B13">
        <f t="shared" si="0"/>
        <v>11.913004830917885</v>
      </c>
      <c r="C13">
        <f t="shared" si="1"/>
        <v>-1.7350791558925245</v>
      </c>
    </row>
    <row r="14" spans="1:3">
      <c r="A14" s="4">
        <v>14</v>
      </c>
      <c r="B14">
        <f t="shared" si="0"/>
        <v>12.122718196457337</v>
      </c>
      <c r="C14">
        <f t="shared" si="1"/>
        <v>-1.5243001775411962</v>
      </c>
    </row>
    <row r="15" spans="1:3">
      <c r="A15" s="4">
        <v>15</v>
      </c>
      <c r="B15">
        <f t="shared" si="0"/>
        <v>12.332431561996788</v>
      </c>
      <c r="C15">
        <f t="shared" si="1"/>
        <v>-1.3135675576897317</v>
      </c>
    </row>
    <row r="16" spans="1:3">
      <c r="A16" s="4">
        <v>16</v>
      </c>
      <c r="B16">
        <f t="shared" si="0"/>
        <v>12.54214492753624</v>
      </c>
      <c r="C16">
        <f t="shared" si="1"/>
        <v>-1.1028813067267738</v>
      </c>
    </row>
    <row r="17" spans="1:3">
      <c r="A17" s="4">
        <v>17</v>
      </c>
      <c r="B17">
        <f t="shared" si="0"/>
        <v>12.751858293075692</v>
      </c>
      <c r="C17">
        <f t="shared" si="1"/>
        <v>-0.8922414345712486</v>
      </c>
    </row>
    <row r="18" spans="1:3">
      <c r="A18" s="4">
        <v>18</v>
      </c>
      <c r="B18">
        <f t="shared" si="0"/>
        <v>12.961571658615144</v>
      </c>
      <c r="C18">
        <f t="shared" si="1"/>
        <v>-0.68164795067186823</v>
      </c>
    </row>
    <row r="19" spans="1:3">
      <c r="A19" s="4">
        <v>19</v>
      </c>
      <c r="B19">
        <f t="shared" si="0"/>
        <v>13.171285024154596</v>
      </c>
      <c r="C19">
        <f t="shared" si="1"/>
        <v>-0.47110086400663853</v>
      </c>
    </row>
    <row r="20" spans="1:3">
      <c r="A20" s="4">
        <v>20</v>
      </c>
      <c r="B20">
        <f t="shared" si="0"/>
        <v>13.380998389694049</v>
      </c>
      <c r="C20">
        <f t="shared" si="1"/>
        <v>-0.26060018308241339</v>
      </c>
    </row>
    <row r="21" spans="1:3">
      <c r="A21" s="4">
        <v>21</v>
      </c>
      <c r="B21">
        <f t="shared" si="0"/>
        <v>13.5907117552335</v>
      </c>
      <c r="C21">
        <f t="shared" si="1"/>
        <v>-5.0145915934457719E-2</v>
      </c>
    </row>
    <row r="22" spans="1:3">
      <c r="A22" s="4">
        <v>22</v>
      </c>
      <c r="B22">
        <f t="shared" si="0"/>
        <v>13.800425120772953</v>
      </c>
      <c r="C22">
        <f t="shared" si="1"/>
        <v>0.16026192987397359</v>
      </c>
    </row>
    <row r="23" spans="1:3">
      <c r="A23" s="4">
        <v>23</v>
      </c>
      <c r="B23">
        <f t="shared" si="0"/>
        <v>14.010138486312403</v>
      </c>
      <c r="C23">
        <f t="shared" si="1"/>
        <v>0.37062334725199797</v>
      </c>
    </row>
    <row r="24" spans="1:3">
      <c r="A24" s="4">
        <v>24</v>
      </c>
      <c r="B24">
        <f t="shared" si="0"/>
        <v>14.219851851851857</v>
      </c>
      <c r="C24">
        <f t="shared" si="1"/>
        <v>0.58093832958148894</v>
      </c>
    </row>
    <row r="25" spans="1:3">
      <c r="A25" s="4">
        <v>25</v>
      </c>
      <c r="B25">
        <f t="shared" si="0"/>
        <v>14.429565217391309</v>
      </c>
      <c r="C25">
        <f t="shared" si="1"/>
        <v>0.79120687071740115</v>
      </c>
    </row>
    <row r="26" spans="1:3">
      <c r="A26" s="4">
        <v>26</v>
      </c>
      <c r="B26">
        <f t="shared" si="0"/>
        <v>14.639278582930761</v>
      </c>
      <c r="C26">
        <f t="shared" si="1"/>
        <v>1.0014289649880954</v>
      </c>
    </row>
    <row r="27" spans="1:3">
      <c r="A27" s="4">
        <v>27</v>
      </c>
      <c r="B27">
        <f t="shared" si="0"/>
        <v>14.848991948470212</v>
      </c>
      <c r="C27">
        <f t="shared" si="1"/>
        <v>1.2116046071956035</v>
      </c>
    </row>
    <row r="28" spans="1:3">
      <c r="A28" s="4">
        <v>28</v>
      </c>
      <c r="B28">
        <f t="shared" si="0"/>
        <v>15.058705314009664</v>
      </c>
      <c r="C28">
        <f t="shared" si="1"/>
        <v>1.4217337926159228</v>
      </c>
    </row>
    <row r="29" spans="1:3">
      <c r="A29" s="4">
        <v>29</v>
      </c>
      <c r="B29">
        <f t="shared" si="0"/>
        <v>15.268418679549116</v>
      </c>
      <c r="C29">
        <f t="shared" si="1"/>
        <v>1.6318165169992511</v>
      </c>
    </row>
    <row r="30" spans="1:3">
      <c r="A30" s="4">
        <v>30</v>
      </c>
      <c r="B30">
        <f t="shared" si="0"/>
        <v>15.478132045088568</v>
      </c>
      <c r="C30">
        <f t="shared" si="1"/>
        <v>1.8418527765701853</v>
      </c>
    </row>
    <row r="31" spans="1:3">
      <c r="A31" s="4">
        <v>31</v>
      </c>
      <c r="B31">
        <f t="shared" si="0"/>
        <v>15.687845410628022</v>
      </c>
      <c r="C31">
        <f t="shared" si="1"/>
        <v>2.0518425680279329</v>
      </c>
    </row>
    <row r="32" spans="1:3">
      <c r="A32" s="4">
        <v>32</v>
      </c>
      <c r="B32">
        <f t="shared" si="0"/>
        <v>15.897558776167472</v>
      </c>
      <c r="C32">
        <f t="shared" si="1"/>
        <v>2.2617858885464681</v>
      </c>
    </row>
    <row r="33" spans="1:3">
      <c r="A33" s="4">
        <v>33</v>
      </c>
      <c r="B33">
        <f t="shared" ref="B33:B64" si="2">9.39644444444446+(A33-1)*0.209713365539452</f>
        <v>16.107272141706925</v>
      </c>
      <c r="C33">
        <f t="shared" ref="C33:C64" si="3">0+1*B33-13.6107671185052*(1.00361010830325+(B33-16.8303249097473)^2/12855.9623138853)^0.5</f>
        <v>2.4716827357746958</v>
      </c>
    </row>
    <row r="34" spans="1:3">
      <c r="A34" s="4">
        <v>34</v>
      </c>
      <c r="B34">
        <f t="shared" si="2"/>
        <v>16.316985507246375</v>
      </c>
      <c r="C34">
        <f t="shared" si="3"/>
        <v>2.6815331078365432</v>
      </c>
    </row>
    <row r="35" spans="1:3">
      <c r="A35" s="4">
        <v>35</v>
      </c>
      <c r="B35">
        <f t="shared" si="2"/>
        <v>16.526698872785829</v>
      </c>
      <c r="C35">
        <f t="shared" si="3"/>
        <v>2.8913370033310919</v>
      </c>
    </row>
    <row r="36" spans="1:3">
      <c r="A36" s="4">
        <v>36</v>
      </c>
      <c r="B36">
        <f t="shared" si="2"/>
        <v>16.736412238325279</v>
      </c>
      <c r="C36">
        <f t="shared" si="3"/>
        <v>3.1010944213326006</v>
      </c>
    </row>
    <row r="37" spans="1:3">
      <c r="A37" s="4">
        <v>37</v>
      </c>
      <c r="B37">
        <f t="shared" si="2"/>
        <v>16.946125603864733</v>
      </c>
      <c r="C37">
        <f t="shared" si="3"/>
        <v>3.3108053613906101</v>
      </c>
    </row>
    <row r="38" spans="1:3">
      <c r="A38" s="4">
        <v>38</v>
      </c>
      <c r="B38">
        <f t="shared" si="2"/>
        <v>17.155838969404186</v>
      </c>
      <c r="C38">
        <f t="shared" si="3"/>
        <v>3.5204698235299148</v>
      </c>
    </row>
    <row r="39" spans="1:3">
      <c r="A39" s="4">
        <v>39</v>
      </c>
      <c r="B39">
        <f t="shared" si="2"/>
        <v>17.365552334943636</v>
      </c>
      <c r="C39">
        <f t="shared" si="3"/>
        <v>3.7300878082505875</v>
      </c>
    </row>
    <row r="40" spans="1:3">
      <c r="A40" s="4">
        <v>40</v>
      </c>
      <c r="B40">
        <f t="shared" si="2"/>
        <v>17.575265700483087</v>
      </c>
      <c r="C40">
        <f t="shared" si="3"/>
        <v>3.9396593165279672</v>
      </c>
    </row>
    <row r="41" spans="1:3">
      <c r="A41" s="4">
        <v>41</v>
      </c>
      <c r="B41">
        <f t="shared" si="2"/>
        <v>17.78497906602254</v>
      </c>
      <c r="C41">
        <f t="shared" si="3"/>
        <v>4.1491843498125718</v>
      </c>
    </row>
    <row r="42" spans="1:3">
      <c r="A42" s="4">
        <v>42</v>
      </c>
      <c r="B42">
        <f t="shared" si="2"/>
        <v>17.994692431561994</v>
      </c>
      <c r="C42">
        <f t="shared" si="3"/>
        <v>4.358662910030052</v>
      </c>
    </row>
    <row r="43" spans="1:3">
      <c r="A43" s="4">
        <v>43</v>
      </c>
      <c r="B43">
        <f t="shared" si="2"/>
        <v>18.204405797101444</v>
      </c>
      <c r="C43">
        <f t="shared" si="3"/>
        <v>4.5680949995810813</v>
      </c>
    </row>
    <row r="44" spans="1:3">
      <c r="A44" s="4">
        <v>44</v>
      </c>
      <c r="B44">
        <f t="shared" si="2"/>
        <v>18.414119162640894</v>
      </c>
      <c r="C44">
        <f t="shared" si="3"/>
        <v>4.777480621341244</v>
      </c>
    </row>
    <row r="45" spans="1:3">
      <c r="A45" s="4">
        <v>45</v>
      </c>
      <c r="B45">
        <f t="shared" si="2"/>
        <v>18.623832528180348</v>
      </c>
      <c r="C45">
        <f t="shared" si="3"/>
        <v>4.9868197786608768</v>
      </c>
    </row>
    <row r="46" spans="1:3">
      <c r="A46" s="4">
        <v>46</v>
      </c>
      <c r="B46">
        <f t="shared" si="2"/>
        <v>18.833545893719801</v>
      </c>
      <c r="C46">
        <f t="shared" si="3"/>
        <v>5.1961124753649042</v>
      </c>
    </row>
    <row r="47" spans="1:3">
      <c r="A47" s="4">
        <v>47</v>
      </c>
      <c r="B47">
        <f t="shared" si="2"/>
        <v>19.043259259259251</v>
      </c>
      <c r="C47">
        <f t="shared" si="3"/>
        <v>5.4053587157526319</v>
      </c>
    </row>
    <row r="48" spans="1:3">
      <c r="A48" s="4">
        <v>48</v>
      </c>
      <c r="B48">
        <f t="shared" si="2"/>
        <v>19.252972624798705</v>
      </c>
      <c r="C48">
        <f t="shared" si="3"/>
        <v>5.6145585045975501</v>
      </c>
    </row>
    <row r="49" spans="1:3">
      <c r="A49" s="4">
        <v>49</v>
      </c>
      <c r="B49">
        <f t="shared" si="2"/>
        <v>19.462685990338159</v>
      </c>
      <c r="C49">
        <f t="shared" si="3"/>
        <v>5.8237118471470666</v>
      </c>
    </row>
    <row r="50" spans="1:3">
      <c r="A50" s="4">
        <v>50</v>
      </c>
      <c r="B50">
        <f t="shared" si="2"/>
        <v>19.672399355877609</v>
      </c>
      <c r="C50">
        <f t="shared" si="3"/>
        <v>6.032818749122244</v>
      </c>
    </row>
    <row r="51" spans="1:3">
      <c r="A51" s="4">
        <v>51</v>
      </c>
      <c r="B51">
        <f t="shared" si="2"/>
        <v>19.882112721417059</v>
      </c>
      <c r="C51">
        <f t="shared" si="3"/>
        <v>6.2418792167175265</v>
      </c>
    </row>
    <row r="52" spans="1:3">
      <c r="A52" s="4">
        <v>52</v>
      </c>
      <c r="B52">
        <f t="shared" si="2"/>
        <v>20.091826086956512</v>
      </c>
      <c r="C52">
        <f t="shared" si="3"/>
        <v>6.4508932566004002</v>
      </c>
    </row>
    <row r="53" spans="1:3">
      <c r="A53" s="4">
        <v>53</v>
      </c>
      <c r="B53">
        <f t="shared" si="2"/>
        <v>20.301539452495966</v>
      </c>
      <c r="C53">
        <f t="shared" si="3"/>
        <v>6.6598608759110611</v>
      </c>
    </row>
    <row r="54" spans="1:3">
      <c r="A54" s="4">
        <v>54</v>
      </c>
      <c r="B54">
        <f t="shared" si="2"/>
        <v>20.511252818035416</v>
      </c>
      <c r="C54">
        <f t="shared" si="3"/>
        <v>6.8687820822620456</v>
      </c>
    </row>
    <row r="55" spans="1:3">
      <c r="A55" s="4">
        <v>55</v>
      </c>
      <c r="B55">
        <f t="shared" si="2"/>
        <v>20.720966183574866</v>
      </c>
      <c r="C55">
        <f t="shared" si="3"/>
        <v>7.0776568837378626</v>
      </c>
    </row>
    <row r="56" spans="1:3">
      <c r="A56" s="4">
        <v>56</v>
      </c>
      <c r="B56">
        <f t="shared" si="2"/>
        <v>20.93067954911432</v>
      </c>
      <c r="C56">
        <f t="shared" si="3"/>
        <v>7.2864852888945606</v>
      </c>
    </row>
    <row r="57" spans="1:3">
      <c r="A57" s="4">
        <v>57</v>
      </c>
      <c r="B57">
        <f t="shared" si="2"/>
        <v>21.140392914653773</v>
      </c>
      <c r="C57">
        <f t="shared" si="3"/>
        <v>7.4952673067592936</v>
      </c>
    </row>
    <row r="58" spans="1:3">
      <c r="A58" s="4">
        <v>58</v>
      </c>
      <c r="B58">
        <f t="shared" si="2"/>
        <v>21.350106280193224</v>
      </c>
      <c r="C58">
        <f t="shared" si="3"/>
        <v>7.7040029468298723</v>
      </c>
    </row>
    <row r="59" spans="1:3">
      <c r="A59" s="4">
        <v>59</v>
      </c>
      <c r="B59">
        <f t="shared" si="2"/>
        <v>21.559819645732677</v>
      </c>
      <c r="C59">
        <f t="shared" si="3"/>
        <v>7.9126922190742786</v>
      </c>
    </row>
    <row r="60" spans="1:3">
      <c r="A60" s="4">
        <v>60</v>
      </c>
      <c r="B60">
        <f t="shared" si="2"/>
        <v>21.769533011272131</v>
      </c>
      <c r="C60">
        <f t="shared" si="3"/>
        <v>8.1213351339301454</v>
      </c>
    </row>
    <row r="61" spans="1:3">
      <c r="A61" s="4">
        <v>61</v>
      </c>
      <c r="B61">
        <f t="shared" si="2"/>
        <v>21.979246376811581</v>
      </c>
      <c r="C61">
        <f t="shared" si="3"/>
        <v>8.3299317023042381</v>
      </c>
    </row>
    <row r="62" spans="1:3">
      <c r="A62" s="4">
        <v>62</v>
      </c>
      <c r="B62">
        <f t="shared" si="2"/>
        <v>22.188959742351031</v>
      </c>
      <c r="C62">
        <f t="shared" si="3"/>
        <v>8.5384819355718999</v>
      </c>
    </row>
    <row r="63" spans="1:3">
      <c r="A63" s="4">
        <v>63</v>
      </c>
      <c r="B63">
        <f t="shared" si="2"/>
        <v>22.398673107890485</v>
      </c>
      <c r="C63">
        <f t="shared" si="3"/>
        <v>8.7469858455764751</v>
      </c>
    </row>
    <row r="64" spans="1:3">
      <c r="A64" s="4">
        <v>64</v>
      </c>
      <c r="B64">
        <f t="shared" si="2"/>
        <v>22.608386473429938</v>
      </c>
      <c r="C64">
        <f t="shared" si="3"/>
        <v>8.9554434446286955</v>
      </c>
    </row>
    <row r="65" spans="1:3">
      <c r="A65" s="4">
        <v>65</v>
      </c>
      <c r="B65">
        <f t="shared" ref="B65:B70" si="4">9.39644444444446+(A65-1)*0.209713365539452</f>
        <v>22.818099838969388</v>
      </c>
      <c r="C65">
        <f t="shared" ref="C65:C70" si="5">0+1*B65-13.6107671185052*(1.00361010830325+(B65-16.8303249097473)^2/12855.9623138853)^0.5</f>
        <v>9.1638547455060682</v>
      </c>
    </row>
    <row r="66" spans="1:3">
      <c r="A66" s="4">
        <v>66</v>
      </c>
      <c r="B66">
        <f t="shared" si="4"/>
        <v>23.027813204508838</v>
      </c>
      <c r="C66">
        <f t="shared" si="5"/>
        <v>9.3722197614522287</v>
      </c>
    </row>
    <row r="67" spans="1:3">
      <c r="A67" s="4">
        <v>67</v>
      </c>
      <c r="B67">
        <f t="shared" si="4"/>
        <v>23.237526570048292</v>
      </c>
      <c r="C67">
        <f t="shared" si="5"/>
        <v>9.5805385061762642</v>
      </c>
    </row>
    <row r="68" spans="1:3">
      <c r="A68" s="4">
        <v>68</v>
      </c>
      <c r="B68">
        <f t="shared" si="4"/>
        <v>23.447239935587746</v>
      </c>
      <c r="C68">
        <f t="shared" si="5"/>
        <v>9.7888109938520103</v>
      </c>
    </row>
    <row r="69" spans="1:3">
      <c r="A69" s="4">
        <v>69</v>
      </c>
      <c r="B69">
        <f t="shared" si="4"/>
        <v>23.656953301127196</v>
      </c>
      <c r="C69">
        <f t="shared" si="5"/>
        <v>9.9970372391173541</v>
      </c>
    </row>
    <row r="70" spans="1:3">
      <c r="A70" s="4">
        <v>70</v>
      </c>
      <c r="B70">
        <f t="shared" si="4"/>
        <v>23.866666666666646</v>
      </c>
      <c r="C70">
        <f t="shared" si="5"/>
        <v>10.205217257073478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576E-2219-BF46-B48D-29F52185EF85}">
  <sheetPr codeName="Sheet24">
    <tabColor rgb="FF007800"/>
  </sheetPr>
  <dimension ref="A1:C70"/>
  <sheetViews>
    <sheetView workbookViewId="0"/>
  </sheetViews>
  <sheetFormatPr baseColWidth="10" defaultRowHeight="15"/>
  <sheetData>
    <row r="1" spans="1:3">
      <c r="A1" s="4">
        <v>1</v>
      </c>
      <c r="B1">
        <f t="shared" ref="B1:B32" si="0">7.84000000000001+(A1-1)*0.232270531400966</f>
        <v>7.8400000000000096</v>
      </c>
      <c r="C1">
        <f t="shared" ref="C1:C32" si="1">0+1*B1+13.6107671185052*(1.00361010830325+(B1-16.8303249097473)^2/12855.9623138853)^0.5</f>
        <v>21.517955171761567</v>
      </c>
    </row>
    <row r="2" spans="1:3">
      <c r="A2" s="4">
        <v>2</v>
      </c>
      <c r="B2">
        <f t="shared" si="0"/>
        <v>8.0722705314009762</v>
      </c>
      <c r="C2">
        <f t="shared" si="1"/>
        <v>21.748054018634946</v>
      </c>
    </row>
    <row r="3" spans="1:3">
      <c r="A3" s="4">
        <v>3</v>
      </c>
      <c r="B3">
        <f t="shared" si="0"/>
        <v>8.3045410628019418</v>
      </c>
      <c r="C3">
        <f t="shared" si="1"/>
        <v>21.97820937507651</v>
      </c>
    </row>
    <row r="4" spans="1:3">
      <c r="A4" s="4">
        <v>4</v>
      </c>
      <c r="B4">
        <f t="shared" si="0"/>
        <v>8.5368115942029075</v>
      </c>
      <c r="C4">
        <f t="shared" si="1"/>
        <v>22.208421267314556</v>
      </c>
    </row>
    <row r="5" spans="1:3">
      <c r="A5" s="4">
        <v>5</v>
      </c>
      <c r="B5">
        <f t="shared" si="0"/>
        <v>8.7690821256038731</v>
      </c>
      <c r="C5">
        <f t="shared" si="1"/>
        <v>22.438689720891901</v>
      </c>
    </row>
    <row r="6" spans="1:3">
      <c r="A6" s="4">
        <v>6</v>
      </c>
      <c r="B6">
        <f t="shared" si="0"/>
        <v>9.0013526570048406</v>
      </c>
      <c r="C6">
        <f t="shared" si="1"/>
        <v>22.66901476066435</v>
      </c>
    </row>
    <row r="7" spans="1:3">
      <c r="A7" s="4">
        <v>7</v>
      </c>
      <c r="B7">
        <f t="shared" si="0"/>
        <v>9.2336231884058062</v>
      </c>
      <c r="C7">
        <f t="shared" si="1"/>
        <v>22.899396410799124</v>
      </c>
    </row>
    <row r="8" spans="1:3">
      <c r="A8" s="4">
        <v>8</v>
      </c>
      <c r="B8">
        <f t="shared" si="0"/>
        <v>9.4658937198067719</v>
      </c>
      <c r="C8">
        <f t="shared" si="1"/>
        <v>23.129834694773407</v>
      </c>
    </row>
    <row r="9" spans="1:3">
      <c r="A9" s="4">
        <v>9</v>
      </c>
      <c r="B9">
        <f t="shared" si="0"/>
        <v>9.6981642512077375</v>
      </c>
      <c r="C9">
        <f t="shared" si="1"/>
        <v>23.360329635372864</v>
      </c>
    </row>
    <row r="10" spans="1:3">
      <c r="A10" s="4">
        <v>10</v>
      </c>
      <c r="B10">
        <f t="shared" si="0"/>
        <v>9.9304347826087032</v>
      </c>
      <c r="C10">
        <f t="shared" si="1"/>
        <v>23.59088125469026</v>
      </c>
    </row>
    <row r="11" spans="1:3">
      <c r="A11" s="4">
        <v>11</v>
      </c>
      <c r="B11">
        <f t="shared" si="0"/>
        <v>10.162705314009671</v>
      </c>
      <c r="C11">
        <f t="shared" si="1"/>
        <v>23.821489574124076</v>
      </c>
    </row>
    <row r="12" spans="1:3">
      <c r="A12" s="4">
        <v>12</v>
      </c>
      <c r="B12">
        <f t="shared" si="0"/>
        <v>10.394975845410636</v>
      </c>
      <c r="C12">
        <f t="shared" si="1"/>
        <v>24.052154614377173</v>
      </c>
    </row>
    <row r="13" spans="1:3">
      <c r="A13" s="4">
        <v>13</v>
      </c>
      <c r="B13">
        <f t="shared" si="0"/>
        <v>10.627246376811602</v>
      </c>
      <c r="C13">
        <f t="shared" si="1"/>
        <v>24.282876395455546</v>
      </c>
    </row>
    <row r="14" spans="1:3">
      <c r="A14" s="4">
        <v>14</v>
      </c>
      <c r="B14">
        <f t="shared" si="0"/>
        <v>10.859516908212568</v>
      </c>
      <c r="C14">
        <f t="shared" si="1"/>
        <v>24.513654936667049</v>
      </c>
    </row>
    <row r="15" spans="1:3">
      <c r="A15" s="4">
        <v>15</v>
      </c>
      <c r="B15">
        <f t="shared" si="0"/>
        <v>11.091787439613533</v>
      </c>
      <c r="C15">
        <f t="shared" si="1"/>
        <v>24.744490256620203</v>
      </c>
    </row>
    <row r="16" spans="1:3">
      <c r="A16" s="4">
        <v>16</v>
      </c>
      <c r="B16">
        <f t="shared" si="0"/>
        <v>11.324057971014501</v>
      </c>
      <c r="C16">
        <f t="shared" si="1"/>
        <v>24.975382373223059</v>
      </c>
    </row>
    <row r="17" spans="1:3">
      <c r="A17" s="4">
        <v>17</v>
      </c>
      <c r="B17">
        <f t="shared" si="0"/>
        <v>11.556328502415466</v>
      </c>
      <c r="C17">
        <f t="shared" si="1"/>
        <v>25.206331303682056</v>
      </c>
    </row>
    <row r="18" spans="1:3">
      <c r="A18" s="4">
        <v>18</v>
      </c>
      <c r="B18">
        <f t="shared" si="0"/>
        <v>11.788599033816432</v>
      </c>
      <c r="C18">
        <f t="shared" si="1"/>
        <v>25.437337064500966</v>
      </c>
    </row>
    <row r="19" spans="1:3">
      <c r="A19" s="4">
        <v>19</v>
      </c>
      <c r="B19">
        <f t="shared" si="0"/>
        <v>12.020869565217398</v>
      </c>
      <c r="C19">
        <f t="shared" si="1"/>
        <v>25.668399671479882</v>
      </c>
    </row>
    <row r="20" spans="1:3">
      <c r="A20" s="4">
        <v>20</v>
      </c>
      <c r="B20">
        <f t="shared" si="0"/>
        <v>12.253140096618363</v>
      </c>
      <c r="C20">
        <f t="shared" si="1"/>
        <v>25.899519139714208</v>
      </c>
    </row>
    <row r="21" spans="1:3">
      <c r="A21" s="4">
        <v>21</v>
      </c>
      <c r="B21">
        <f t="shared" si="0"/>
        <v>12.485410628019331</v>
      </c>
      <c r="C21">
        <f t="shared" si="1"/>
        <v>26.130695483593719</v>
      </c>
    </row>
    <row r="22" spans="1:3">
      <c r="A22" s="4">
        <v>22</v>
      </c>
      <c r="B22">
        <f t="shared" si="0"/>
        <v>12.717681159420296</v>
      </c>
      <c r="C22">
        <f t="shared" si="1"/>
        <v>26.361928716801685</v>
      </c>
    </row>
    <row r="23" spans="1:3">
      <c r="A23" s="4">
        <v>23</v>
      </c>
      <c r="B23">
        <f t="shared" si="0"/>
        <v>12.949951690821262</v>
      </c>
      <c r="C23">
        <f t="shared" si="1"/>
        <v>26.593218852314003</v>
      </c>
    </row>
    <row r="24" spans="1:3">
      <c r="A24" s="4">
        <v>24</v>
      </c>
      <c r="B24">
        <f t="shared" si="0"/>
        <v>13.182222222222228</v>
      </c>
      <c r="C24">
        <f t="shared" si="1"/>
        <v>26.824565902398383</v>
      </c>
    </row>
    <row r="25" spans="1:3">
      <c r="A25" s="4">
        <v>25</v>
      </c>
      <c r="B25">
        <f t="shared" si="0"/>
        <v>13.414492753623193</v>
      </c>
      <c r="C25">
        <f t="shared" si="1"/>
        <v>27.055969878613585</v>
      </c>
    </row>
    <row r="26" spans="1:3">
      <c r="A26" s="4">
        <v>26</v>
      </c>
      <c r="B26">
        <f t="shared" si="0"/>
        <v>13.646763285024161</v>
      </c>
      <c r="C26">
        <f t="shared" si="1"/>
        <v>27.287430791808713</v>
      </c>
    </row>
    <row r="27" spans="1:3">
      <c r="A27" s="4">
        <v>27</v>
      </c>
      <c r="B27">
        <f t="shared" si="0"/>
        <v>13.879033816425126</v>
      </c>
      <c r="C27">
        <f t="shared" si="1"/>
        <v>27.518948652122511</v>
      </c>
    </row>
    <row r="28" spans="1:3">
      <c r="A28" s="4">
        <v>28</v>
      </c>
      <c r="B28">
        <f t="shared" si="0"/>
        <v>14.111304347826092</v>
      </c>
      <c r="C28">
        <f t="shared" si="1"/>
        <v>27.750523468982742</v>
      </c>
    </row>
    <row r="29" spans="1:3">
      <c r="A29" s="4">
        <v>29</v>
      </c>
      <c r="B29">
        <f t="shared" si="0"/>
        <v>14.343574879227058</v>
      </c>
      <c r="C29">
        <f t="shared" si="1"/>
        <v>27.982155251105599</v>
      </c>
    </row>
    <row r="30" spans="1:3">
      <c r="A30" s="4">
        <v>30</v>
      </c>
      <c r="B30">
        <f t="shared" si="0"/>
        <v>14.575845410628023</v>
      </c>
      <c r="C30">
        <f t="shared" si="1"/>
        <v>28.213844006495158</v>
      </c>
    </row>
    <row r="31" spans="1:3">
      <c r="A31" s="4">
        <v>31</v>
      </c>
      <c r="B31">
        <f t="shared" si="0"/>
        <v>14.808115942028991</v>
      </c>
      <c r="C31">
        <f t="shared" si="1"/>
        <v>28.445589742442877</v>
      </c>
    </row>
    <row r="32" spans="1:3">
      <c r="A32" s="4">
        <v>32</v>
      </c>
      <c r="B32">
        <f t="shared" si="0"/>
        <v>15.040386473429956</v>
      </c>
      <c r="C32">
        <f t="shared" si="1"/>
        <v>28.677392465527131</v>
      </c>
    </row>
    <row r="33" spans="1:3">
      <c r="A33" s="4">
        <v>33</v>
      </c>
      <c r="B33">
        <f t="shared" ref="B33:B64" si="2">7.84000000000001+(A33-1)*0.232270531400966</f>
        <v>15.272657004830922</v>
      </c>
      <c r="C33">
        <f t="shared" ref="C33:C64" si="3">0+1*B33+13.6107671185052*(1.00361010830325+(B33-16.8303249097473)^2/12855.9623138853)^0.5</f>
        <v>28.909252181612818</v>
      </c>
    </row>
    <row r="34" spans="1:3">
      <c r="A34" s="4">
        <v>34</v>
      </c>
      <c r="B34">
        <f t="shared" si="2"/>
        <v>15.504927536231888</v>
      </c>
      <c r="C34">
        <f t="shared" si="3"/>
        <v>29.141168895850971</v>
      </c>
    </row>
    <row r="35" spans="1:3">
      <c r="A35" s="4">
        <v>35</v>
      </c>
      <c r="B35">
        <f t="shared" si="2"/>
        <v>15.737198067632853</v>
      </c>
      <c r="C35">
        <f t="shared" si="3"/>
        <v>29.373142612678453</v>
      </c>
    </row>
    <row r="36" spans="1:3">
      <c r="A36" s="4">
        <v>36</v>
      </c>
      <c r="B36">
        <f t="shared" si="2"/>
        <v>15.969468599033821</v>
      </c>
      <c r="C36">
        <f t="shared" si="3"/>
        <v>29.605173335817671</v>
      </c>
    </row>
    <row r="37" spans="1:3">
      <c r="A37" s="4">
        <v>37</v>
      </c>
      <c r="B37">
        <f t="shared" si="2"/>
        <v>16.201739130434785</v>
      </c>
      <c r="C37">
        <f t="shared" si="3"/>
        <v>29.83726106827633</v>
      </c>
    </row>
    <row r="38" spans="1:3">
      <c r="A38" s="4">
        <v>38</v>
      </c>
      <c r="B38">
        <f t="shared" si="2"/>
        <v>16.434009661835752</v>
      </c>
      <c r="C38">
        <f t="shared" si="3"/>
        <v>30.069405812347277</v>
      </c>
    </row>
    <row r="39" spans="1:3">
      <c r="A39" s="4">
        <v>39</v>
      </c>
      <c r="B39">
        <f t="shared" si="2"/>
        <v>16.666280193236719</v>
      </c>
      <c r="C39">
        <f t="shared" si="3"/>
        <v>30.301607569608318</v>
      </c>
    </row>
    <row r="40" spans="1:3">
      <c r="A40" s="4">
        <v>40</v>
      </c>
      <c r="B40">
        <f t="shared" si="2"/>
        <v>16.898550724637683</v>
      </c>
      <c r="C40">
        <f t="shared" si="3"/>
        <v>30.533866340922145</v>
      </c>
    </row>
    <row r="41" spans="1:3">
      <c r="A41" s="4">
        <v>41</v>
      </c>
      <c r="B41">
        <f t="shared" si="2"/>
        <v>17.130821256038651</v>
      </c>
      <c r="C41">
        <f t="shared" si="3"/>
        <v>30.766182126436291</v>
      </c>
    </row>
    <row r="42" spans="1:3">
      <c r="A42" s="4">
        <v>42</v>
      </c>
      <c r="B42">
        <f t="shared" si="2"/>
        <v>17.363091787439615</v>
      </c>
      <c r="C42">
        <f t="shared" si="3"/>
        <v>30.998554925583072</v>
      </c>
    </row>
    <row r="43" spans="1:3">
      <c r="A43" s="4">
        <v>43</v>
      </c>
      <c r="B43">
        <f t="shared" si="2"/>
        <v>17.595362318840582</v>
      </c>
      <c r="C43">
        <f t="shared" si="3"/>
        <v>31.230984737079687</v>
      </c>
    </row>
    <row r="44" spans="1:3">
      <c r="A44" s="4">
        <v>44</v>
      </c>
      <c r="B44">
        <f t="shared" si="2"/>
        <v>17.82763285024155</v>
      </c>
      <c r="C44">
        <f t="shared" si="3"/>
        <v>31.463471558928255</v>
      </c>
    </row>
    <row r="45" spans="1:3">
      <c r="A45" s="4">
        <v>45</v>
      </c>
      <c r="B45">
        <f t="shared" si="2"/>
        <v>18.059903381642513</v>
      </c>
      <c r="C45">
        <f t="shared" si="3"/>
        <v>31.696015388415933</v>
      </c>
    </row>
    <row r="46" spans="1:3">
      <c r="A46" s="4">
        <v>46</v>
      </c>
      <c r="B46">
        <f t="shared" si="2"/>
        <v>18.292173913043481</v>
      </c>
      <c r="C46">
        <f t="shared" si="3"/>
        <v>31.928616222115146</v>
      </c>
    </row>
    <row r="47" spans="1:3">
      <c r="A47" s="4">
        <v>47</v>
      </c>
      <c r="B47">
        <f t="shared" si="2"/>
        <v>18.524444444444445</v>
      </c>
      <c r="C47">
        <f t="shared" si="3"/>
        <v>32.161274055883723</v>
      </c>
    </row>
    <row r="48" spans="1:3">
      <c r="A48" s="4">
        <v>48</v>
      </c>
      <c r="B48">
        <f t="shared" si="2"/>
        <v>18.756714975845412</v>
      </c>
      <c r="C48">
        <f t="shared" si="3"/>
        <v>32.393988884865223</v>
      </c>
    </row>
    <row r="49" spans="1:3">
      <c r="A49" s="4">
        <v>49</v>
      </c>
      <c r="B49">
        <f t="shared" si="2"/>
        <v>18.98898550724638</v>
      </c>
      <c r="C49">
        <f t="shared" si="3"/>
        <v>32.626760703489182</v>
      </c>
    </row>
    <row r="50" spans="1:3">
      <c r="A50" s="4">
        <v>50</v>
      </c>
      <c r="B50">
        <f t="shared" si="2"/>
        <v>19.221256038647343</v>
      </c>
      <c r="C50">
        <f t="shared" si="3"/>
        <v>32.859589505471533</v>
      </c>
    </row>
    <row r="51" spans="1:3">
      <c r="A51" s="4">
        <v>51</v>
      </c>
      <c r="B51">
        <f t="shared" si="2"/>
        <v>19.453526570048311</v>
      </c>
      <c r="C51">
        <f t="shared" si="3"/>
        <v>33.092475283814906</v>
      </c>
    </row>
    <row r="52" spans="1:3">
      <c r="A52" s="4">
        <v>52</v>
      </c>
      <c r="B52">
        <f t="shared" si="2"/>
        <v>19.685797101449275</v>
      </c>
      <c r="C52">
        <f t="shared" si="3"/>
        <v>33.325418030809168</v>
      </c>
    </row>
    <row r="53" spans="1:3">
      <c r="A53" s="4">
        <v>53</v>
      </c>
      <c r="B53">
        <f t="shared" si="2"/>
        <v>19.918067632850242</v>
      </c>
      <c r="C53">
        <f t="shared" si="3"/>
        <v>33.558417738031821</v>
      </c>
    </row>
    <row r="54" spans="1:3">
      <c r="A54" s="4">
        <v>54</v>
      </c>
      <c r="B54">
        <f t="shared" si="2"/>
        <v>20.15033816425121</v>
      </c>
      <c r="C54">
        <f t="shared" si="3"/>
        <v>33.791474396348576</v>
      </c>
    </row>
    <row r="55" spans="1:3">
      <c r="A55" s="4">
        <v>55</v>
      </c>
      <c r="B55">
        <f t="shared" si="2"/>
        <v>20.382608695652173</v>
      </c>
      <c r="C55">
        <f t="shared" si="3"/>
        <v>34.024587995913926</v>
      </c>
    </row>
    <row r="56" spans="1:3">
      <c r="A56" s="4">
        <v>56</v>
      </c>
      <c r="B56">
        <f t="shared" si="2"/>
        <v>20.614879227053141</v>
      </c>
      <c r="C56">
        <f t="shared" si="3"/>
        <v>34.257758526171727</v>
      </c>
    </row>
    <row r="57" spans="1:3">
      <c r="A57" s="4">
        <v>57</v>
      </c>
      <c r="B57">
        <f t="shared" si="2"/>
        <v>20.847149758454105</v>
      </c>
      <c r="C57">
        <f t="shared" si="3"/>
        <v>34.490985975855892</v>
      </c>
    </row>
    <row r="58" spans="1:3">
      <c r="A58" s="4">
        <v>58</v>
      </c>
      <c r="B58">
        <f t="shared" si="2"/>
        <v>21.079420289855072</v>
      </c>
      <c r="C58">
        <f t="shared" si="3"/>
        <v>34.724270332991082</v>
      </c>
    </row>
    <row r="59" spans="1:3">
      <c r="A59" s="4">
        <v>59</v>
      </c>
      <c r="B59">
        <f t="shared" si="2"/>
        <v>21.31169082125604</v>
      </c>
      <c r="C59">
        <f t="shared" si="3"/>
        <v>34.957611584893456</v>
      </c>
    </row>
    <row r="60" spans="1:3">
      <c r="A60" s="4">
        <v>60</v>
      </c>
      <c r="B60">
        <f t="shared" si="2"/>
        <v>21.543961352657004</v>
      </c>
      <c r="C60">
        <f t="shared" si="3"/>
        <v>35.191009718171458</v>
      </c>
    </row>
    <row r="61" spans="1:3">
      <c r="A61" s="4">
        <v>61</v>
      </c>
      <c r="B61">
        <f t="shared" si="2"/>
        <v>21.776231884057971</v>
      </c>
      <c r="C61">
        <f t="shared" si="3"/>
        <v>35.424464718726661</v>
      </c>
    </row>
    <row r="62" spans="1:3">
      <c r="A62" s="4">
        <v>62</v>
      </c>
      <c r="B62">
        <f t="shared" si="2"/>
        <v>22.008502415458935</v>
      </c>
      <c r="C62">
        <f t="shared" si="3"/>
        <v>35.657976571754638</v>
      </c>
    </row>
    <row r="63" spans="1:3">
      <c r="A63" s="4">
        <v>63</v>
      </c>
      <c r="B63">
        <f t="shared" si="2"/>
        <v>22.240772946859902</v>
      </c>
      <c r="C63">
        <f t="shared" si="3"/>
        <v>35.89154526174589</v>
      </c>
    </row>
    <row r="64" spans="1:3">
      <c r="A64" s="4">
        <v>64</v>
      </c>
      <c r="B64">
        <f t="shared" si="2"/>
        <v>22.47304347826087</v>
      </c>
      <c r="C64">
        <f t="shared" si="3"/>
        <v>36.125170772486825</v>
      </c>
    </row>
    <row r="65" spans="1:3">
      <c r="A65" s="4">
        <v>65</v>
      </c>
      <c r="B65">
        <f t="shared" ref="B65:B70" si="4">7.84000000000001+(A65-1)*0.232270531400966</f>
        <v>22.705314009661834</v>
      </c>
      <c r="C65">
        <f t="shared" ref="C65:C70" si="5">0+1*B65+13.6107671185052*(1.00361010830325+(B65-16.8303249097473)^2/12855.9623138853)^0.5</f>
        <v>36.358853087060723</v>
      </c>
    </row>
    <row r="66" spans="1:3">
      <c r="A66" s="4">
        <v>66</v>
      </c>
      <c r="B66">
        <f t="shared" si="4"/>
        <v>22.937584541062801</v>
      </c>
      <c r="C66">
        <f t="shared" si="5"/>
        <v>36.592592187848865</v>
      </c>
    </row>
    <row r="67" spans="1:3">
      <c r="A67" s="4">
        <v>67</v>
      </c>
      <c r="B67">
        <f t="shared" si="4"/>
        <v>23.169855072463765</v>
      </c>
      <c r="C67">
        <f t="shared" si="5"/>
        <v>36.826388056531535</v>
      </c>
    </row>
    <row r="68" spans="1:3">
      <c r="A68" s="4">
        <v>68</v>
      </c>
      <c r="B68">
        <f t="shared" si="4"/>
        <v>23.402125603864732</v>
      </c>
      <c r="C68">
        <f t="shared" si="5"/>
        <v>37.060240674089243</v>
      </c>
    </row>
    <row r="69" spans="1:3">
      <c r="A69" s="4">
        <v>69</v>
      </c>
      <c r="B69">
        <f t="shared" si="4"/>
        <v>23.6343961352657</v>
      </c>
      <c r="C69">
        <f t="shared" si="5"/>
        <v>37.294150020803855</v>
      </c>
    </row>
    <row r="70" spans="1:3">
      <c r="A70" s="4">
        <v>70</v>
      </c>
      <c r="B70">
        <f t="shared" si="4"/>
        <v>23.866666666666667</v>
      </c>
      <c r="C70">
        <f t="shared" si="5"/>
        <v>37.528116076259835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32B33-FEF2-D04D-BB86-1117239BC348}">
  <sheetPr codeName="Sheet22">
    <tabColor rgb="FF007800"/>
  </sheetPr>
  <dimension ref="B1:M479"/>
  <sheetViews>
    <sheetView topLeftCell="A48" zoomScaleNormal="100" workbookViewId="0">
      <selection activeCell="B61" sqref="B61:G64"/>
    </sheetView>
  </sheetViews>
  <sheetFormatPr baseColWidth="10" defaultRowHeight="15"/>
  <cols>
    <col min="1" max="1" width="5.83203125" customWidth="1"/>
  </cols>
  <sheetData>
    <row r="1" spans="2:9">
      <c r="B1" t="s">
        <v>524</v>
      </c>
    </row>
    <row r="2" spans="2:9">
      <c r="B2" t="s">
        <v>82</v>
      </c>
    </row>
    <row r="3" spans="2:9">
      <c r="B3" t="s">
        <v>512</v>
      </c>
    </row>
    <row r="4" spans="2:9">
      <c r="B4" t="s">
        <v>84</v>
      </c>
    </row>
    <row r="5" spans="2:9">
      <c r="B5" t="s">
        <v>85</v>
      </c>
    </row>
    <row r="6" spans="2:9">
      <c r="B6" t="s">
        <v>86</v>
      </c>
    </row>
    <row r="7" spans="2:9">
      <c r="B7" t="s">
        <v>87</v>
      </c>
    </row>
    <row r="8" spans="2:9" ht="34.25" customHeight="1"/>
    <row r="9" spans="2:9" ht="21" customHeight="1">
      <c r="B9" s="2"/>
    </row>
    <row r="12" spans="2:9">
      <c r="B12" s="3" t="s">
        <v>88</v>
      </c>
    </row>
    <row r="13" spans="2:9" ht="16" thickBot="1"/>
    <row r="14" spans="2:9" ht="30" customHeight="1">
      <c r="B14" s="6" t="s">
        <v>31</v>
      </c>
      <c r="C14" s="7" t="s">
        <v>32</v>
      </c>
      <c r="D14" s="7" t="s">
        <v>33</v>
      </c>
      <c r="E14" s="7" t="s">
        <v>34</v>
      </c>
      <c r="F14" s="7" t="s">
        <v>35</v>
      </c>
      <c r="G14" s="7" t="s">
        <v>36</v>
      </c>
      <c r="H14" s="7" t="s">
        <v>37</v>
      </c>
      <c r="I14" s="7" t="s">
        <v>38</v>
      </c>
    </row>
    <row r="15" spans="2:9" ht="16" thickBot="1">
      <c r="B15" s="29" t="s">
        <v>25</v>
      </c>
      <c r="C15" s="31">
        <v>277</v>
      </c>
      <c r="D15" s="31">
        <v>0</v>
      </c>
      <c r="E15" s="31">
        <v>277</v>
      </c>
      <c r="F15" s="30">
        <v>2</v>
      </c>
      <c r="G15" s="30">
        <v>41</v>
      </c>
      <c r="H15" s="30">
        <v>16.830324909747301</v>
      </c>
      <c r="I15" s="30">
        <v>7.0353726534073546</v>
      </c>
    </row>
    <row r="18" spans="2:6">
      <c r="B18" s="3" t="s">
        <v>89</v>
      </c>
    </row>
    <row r="19" spans="2:6" ht="16" thickBot="1"/>
    <row r="20" spans="2:6" ht="16">
      <c r="B20" s="7" t="s">
        <v>31</v>
      </c>
      <c r="C20" s="7" t="s">
        <v>41</v>
      </c>
      <c r="D20" s="7" t="s">
        <v>42</v>
      </c>
      <c r="E20" s="7" t="s">
        <v>43</v>
      </c>
      <c r="F20" s="7" t="s">
        <v>44</v>
      </c>
    </row>
    <row r="21" spans="2:6">
      <c r="B21" s="16" t="s">
        <v>7</v>
      </c>
      <c r="C21" s="8" t="s">
        <v>22</v>
      </c>
      <c r="D21" s="14">
        <v>5</v>
      </c>
      <c r="E21" s="14">
        <v>5</v>
      </c>
      <c r="F21" s="12">
        <v>1.8050541516245486</v>
      </c>
    </row>
    <row r="22" spans="2:6">
      <c r="B22" s="34" t="s">
        <v>40</v>
      </c>
      <c r="C22" s="5" t="s">
        <v>12</v>
      </c>
      <c r="D22" s="33">
        <v>79</v>
      </c>
      <c r="E22" s="33">
        <v>79</v>
      </c>
      <c r="F22" s="32">
        <v>28.51985559566787</v>
      </c>
    </row>
    <row r="23" spans="2:6">
      <c r="B23" s="34" t="s">
        <v>40</v>
      </c>
      <c r="C23" s="5" t="s">
        <v>20</v>
      </c>
      <c r="D23" s="33">
        <v>9</v>
      </c>
      <c r="E23" s="33">
        <v>9</v>
      </c>
      <c r="F23" s="32">
        <v>3.2490974729241877</v>
      </c>
    </row>
    <row r="24" spans="2:6">
      <c r="B24" s="34" t="s">
        <v>40</v>
      </c>
      <c r="C24" s="5" t="s">
        <v>21</v>
      </c>
      <c r="D24" s="33">
        <v>36</v>
      </c>
      <c r="E24" s="33">
        <v>36</v>
      </c>
      <c r="F24" s="32">
        <v>12.996389891696751</v>
      </c>
    </row>
    <row r="25" spans="2:6">
      <c r="B25" s="34" t="s">
        <v>40</v>
      </c>
      <c r="C25" s="5" t="s">
        <v>23</v>
      </c>
      <c r="D25" s="33">
        <v>14</v>
      </c>
      <c r="E25" s="33">
        <v>14</v>
      </c>
      <c r="F25" s="32">
        <v>5.0541516245487363</v>
      </c>
    </row>
    <row r="26" spans="2:6">
      <c r="B26" s="34" t="s">
        <v>40</v>
      </c>
      <c r="C26" s="5" t="s">
        <v>24</v>
      </c>
      <c r="D26" s="33">
        <v>6</v>
      </c>
      <c r="E26" s="33">
        <v>6</v>
      </c>
      <c r="F26" s="32">
        <v>2.1660649819494586</v>
      </c>
    </row>
    <row r="27" spans="2:6">
      <c r="B27" s="34" t="s">
        <v>40</v>
      </c>
      <c r="C27" s="5" t="s">
        <v>14</v>
      </c>
      <c r="D27" s="33">
        <v>116</v>
      </c>
      <c r="E27" s="33">
        <v>116</v>
      </c>
      <c r="F27" s="32">
        <v>41.877256317689529</v>
      </c>
    </row>
    <row r="28" spans="2:6" ht="16" thickBot="1">
      <c r="B28" s="17" t="s">
        <v>40</v>
      </c>
      <c r="C28" s="18" t="s">
        <v>17</v>
      </c>
      <c r="D28" s="15">
        <v>12</v>
      </c>
      <c r="E28" s="15">
        <v>12</v>
      </c>
      <c r="F28" s="13">
        <v>4.3321299638989172</v>
      </c>
    </row>
    <row r="31" spans="2:6">
      <c r="B31" s="3" t="s">
        <v>106</v>
      </c>
    </row>
    <row r="32" spans="2:6" ht="16" thickBot="1"/>
    <row r="33" spans="2:11" ht="32">
      <c r="B33" s="6"/>
      <c r="C33" s="36" t="s">
        <v>513</v>
      </c>
      <c r="D33" s="36" t="s">
        <v>514</v>
      </c>
      <c r="E33" s="36" t="s">
        <v>515</v>
      </c>
      <c r="F33" s="36" t="s">
        <v>516</v>
      </c>
      <c r="G33" s="36" t="s">
        <v>517</v>
      </c>
      <c r="H33" s="36" t="s">
        <v>518</v>
      </c>
      <c r="I33" s="36" t="s">
        <v>519</v>
      </c>
      <c r="J33" s="36" t="s">
        <v>520</v>
      </c>
      <c r="K33" s="37" t="s">
        <v>25</v>
      </c>
    </row>
    <row r="34" spans="2:11">
      <c r="B34" s="38" t="s">
        <v>513</v>
      </c>
      <c r="C34" s="45">
        <v>1</v>
      </c>
      <c r="D34" s="40">
        <v>-8.564095482417669E-2</v>
      </c>
      <c r="E34" s="40">
        <v>-2.4845881402185112E-2</v>
      </c>
      <c r="F34" s="40">
        <v>-5.2401446952019967E-2</v>
      </c>
      <c r="G34" s="40">
        <v>-3.1281436882704988E-2</v>
      </c>
      <c r="H34" s="40">
        <v>-2.0173977396916235E-2</v>
      </c>
      <c r="I34" s="40">
        <v>-0.11508443946105414</v>
      </c>
      <c r="J34" s="40">
        <v>-2.8851489304230808E-2</v>
      </c>
      <c r="K34" s="41">
        <v>-0.13572947958855752</v>
      </c>
    </row>
    <row r="35" spans="2:11">
      <c r="B35" s="35" t="s">
        <v>514</v>
      </c>
      <c r="C35" s="42">
        <v>-8.564095482417669E-2</v>
      </c>
      <c r="D35" s="46">
        <v>1</v>
      </c>
      <c r="E35" s="42">
        <v>-0.11575368036618752</v>
      </c>
      <c r="F35" s="42">
        <v>-0.24413142134198518</v>
      </c>
      <c r="G35" s="42">
        <v>-0.14573608348614472</v>
      </c>
      <c r="H35" s="42">
        <v>-9.3987896565905574E-2</v>
      </c>
      <c r="I35" s="42">
        <v>-0.53616320567823061</v>
      </c>
      <c r="J35" s="42">
        <v>-0.13441527861099437</v>
      </c>
      <c r="K35" s="43">
        <v>7.2916521579803641E-3</v>
      </c>
    </row>
    <row r="36" spans="2:11">
      <c r="B36" s="35" t="s">
        <v>515</v>
      </c>
      <c r="C36" s="42">
        <v>-2.4845881402185112E-2</v>
      </c>
      <c r="D36" s="42">
        <v>-0.11575368036618752</v>
      </c>
      <c r="E36" s="46">
        <v>1</v>
      </c>
      <c r="F36" s="42">
        <v>-7.0826631413239485E-2</v>
      </c>
      <c r="G36" s="42">
        <v>-4.2280488975742977E-2</v>
      </c>
      <c r="H36" s="42">
        <v>-2.7267469589889456E-2</v>
      </c>
      <c r="I36" s="42">
        <v>-0.15554996377429503</v>
      </c>
      <c r="J36" s="42">
        <v>-3.899613307519597E-2</v>
      </c>
      <c r="K36" s="43">
        <v>7.9812270242606953E-2</v>
      </c>
    </row>
    <row r="37" spans="2:11">
      <c r="B37" s="35" t="s">
        <v>516</v>
      </c>
      <c r="C37" s="42">
        <v>-5.2401446952019967E-2</v>
      </c>
      <c r="D37" s="42">
        <v>-0.24413142134198518</v>
      </c>
      <c r="E37" s="42">
        <v>-7.0826631413239485E-2</v>
      </c>
      <c r="F37" s="46">
        <v>1</v>
      </c>
      <c r="G37" s="42">
        <v>-8.9172075013326288E-2</v>
      </c>
      <c r="H37" s="42">
        <v>-5.750872098684115E-2</v>
      </c>
      <c r="I37" s="42">
        <v>-0.32806415852852322</v>
      </c>
      <c r="J37" s="42">
        <v>-8.2245172372676686E-2</v>
      </c>
      <c r="K37" s="43">
        <v>-2.7352057082611115E-2</v>
      </c>
    </row>
    <row r="38" spans="2:11">
      <c r="B38" s="35" t="s">
        <v>517</v>
      </c>
      <c r="C38" s="42">
        <v>-3.1281436882704988E-2</v>
      </c>
      <c r="D38" s="42">
        <v>-0.14573608348614472</v>
      </c>
      <c r="E38" s="42">
        <v>-4.2280488975742977E-2</v>
      </c>
      <c r="F38" s="42">
        <v>-8.9172075013326288E-2</v>
      </c>
      <c r="G38" s="46">
        <v>1</v>
      </c>
      <c r="H38" s="42">
        <v>-3.4330262433442532E-2</v>
      </c>
      <c r="I38" s="42">
        <v>-0.19584036062752522</v>
      </c>
      <c r="J38" s="42">
        <v>-4.9096872665343391E-2</v>
      </c>
      <c r="K38" s="43">
        <v>5.5744557148174768E-3</v>
      </c>
    </row>
    <row r="39" spans="2:11">
      <c r="B39" s="35" t="s">
        <v>518</v>
      </c>
      <c r="C39" s="42">
        <v>-2.0173977396916235E-2</v>
      </c>
      <c r="D39" s="42">
        <v>-9.3987896565905574E-2</v>
      </c>
      <c r="E39" s="42">
        <v>-2.7267469589889456E-2</v>
      </c>
      <c r="F39" s="42">
        <v>-5.750872098684115E-2</v>
      </c>
      <c r="G39" s="42">
        <v>-3.4330262433442532E-2</v>
      </c>
      <c r="H39" s="46">
        <v>1</v>
      </c>
      <c r="I39" s="42">
        <v>-0.12630107189506998</v>
      </c>
      <c r="J39" s="42">
        <v>-3.1663481544146409E-2</v>
      </c>
      <c r="K39" s="43">
        <v>-0.14825200240899805</v>
      </c>
    </row>
    <row r="40" spans="2:11">
      <c r="B40" s="35" t="s">
        <v>519</v>
      </c>
      <c r="C40" s="42">
        <v>-0.11508443946105414</v>
      </c>
      <c r="D40" s="42">
        <v>-0.53616320567823061</v>
      </c>
      <c r="E40" s="42">
        <v>-0.15554996377429503</v>
      </c>
      <c r="F40" s="42">
        <v>-0.32806415852852322</v>
      </c>
      <c r="G40" s="42">
        <v>-0.19584036062752522</v>
      </c>
      <c r="H40" s="42">
        <v>-0.12630107189506998</v>
      </c>
      <c r="I40" s="46">
        <v>1</v>
      </c>
      <c r="J40" s="42">
        <v>-0.1806274465961544</v>
      </c>
      <c r="K40" s="43">
        <v>9.6572429294658896E-2</v>
      </c>
    </row>
    <row r="41" spans="2:11">
      <c r="B41" s="35" t="s">
        <v>520</v>
      </c>
      <c r="C41" s="42">
        <v>-2.8851489304230808E-2</v>
      </c>
      <c r="D41" s="42">
        <v>-0.13441527861099437</v>
      </c>
      <c r="E41" s="42">
        <v>-3.899613307519597E-2</v>
      </c>
      <c r="F41" s="42">
        <v>-8.2245172372676686E-2</v>
      </c>
      <c r="G41" s="42">
        <v>-4.9096872665343391E-2</v>
      </c>
      <c r="H41" s="42">
        <v>-3.1663481544146409E-2</v>
      </c>
      <c r="I41" s="42">
        <v>-0.1806274465961544</v>
      </c>
      <c r="J41" s="46">
        <v>1</v>
      </c>
      <c r="K41" s="43">
        <v>-8.576344482977874E-2</v>
      </c>
    </row>
    <row r="42" spans="2:11" ht="16" thickBot="1">
      <c r="B42" s="39" t="s">
        <v>25</v>
      </c>
      <c r="C42" s="44">
        <v>-0.13572947958855752</v>
      </c>
      <c r="D42" s="44">
        <v>7.2916521579803641E-3</v>
      </c>
      <c r="E42" s="44">
        <v>7.9812270242606953E-2</v>
      </c>
      <c r="F42" s="44">
        <v>-2.7352057082611115E-2</v>
      </c>
      <c r="G42" s="44">
        <v>5.5744557148174768E-3</v>
      </c>
      <c r="H42" s="44">
        <v>-0.14825200240899805</v>
      </c>
      <c r="I42" s="44">
        <v>9.6572429294658896E-2</v>
      </c>
      <c r="J42" s="44">
        <v>-8.576344482977874E-2</v>
      </c>
      <c r="K42" s="47">
        <v>1</v>
      </c>
    </row>
    <row r="45" spans="2:11">
      <c r="B45" s="1" t="s">
        <v>124</v>
      </c>
    </row>
    <row r="47" spans="2:11">
      <c r="B47" s="3" t="s">
        <v>125</v>
      </c>
    </row>
    <row r="48" spans="2:11" ht="16" thickBot="1"/>
    <row r="49" spans="2:7">
      <c r="B49" s="48" t="s">
        <v>32</v>
      </c>
      <c r="C49" s="49">
        <v>277</v>
      </c>
    </row>
    <row r="50" spans="2:7">
      <c r="B50" s="5" t="s">
        <v>126</v>
      </c>
      <c r="C50" s="32">
        <v>277</v>
      </c>
    </row>
    <row r="51" spans="2:7">
      <c r="B51" s="5" t="s">
        <v>127</v>
      </c>
      <c r="C51" s="32">
        <v>269</v>
      </c>
    </row>
    <row r="52" spans="2:7">
      <c r="B52" s="5" t="s">
        <v>128</v>
      </c>
      <c r="C52" s="32">
        <v>5.8931371614993955E-2</v>
      </c>
    </row>
    <row r="53" spans="2:7">
      <c r="B53" s="5" t="s">
        <v>129</v>
      </c>
      <c r="C53" s="32">
        <v>3.4442596898655503E-2</v>
      </c>
    </row>
    <row r="54" spans="2:7">
      <c r="B54" s="5" t="s">
        <v>130</v>
      </c>
      <c r="C54" s="32">
        <v>47.791681464257444</v>
      </c>
    </row>
    <row r="55" spans="2:7">
      <c r="B55" s="5" t="s">
        <v>131</v>
      </c>
      <c r="C55" s="32">
        <v>6.9131527875678724</v>
      </c>
    </row>
    <row r="56" spans="2:7" ht="16" thickBot="1">
      <c r="B56" s="18" t="s">
        <v>132</v>
      </c>
      <c r="C56" s="13">
        <v>1.9969497169782775</v>
      </c>
    </row>
    <row r="59" spans="2:7">
      <c r="B59" s="3" t="s">
        <v>133</v>
      </c>
    </row>
    <row r="60" spans="2:7" ht="16" thickBot="1"/>
    <row r="61" spans="2:7" ht="32">
      <c r="B61" s="6" t="s">
        <v>134</v>
      </c>
      <c r="C61" s="7" t="s">
        <v>127</v>
      </c>
      <c r="D61" s="7" t="s">
        <v>135</v>
      </c>
      <c r="E61" s="7" t="s">
        <v>136</v>
      </c>
      <c r="F61" s="7" t="s">
        <v>137</v>
      </c>
      <c r="G61" s="7" t="s">
        <v>138</v>
      </c>
    </row>
    <row r="62" spans="2:7">
      <c r="B62" s="8" t="s">
        <v>139</v>
      </c>
      <c r="C62" s="14">
        <v>7</v>
      </c>
      <c r="D62" s="68">
        <v>805.06295687287093</v>
      </c>
      <c r="E62" s="12">
        <v>115.00899383898157</v>
      </c>
      <c r="F62" s="69">
        <v>2.4064646883159941</v>
      </c>
      <c r="G62" s="70">
        <v>2.1001683116323087E-2</v>
      </c>
    </row>
    <row r="63" spans="2:7">
      <c r="B63" s="5" t="s">
        <v>140</v>
      </c>
      <c r="C63" s="33">
        <v>269</v>
      </c>
      <c r="D63" s="71">
        <v>12855.962313885253</v>
      </c>
      <c r="E63" s="32">
        <v>47.791681464257444</v>
      </c>
      <c r="F63" s="32"/>
      <c r="G63" s="32"/>
    </row>
    <row r="64" spans="2:7" ht="16" thickBot="1">
      <c r="B64" s="18" t="s">
        <v>141</v>
      </c>
      <c r="C64" s="15">
        <v>276</v>
      </c>
      <c r="D64" s="13">
        <v>13661.025270758124</v>
      </c>
      <c r="E64" s="13"/>
      <c r="F64" s="13"/>
      <c r="G64" s="13"/>
    </row>
    <row r="65" spans="2:8">
      <c r="B65" s="51" t="s">
        <v>142</v>
      </c>
    </row>
    <row r="68" spans="2:8">
      <c r="B68" s="3" t="s">
        <v>143</v>
      </c>
    </row>
    <row r="69" spans="2:8" ht="16" thickBot="1"/>
    <row r="70" spans="2:8" ht="32">
      <c r="B70" s="6" t="s">
        <v>134</v>
      </c>
      <c r="C70" s="7" t="s">
        <v>144</v>
      </c>
      <c r="D70" s="7" t="s">
        <v>145</v>
      </c>
      <c r="E70" s="7" t="s">
        <v>146</v>
      </c>
      <c r="F70" s="7" t="s">
        <v>147</v>
      </c>
      <c r="G70" s="7" t="s">
        <v>148</v>
      </c>
      <c r="H70" s="7" t="s">
        <v>149</v>
      </c>
    </row>
    <row r="71" spans="2:8">
      <c r="B71" s="8" t="s">
        <v>150</v>
      </c>
      <c r="C71" s="12">
        <v>14.000000000000028</v>
      </c>
      <c r="D71" s="12">
        <v>1.9956553114256568</v>
      </c>
      <c r="E71" s="12">
        <v>7.0152395154846179</v>
      </c>
      <c r="F71" s="50" t="s">
        <v>55</v>
      </c>
      <c r="G71" s="12">
        <v>10.070909970126891</v>
      </c>
      <c r="H71" s="12">
        <v>17.929090029873166</v>
      </c>
    </row>
    <row r="72" spans="2:8">
      <c r="B72" s="5" t="s">
        <v>513</v>
      </c>
      <c r="C72" s="32">
        <v>-4.2000000000000153</v>
      </c>
      <c r="D72" s="32">
        <v>3.6798065730243099</v>
      </c>
      <c r="E72" s="32">
        <v>-1.1413643398512048</v>
      </c>
      <c r="F72" s="32">
        <v>0.25473337003353125</v>
      </c>
      <c r="G72" s="32">
        <v>-11.444884041424352</v>
      </c>
      <c r="H72" s="32">
        <v>3.0448840414243206</v>
      </c>
    </row>
    <row r="73" spans="2:8">
      <c r="B73" s="5" t="s">
        <v>514</v>
      </c>
      <c r="C73" s="32">
        <v>2.9113924050632707</v>
      </c>
      <c r="D73" s="32">
        <v>2.1418679033124053</v>
      </c>
      <c r="E73" s="32">
        <v>1.3592772927596484</v>
      </c>
      <c r="F73" s="32">
        <v>0.17519716097578564</v>
      </c>
      <c r="G73" s="32">
        <v>-1.3055641886072666</v>
      </c>
      <c r="H73" s="32">
        <v>7.1283489987338076</v>
      </c>
    </row>
    <row r="74" spans="2:8">
      <c r="B74" s="5" t="s">
        <v>515</v>
      </c>
      <c r="C74" s="32">
        <v>5.88888888888886</v>
      </c>
      <c r="D74" s="32">
        <v>3.048413841882919</v>
      </c>
      <c r="E74" s="32">
        <v>1.9317878720992356</v>
      </c>
      <c r="F74" s="32">
        <v>5.443590613328575E-2</v>
      </c>
      <c r="G74" s="32">
        <v>-0.11289526917446846</v>
      </c>
      <c r="H74" s="32">
        <v>11.890673046952188</v>
      </c>
    </row>
    <row r="75" spans="2:8">
      <c r="B75" s="5" t="s">
        <v>516</v>
      </c>
      <c r="C75" s="32">
        <v>2.3333333333333157</v>
      </c>
      <c r="D75" s="32">
        <v>2.3043842625226203</v>
      </c>
      <c r="E75" s="32">
        <v>1.0125626056736756</v>
      </c>
      <c r="F75" s="32">
        <v>0.31217902255262309</v>
      </c>
      <c r="G75" s="32">
        <v>-2.203589039501749</v>
      </c>
      <c r="H75" s="32">
        <v>6.8702557061683809</v>
      </c>
    </row>
    <row r="76" spans="2:8">
      <c r="B76" s="5" t="s">
        <v>517</v>
      </c>
      <c r="C76" s="32">
        <v>2.9999999999999805</v>
      </c>
      <c r="D76" s="32">
        <v>2.7196197629783985</v>
      </c>
      <c r="E76" s="32">
        <v>1.1030953815082307</v>
      </c>
      <c r="F76" s="32">
        <v>0.27097160723381442</v>
      </c>
      <c r="G76" s="32">
        <v>-2.3544471505606879</v>
      </c>
      <c r="H76" s="32">
        <v>8.3544471505606488</v>
      </c>
    </row>
    <row r="77" spans="2:8">
      <c r="B77" s="5" t="s">
        <v>518</v>
      </c>
      <c r="C77" s="32">
        <v>-4.1666666666666829</v>
      </c>
      <c r="D77" s="32">
        <v>3.4565763937839336</v>
      </c>
      <c r="E77" s="32">
        <v>-1.2054316734210551</v>
      </c>
      <c r="F77" s="32">
        <v>0.22909599202161579</v>
      </c>
      <c r="G77" s="32">
        <v>-10.972050225919286</v>
      </c>
      <c r="H77" s="32">
        <v>2.6387168925859195</v>
      </c>
    </row>
    <row r="78" spans="2:8">
      <c r="B78" s="5" t="s">
        <v>519</v>
      </c>
      <c r="C78" s="32">
        <v>3.6293103448275654</v>
      </c>
      <c r="D78" s="32">
        <v>2.0963390412868939</v>
      </c>
      <c r="E78" s="32">
        <v>1.7312611525851354</v>
      </c>
      <c r="F78" s="32">
        <v>8.4551765774757648E-2</v>
      </c>
      <c r="G78" s="32">
        <v>-0.49800802483117446</v>
      </c>
      <c r="H78" s="32">
        <v>7.7566287144863058</v>
      </c>
    </row>
    <row r="79" spans="2:8" ht="16" thickBot="1">
      <c r="B79" s="18" t="s">
        <v>520</v>
      </c>
      <c r="C79" s="13">
        <v>0</v>
      </c>
      <c r="D79" s="13">
        <v>0</v>
      </c>
      <c r="E79" s="13"/>
      <c r="F79" s="13"/>
      <c r="G79" s="13"/>
      <c r="H79" s="13"/>
    </row>
    <row r="82" spans="2:8">
      <c r="B82" s="3" t="s">
        <v>151</v>
      </c>
    </row>
    <row r="84" spans="2:8">
      <c r="B84" s="3" t="s">
        <v>521</v>
      </c>
    </row>
    <row r="87" spans="2:8">
      <c r="B87" s="3" t="s">
        <v>153</v>
      </c>
    </row>
    <row r="88" spans="2:8" ht="16" thickBot="1"/>
    <row r="89" spans="2:8" ht="32">
      <c r="B89" s="6" t="s">
        <v>134</v>
      </c>
      <c r="C89" s="7" t="s">
        <v>144</v>
      </c>
      <c r="D89" s="7" t="s">
        <v>145</v>
      </c>
      <c r="E89" s="7" t="s">
        <v>146</v>
      </c>
      <c r="F89" s="7" t="s">
        <v>147</v>
      </c>
      <c r="G89" s="7" t="s">
        <v>148</v>
      </c>
      <c r="H89" s="7" t="s">
        <v>149</v>
      </c>
    </row>
    <row r="90" spans="2:8">
      <c r="B90" s="8" t="s">
        <v>513</v>
      </c>
      <c r="C90" s="12">
        <v>-7.9622757256839247E-2</v>
      </c>
      <c r="D90" s="12">
        <v>6.9761034646675019E-2</v>
      </c>
      <c r="E90" s="12">
        <v>-1.1413643398512046</v>
      </c>
      <c r="F90" s="12">
        <v>0.25473337003353125</v>
      </c>
      <c r="G90" s="12">
        <v>-0.21696981520547648</v>
      </c>
      <c r="H90" s="12">
        <v>5.7724300691797972E-2</v>
      </c>
    </row>
    <row r="91" spans="2:8">
      <c r="B91" s="5" t="s">
        <v>514</v>
      </c>
      <c r="C91" s="32">
        <v>0.18718254750531091</v>
      </c>
      <c r="D91" s="32">
        <v>0.13770740414951457</v>
      </c>
      <c r="E91" s="32">
        <v>1.3592772927596481</v>
      </c>
      <c r="F91" s="32">
        <v>0.17519716097578564</v>
      </c>
      <c r="G91" s="32">
        <v>-8.3938815781138792E-2</v>
      </c>
      <c r="H91" s="32">
        <v>0.45830391079176058</v>
      </c>
    </row>
    <row r="92" spans="2:8">
      <c r="B92" s="5" t="s">
        <v>515</v>
      </c>
      <c r="C92" s="32">
        <v>0.14867586708537536</v>
      </c>
      <c r="D92" s="32">
        <v>7.6962832841378309E-2</v>
      </c>
      <c r="E92" s="32">
        <v>1.9317878720992354</v>
      </c>
      <c r="F92" s="32">
        <v>5.443590613328575E-2</v>
      </c>
      <c r="G92" s="32">
        <v>-2.850249402059607E-3</v>
      </c>
      <c r="H92" s="32">
        <v>0.30020198357281036</v>
      </c>
    </row>
    <row r="93" spans="2:8">
      <c r="B93" s="5" t="s">
        <v>516</v>
      </c>
      <c r="C93" s="32">
        <v>0.1117261992696483</v>
      </c>
      <c r="D93" s="32">
        <v>0.11034004084647676</v>
      </c>
      <c r="E93" s="32">
        <v>1.0125626056736756</v>
      </c>
      <c r="F93" s="32">
        <v>0.31217902255262309</v>
      </c>
      <c r="G93" s="32">
        <v>-0.10551369777248021</v>
      </c>
      <c r="H93" s="32">
        <v>0.32896609631177681</v>
      </c>
    </row>
    <row r="94" spans="2:8">
      <c r="B94" s="5" t="s">
        <v>517</v>
      </c>
      <c r="C94" s="32">
        <v>9.3579692744488643E-2</v>
      </c>
      <c r="D94" s="32">
        <v>8.4833727267119741E-2</v>
      </c>
      <c r="E94" s="32">
        <v>1.1030953815082307</v>
      </c>
      <c r="F94" s="32">
        <v>0.27097160723381442</v>
      </c>
      <c r="G94" s="32">
        <v>-7.3442813644202479E-2</v>
      </c>
      <c r="H94" s="32">
        <v>0.26060219913317978</v>
      </c>
    </row>
    <row r="95" spans="2:8">
      <c r="B95" s="5" t="s">
        <v>518</v>
      </c>
      <c r="C95" s="32">
        <v>-8.6370910338031334E-2</v>
      </c>
      <c r="D95" s="32">
        <v>7.1651435948175982E-2</v>
      </c>
      <c r="E95" s="32">
        <v>-1.2054316734210553</v>
      </c>
      <c r="F95" s="32">
        <v>0.22909599202161579</v>
      </c>
      <c r="G95" s="32">
        <v>-0.22743983190893935</v>
      </c>
      <c r="H95" s="32">
        <v>5.4698011232876667E-2</v>
      </c>
    </row>
    <row r="96" spans="2:8">
      <c r="B96" s="5" t="s">
        <v>519</v>
      </c>
      <c r="C96" s="32">
        <v>0.25496731313135385</v>
      </c>
      <c r="D96" s="32">
        <v>0.14727258955163078</v>
      </c>
      <c r="E96" s="32">
        <v>1.7312611525851351</v>
      </c>
      <c r="F96" s="32">
        <v>8.4551765774757648E-2</v>
      </c>
      <c r="G96" s="32">
        <v>-3.4986197361165594E-2</v>
      </c>
      <c r="H96" s="32">
        <v>0.54492082362387328</v>
      </c>
    </row>
    <row r="97" spans="2:8" ht="16" thickBot="1">
      <c r="B97" s="18" t="s">
        <v>520</v>
      </c>
      <c r="C97" s="13">
        <v>0</v>
      </c>
      <c r="D97" s="13">
        <v>0</v>
      </c>
      <c r="E97" s="13"/>
      <c r="F97" s="13"/>
      <c r="G97" s="13"/>
      <c r="H97" s="13"/>
    </row>
    <row r="116" spans="2:13">
      <c r="F116" t="s">
        <v>60</v>
      </c>
    </row>
    <row r="119" spans="2:13">
      <c r="B119" s="3" t="s">
        <v>154</v>
      </c>
    </row>
    <row r="120" spans="2:13" ht="16" thickBot="1"/>
    <row r="121" spans="2:13" ht="32" customHeight="1">
      <c r="B121" s="6" t="s">
        <v>155</v>
      </c>
      <c r="C121" s="7" t="s">
        <v>156</v>
      </c>
      <c r="D121" s="7" t="s">
        <v>25</v>
      </c>
      <c r="E121" s="7" t="s">
        <v>434</v>
      </c>
      <c r="F121" s="7" t="s">
        <v>435</v>
      </c>
      <c r="G121" s="7" t="s">
        <v>436</v>
      </c>
      <c r="H121" s="7" t="s">
        <v>437</v>
      </c>
      <c r="I121" s="7" t="s">
        <v>438</v>
      </c>
      <c r="J121" s="7" t="s">
        <v>439</v>
      </c>
      <c r="K121" s="7" t="s">
        <v>440</v>
      </c>
      <c r="L121" s="7" t="s">
        <v>441</v>
      </c>
      <c r="M121" s="7" t="s">
        <v>442</v>
      </c>
    </row>
    <row r="122" spans="2:13">
      <c r="B122" s="8" t="s">
        <v>157</v>
      </c>
      <c r="C122" s="14">
        <v>1</v>
      </c>
      <c r="D122" s="12">
        <v>5</v>
      </c>
      <c r="E122" s="12">
        <v>16.9113924050633</v>
      </c>
      <c r="F122" s="12">
        <v>-11.9113924050633</v>
      </c>
      <c r="G122" s="12">
        <v>-1.7230043615532278</v>
      </c>
      <c r="H122" s="12">
        <v>0.77779045585456297</v>
      </c>
      <c r="I122" s="12">
        <v>15.380061464328101</v>
      </c>
      <c r="J122" s="12">
        <v>18.442723345798498</v>
      </c>
      <c r="K122" s="12">
        <v>6.9567693261654071</v>
      </c>
      <c r="L122" s="12">
        <v>3.2147520869328812</v>
      </c>
      <c r="M122" s="12">
        <v>30.608032723193716</v>
      </c>
    </row>
    <row r="123" spans="2:13">
      <c r="B123" s="5" t="s">
        <v>158</v>
      </c>
      <c r="C123" s="33">
        <v>1</v>
      </c>
      <c r="D123" s="32">
        <v>6</v>
      </c>
      <c r="E123" s="32">
        <v>16.9113924050633</v>
      </c>
      <c r="F123" s="32">
        <v>-10.9113924050633</v>
      </c>
      <c r="G123" s="32">
        <v>-1.578352560742702</v>
      </c>
      <c r="H123" s="32">
        <v>0.77779045585456297</v>
      </c>
      <c r="I123" s="32">
        <v>15.380061464328101</v>
      </c>
      <c r="J123" s="32">
        <v>18.442723345798498</v>
      </c>
      <c r="K123" s="32">
        <v>6.9567693261654071</v>
      </c>
      <c r="L123" s="32">
        <v>3.2147520869328812</v>
      </c>
      <c r="M123" s="32">
        <v>30.608032723193716</v>
      </c>
    </row>
    <row r="124" spans="2:13">
      <c r="B124" s="5" t="s">
        <v>159</v>
      </c>
      <c r="C124" s="33">
        <v>1</v>
      </c>
      <c r="D124" s="32">
        <v>22</v>
      </c>
      <c r="E124" s="32">
        <v>17.629310344827594</v>
      </c>
      <c r="F124" s="32">
        <v>4.3706896551724057</v>
      </c>
      <c r="G124" s="32">
        <v>0.63222812940462514</v>
      </c>
      <c r="H124" s="32">
        <v>0.6418701223785227</v>
      </c>
      <c r="I124" s="32">
        <v>16.365582343367631</v>
      </c>
      <c r="J124" s="32">
        <v>18.893038346287558</v>
      </c>
      <c r="K124" s="32">
        <v>6.9428869152723252</v>
      </c>
      <c r="L124" s="32">
        <v>3.9600020223170223</v>
      </c>
      <c r="M124" s="32">
        <v>31.298618667338168</v>
      </c>
    </row>
    <row r="125" spans="2:13">
      <c r="B125" s="5" t="s">
        <v>160</v>
      </c>
      <c r="C125" s="33">
        <v>1</v>
      </c>
      <c r="D125" s="32">
        <v>10</v>
      </c>
      <c r="E125" s="32">
        <v>17.629310344827594</v>
      </c>
      <c r="F125" s="32">
        <v>-7.6293103448275943</v>
      </c>
      <c r="G125" s="32">
        <v>-1.103593480321686</v>
      </c>
      <c r="H125" s="32">
        <v>0.6418701223785227</v>
      </c>
      <c r="I125" s="32">
        <v>16.365582343367631</v>
      </c>
      <c r="J125" s="32">
        <v>18.893038346287558</v>
      </c>
      <c r="K125" s="32">
        <v>6.9428869152723252</v>
      </c>
      <c r="L125" s="32">
        <v>3.9600020223170223</v>
      </c>
      <c r="M125" s="32">
        <v>31.298618667338168</v>
      </c>
    </row>
    <row r="126" spans="2:13">
      <c r="B126" s="5" t="s">
        <v>161</v>
      </c>
      <c r="C126" s="33">
        <v>1</v>
      </c>
      <c r="D126" s="32">
        <v>3</v>
      </c>
      <c r="E126" s="32">
        <v>17.629310344827594</v>
      </c>
      <c r="F126" s="32">
        <v>-14.629310344827594</v>
      </c>
      <c r="G126" s="32">
        <v>-2.1161560859953679</v>
      </c>
      <c r="H126" s="32">
        <v>0.6418701223785227</v>
      </c>
      <c r="I126" s="32">
        <v>16.365582343367631</v>
      </c>
      <c r="J126" s="32">
        <v>18.893038346287558</v>
      </c>
      <c r="K126" s="32">
        <v>6.9428869152723252</v>
      </c>
      <c r="L126" s="32">
        <v>3.9600020223170223</v>
      </c>
      <c r="M126" s="32">
        <v>31.298618667338168</v>
      </c>
    </row>
    <row r="127" spans="2:13">
      <c r="B127" s="5" t="s">
        <v>162</v>
      </c>
      <c r="C127" s="33">
        <v>1</v>
      </c>
      <c r="D127" s="32">
        <v>15</v>
      </c>
      <c r="E127" s="32">
        <v>17.629310344827594</v>
      </c>
      <c r="F127" s="32">
        <v>-2.6293103448275943</v>
      </c>
      <c r="G127" s="32">
        <v>-0.38033447626905642</v>
      </c>
      <c r="H127" s="32">
        <v>0.6418701223785227</v>
      </c>
      <c r="I127" s="32">
        <v>16.365582343367631</v>
      </c>
      <c r="J127" s="32">
        <v>18.893038346287558</v>
      </c>
      <c r="K127" s="32">
        <v>6.9428869152723252</v>
      </c>
      <c r="L127" s="32">
        <v>3.9600020223170223</v>
      </c>
      <c r="M127" s="32">
        <v>31.298618667338168</v>
      </c>
    </row>
    <row r="128" spans="2:13">
      <c r="B128" s="5" t="s">
        <v>163</v>
      </c>
      <c r="C128" s="33">
        <v>1</v>
      </c>
      <c r="D128" s="32">
        <v>13</v>
      </c>
      <c r="E128" s="32">
        <v>16.9113924050633</v>
      </c>
      <c r="F128" s="32">
        <v>-3.9113924050632995</v>
      </c>
      <c r="G128" s="32">
        <v>-0.56578995506902041</v>
      </c>
      <c r="H128" s="32">
        <v>0.77779045585456297</v>
      </c>
      <c r="I128" s="32">
        <v>15.380061464328101</v>
      </c>
      <c r="J128" s="32">
        <v>18.442723345798498</v>
      </c>
      <c r="K128" s="32">
        <v>6.9567693261654071</v>
      </c>
      <c r="L128" s="32">
        <v>3.2147520869328812</v>
      </c>
      <c r="M128" s="32">
        <v>30.608032723193716</v>
      </c>
    </row>
    <row r="129" spans="2:13">
      <c r="B129" s="5" t="s">
        <v>164</v>
      </c>
      <c r="C129" s="33">
        <v>1</v>
      </c>
      <c r="D129" s="32">
        <v>13</v>
      </c>
      <c r="E129" s="32">
        <v>16.9113924050633</v>
      </c>
      <c r="F129" s="32">
        <v>-3.9113924050632995</v>
      </c>
      <c r="G129" s="32">
        <v>-0.56578995506902041</v>
      </c>
      <c r="H129" s="32">
        <v>0.77779045585456297</v>
      </c>
      <c r="I129" s="32">
        <v>15.380061464328101</v>
      </c>
      <c r="J129" s="32">
        <v>18.442723345798498</v>
      </c>
      <c r="K129" s="32">
        <v>6.9567693261654071</v>
      </c>
      <c r="L129" s="32">
        <v>3.2147520869328812</v>
      </c>
      <c r="M129" s="32">
        <v>30.608032723193716</v>
      </c>
    </row>
    <row r="130" spans="2:13">
      <c r="B130" s="5" t="s">
        <v>165</v>
      </c>
      <c r="C130" s="33">
        <v>1</v>
      </c>
      <c r="D130" s="32">
        <v>20</v>
      </c>
      <c r="E130" s="32">
        <v>16.9113924050633</v>
      </c>
      <c r="F130" s="32">
        <v>3.0886075949367005</v>
      </c>
      <c r="G130" s="32">
        <v>0.44677265060466115</v>
      </c>
      <c r="H130" s="32">
        <v>0.77779045585456297</v>
      </c>
      <c r="I130" s="32">
        <v>15.380061464328101</v>
      </c>
      <c r="J130" s="32">
        <v>18.442723345798498</v>
      </c>
      <c r="K130" s="32">
        <v>6.9567693261654071</v>
      </c>
      <c r="L130" s="32">
        <v>3.2147520869328812</v>
      </c>
      <c r="M130" s="32">
        <v>30.608032723193716</v>
      </c>
    </row>
    <row r="131" spans="2:13">
      <c r="B131" s="5" t="s">
        <v>166</v>
      </c>
      <c r="C131" s="33">
        <v>1</v>
      </c>
      <c r="D131" s="32">
        <v>19</v>
      </c>
      <c r="E131" s="32">
        <v>17.629310344827594</v>
      </c>
      <c r="F131" s="32">
        <v>1.3706896551724057</v>
      </c>
      <c r="G131" s="32">
        <v>0.19827272697304732</v>
      </c>
      <c r="H131" s="32">
        <v>0.6418701223785227</v>
      </c>
      <c r="I131" s="32">
        <v>16.365582343367631</v>
      </c>
      <c r="J131" s="32">
        <v>18.893038346287558</v>
      </c>
      <c r="K131" s="32">
        <v>6.9428869152723252</v>
      </c>
      <c r="L131" s="32">
        <v>3.9600020223170223</v>
      </c>
      <c r="M131" s="32">
        <v>31.298618667338168</v>
      </c>
    </row>
    <row r="132" spans="2:13">
      <c r="B132" s="5" t="s">
        <v>167</v>
      </c>
      <c r="C132" s="33">
        <v>1</v>
      </c>
      <c r="D132" s="32">
        <v>10</v>
      </c>
      <c r="E132" s="32">
        <v>17.629310344827594</v>
      </c>
      <c r="F132" s="32">
        <v>-7.6293103448275943</v>
      </c>
      <c r="G132" s="32">
        <v>-1.103593480321686</v>
      </c>
      <c r="H132" s="32">
        <v>0.6418701223785227</v>
      </c>
      <c r="I132" s="32">
        <v>16.365582343367631</v>
      </c>
      <c r="J132" s="32">
        <v>18.893038346287558</v>
      </c>
      <c r="K132" s="32">
        <v>6.9428869152723252</v>
      </c>
      <c r="L132" s="32">
        <v>3.9600020223170223</v>
      </c>
      <c r="M132" s="32">
        <v>31.298618667338168</v>
      </c>
    </row>
    <row r="133" spans="2:13">
      <c r="B133" s="5" t="s">
        <v>168</v>
      </c>
      <c r="C133" s="33">
        <v>1</v>
      </c>
      <c r="D133" s="32">
        <v>12</v>
      </c>
      <c r="E133" s="32">
        <v>16.9113924050633</v>
      </c>
      <c r="F133" s="32">
        <v>-4.9113924050632995</v>
      </c>
      <c r="G133" s="32">
        <v>-0.71044175587954628</v>
      </c>
      <c r="H133" s="32">
        <v>0.77779045585456297</v>
      </c>
      <c r="I133" s="32">
        <v>15.380061464328101</v>
      </c>
      <c r="J133" s="32">
        <v>18.442723345798498</v>
      </c>
      <c r="K133" s="32">
        <v>6.9567693261654071</v>
      </c>
      <c r="L133" s="32">
        <v>3.2147520869328812</v>
      </c>
      <c r="M133" s="32">
        <v>30.608032723193716</v>
      </c>
    </row>
    <row r="134" spans="2:13">
      <c r="B134" s="5" t="s">
        <v>169</v>
      </c>
      <c r="C134" s="33">
        <v>1</v>
      </c>
      <c r="D134" s="32">
        <v>21</v>
      </c>
      <c r="E134" s="32">
        <v>17.629310344827594</v>
      </c>
      <c r="F134" s="32">
        <v>3.3706896551724057</v>
      </c>
      <c r="G134" s="32">
        <v>0.48757632859409916</v>
      </c>
      <c r="H134" s="32">
        <v>0.6418701223785227</v>
      </c>
      <c r="I134" s="32">
        <v>16.365582343367631</v>
      </c>
      <c r="J134" s="32">
        <v>18.893038346287558</v>
      </c>
      <c r="K134" s="32">
        <v>6.9428869152723252</v>
      </c>
      <c r="L134" s="32">
        <v>3.9600020223170223</v>
      </c>
      <c r="M134" s="32">
        <v>31.298618667338168</v>
      </c>
    </row>
    <row r="135" spans="2:13">
      <c r="B135" s="5" t="s">
        <v>170</v>
      </c>
      <c r="C135" s="33">
        <v>1</v>
      </c>
      <c r="D135" s="32">
        <v>19</v>
      </c>
      <c r="E135" s="32">
        <v>16.9113924050633</v>
      </c>
      <c r="F135" s="32">
        <v>2.0886075949367005</v>
      </c>
      <c r="G135" s="32">
        <v>0.30212084979413523</v>
      </c>
      <c r="H135" s="32">
        <v>0.77779045585456297</v>
      </c>
      <c r="I135" s="32">
        <v>15.380061464328101</v>
      </c>
      <c r="J135" s="32">
        <v>18.442723345798498</v>
      </c>
      <c r="K135" s="32">
        <v>6.9567693261654071</v>
      </c>
      <c r="L135" s="32">
        <v>3.2147520869328812</v>
      </c>
      <c r="M135" s="32">
        <v>30.608032723193716</v>
      </c>
    </row>
    <row r="136" spans="2:13">
      <c r="B136" s="5" t="s">
        <v>171</v>
      </c>
      <c r="C136" s="33">
        <v>1</v>
      </c>
      <c r="D136" s="32">
        <v>18</v>
      </c>
      <c r="E136" s="32">
        <v>16.9113924050633</v>
      </c>
      <c r="F136" s="32">
        <v>1.0886075949367005</v>
      </c>
      <c r="G136" s="32">
        <v>0.15746904898360931</v>
      </c>
      <c r="H136" s="32">
        <v>0.77779045585456297</v>
      </c>
      <c r="I136" s="32">
        <v>15.380061464328101</v>
      </c>
      <c r="J136" s="32">
        <v>18.442723345798498</v>
      </c>
      <c r="K136" s="32">
        <v>6.9567693261654071</v>
      </c>
      <c r="L136" s="32">
        <v>3.2147520869328812</v>
      </c>
      <c r="M136" s="32">
        <v>30.608032723193716</v>
      </c>
    </row>
    <row r="137" spans="2:13">
      <c r="B137" s="5" t="s">
        <v>172</v>
      </c>
      <c r="C137" s="33">
        <v>1</v>
      </c>
      <c r="D137" s="32">
        <v>28</v>
      </c>
      <c r="E137" s="32">
        <v>17.629310344827594</v>
      </c>
      <c r="F137" s="32">
        <v>10.370689655172406</v>
      </c>
      <c r="G137" s="32">
        <v>1.5001389342677807</v>
      </c>
      <c r="H137" s="32">
        <v>0.6418701223785227</v>
      </c>
      <c r="I137" s="32">
        <v>16.365582343367631</v>
      </c>
      <c r="J137" s="32">
        <v>18.893038346287558</v>
      </c>
      <c r="K137" s="32">
        <v>6.9428869152723252</v>
      </c>
      <c r="L137" s="32">
        <v>3.9600020223170223</v>
      </c>
      <c r="M137" s="32">
        <v>31.298618667338168</v>
      </c>
    </row>
    <row r="138" spans="2:13">
      <c r="B138" s="5" t="s">
        <v>173</v>
      </c>
      <c r="C138" s="33">
        <v>1</v>
      </c>
      <c r="D138" s="32">
        <v>20</v>
      </c>
      <c r="E138" s="32">
        <v>16.9113924050633</v>
      </c>
      <c r="F138" s="32">
        <v>3.0886075949367005</v>
      </c>
      <c r="G138" s="32">
        <v>0.44677265060466115</v>
      </c>
      <c r="H138" s="32">
        <v>0.77779045585456297</v>
      </c>
      <c r="I138" s="32">
        <v>15.380061464328101</v>
      </c>
      <c r="J138" s="32">
        <v>18.442723345798498</v>
      </c>
      <c r="K138" s="32">
        <v>6.9567693261654071</v>
      </c>
      <c r="L138" s="32">
        <v>3.2147520869328812</v>
      </c>
      <c r="M138" s="32">
        <v>30.608032723193716</v>
      </c>
    </row>
    <row r="139" spans="2:13">
      <c r="B139" s="5" t="s">
        <v>174</v>
      </c>
      <c r="C139" s="33">
        <v>1</v>
      </c>
      <c r="D139" s="32">
        <v>11</v>
      </c>
      <c r="E139" s="32">
        <v>16.9113924050633</v>
      </c>
      <c r="F139" s="32">
        <v>-5.9113924050632995</v>
      </c>
      <c r="G139" s="32">
        <v>-0.85509355669007225</v>
      </c>
      <c r="H139" s="32">
        <v>0.77779045585456297</v>
      </c>
      <c r="I139" s="32">
        <v>15.380061464328101</v>
      </c>
      <c r="J139" s="32">
        <v>18.442723345798498</v>
      </c>
      <c r="K139" s="32">
        <v>6.9567693261654071</v>
      </c>
      <c r="L139" s="32">
        <v>3.2147520869328812</v>
      </c>
      <c r="M139" s="32">
        <v>30.608032723193716</v>
      </c>
    </row>
    <row r="140" spans="2:13">
      <c r="B140" s="5" t="s">
        <v>175</v>
      </c>
      <c r="C140" s="33">
        <v>1</v>
      </c>
      <c r="D140" s="32">
        <v>15</v>
      </c>
      <c r="E140" s="32">
        <v>16.9113924050633</v>
      </c>
      <c r="F140" s="32">
        <v>-1.9113924050632995</v>
      </c>
      <c r="G140" s="32">
        <v>-0.27648635344796851</v>
      </c>
      <c r="H140" s="32">
        <v>0.77779045585456297</v>
      </c>
      <c r="I140" s="32">
        <v>15.380061464328101</v>
      </c>
      <c r="J140" s="32">
        <v>18.442723345798498</v>
      </c>
      <c r="K140" s="32">
        <v>6.9567693261654071</v>
      </c>
      <c r="L140" s="32">
        <v>3.2147520869328812</v>
      </c>
      <c r="M140" s="32">
        <v>30.608032723193716</v>
      </c>
    </row>
    <row r="141" spans="2:13">
      <c r="B141" s="5" t="s">
        <v>176</v>
      </c>
      <c r="C141" s="33">
        <v>1</v>
      </c>
      <c r="D141" s="32">
        <v>15</v>
      </c>
      <c r="E141" s="32">
        <v>16.9113924050633</v>
      </c>
      <c r="F141" s="32">
        <v>-1.9113924050632995</v>
      </c>
      <c r="G141" s="32">
        <v>-0.27648635344796851</v>
      </c>
      <c r="H141" s="32">
        <v>0.77779045585456297</v>
      </c>
      <c r="I141" s="32">
        <v>15.380061464328101</v>
      </c>
      <c r="J141" s="32">
        <v>18.442723345798498</v>
      </c>
      <c r="K141" s="32">
        <v>6.9567693261654071</v>
      </c>
      <c r="L141" s="32">
        <v>3.2147520869328812</v>
      </c>
      <c r="M141" s="32">
        <v>30.608032723193716</v>
      </c>
    </row>
    <row r="142" spans="2:13">
      <c r="B142" s="5" t="s">
        <v>177</v>
      </c>
      <c r="C142" s="33">
        <v>1</v>
      </c>
      <c r="D142" s="32">
        <v>16</v>
      </c>
      <c r="E142" s="32">
        <v>16.9113924050633</v>
      </c>
      <c r="F142" s="32">
        <v>-0.91139240506329955</v>
      </c>
      <c r="G142" s="32">
        <v>-0.13183455263744256</v>
      </c>
      <c r="H142" s="32">
        <v>0.77779045585456297</v>
      </c>
      <c r="I142" s="32">
        <v>15.380061464328101</v>
      </c>
      <c r="J142" s="32">
        <v>18.442723345798498</v>
      </c>
      <c r="K142" s="32">
        <v>6.9567693261654071</v>
      </c>
      <c r="L142" s="32">
        <v>3.2147520869328812</v>
      </c>
      <c r="M142" s="32">
        <v>30.608032723193716</v>
      </c>
    </row>
    <row r="143" spans="2:13">
      <c r="B143" s="5" t="s">
        <v>178</v>
      </c>
      <c r="C143" s="33">
        <v>1</v>
      </c>
      <c r="D143" s="32">
        <v>23</v>
      </c>
      <c r="E143" s="32">
        <v>17.629310344827594</v>
      </c>
      <c r="F143" s="32">
        <v>5.3706896551724057</v>
      </c>
      <c r="G143" s="32">
        <v>0.776879930215151</v>
      </c>
      <c r="H143" s="32">
        <v>0.6418701223785227</v>
      </c>
      <c r="I143" s="32">
        <v>16.365582343367631</v>
      </c>
      <c r="J143" s="32">
        <v>18.893038346287558</v>
      </c>
      <c r="K143" s="32">
        <v>6.9428869152723252</v>
      </c>
      <c r="L143" s="32">
        <v>3.9600020223170223</v>
      </c>
      <c r="M143" s="32">
        <v>31.298618667338168</v>
      </c>
    </row>
    <row r="144" spans="2:13">
      <c r="B144" s="5" t="s">
        <v>179</v>
      </c>
      <c r="C144" s="33">
        <v>1</v>
      </c>
      <c r="D144" s="32">
        <v>22</v>
      </c>
      <c r="E144" s="32">
        <v>17.629310344827594</v>
      </c>
      <c r="F144" s="32">
        <v>4.3706896551724057</v>
      </c>
      <c r="G144" s="32">
        <v>0.63222812940462514</v>
      </c>
      <c r="H144" s="32">
        <v>0.6418701223785227</v>
      </c>
      <c r="I144" s="32">
        <v>16.365582343367631</v>
      </c>
      <c r="J144" s="32">
        <v>18.893038346287558</v>
      </c>
      <c r="K144" s="32">
        <v>6.9428869152723252</v>
      </c>
      <c r="L144" s="32">
        <v>3.9600020223170223</v>
      </c>
      <c r="M144" s="32">
        <v>31.298618667338168</v>
      </c>
    </row>
    <row r="145" spans="2:13">
      <c r="B145" s="5" t="s">
        <v>180</v>
      </c>
      <c r="C145" s="33">
        <v>1</v>
      </c>
      <c r="D145" s="32">
        <v>17</v>
      </c>
      <c r="E145" s="32">
        <v>17.629310344827594</v>
      </c>
      <c r="F145" s="32">
        <v>-0.62931034482759429</v>
      </c>
      <c r="G145" s="32">
        <v>-9.1030874648004564E-2</v>
      </c>
      <c r="H145" s="32">
        <v>0.6418701223785227</v>
      </c>
      <c r="I145" s="32">
        <v>16.365582343367631</v>
      </c>
      <c r="J145" s="32">
        <v>18.893038346287558</v>
      </c>
      <c r="K145" s="32">
        <v>6.9428869152723252</v>
      </c>
      <c r="L145" s="32">
        <v>3.9600020223170223</v>
      </c>
      <c r="M145" s="32">
        <v>31.298618667338168</v>
      </c>
    </row>
    <row r="146" spans="2:13">
      <c r="B146" s="5" t="s">
        <v>181</v>
      </c>
      <c r="C146" s="33">
        <v>1</v>
      </c>
      <c r="D146" s="32">
        <v>18</v>
      </c>
      <c r="E146" s="32">
        <v>17.629310344827594</v>
      </c>
      <c r="F146" s="32">
        <v>0.37068965517240571</v>
      </c>
      <c r="G146" s="32">
        <v>5.3620926162521378E-2</v>
      </c>
      <c r="H146" s="32">
        <v>0.6418701223785227</v>
      </c>
      <c r="I146" s="32">
        <v>16.365582343367631</v>
      </c>
      <c r="J146" s="32">
        <v>18.893038346287558</v>
      </c>
      <c r="K146" s="32">
        <v>6.9428869152723252</v>
      </c>
      <c r="L146" s="32">
        <v>3.9600020223170223</v>
      </c>
      <c r="M146" s="32">
        <v>31.298618667338168</v>
      </c>
    </row>
    <row r="147" spans="2:13">
      <c r="B147" s="5" t="s">
        <v>182</v>
      </c>
      <c r="C147" s="33">
        <v>1</v>
      </c>
      <c r="D147" s="32">
        <v>20</v>
      </c>
      <c r="E147" s="32">
        <v>16.9113924050633</v>
      </c>
      <c r="F147" s="32">
        <v>3.0886075949367005</v>
      </c>
      <c r="G147" s="32">
        <v>0.44677265060466115</v>
      </c>
      <c r="H147" s="32">
        <v>0.77779045585456297</v>
      </c>
      <c r="I147" s="32">
        <v>15.380061464328101</v>
      </c>
      <c r="J147" s="32">
        <v>18.442723345798498</v>
      </c>
      <c r="K147" s="32">
        <v>6.9567693261654071</v>
      </c>
      <c r="L147" s="32">
        <v>3.2147520869328812</v>
      </c>
      <c r="M147" s="32">
        <v>30.608032723193716</v>
      </c>
    </row>
    <row r="148" spans="2:13">
      <c r="B148" s="5" t="s">
        <v>183</v>
      </c>
      <c r="C148" s="33">
        <v>1</v>
      </c>
      <c r="D148" s="32">
        <v>10</v>
      </c>
      <c r="E148" s="32">
        <v>14.000000000000028</v>
      </c>
      <c r="F148" s="32">
        <v>-4.0000000000000284</v>
      </c>
      <c r="G148" s="32">
        <v>-0.5786072032421079</v>
      </c>
      <c r="H148" s="32">
        <v>1.9956553114256568</v>
      </c>
      <c r="I148" s="32">
        <v>10.070909970126891</v>
      </c>
      <c r="J148" s="32">
        <v>17.929090029873166</v>
      </c>
      <c r="K148" s="32">
        <v>7.1954375534972774</v>
      </c>
      <c r="L148" s="32">
        <v>-0.16653556862193852</v>
      </c>
      <c r="M148" s="32">
        <v>28.166535568621995</v>
      </c>
    </row>
    <row r="149" spans="2:13">
      <c r="B149" s="5" t="s">
        <v>184</v>
      </c>
      <c r="C149" s="33">
        <v>1</v>
      </c>
      <c r="D149" s="32">
        <v>12</v>
      </c>
      <c r="E149" s="32">
        <v>14.000000000000028</v>
      </c>
      <c r="F149" s="32">
        <v>-2.0000000000000284</v>
      </c>
      <c r="G149" s="32">
        <v>-0.28930360162105601</v>
      </c>
      <c r="H149" s="32">
        <v>1.9956553114256568</v>
      </c>
      <c r="I149" s="32">
        <v>10.070909970126891</v>
      </c>
      <c r="J149" s="32">
        <v>17.929090029873166</v>
      </c>
      <c r="K149" s="32">
        <v>7.1954375534972774</v>
      </c>
      <c r="L149" s="32">
        <v>-0.16653556862193852</v>
      </c>
      <c r="M149" s="32">
        <v>28.166535568621995</v>
      </c>
    </row>
    <row r="150" spans="2:13">
      <c r="B150" s="5" t="s">
        <v>185</v>
      </c>
      <c r="C150" s="33">
        <v>1</v>
      </c>
      <c r="D150" s="32">
        <v>16</v>
      </c>
      <c r="E150" s="32">
        <v>16.9113924050633</v>
      </c>
      <c r="F150" s="32">
        <v>-0.91139240506329955</v>
      </c>
      <c r="G150" s="32">
        <v>-0.13183455263744256</v>
      </c>
      <c r="H150" s="32">
        <v>0.77779045585456297</v>
      </c>
      <c r="I150" s="32">
        <v>15.380061464328101</v>
      </c>
      <c r="J150" s="32">
        <v>18.442723345798498</v>
      </c>
      <c r="K150" s="32">
        <v>6.9567693261654071</v>
      </c>
      <c r="L150" s="32">
        <v>3.2147520869328812</v>
      </c>
      <c r="M150" s="32">
        <v>30.608032723193716</v>
      </c>
    </row>
    <row r="151" spans="2:13">
      <c r="B151" s="5" t="s">
        <v>186</v>
      </c>
      <c r="C151" s="33">
        <v>1</v>
      </c>
      <c r="D151" s="32">
        <v>12</v>
      </c>
      <c r="E151" s="32">
        <v>16.9113924050633</v>
      </c>
      <c r="F151" s="32">
        <v>-4.9113924050632995</v>
      </c>
      <c r="G151" s="32">
        <v>-0.71044175587954628</v>
      </c>
      <c r="H151" s="32">
        <v>0.77779045585456297</v>
      </c>
      <c r="I151" s="32">
        <v>15.380061464328101</v>
      </c>
      <c r="J151" s="32">
        <v>18.442723345798498</v>
      </c>
      <c r="K151" s="32">
        <v>6.9567693261654071</v>
      </c>
      <c r="L151" s="32">
        <v>3.2147520869328812</v>
      </c>
      <c r="M151" s="32">
        <v>30.608032723193716</v>
      </c>
    </row>
    <row r="152" spans="2:13">
      <c r="B152" s="5" t="s">
        <v>187</v>
      </c>
      <c r="C152" s="33">
        <v>1</v>
      </c>
      <c r="D152" s="32">
        <v>18</v>
      </c>
      <c r="E152" s="32">
        <v>16.9113924050633</v>
      </c>
      <c r="F152" s="32">
        <v>1.0886075949367005</v>
      </c>
      <c r="G152" s="32">
        <v>0.15746904898360931</v>
      </c>
      <c r="H152" s="32">
        <v>0.77779045585456297</v>
      </c>
      <c r="I152" s="32">
        <v>15.380061464328101</v>
      </c>
      <c r="J152" s="32">
        <v>18.442723345798498</v>
      </c>
      <c r="K152" s="32">
        <v>6.9567693261654071</v>
      </c>
      <c r="L152" s="32">
        <v>3.2147520869328812</v>
      </c>
      <c r="M152" s="32">
        <v>30.608032723193716</v>
      </c>
    </row>
    <row r="153" spans="2:13">
      <c r="B153" s="5" t="s">
        <v>188</v>
      </c>
      <c r="C153" s="33">
        <v>1</v>
      </c>
      <c r="D153" s="32">
        <v>11</v>
      </c>
      <c r="E153" s="32">
        <v>16.9113924050633</v>
      </c>
      <c r="F153" s="32">
        <v>-5.9113924050632995</v>
      </c>
      <c r="G153" s="32">
        <v>-0.85509355669007225</v>
      </c>
      <c r="H153" s="32">
        <v>0.77779045585456297</v>
      </c>
      <c r="I153" s="32">
        <v>15.380061464328101</v>
      </c>
      <c r="J153" s="32">
        <v>18.442723345798498</v>
      </c>
      <c r="K153" s="32">
        <v>6.9567693261654071</v>
      </c>
      <c r="L153" s="32">
        <v>3.2147520869328812</v>
      </c>
      <c r="M153" s="32">
        <v>30.608032723193716</v>
      </c>
    </row>
    <row r="154" spans="2:13">
      <c r="B154" s="5" t="s">
        <v>189</v>
      </c>
      <c r="C154" s="33">
        <v>1</v>
      </c>
      <c r="D154" s="32">
        <v>8</v>
      </c>
      <c r="E154" s="32">
        <v>14.000000000000028</v>
      </c>
      <c r="F154" s="32">
        <v>-6.0000000000000284</v>
      </c>
      <c r="G154" s="32">
        <v>-0.86791080486315975</v>
      </c>
      <c r="H154" s="32">
        <v>1.9956553114256568</v>
      </c>
      <c r="I154" s="32">
        <v>10.070909970126891</v>
      </c>
      <c r="J154" s="32">
        <v>17.929090029873166</v>
      </c>
      <c r="K154" s="32">
        <v>7.1954375534972774</v>
      </c>
      <c r="L154" s="32">
        <v>-0.16653556862193852</v>
      </c>
      <c r="M154" s="32">
        <v>28.166535568621995</v>
      </c>
    </row>
    <row r="155" spans="2:13">
      <c r="B155" s="5" t="s">
        <v>190</v>
      </c>
      <c r="C155" s="33">
        <v>1</v>
      </c>
      <c r="D155" s="32">
        <v>23</v>
      </c>
      <c r="E155" s="32">
        <v>16.9113924050633</v>
      </c>
      <c r="F155" s="32">
        <v>6.0886075949367005</v>
      </c>
      <c r="G155" s="32">
        <v>0.88072805303623902</v>
      </c>
      <c r="H155" s="32">
        <v>0.77779045585456297</v>
      </c>
      <c r="I155" s="32">
        <v>15.380061464328101</v>
      </c>
      <c r="J155" s="32">
        <v>18.442723345798498</v>
      </c>
      <c r="K155" s="32">
        <v>6.9567693261654071</v>
      </c>
      <c r="L155" s="32">
        <v>3.2147520869328812</v>
      </c>
      <c r="M155" s="32">
        <v>30.608032723193716</v>
      </c>
    </row>
    <row r="156" spans="2:13">
      <c r="B156" s="5" t="s">
        <v>191</v>
      </c>
      <c r="C156" s="33">
        <v>1</v>
      </c>
      <c r="D156" s="32">
        <v>16</v>
      </c>
      <c r="E156" s="32">
        <v>16.9113924050633</v>
      </c>
      <c r="F156" s="32">
        <v>-0.91139240506329955</v>
      </c>
      <c r="G156" s="32">
        <v>-0.13183455263744256</v>
      </c>
      <c r="H156" s="32">
        <v>0.77779045585456297</v>
      </c>
      <c r="I156" s="32">
        <v>15.380061464328101</v>
      </c>
      <c r="J156" s="32">
        <v>18.442723345798498</v>
      </c>
      <c r="K156" s="32">
        <v>6.9567693261654071</v>
      </c>
      <c r="L156" s="32">
        <v>3.2147520869328812</v>
      </c>
      <c r="M156" s="32">
        <v>30.608032723193716</v>
      </c>
    </row>
    <row r="157" spans="2:13">
      <c r="B157" s="5" t="s">
        <v>192</v>
      </c>
      <c r="C157" s="33">
        <v>1</v>
      </c>
      <c r="D157" s="32">
        <v>19</v>
      </c>
      <c r="E157" s="32">
        <v>14.000000000000028</v>
      </c>
      <c r="F157" s="32">
        <v>4.9999999999999716</v>
      </c>
      <c r="G157" s="32">
        <v>0.72325900405262555</v>
      </c>
      <c r="H157" s="32">
        <v>1.9956553114256568</v>
      </c>
      <c r="I157" s="32">
        <v>10.070909970126891</v>
      </c>
      <c r="J157" s="32">
        <v>17.929090029873166</v>
      </c>
      <c r="K157" s="32">
        <v>7.1954375534972774</v>
      </c>
      <c r="L157" s="32">
        <v>-0.16653556862193852</v>
      </c>
      <c r="M157" s="32">
        <v>28.166535568621995</v>
      </c>
    </row>
    <row r="158" spans="2:13">
      <c r="B158" s="5" t="s">
        <v>193</v>
      </c>
      <c r="C158" s="33">
        <v>1</v>
      </c>
      <c r="D158" s="32">
        <v>14</v>
      </c>
      <c r="E158" s="32">
        <v>14.000000000000028</v>
      </c>
      <c r="F158" s="32">
        <v>-2.8421709430404007E-14</v>
      </c>
      <c r="G158" s="32">
        <v>-4.1112514512214474E-15</v>
      </c>
      <c r="H158" s="32">
        <v>1.9956553114256568</v>
      </c>
      <c r="I158" s="32">
        <v>10.070909970126891</v>
      </c>
      <c r="J158" s="32">
        <v>17.929090029873166</v>
      </c>
      <c r="K158" s="32">
        <v>7.1954375534972774</v>
      </c>
      <c r="L158" s="32">
        <v>-0.16653556862193852</v>
      </c>
      <c r="M158" s="32">
        <v>28.166535568621995</v>
      </c>
    </row>
    <row r="159" spans="2:13">
      <c r="B159" s="5" t="s">
        <v>194</v>
      </c>
      <c r="C159" s="33">
        <v>1</v>
      </c>
      <c r="D159" s="32">
        <v>18</v>
      </c>
      <c r="E159" s="32">
        <v>14.000000000000028</v>
      </c>
      <c r="F159" s="32">
        <v>3.9999999999999716</v>
      </c>
      <c r="G159" s="32">
        <v>0.57860720324209958</v>
      </c>
      <c r="H159" s="32">
        <v>1.9956553114256568</v>
      </c>
      <c r="I159" s="32">
        <v>10.070909970126891</v>
      </c>
      <c r="J159" s="32">
        <v>17.929090029873166</v>
      </c>
      <c r="K159" s="32">
        <v>7.1954375534972774</v>
      </c>
      <c r="L159" s="32">
        <v>-0.16653556862193852</v>
      </c>
      <c r="M159" s="32">
        <v>28.166535568621995</v>
      </c>
    </row>
    <row r="160" spans="2:13">
      <c r="B160" s="5" t="s">
        <v>195</v>
      </c>
      <c r="C160" s="33">
        <v>1</v>
      </c>
      <c r="D160" s="32">
        <v>8</v>
      </c>
      <c r="E160" s="32">
        <v>17.629310344827594</v>
      </c>
      <c r="F160" s="32">
        <v>-9.6293103448275943</v>
      </c>
      <c r="G160" s="32">
        <v>-1.392897081942738</v>
      </c>
      <c r="H160" s="32">
        <v>0.6418701223785227</v>
      </c>
      <c r="I160" s="32">
        <v>16.365582343367631</v>
      </c>
      <c r="J160" s="32">
        <v>18.893038346287558</v>
      </c>
      <c r="K160" s="32">
        <v>6.9428869152723252</v>
      </c>
      <c r="L160" s="32">
        <v>3.9600020223170223</v>
      </c>
      <c r="M160" s="32">
        <v>31.298618667338168</v>
      </c>
    </row>
    <row r="161" spans="2:13">
      <c r="B161" s="5" t="s">
        <v>196</v>
      </c>
      <c r="C161" s="33">
        <v>1</v>
      </c>
      <c r="D161" s="32">
        <v>16</v>
      </c>
      <c r="E161" s="32">
        <v>17.629310344827594</v>
      </c>
      <c r="F161" s="32">
        <v>-1.6293103448275943</v>
      </c>
      <c r="G161" s="32">
        <v>-0.2356826754585305</v>
      </c>
      <c r="H161" s="32">
        <v>0.6418701223785227</v>
      </c>
      <c r="I161" s="32">
        <v>16.365582343367631</v>
      </c>
      <c r="J161" s="32">
        <v>18.893038346287558</v>
      </c>
      <c r="K161" s="32">
        <v>6.9428869152723252</v>
      </c>
      <c r="L161" s="32">
        <v>3.9600020223170223</v>
      </c>
      <c r="M161" s="32">
        <v>31.298618667338168</v>
      </c>
    </row>
    <row r="162" spans="2:13">
      <c r="B162" s="5" t="s">
        <v>197</v>
      </c>
      <c r="C162" s="33">
        <v>1</v>
      </c>
      <c r="D162" s="32">
        <v>22</v>
      </c>
      <c r="E162" s="32">
        <v>16.9113924050633</v>
      </c>
      <c r="F162" s="32">
        <v>5.0886075949367005</v>
      </c>
      <c r="G162" s="32">
        <v>0.73607625222571305</v>
      </c>
      <c r="H162" s="32">
        <v>0.77779045585456297</v>
      </c>
      <c r="I162" s="32">
        <v>15.380061464328101</v>
      </c>
      <c r="J162" s="32">
        <v>18.442723345798498</v>
      </c>
      <c r="K162" s="32">
        <v>6.9567693261654071</v>
      </c>
      <c r="L162" s="32">
        <v>3.2147520869328812</v>
      </c>
      <c r="M162" s="32">
        <v>30.608032723193716</v>
      </c>
    </row>
    <row r="163" spans="2:13">
      <c r="B163" s="5" t="s">
        <v>198</v>
      </c>
      <c r="C163" s="33">
        <v>1</v>
      </c>
      <c r="D163" s="32">
        <v>8</v>
      </c>
      <c r="E163" s="32">
        <v>16.9113924050633</v>
      </c>
      <c r="F163" s="32">
        <v>-8.9113924050632995</v>
      </c>
      <c r="G163" s="32">
        <v>-1.2890489591216501</v>
      </c>
      <c r="H163" s="32">
        <v>0.77779045585456297</v>
      </c>
      <c r="I163" s="32">
        <v>15.380061464328101</v>
      </c>
      <c r="J163" s="32">
        <v>18.442723345798498</v>
      </c>
      <c r="K163" s="32">
        <v>6.9567693261654071</v>
      </c>
      <c r="L163" s="32">
        <v>3.2147520869328812</v>
      </c>
      <c r="M163" s="32">
        <v>30.608032723193716</v>
      </c>
    </row>
    <row r="164" spans="2:13">
      <c r="B164" s="5" t="s">
        <v>199</v>
      </c>
      <c r="C164" s="33">
        <v>1</v>
      </c>
      <c r="D164" s="32">
        <v>20</v>
      </c>
      <c r="E164" s="32">
        <v>16.9113924050633</v>
      </c>
      <c r="F164" s="32">
        <v>3.0886075949367005</v>
      </c>
      <c r="G164" s="32">
        <v>0.44677265060466115</v>
      </c>
      <c r="H164" s="32">
        <v>0.77779045585456297</v>
      </c>
      <c r="I164" s="32">
        <v>15.380061464328101</v>
      </c>
      <c r="J164" s="32">
        <v>18.442723345798498</v>
      </c>
      <c r="K164" s="32">
        <v>6.9567693261654071</v>
      </c>
      <c r="L164" s="32">
        <v>3.2147520869328812</v>
      </c>
      <c r="M164" s="32">
        <v>30.608032723193716</v>
      </c>
    </row>
    <row r="165" spans="2:13">
      <c r="B165" s="5" t="s">
        <v>200</v>
      </c>
      <c r="C165" s="33">
        <v>1</v>
      </c>
      <c r="D165" s="32">
        <v>26</v>
      </c>
      <c r="E165" s="32">
        <v>14.000000000000028</v>
      </c>
      <c r="F165" s="32">
        <v>11.999999999999972</v>
      </c>
      <c r="G165" s="32">
        <v>1.7358216097263071</v>
      </c>
      <c r="H165" s="32">
        <v>1.9956553114256568</v>
      </c>
      <c r="I165" s="32">
        <v>10.070909970126891</v>
      </c>
      <c r="J165" s="32">
        <v>17.929090029873166</v>
      </c>
      <c r="K165" s="32">
        <v>7.1954375534972774</v>
      </c>
      <c r="L165" s="32">
        <v>-0.16653556862193852</v>
      </c>
      <c r="M165" s="32">
        <v>28.166535568621995</v>
      </c>
    </row>
    <row r="166" spans="2:13">
      <c r="B166" s="5" t="s">
        <v>201</v>
      </c>
      <c r="C166" s="33">
        <v>1</v>
      </c>
      <c r="D166" s="32">
        <v>11</v>
      </c>
      <c r="E166" s="32">
        <v>17.629310344827594</v>
      </c>
      <c r="F166" s="32">
        <v>-6.6293103448275943</v>
      </c>
      <c r="G166" s="32">
        <v>-0.95894167951116016</v>
      </c>
      <c r="H166" s="32">
        <v>0.6418701223785227</v>
      </c>
      <c r="I166" s="32">
        <v>16.365582343367631</v>
      </c>
      <c r="J166" s="32">
        <v>18.893038346287558</v>
      </c>
      <c r="K166" s="32">
        <v>6.9428869152723252</v>
      </c>
      <c r="L166" s="32">
        <v>3.9600020223170223</v>
      </c>
      <c r="M166" s="32">
        <v>31.298618667338168</v>
      </c>
    </row>
    <row r="167" spans="2:13">
      <c r="B167" s="5" t="s">
        <v>202</v>
      </c>
      <c r="C167" s="33">
        <v>1</v>
      </c>
      <c r="D167" s="32">
        <v>10</v>
      </c>
      <c r="E167" s="32">
        <v>14.000000000000028</v>
      </c>
      <c r="F167" s="32">
        <v>-4.0000000000000284</v>
      </c>
      <c r="G167" s="32">
        <v>-0.5786072032421079</v>
      </c>
      <c r="H167" s="32">
        <v>1.9956553114256568</v>
      </c>
      <c r="I167" s="32">
        <v>10.070909970126891</v>
      </c>
      <c r="J167" s="32">
        <v>17.929090029873166</v>
      </c>
      <c r="K167" s="32">
        <v>7.1954375534972774</v>
      </c>
      <c r="L167" s="32">
        <v>-0.16653556862193852</v>
      </c>
      <c r="M167" s="32">
        <v>28.166535568621995</v>
      </c>
    </row>
    <row r="168" spans="2:13">
      <c r="B168" s="5" t="s">
        <v>203</v>
      </c>
      <c r="C168" s="33">
        <v>1</v>
      </c>
      <c r="D168" s="32">
        <v>15</v>
      </c>
      <c r="E168" s="32">
        <v>14.000000000000028</v>
      </c>
      <c r="F168" s="32">
        <v>0.99999999999997158</v>
      </c>
      <c r="G168" s="32">
        <v>0.14465180081052181</v>
      </c>
      <c r="H168" s="32">
        <v>1.9956553114256568</v>
      </c>
      <c r="I168" s="32">
        <v>10.070909970126891</v>
      </c>
      <c r="J168" s="32">
        <v>17.929090029873166</v>
      </c>
      <c r="K168" s="32">
        <v>7.1954375534972774</v>
      </c>
      <c r="L168" s="32">
        <v>-0.16653556862193852</v>
      </c>
      <c r="M168" s="32">
        <v>28.166535568621995</v>
      </c>
    </row>
    <row r="169" spans="2:13">
      <c r="B169" s="5" t="s">
        <v>204</v>
      </c>
      <c r="C169" s="33">
        <v>1</v>
      </c>
      <c r="D169" s="32">
        <v>15</v>
      </c>
      <c r="E169" s="32">
        <v>16.9113924050633</v>
      </c>
      <c r="F169" s="32">
        <v>-1.9113924050632995</v>
      </c>
      <c r="G169" s="32">
        <v>-0.27648635344796851</v>
      </c>
      <c r="H169" s="32">
        <v>0.77779045585456297</v>
      </c>
      <c r="I169" s="32">
        <v>15.380061464328101</v>
      </c>
      <c r="J169" s="32">
        <v>18.442723345798498</v>
      </c>
      <c r="K169" s="32">
        <v>6.9567693261654071</v>
      </c>
      <c r="L169" s="32">
        <v>3.2147520869328812</v>
      </c>
      <c r="M169" s="32">
        <v>30.608032723193716</v>
      </c>
    </row>
    <row r="170" spans="2:13">
      <c r="B170" s="5" t="s">
        <v>205</v>
      </c>
      <c r="C170" s="33">
        <v>1</v>
      </c>
      <c r="D170" s="32">
        <v>7</v>
      </c>
      <c r="E170" s="32">
        <v>14.000000000000028</v>
      </c>
      <c r="F170" s="32">
        <v>-7.0000000000000284</v>
      </c>
      <c r="G170" s="32">
        <v>-1.0125626056736856</v>
      </c>
      <c r="H170" s="32">
        <v>1.9956553114256568</v>
      </c>
      <c r="I170" s="32">
        <v>10.070909970126891</v>
      </c>
      <c r="J170" s="32">
        <v>17.929090029873166</v>
      </c>
      <c r="K170" s="32">
        <v>7.1954375534972774</v>
      </c>
      <c r="L170" s="32">
        <v>-0.16653556862193852</v>
      </c>
      <c r="M170" s="32">
        <v>28.166535568621995</v>
      </c>
    </row>
    <row r="171" spans="2:13">
      <c r="B171" s="5" t="s">
        <v>206</v>
      </c>
      <c r="C171" s="33">
        <v>1</v>
      </c>
      <c r="D171" s="32">
        <v>20</v>
      </c>
      <c r="E171" s="32">
        <v>14.000000000000028</v>
      </c>
      <c r="F171" s="32">
        <v>5.9999999999999716</v>
      </c>
      <c r="G171" s="32">
        <v>0.86791080486315153</v>
      </c>
      <c r="H171" s="32">
        <v>1.9956553114256568</v>
      </c>
      <c r="I171" s="32">
        <v>10.070909970126891</v>
      </c>
      <c r="J171" s="32">
        <v>17.929090029873166</v>
      </c>
      <c r="K171" s="32">
        <v>7.1954375534972774</v>
      </c>
      <c r="L171" s="32">
        <v>-0.16653556862193852</v>
      </c>
      <c r="M171" s="32">
        <v>28.166535568621995</v>
      </c>
    </row>
    <row r="172" spans="2:13">
      <c r="B172" s="5" t="s">
        <v>207</v>
      </c>
      <c r="C172" s="33">
        <v>1</v>
      </c>
      <c r="D172" s="32">
        <v>2</v>
      </c>
      <c r="E172" s="32">
        <v>17.629310344827594</v>
      </c>
      <c r="F172" s="32">
        <v>-15.629310344827594</v>
      </c>
      <c r="G172" s="32">
        <v>-2.2608078868058934</v>
      </c>
      <c r="H172" s="32">
        <v>0.6418701223785227</v>
      </c>
      <c r="I172" s="32">
        <v>16.365582343367631</v>
      </c>
      <c r="J172" s="32">
        <v>18.893038346287558</v>
      </c>
      <c r="K172" s="32">
        <v>6.9428869152723252</v>
      </c>
      <c r="L172" s="32">
        <v>3.9600020223170223</v>
      </c>
      <c r="M172" s="32">
        <v>31.298618667338168</v>
      </c>
    </row>
    <row r="173" spans="2:13">
      <c r="B173" s="5" t="s">
        <v>208</v>
      </c>
      <c r="C173" s="33">
        <v>1</v>
      </c>
      <c r="D173" s="32">
        <v>13</v>
      </c>
      <c r="E173" s="32">
        <v>16.9113924050633</v>
      </c>
      <c r="F173" s="32">
        <v>-3.9113924050632995</v>
      </c>
      <c r="G173" s="32">
        <v>-0.56578995506902041</v>
      </c>
      <c r="H173" s="32">
        <v>0.77779045585456297</v>
      </c>
      <c r="I173" s="32">
        <v>15.380061464328101</v>
      </c>
      <c r="J173" s="32">
        <v>18.442723345798498</v>
      </c>
      <c r="K173" s="32">
        <v>6.9567693261654071</v>
      </c>
      <c r="L173" s="32">
        <v>3.2147520869328812</v>
      </c>
      <c r="M173" s="32">
        <v>30.608032723193716</v>
      </c>
    </row>
    <row r="174" spans="2:13">
      <c r="B174" s="5" t="s">
        <v>209</v>
      </c>
      <c r="C174" s="33">
        <v>1</v>
      </c>
      <c r="D174" s="32">
        <v>9</v>
      </c>
      <c r="E174" s="32">
        <v>14.000000000000028</v>
      </c>
      <c r="F174" s="32">
        <v>-5.0000000000000284</v>
      </c>
      <c r="G174" s="32">
        <v>-0.72325900405263377</v>
      </c>
      <c r="H174" s="32">
        <v>1.9956553114256568</v>
      </c>
      <c r="I174" s="32">
        <v>10.070909970126891</v>
      </c>
      <c r="J174" s="32">
        <v>17.929090029873166</v>
      </c>
      <c r="K174" s="32">
        <v>7.1954375534972774</v>
      </c>
      <c r="L174" s="32">
        <v>-0.16653556862193852</v>
      </c>
      <c r="M174" s="32">
        <v>28.166535568621995</v>
      </c>
    </row>
    <row r="175" spans="2:13">
      <c r="B175" s="5" t="s">
        <v>210</v>
      </c>
      <c r="C175" s="33">
        <v>1</v>
      </c>
      <c r="D175" s="32">
        <v>21</v>
      </c>
      <c r="E175" s="32">
        <v>17.629310344827594</v>
      </c>
      <c r="F175" s="32">
        <v>3.3706896551724057</v>
      </c>
      <c r="G175" s="32">
        <v>0.48757632859409916</v>
      </c>
      <c r="H175" s="32">
        <v>0.6418701223785227</v>
      </c>
      <c r="I175" s="32">
        <v>16.365582343367631</v>
      </c>
      <c r="J175" s="32">
        <v>18.893038346287558</v>
      </c>
      <c r="K175" s="32">
        <v>6.9428869152723252</v>
      </c>
      <c r="L175" s="32">
        <v>3.9600020223170223</v>
      </c>
      <c r="M175" s="32">
        <v>31.298618667338168</v>
      </c>
    </row>
    <row r="176" spans="2:13">
      <c r="B176" s="5" t="s">
        <v>211</v>
      </c>
      <c r="C176" s="33">
        <v>1</v>
      </c>
      <c r="D176" s="32">
        <v>11</v>
      </c>
      <c r="E176" s="32">
        <v>17.629310344827594</v>
      </c>
      <c r="F176" s="32">
        <v>-6.6293103448275943</v>
      </c>
      <c r="G176" s="32">
        <v>-0.95894167951116016</v>
      </c>
      <c r="H176" s="32">
        <v>0.6418701223785227</v>
      </c>
      <c r="I176" s="32">
        <v>16.365582343367631</v>
      </c>
      <c r="J176" s="32">
        <v>18.893038346287558</v>
      </c>
      <c r="K176" s="32">
        <v>6.9428869152723252</v>
      </c>
      <c r="L176" s="32">
        <v>3.9600020223170223</v>
      </c>
      <c r="M176" s="32">
        <v>31.298618667338168</v>
      </c>
    </row>
    <row r="177" spans="2:13">
      <c r="B177" s="5" t="s">
        <v>212</v>
      </c>
      <c r="C177" s="33">
        <v>1</v>
      </c>
      <c r="D177" s="32">
        <v>31</v>
      </c>
      <c r="E177" s="32">
        <v>16.9113924050633</v>
      </c>
      <c r="F177" s="32">
        <v>14.0886075949367</v>
      </c>
      <c r="G177" s="32">
        <v>2.0379424595204463</v>
      </c>
      <c r="H177" s="32">
        <v>0.77779045585456297</v>
      </c>
      <c r="I177" s="32">
        <v>15.380061464328101</v>
      </c>
      <c r="J177" s="32">
        <v>18.442723345798498</v>
      </c>
      <c r="K177" s="32">
        <v>6.9567693261654071</v>
      </c>
      <c r="L177" s="32">
        <v>3.2147520869328812</v>
      </c>
      <c r="M177" s="32">
        <v>30.608032723193716</v>
      </c>
    </row>
    <row r="178" spans="2:13">
      <c r="B178" s="5" t="s">
        <v>213</v>
      </c>
      <c r="C178" s="33">
        <v>1</v>
      </c>
      <c r="D178" s="32">
        <v>25</v>
      </c>
      <c r="E178" s="32">
        <v>16.9113924050633</v>
      </c>
      <c r="F178" s="32">
        <v>8.0886075949367005</v>
      </c>
      <c r="G178" s="32">
        <v>1.1700316546572909</v>
      </c>
      <c r="H178" s="32">
        <v>0.77779045585456297</v>
      </c>
      <c r="I178" s="32">
        <v>15.380061464328101</v>
      </c>
      <c r="J178" s="32">
        <v>18.442723345798498</v>
      </c>
      <c r="K178" s="32">
        <v>6.9567693261654071</v>
      </c>
      <c r="L178" s="32">
        <v>3.2147520869328812</v>
      </c>
      <c r="M178" s="32">
        <v>30.608032723193716</v>
      </c>
    </row>
    <row r="179" spans="2:13">
      <c r="B179" s="5" t="s">
        <v>214</v>
      </c>
      <c r="C179" s="33">
        <v>1</v>
      </c>
      <c r="D179" s="32">
        <v>10</v>
      </c>
      <c r="E179" s="32">
        <v>17.629310344827594</v>
      </c>
      <c r="F179" s="32">
        <v>-7.6293103448275943</v>
      </c>
      <c r="G179" s="32">
        <v>-1.103593480321686</v>
      </c>
      <c r="H179" s="32">
        <v>0.6418701223785227</v>
      </c>
      <c r="I179" s="32">
        <v>16.365582343367631</v>
      </c>
      <c r="J179" s="32">
        <v>18.893038346287558</v>
      </c>
      <c r="K179" s="32">
        <v>6.9428869152723252</v>
      </c>
      <c r="L179" s="32">
        <v>3.9600020223170223</v>
      </c>
      <c r="M179" s="32">
        <v>31.298618667338168</v>
      </c>
    </row>
    <row r="180" spans="2:13">
      <c r="B180" s="5" t="s">
        <v>215</v>
      </c>
      <c r="C180" s="33">
        <v>1</v>
      </c>
      <c r="D180" s="32">
        <v>12</v>
      </c>
      <c r="E180" s="32">
        <v>17.629310344827594</v>
      </c>
      <c r="F180" s="32">
        <v>-5.6293103448275943</v>
      </c>
      <c r="G180" s="32">
        <v>-0.81428987870063418</v>
      </c>
      <c r="H180" s="32">
        <v>0.6418701223785227</v>
      </c>
      <c r="I180" s="32">
        <v>16.365582343367631</v>
      </c>
      <c r="J180" s="32">
        <v>18.893038346287558</v>
      </c>
      <c r="K180" s="32">
        <v>6.9428869152723252</v>
      </c>
      <c r="L180" s="32">
        <v>3.9600020223170223</v>
      </c>
      <c r="M180" s="32">
        <v>31.298618667338168</v>
      </c>
    </row>
    <row r="181" spans="2:13">
      <c r="B181" s="5" t="s">
        <v>216</v>
      </c>
      <c r="C181" s="33">
        <v>1</v>
      </c>
      <c r="D181" s="32">
        <v>10</v>
      </c>
      <c r="E181" s="32">
        <v>17.629310344827594</v>
      </c>
      <c r="F181" s="32">
        <v>-7.6293103448275943</v>
      </c>
      <c r="G181" s="32">
        <v>-1.103593480321686</v>
      </c>
      <c r="H181" s="32">
        <v>0.6418701223785227</v>
      </c>
      <c r="I181" s="32">
        <v>16.365582343367631</v>
      </c>
      <c r="J181" s="32">
        <v>18.893038346287558</v>
      </c>
      <c r="K181" s="32">
        <v>6.9428869152723252</v>
      </c>
      <c r="L181" s="32">
        <v>3.9600020223170223</v>
      </c>
      <c r="M181" s="32">
        <v>31.298618667338168</v>
      </c>
    </row>
    <row r="182" spans="2:13">
      <c r="B182" s="5" t="s">
        <v>217</v>
      </c>
      <c r="C182" s="33">
        <v>1</v>
      </c>
      <c r="D182" s="32">
        <v>17</v>
      </c>
      <c r="E182" s="32">
        <v>17.629310344827594</v>
      </c>
      <c r="F182" s="32">
        <v>-0.62931034482759429</v>
      </c>
      <c r="G182" s="32">
        <v>-9.1030874648004564E-2</v>
      </c>
      <c r="H182" s="32">
        <v>0.6418701223785227</v>
      </c>
      <c r="I182" s="32">
        <v>16.365582343367631</v>
      </c>
      <c r="J182" s="32">
        <v>18.893038346287558</v>
      </c>
      <c r="K182" s="32">
        <v>6.9428869152723252</v>
      </c>
      <c r="L182" s="32">
        <v>3.9600020223170223</v>
      </c>
      <c r="M182" s="32">
        <v>31.298618667338168</v>
      </c>
    </row>
    <row r="183" spans="2:13">
      <c r="B183" s="5" t="s">
        <v>218</v>
      </c>
      <c r="C183" s="33">
        <v>1</v>
      </c>
      <c r="D183" s="32">
        <v>13</v>
      </c>
      <c r="E183" s="32">
        <v>17.629310344827594</v>
      </c>
      <c r="F183" s="32">
        <v>-4.6293103448275943</v>
      </c>
      <c r="G183" s="32">
        <v>-0.66963807789010832</v>
      </c>
      <c r="H183" s="32">
        <v>0.6418701223785227</v>
      </c>
      <c r="I183" s="32">
        <v>16.365582343367631</v>
      </c>
      <c r="J183" s="32">
        <v>18.893038346287558</v>
      </c>
      <c r="K183" s="32">
        <v>6.9428869152723252</v>
      </c>
      <c r="L183" s="32">
        <v>3.9600020223170223</v>
      </c>
      <c r="M183" s="32">
        <v>31.298618667338168</v>
      </c>
    </row>
    <row r="184" spans="2:13">
      <c r="B184" s="5" t="s">
        <v>219</v>
      </c>
      <c r="C184" s="33">
        <v>1</v>
      </c>
      <c r="D184" s="32">
        <v>14</v>
      </c>
      <c r="E184" s="32">
        <v>17.629310344827594</v>
      </c>
      <c r="F184" s="32">
        <v>-3.6293103448275943</v>
      </c>
      <c r="G184" s="32">
        <v>-0.52498627707958234</v>
      </c>
      <c r="H184" s="32">
        <v>0.6418701223785227</v>
      </c>
      <c r="I184" s="32">
        <v>16.365582343367631</v>
      </c>
      <c r="J184" s="32">
        <v>18.893038346287558</v>
      </c>
      <c r="K184" s="32">
        <v>6.9428869152723252</v>
      </c>
      <c r="L184" s="32">
        <v>3.9600020223170223</v>
      </c>
      <c r="M184" s="32">
        <v>31.298618667338168</v>
      </c>
    </row>
    <row r="185" spans="2:13">
      <c r="B185" s="5" t="s">
        <v>220</v>
      </c>
      <c r="C185" s="33">
        <v>1</v>
      </c>
      <c r="D185" s="32">
        <v>17</v>
      </c>
      <c r="E185" s="32">
        <v>16.9113924050633</v>
      </c>
      <c r="F185" s="32">
        <v>8.8607594936700451E-2</v>
      </c>
      <c r="G185" s="32">
        <v>1.281724817308336E-2</v>
      </c>
      <c r="H185" s="32">
        <v>0.77779045585456297</v>
      </c>
      <c r="I185" s="32">
        <v>15.380061464328101</v>
      </c>
      <c r="J185" s="32">
        <v>18.442723345798498</v>
      </c>
      <c r="K185" s="32">
        <v>6.9567693261654071</v>
      </c>
      <c r="L185" s="32">
        <v>3.2147520869328812</v>
      </c>
      <c r="M185" s="32">
        <v>30.608032723193716</v>
      </c>
    </row>
    <row r="186" spans="2:13">
      <c r="B186" s="5" t="s">
        <v>221</v>
      </c>
      <c r="C186" s="33">
        <v>1</v>
      </c>
      <c r="D186" s="32">
        <v>7</v>
      </c>
      <c r="E186" s="32">
        <v>16.9113924050633</v>
      </c>
      <c r="F186" s="32">
        <v>-9.9113924050632995</v>
      </c>
      <c r="G186" s="32">
        <v>-1.433700759932176</v>
      </c>
      <c r="H186" s="32">
        <v>0.77779045585456297</v>
      </c>
      <c r="I186" s="32">
        <v>15.380061464328101</v>
      </c>
      <c r="J186" s="32">
        <v>18.442723345798498</v>
      </c>
      <c r="K186" s="32">
        <v>6.9567693261654071</v>
      </c>
      <c r="L186" s="32">
        <v>3.2147520869328812</v>
      </c>
      <c r="M186" s="32">
        <v>30.608032723193716</v>
      </c>
    </row>
    <row r="187" spans="2:13">
      <c r="B187" s="5" t="s">
        <v>222</v>
      </c>
      <c r="C187" s="33">
        <v>1</v>
      </c>
      <c r="D187" s="32">
        <v>19</v>
      </c>
      <c r="E187" s="32">
        <v>16.9113924050633</v>
      </c>
      <c r="F187" s="32">
        <v>2.0886075949367005</v>
      </c>
      <c r="G187" s="32">
        <v>0.30212084979413523</v>
      </c>
      <c r="H187" s="32">
        <v>0.77779045585456297</v>
      </c>
      <c r="I187" s="32">
        <v>15.380061464328101</v>
      </c>
      <c r="J187" s="32">
        <v>18.442723345798498</v>
      </c>
      <c r="K187" s="32">
        <v>6.9567693261654071</v>
      </c>
      <c r="L187" s="32">
        <v>3.2147520869328812</v>
      </c>
      <c r="M187" s="32">
        <v>30.608032723193716</v>
      </c>
    </row>
    <row r="188" spans="2:13">
      <c r="B188" s="5" t="s">
        <v>223</v>
      </c>
      <c r="C188" s="33">
        <v>1</v>
      </c>
      <c r="D188" s="32">
        <v>20</v>
      </c>
      <c r="E188" s="32">
        <v>16.9113924050633</v>
      </c>
      <c r="F188" s="32">
        <v>3.0886075949367005</v>
      </c>
      <c r="G188" s="32">
        <v>0.44677265060466115</v>
      </c>
      <c r="H188" s="32">
        <v>0.77779045585456297</v>
      </c>
      <c r="I188" s="32">
        <v>15.380061464328101</v>
      </c>
      <c r="J188" s="32">
        <v>18.442723345798498</v>
      </c>
      <c r="K188" s="32">
        <v>6.9567693261654071</v>
      </c>
      <c r="L188" s="32">
        <v>3.2147520869328812</v>
      </c>
      <c r="M188" s="32">
        <v>30.608032723193716</v>
      </c>
    </row>
    <row r="189" spans="2:13">
      <c r="B189" s="5" t="s">
        <v>224</v>
      </c>
      <c r="C189" s="33">
        <v>1</v>
      </c>
      <c r="D189" s="32">
        <v>22</v>
      </c>
      <c r="E189" s="32">
        <v>17.629310344827594</v>
      </c>
      <c r="F189" s="32">
        <v>4.3706896551724057</v>
      </c>
      <c r="G189" s="32">
        <v>0.63222812940462514</v>
      </c>
      <c r="H189" s="32">
        <v>0.6418701223785227</v>
      </c>
      <c r="I189" s="32">
        <v>16.365582343367631</v>
      </c>
      <c r="J189" s="32">
        <v>18.893038346287558</v>
      </c>
      <c r="K189" s="32">
        <v>6.9428869152723252</v>
      </c>
      <c r="L189" s="32">
        <v>3.9600020223170223</v>
      </c>
      <c r="M189" s="32">
        <v>31.298618667338168</v>
      </c>
    </row>
    <row r="190" spans="2:13">
      <c r="B190" s="5" t="s">
        <v>225</v>
      </c>
      <c r="C190" s="33">
        <v>1</v>
      </c>
      <c r="D190" s="32">
        <v>14</v>
      </c>
      <c r="E190" s="32">
        <v>17.629310344827594</v>
      </c>
      <c r="F190" s="32">
        <v>-3.6293103448275943</v>
      </c>
      <c r="G190" s="32">
        <v>-0.52498627707958234</v>
      </c>
      <c r="H190" s="32">
        <v>0.6418701223785227</v>
      </c>
      <c r="I190" s="32">
        <v>16.365582343367631</v>
      </c>
      <c r="J190" s="32">
        <v>18.893038346287558</v>
      </c>
      <c r="K190" s="32">
        <v>6.9428869152723252</v>
      </c>
      <c r="L190" s="32">
        <v>3.9600020223170223</v>
      </c>
      <c r="M190" s="32">
        <v>31.298618667338168</v>
      </c>
    </row>
    <row r="191" spans="2:13">
      <c r="B191" s="5" t="s">
        <v>226</v>
      </c>
      <c r="C191" s="33">
        <v>1</v>
      </c>
      <c r="D191" s="32">
        <v>13</v>
      </c>
      <c r="E191" s="32">
        <v>16.9113924050633</v>
      </c>
      <c r="F191" s="32">
        <v>-3.9113924050632995</v>
      </c>
      <c r="G191" s="32">
        <v>-0.56578995506902041</v>
      </c>
      <c r="H191" s="32">
        <v>0.77779045585456297</v>
      </c>
      <c r="I191" s="32">
        <v>15.380061464328101</v>
      </c>
      <c r="J191" s="32">
        <v>18.442723345798498</v>
      </c>
      <c r="K191" s="32">
        <v>6.9567693261654071</v>
      </c>
      <c r="L191" s="32">
        <v>3.2147520869328812</v>
      </c>
      <c r="M191" s="32">
        <v>30.608032723193716</v>
      </c>
    </row>
    <row r="192" spans="2:13">
      <c r="B192" s="5" t="s">
        <v>227</v>
      </c>
      <c r="C192" s="33">
        <v>1</v>
      </c>
      <c r="D192" s="32">
        <v>29</v>
      </c>
      <c r="E192" s="32">
        <v>16.9113924050633</v>
      </c>
      <c r="F192" s="32">
        <v>12.0886075949367</v>
      </c>
      <c r="G192" s="32">
        <v>1.7486388578993945</v>
      </c>
      <c r="H192" s="32">
        <v>0.77779045585456297</v>
      </c>
      <c r="I192" s="32">
        <v>15.380061464328101</v>
      </c>
      <c r="J192" s="32">
        <v>18.442723345798498</v>
      </c>
      <c r="K192" s="32">
        <v>6.9567693261654071</v>
      </c>
      <c r="L192" s="32">
        <v>3.2147520869328812</v>
      </c>
      <c r="M192" s="32">
        <v>30.608032723193716</v>
      </c>
    </row>
    <row r="193" spans="2:13">
      <c r="B193" s="5" t="s">
        <v>228</v>
      </c>
      <c r="C193" s="33">
        <v>1</v>
      </c>
      <c r="D193" s="32">
        <v>13</v>
      </c>
      <c r="E193" s="32">
        <v>17.629310344827594</v>
      </c>
      <c r="F193" s="32">
        <v>-4.6293103448275943</v>
      </c>
      <c r="G193" s="32">
        <v>-0.66963807789010832</v>
      </c>
      <c r="H193" s="32">
        <v>0.6418701223785227</v>
      </c>
      <c r="I193" s="32">
        <v>16.365582343367631</v>
      </c>
      <c r="J193" s="32">
        <v>18.893038346287558</v>
      </c>
      <c r="K193" s="32">
        <v>6.9428869152723252</v>
      </c>
      <c r="L193" s="32">
        <v>3.9600020223170223</v>
      </c>
      <c r="M193" s="32">
        <v>31.298618667338168</v>
      </c>
    </row>
    <row r="194" spans="2:13">
      <c r="B194" s="5" t="s">
        <v>229</v>
      </c>
      <c r="C194" s="33">
        <v>1</v>
      </c>
      <c r="D194" s="32">
        <v>15</v>
      </c>
      <c r="E194" s="32">
        <v>16.9113924050633</v>
      </c>
      <c r="F194" s="32">
        <v>-1.9113924050632995</v>
      </c>
      <c r="G194" s="32">
        <v>-0.27648635344796851</v>
      </c>
      <c r="H194" s="32">
        <v>0.77779045585456297</v>
      </c>
      <c r="I194" s="32">
        <v>15.380061464328101</v>
      </c>
      <c r="J194" s="32">
        <v>18.442723345798498</v>
      </c>
      <c r="K194" s="32">
        <v>6.9567693261654071</v>
      </c>
      <c r="L194" s="32">
        <v>3.2147520869328812</v>
      </c>
      <c r="M194" s="32">
        <v>30.608032723193716</v>
      </c>
    </row>
    <row r="195" spans="2:13">
      <c r="B195" s="5" t="s">
        <v>230</v>
      </c>
      <c r="C195" s="33">
        <v>1</v>
      </c>
      <c r="D195" s="32">
        <v>16</v>
      </c>
      <c r="E195" s="32">
        <v>16.9113924050633</v>
      </c>
      <c r="F195" s="32">
        <v>-0.91139240506329955</v>
      </c>
      <c r="G195" s="32">
        <v>-0.13183455263744256</v>
      </c>
      <c r="H195" s="32">
        <v>0.77779045585456297</v>
      </c>
      <c r="I195" s="32">
        <v>15.380061464328101</v>
      </c>
      <c r="J195" s="32">
        <v>18.442723345798498</v>
      </c>
      <c r="K195" s="32">
        <v>6.9567693261654071</v>
      </c>
      <c r="L195" s="32">
        <v>3.2147520869328812</v>
      </c>
      <c r="M195" s="32">
        <v>30.608032723193716</v>
      </c>
    </row>
    <row r="196" spans="2:13">
      <c r="B196" s="5" t="s">
        <v>231</v>
      </c>
      <c r="C196" s="33">
        <v>1</v>
      </c>
      <c r="D196" s="32">
        <v>19</v>
      </c>
      <c r="E196" s="32">
        <v>16.9113924050633</v>
      </c>
      <c r="F196" s="32">
        <v>2.0886075949367005</v>
      </c>
      <c r="G196" s="32">
        <v>0.30212084979413523</v>
      </c>
      <c r="H196" s="32">
        <v>0.77779045585456297</v>
      </c>
      <c r="I196" s="32">
        <v>15.380061464328101</v>
      </c>
      <c r="J196" s="32">
        <v>18.442723345798498</v>
      </c>
      <c r="K196" s="32">
        <v>6.9567693261654071</v>
      </c>
      <c r="L196" s="32">
        <v>3.2147520869328812</v>
      </c>
      <c r="M196" s="32">
        <v>30.608032723193716</v>
      </c>
    </row>
    <row r="197" spans="2:13">
      <c r="B197" s="5" t="s">
        <v>232</v>
      </c>
      <c r="C197" s="33">
        <v>1</v>
      </c>
      <c r="D197" s="32">
        <v>18</v>
      </c>
      <c r="E197" s="32">
        <v>17.629310344827594</v>
      </c>
      <c r="F197" s="32">
        <v>0.37068965517240571</v>
      </c>
      <c r="G197" s="32">
        <v>5.3620926162521378E-2</v>
      </c>
      <c r="H197" s="32">
        <v>0.6418701223785227</v>
      </c>
      <c r="I197" s="32">
        <v>16.365582343367631</v>
      </c>
      <c r="J197" s="32">
        <v>18.893038346287558</v>
      </c>
      <c r="K197" s="32">
        <v>6.9428869152723252</v>
      </c>
      <c r="L197" s="32">
        <v>3.9600020223170223</v>
      </c>
      <c r="M197" s="32">
        <v>31.298618667338168</v>
      </c>
    </row>
    <row r="198" spans="2:13">
      <c r="B198" s="5" t="s">
        <v>233</v>
      </c>
      <c r="C198" s="33">
        <v>1</v>
      </c>
      <c r="D198" s="32">
        <v>10</v>
      </c>
      <c r="E198" s="32">
        <v>17.629310344827594</v>
      </c>
      <c r="F198" s="32">
        <v>-7.6293103448275943</v>
      </c>
      <c r="G198" s="32">
        <v>-1.103593480321686</v>
      </c>
      <c r="H198" s="32">
        <v>0.6418701223785227</v>
      </c>
      <c r="I198" s="32">
        <v>16.365582343367631</v>
      </c>
      <c r="J198" s="32">
        <v>18.893038346287558</v>
      </c>
      <c r="K198" s="32">
        <v>6.9428869152723252</v>
      </c>
      <c r="L198" s="32">
        <v>3.9600020223170223</v>
      </c>
      <c r="M198" s="32">
        <v>31.298618667338168</v>
      </c>
    </row>
    <row r="199" spans="2:13">
      <c r="B199" s="5" t="s">
        <v>234</v>
      </c>
      <c r="C199" s="33">
        <v>1</v>
      </c>
      <c r="D199" s="32">
        <v>17</v>
      </c>
      <c r="E199" s="32">
        <v>17.629310344827594</v>
      </c>
      <c r="F199" s="32">
        <v>-0.62931034482759429</v>
      </c>
      <c r="G199" s="32">
        <v>-9.1030874648004564E-2</v>
      </c>
      <c r="H199" s="32">
        <v>0.6418701223785227</v>
      </c>
      <c r="I199" s="32">
        <v>16.365582343367631</v>
      </c>
      <c r="J199" s="32">
        <v>18.893038346287558</v>
      </c>
      <c r="K199" s="32">
        <v>6.9428869152723252</v>
      </c>
      <c r="L199" s="32">
        <v>3.9600020223170223</v>
      </c>
      <c r="M199" s="32">
        <v>31.298618667338168</v>
      </c>
    </row>
    <row r="200" spans="2:13">
      <c r="B200" s="5" t="s">
        <v>235</v>
      </c>
      <c r="C200" s="33">
        <v>1</v>
      </c>
      <c r="D200" s="32">
        <v>17</v>
      </c>
      <c r="E200" s="32">
        <v>17.629310344827594</v>
      </c>
      <c r="F200" s="32">
        <v>-0.62931034482759429</v>
      </c>
      <c r="G200" s="32">
        <v>-9.1030874648004564E-2</v>
      </c>
      <c r="H200" s="32">
        <v>0.6418701223785227</v>
      </c>
      <c r="I200" s="32">
        <v>16.365582343367631</v>
      </c>
      <c r="J200" s="32">
        <v>18.893038346287558</v>
      </c>
      <c r="K200" s="32">
        <v>6.9428869152723252</v>
      </c>
      <c r="L200" s="32">
        <v>3.9600020223170223</v>
      </c>
      <c r="M200" s="32">
        <v>31.298618667338168</v>
      </c>
    </row>
    <row r="201" spans="2:13">
      <c r="B201" s="5" t="s">
        <v>236</v>
      </c>
      <c r="C201" s="33">
        <v>1</v>
      </c>
      <c r="D201" s="32">
        <v>12</v>
      </c>
      <c r="E201" s="32">
        <v>16.9113924050633</v>
      </c>
      <c r="F201" s="32">
        <v>-4.9113924050632995</v>
      </c>
      <c r="G201" s="32">
        <v>-0.71044175587954628</v>
      </c>
      <c r="H201" s="32">
        <v>0.77779045585456297</v>
      </c>
      <c r="I201" s="32">
        <v>15.380061464328101</v>
      </c>
      <c r="J201" s="32">
        <v>18.442723345798498</v>
      </c>
      <c r="K201" s="32">
        <v>6.9567693261654071</v>
      </c>
      <c r="L201" s="32">
        <v>3.2147520869328812</v>
      </c>
      <c r="M201" s="32">
        <v>30.608032723193716</v>
      </c>
    </row>
    <row r="202" spans="2:13">
      <c r="B202" s="5" t="s">
        <v>237</v>
      </c>
      <c r="C202" s="33">
        <v>1</v>
      </c>
      <c r="D202" s="32">
        <v>17</v>
      </c>
      <c r="E202" s="32">
        <v>16.9113924050633</v>
      </c>
      <c r="F202" s="32">
        <v>8.8607594936700451E-2</v>
      </c>
      <c r="G202" s="32">
        <v>1.281724817308336E-2</v>
      </c>
      <c r="H202" s="32">
        <v>0.77779045585456297</v>
      </c>
      <c r="I202" s="32">
        <v>15.380061464328101</v>
      </c>
      <c r="J202" s="32">
        <v>18.442723345798498</v>
      </c>
      <c r="K202" s="32">
        <v>6.9567693261654071</v>
      </c>
      <c r="L202" s="32">
        <v>3.2147520869328812</v>
      </c>
      <c r="M202" s="32">
        <v>30.608032723193716</v>
      </c>
    </row>
    <row r="203" spans="2:13">
      <c r="B203" s="5" t="s">
        <v>238</v>
      </c>
      <c r="C203" s="33">
        <v>1</v>
      </c>
      <c r="D203" s="32">
        <v>9</v>
      </c>
      <c r="E203" s="32">
        <v>16.9113924050633</v>
      </c>
      <c r="F203" s="32">
        <v>-7.9113924050632995</v>
      </c>
      <c r="G203" s="32">
        <v>-1.1443971583111241</v>
      </c>
      <c r="H203" s="32">
        <v>0.77779045585456297</v>
      </c>
      <c r="I203" s="32">
        <v>15.380061464328101</v>
      </c>
      <c r="J203" s="32">
        <v>18.442723345798498</v>
      </c>
      <c r="K203" s="32">
        <v>6.9567693261654071</v>
      </c>
      <c r="L203" s="32">
        <v>3.2147520869328812</v>
      </c>
      <c r="M203" s="32">
        <v>30.608032723193716</v>
      </c>
    </row>
    <row r="204" spans="2:13">
      <c r="B204" s="5" t="s">
        <v>239</v>
      </c>
      <c r="C204" s="33">
        <v>1</v>
      </c>
      <c r="D204" s="32">
        <v>28</v>
      </c>
      <c r="E204" s="32">
        <v>16.9113924050633</v>
      </c>
      <c r="F204" s="32">
        <v>11.0886075949367</v>
      </c>
      <c r="G204" s="32">
        <v>1.6039870570888686</v>
      </c>
      <c r="H204" s="32">
        <v>0.77779045585456297</v>
      </c>
      <c r="I204" s="32">
        <v>15.380061464328101</v>
      </c>
      <c r="J204" s="32">
        <v>18.442723345798498</v>
      </c>
      <c r="K204" s="32">
        <v>6.9567693261654071</v>
      </c>
      <c r="L204" s="32">
        <v>3.2147520869328812</v>
      </c>
      <c r="M204" s="32">
        <v>30.608032723193716</v>
      </c>
    </row>
    <row r="205" spans="2:13">
      <c r="B205" s="5" t="s">
        <v>240</v>
      </c>
      <c r="C205" s="33">
        <v>1</v>
      </c>
      <c r="D205" s="32">
        <v>19</v>
      </c>
      <c r="E205" s="32">
        <v>16.9113924050633</v>
      </c>
      <c r="F205" s="32">
        <v>2.0886075949367005</v>
      </c>
      <c r="G205" s="32">
        <v>0.30212084979413523</v>
      </c>
      <c r="H205" s="32">
        <v>0.77779045585456297</v>
      </c>
      <c r="I205" s="32">
        <v>15.380061464328101</v>
      </c>
      <c r="J205" s="32">
        <v>18.442723345798498</v>
      </c>
      <c r="K205" s="32">
        <v>6.9567693261654071</v>
      </c>
      <c r="L205" s="32">
        <v>3.2147520869328812</v>
      </c>
      <c r="M205" s="32">
        <v>30.608032723193716</v>
      </c>
    </row>
    <row r="206" spans="2:13">
      <c r="B206" s="5" t="s">
        <v>241</v>
      </c>
      <c r="C206" s="33">
        <v>1</v>
      </c>
      <c r="D206" s="32">
        <v>19</v>
      </c>
      <c r="E206" s="32">
        <v>16.9113924050633</v>
      </c>
      <c r="F206" s="32">
        <v>2.0886075949367005</v>
      </c>
      <c r="G206" s="32">
        <v>0.30212084979413523</v>
      </c>
      <c r="H206" s="32">
        <v>0.77779045585456297</v>
      </c>
      <c r="I206" s="32">
        <v>15.380061464328101</v>
      </c>
      <c r="J206" s="32">
        <v>18.442723345798498</v>
      </c>
      <c r="K206" s="32">
        <v>6.9567693261654071</v>
      </c>
      <c r="L206" s="32">
        <v>3.2147520869328812</v>
      </c>
      <c r="M206" s="32">
        <v>30.608032723193716</v>
      </c>
    </row>
    <row r="207" spans="2:13">
      <c r="B207" s="5" t="s">
        <v>242</v>
      </c>
      <c r="C207" s="33">
        <v>1</v>
      </c>
      <c r="D207" s="32">
        <v>16</v>
      </c>
      <c r="E207" s="32">
        <v>16.9113924050633</v>
      </c>
      <c r="F207" s="32">
        <v>-0.91139240506329955</v>
      </c>
      <c r="G207" s="32">
        <v>-0.13183455263744256</v>
      </c>
      <c r="H207" s="32">
        <v>0.77779045585456297</v>
      </c>
      <c r="I207" s="32">
        <v>15.380061464328101</v>
      </c>
      <c r="J207" s="32">
        <v>18.442723345798498</v>
      </c>
      <c r="K207" s="32">
        <v>6.9567693261654071</v>
      </c>
      <c r="L207" s="32">
        <v>3.2147520869328812</v>
      </c>
      <c r="M207" s="32">
        <v>30.608032723193716</v>
      </c>
    </row>
    <row r="208" spans="2:13">
      <c r="B208" s="5" t="s">
        <v>243</v>
      </c>
      <c r="C208" s="33">
        <v>1</v>
      </c>
      <c r="D208" s="32">
        <v>23</v>
      </c>
      <c r="E208" s="32">
        <v>16.9113924050633</v>
      </c>
      <c r="F208" s="32">
        <v>6.0886075949367005</v>
      </c>
      <c r="G208" s="32">
        <v>0.88072805303623902</v>
      </c>
      <c r="H208" s="32">
        <v>0.77779045585456297</v>
      </c>
      <c r="I208" s="32">
        <v>15.380061464328101</v>
      </c>
      <c r="J208" s="32">
        <v>18.442723345798498</v>
      </c>
      <c r="K208" s="32">
        <v>6.9567693261654071</v>
      </c>
      <c r="L208" s="32">
        <v>3.2147520869328812</v>
      </c>
      <c r="M208" s="32">
        <v>30.608032723193716</v>
      </c>
    </row>
    <row r="209" spans="2:13">
      <c r="B209" s="5" t="s">
        <v>244</v>
      </c>
      <c r="C209" s="33">
        <v>1</v>
      </c>
      <c r="D209" s="32">
        <v>24</v>
      </c>
      <c r="E209" s="32">
        <v>17.629310344827594</v>
      </c>
      <c r="F209" s="32">
        <v>6.3706896551724057</v>
      </c>
      <c r="G209" s="32">
        <v>0.92153173102567698</v>
      </c>
      <c r="H209" s="32">
        <v>0.6418701223785227</v>
      </c>
      <c r="I209" s="32">
        <v>16.365582343367631</v>
      </c>
      <c r="J209" s="32">
        <v>18.893038346287558</v>
      </c>
      <c r="K209" s="32">
        <v>6.9428869152723252</v>
      </c>
      <c r="L209" s="32">
        <v>3.9600020223170223</v>
      </c>
      <c r="M209" s="32">
        <v>31.298618667338168</v>
      </c>
    </row>
    <row r="210" spans="2:13">
      <c r="B210" s="5" t="s">
        <v>245</v>
      </c>
      <c r="C210" s="33">
        <v>1</v>
      </c>
      <c r="D210" s="32">
        <v>14</v>
      </c>
      <c r="E210" s="32">
        <v>17.629310344827594</v>
      </c>
      <c r="F210" s="32">
        <v>-3.6293103448275943</v>
      </c>
      <c r="G210" s="32">
        <v>-0.52498627707958234</v>
      </c>
      <c r="H210" s="32">
        <v>0.6418701223785227</v>
      </c>
      <c r="I210" s="32">
        <v>16.365582343367631</v>
      </c>
      <c r="J210" s="32">
        <v>18.893038346287558</v>
      </c>
      <c r="K210" s="32">
        <v>6.9428869152723252</v>
      </c>
      <c r="L210" s="32">
        <v>3.9600020223170223</v>
      </c>
      <c r="M210" s="32">
        <v>31.298618667338168</v>
      </c>
    </row>
    <row r="211" spans="2:13">
      <c r="B211" s="5" t="s">
        <v>246</v>
      </c>
      <c r="C211" s="33">
        <v>1</v>
      </c>
      <c r="D211" s="32">
        <v>12</v>
      </c>
      <c r="E211" s="32">
        <v>17.629310344827594</v>
      </c>
      <c r="F211" s="32">
        <v>-5.6293103448275943</v>
      </c>
      <c r="G211" s="32">
        <v>-0.81428987870063418</v>
      </c>
      <c r="H211" s="32">
        <v>0.6418701223785227</v>
      </c>
      <c r="I211" s="32">
        <v>16.365582343367631</v>
      </c>
      <c r="J211" s="32">
        <v>18.893038346287558</v>
      </c>
      <c r="K211" s="32">
        <v>6.9428869152723252</v>
      </c>
      <c r="L211" s="32">
        <v>3.9600020223170223</v>
      </c>
      <c r="M211" s="32">
        <v>31.298618667338168</v>
      </c>
    </row>
    <row r="212" spans="2:13">
      <c r="B212" s="5" t="s">
        <v>247</v>
      </c>
      <c r="C212" s="33">
        <v>1</v>
      </c>
      <c r="D212" s="32">
        <v>17</v>
      </c>
      <c r="E212" s="32">
        <v>17.629310344827594</v>
      </c>
      <c r="F212" s="32">
        <v>-0.62931034482759429</v>
      </c>
      <c r="G212" s="32">
        <v>-9.1030874648004564E-2</v>
      </c>
      <c r="H212" s="32">
        <v>0.6418701223785227</v>
      </c>
      <c r="I212" s="32">
        <v>16.365582343367631</v>
      </c>
      <c r="J212" s="32">
        <v>18.893038346287558</v>
      </c>
      <c r="K212" s="32">
        <v>6.9428869152723252</v>
      </c>
      <c r="L212" s="32">
        <v>3.9600020223170223</v>
      </c>
      <c r="M212" s="32">
        <v>31.298618667338168</v>
      </c>
    </row>
    <row r="213" spans="2:13">
      <c r="B213" s="5" t="s">
        <v>248</v>
      </c>
      <c r="C213" s="33">
        <v>1</v>
      </c>
      <c r="D213" s="32">
        <v>22</v>
      </c>
      <c r="E213" s="32">
        <v>16.9113924050633</v>
      </c>
      <c r="F213" s="32">
        <v>5.0886075949367005</v>
      </c>
      <c r="G213" s="32">
        <v>0.73607625222571305</v>
      </c>
      <c r="H213" s="32">
        <v>0.77779045585456297</v>
      </c>
      <c r="I213" s="32">
        <v>15.380061464328101</v>
      </c>
      <c r="J213" s="32">
        <v>18.442723345798498</v>
      </c>
      <c r="K213" s="32">
        <v>6.9567693261654071</v>
      </c>
      <c r="L213" s="32">
        <v>3.2147520869328812</v>
      </c>
      <c r="M213" s="32">
        <v>30.608032723193716</v>
      </c>
    </row>
    <row r="214" spans="2:13">
      <c r="B214" s="5" t="s">
        <v>249</v>
      </c>
      <c r="C214" s="33">
        <v>1</v>
      </c>
      <c r="D214" s="32">
        <v>30</v>
      </c>
      <c r="E214" s="32">
        <v>17.629310344827594</v>
      </c>
      <c r="F214" s="32">
        <v>12.370689655172406</v>
      </c>
      <c r="G214" s="32">
        <v>1.7894425358888326</v>
      </c>
      <c r="H214" s="32">
        <v>0.6418701223785227</v>
      </c>
      <c r="I214" s="32">
        <v>16.365582343367631</v>
      </c>
      <c r="J214" s="32">
        <v>18.893038346287558</v>
      </c>
      <c r="K214" s="32">
        <v>6.9428869152723252</v>
      </c>
      <c r="L214" s="32">
        <v>3.9600020223170223</v>
      </c>
      <c r="M214" s="32">
        <v>31.298618667338168</v>
      </c>
    </row>
    <row r="215" spans="2:13">
      <c r="B215" s="5" t="s">
        <v>250</v>
      </c>
      <c r="C215" s="33">
        <v>1</v>
      </c>
      <c r="D215" s="32">
        <v>21</v>
      </c>
      <c r="E215" s="32">
        <v>17.629310344827594</v>
      </c>
      <c r="F215" s="32">
        <v>3.3706896551724057</v>
      </c>
      <c r="G215" s="32">
        <v>0.48757632859409916</v>
      </c>
      <c r="H215" s="32">
        <v>0.6418701223785227</v>
      </c>
      <c r="I215" s="32">
        <v>16.365582343367631</v>
      </c>
      <c r="J215" s="32">
        <v>18.893038346287558</v>
      </c>
      <c r="K215" s="32">
        <v>6.9428869152723252</v>
      </c>
      <c r="L215" s="32">
        <v>3.9600020223170223</v>
      </c>
      <c r="M215" s="32">
        <v>31.298618667338168</v>
      </c>
    </row>
    <row r="216" spans="2:13">
      <c r="B216" s="5" t="s">
        <v>251</v>
      </c>
      <c r="C216" s="33">
        <v>1</v>
      </c>
      <c r="D216" s="32">
        <v>16</v>
      </c>
      <c r="E216" s="32">
        <v>17.629310344827594</v>
      </c>
      <c r="F216" s="32">
        <v>-1.6293103448275943</v>
      </c>
      <c r="G216" s="32">
        <v>-0.2356826754585305</v>
      </c>
      <c r="H216" s="32">
        <v>0.6418701223785227</v>
      </c>
      <c r="I216" s="32">
        <v>16.365582343367631</v>
      </c>
      <c r="J216" s="32">
        <v>18.893038346287558</v>
      </c>
      <c r="K216" s="32">
        <v>6.9428869152723252</v>
      </c>
      <c r="L216" s="32">
        <v>3.9600020223170223</v>
      </c>
      <c r="M216" s="32">
        <v>31.298618667338168</v>
      </c>
    </row>
    <row r="217" spans="2:13">
      <c r="B217" s="5" t="s">
        <v>252</v>
      </c>
      <c r="C217" s="33">
        <v>1</v>
      </c>
      <c r="D217" s="32">
        <v>13</v>
      </c>
      <c r="E217" s="32">
        <v>17.629310344827594</v>
      </c>
      <c r="F217" s="32">
        <v>-4.6293103448275943</v>
      </c>
      <c r="G217" s="32">
        <v>-0.66963807789010832</v>
      </c>
      <c r="H217" s="32">
        <v>0.6418701223785227</v>
      </c>
      <c r="I217" s="32">
        <v>16.365582343367631</v>
      </c>
      <c r="J217" s="32">
        <v>18.893038346287558</v>
      </c>
      <c r="K217" s="32">
        <v>6.9428869152723252</v>
      </c>
      <c r="L217" s="32">
        <v>3.9600020223170223</v>
      </c>
      <c r="M217" s="32">
        <v>31.298618667338168</v>
      </c>
    </row>
    <row r="218" spans="2:13">
      <c r="B218" s="5" t="s">
        <v>253</v>
      </c>
      <c r="C218" s="33">
        <v>1</v>
      </c>
      <c r="D218" s="32">
        <v>17</v>
      </c>
      <c r="E218" s="32">
        <v>16.9113924050633</v>
      </c>
      <c r="F218" s="32">
        <v>8.8607594936700451E-2</v>
      </c>
      <c r="G218" s="32">
        <v>1.281724817308336E-2</v>
      </c>
      <c r="H218" s="32">
        <v>0.77779045585456297</v>
      </c>
      <c r="I218" s="32">
        <v>15.380061464328101</v>
      </c>
      <c r="J218" s="32">
        <v>18.442723345798498</v>
      </c>
      <c r="K218" s="32">
        <v>6.9567693261654071</v>
      </c>
      <c r="L218" s="32">
        <v>3.2147520869328812</v>
      </c>
      <c r="M218" s="32">
        <v>30.608032723193716</v>
      </c>
    </row>
    <row r="219" spans="2:13">
      <c r="B219" s="5" t="s">
        <v>254</v>
      </c>
      <c r="C219" s="33">
        <v>1</v>
      </c>
      <c r="D219" s="32">
        <v>20</v>
      </c>
      <c r="E219" s="32">
        <v>17.629310344827594</v>
      </c>
      <c r="F219" s="32">
        <v>2.3706896551724057</v>
      </c>
      <c r="G219" s="32">
        <v>0.34292452778357324</v>
      </c>
      <c r="H219" s="32">
        <v>0.6418701223785227</v>
      </c>
      <c r="I219" s="32">
        <v>16.365582343367631</v>
      </c>
      <c r="J219" s="32">
        <v>18.893038346287558</v>
      </c>
      <c r="K219" s="32">
        <v>6.9428869152723252</v>
      </c>
      <c r="L219" s="32">
        <v>3.9600020223170223</v>
      </c>
      <c r="M219" s="32">
        <v>31.298618667338168</v>
      </c>
    </row>
    <row r="220" spans="2:13">
      <c r="B220" s="5" t="s">
        <v>255</v>
      </c>
      <c r="C220" s="33">
        <v>1</v>
      </c>
      <c r="D220" s="32">
        <v>14</v>
      </c>
      <c r="E220" s="32">
        <v>17.629310344827594</v>
      </c>
      <c r="F220" s="32">
        <v>-3.6293103448275943</v>
      </c>
      <c r="G220" s="32">
        <v>-0.52498627707958234</v>
      </c>
      <c r="H220" s="32">
        <v>0.6418701223785227</v>
      </c>
      <c r="I220" s="32">
        <v>16.365582343367631</v>
      </c>
      <c r="J220" s="32">
        <v>18.893038346287558</v>
      </c>
      <c r="K220" s="32">
        <v>6.9428869152723252</v>
      </c>
      <c r="L220" s="32">
        <v>3.9600020223170223</v>
      </c>
      <c r="M220" s="32">
        <v>31.298618667338168</v>
      </c>
    </row>
    <row r="221" spans="2:13">
      <c r="B221" s="5" t="s">
        <v>256</v>
      </c>
      <c r="C221" s="33">
        <v>1</v>
      </c>
      <c r="D221" s="32">
        <v>19</v>
      </c>
      <c r="E221" s="32">
        <v>16.9113924050633</v>
      </c>
      <c r="F221" s="32">
        <v>2.0886075949367005</v>
      </c>
      <c r="G221" s="32">
        <v>0.30212084979413523</v>
      </c>
      <c r="H221" s="32">
        <v>0.77779045585456297</v>
      </c>
      <c r="I221" s="32">
        <v>15.380061464328101</v>
      </c>
      <c r="J221" s="32">
        <v>18.442723345798498</v>
      </c>
      <c r="K221" s="32">
        <v>6.9567693261654071</v>
      </c>
      <c r="L221" s="32">
        <v>3.2147520869328812</v>
      </c>
      <c r="M221" s="32">
        <v>30.608032723193716</v>
      </c>
    </row>
    <row r="222" spans="2:13">
      <c r="B222" s="5" t="s">
        <v>257</v>
      </c>
      <c r="C222" s="33">
        <v>1</v>
      </c>
      <c r="D222" s="32">
        <v>23</v>
      </c>
      <c r="E222" s="32">
        <v>16.9113924050633</v>
      </c>
      <c r="F222" s="32">
        <v>6.0886075949367005</v>
      </c>
      <c r="G222" s="32">
        <v>0.88072805303623902</v>
      </c>
      <c r="H222" s="32">
        <v>0.77779045585456297</v>
      </c>
      <c r="I222" s="32">
        <v>15.380061464328101</v>
      </c>
      <c r="J222" s="32">
        <v>18.442723345798498</v>
      </c>
      <c r="K222" s="32">
        <v>6.9567693261654071</v>
      </c>
      <c r="L222" s="32">
        <v>3.2147520869328812</v>
      </c>
      <c r="M222" s="32">
        <v>30.608032723193716</v>
      </c>
    </row>
    <row r="223" spans="2:13">
      <c r="B223" s="5" t="s">
        <v>258</v>
      </c>
      <c r="C223" s="33">
        <v>1</v>
      </c>
      <c r="D223" s="32">
        <v>13</v>
      </c>
      <c r="E223" s="32">
        <v>17.629310344827594</v>
      </c>
      <c r="F223" s="32">
        <v>-4.6293103448275943</v>
      </c>
      <c r="G223" s="32">
        <v>-0.66963807789010832</v>
      </c>
      <c r="H223" s="32">
        <v>0.6418701223785227</v>
      </c>
      <c r="I223" s="32">
        <v>16.365582343367631</v>
      </c>
      <c r="J223" s="32">
        <v>18.893038346287558</v>
      </c>
      <c r="K223" s="32">
        <v>6.9428869152723252</v>
      </c>
      <c r="L223" s="32">
        <v>3.9600020223170223</v>
      </c>
      <c r="M223" s="32">
        <v>31.298618667338168</v>
      </c>
    </row>
    <row r="224" spans="2:13">
      <c r="B224" s="5" t="s">
        <v>259</v>
      </c>
      <c r="C224" s="33">
        <v>1</v>
      </c>
      <c r="D224" s="32">
        <v>13</v>
      </c>
      <c r="E224" s="32">
        <v>16.9113924050633</v>
      </c>
      <c r="F224" s="32">
        <v>-3.9113924050632995</v>
      </c>
      <c r="G224" s="32">
        <v>-0.56578995506902041</v>
      </c>
      <c r="H224" s="32">
        <v>0.77779045585456297</v>
      </c>
      <c r="I224" s="32">
        <v>15.380061464328101</v>
      </c>
      <c r="J224" s="32">
        <v>18.442723345798498</v>
      </c>
      <c r="K224" s="32">
        <v>6.9567693261654071</v>
      </c>
      <c r="L224" s="32">
        <v>3.2147520869328812</v>
      </c>
      <c r="M224" s="32">
        <v>30.608032723193716</v>
      </c>
    </row>
    <row r="225" spans="2:13">
      <c r="B225" s="5" t="s">
        <v>260</v>
      </c>
      <c r="C225" s="33">
        <v>1</v>
      </c>
      <c r="D225" s="32">
        <v>12</v>
      </c>
      <c r="E225" s="32">
        <v>17.629310344827594</v>
      </c>
      <c r="F225" s="32">
        <v>-5.6293103448275943</v>
      </c>
      <c r="G225" s="32">
        <v>-0.81428987870063418</v>
      </c>
      <c r="H225" s="32">
        <v>0.6418701223785227</v>
      </c>
      <c r="I225" s="32">
        <v>16.365582343367631</v>
      </c>
      <c r="J225" s="32">
        <v>18.893038346287558</v>
      </c>
      <c r="K225" s="32">
        <v>6.9428869152723252</v>
      </c>
      <c r="L225" s="32">
        <v>3.9600020223170223</v>
      </c>
      <c r="M225" s="32">
        <v>31.298618667338168</v>
      </c>
    </row>
    <row r="226" spans="2:13">
      <c r="B226" s="5" t="s">
        <v>261</v>
      </c>
      <c r="C226" s="33">
        <v>1</v>
      </c>
      <c r="D226" s="32">
        <v>17</v>
      </c>
      <c r="E226" s="32">
        <v>16.9113924050633</v>
      </c>
      <c r="F226" s="32">
        <v>8.8607594936700451E-2</v>
      </c>
      <c r="G226" s="32">
        <v>1.281724817308336E-2</v>
      </c>
      <c r="H226" s="32">
        <v>0.77779045585456297</v>
      </c>
      <c r="I226" s="32">
        <v>15.380061464328101</v>
      </c>
      <c r="J226" s="32">
        <v>18.442723345798498</v>
      </c>
      <c r="K226" s="32">
        <v>6.9567693261654071</v>
      </c>
      <c r="L226" s="32">
        <v>3.2147520869328812</v>
      </c>
      <c r="M226" s="32">
        <v>30.608032723193716</v>
      </c>
    </row>
    <row r="227" spans="2:13">
      <c r="B227" s="5" t="s">
        <v>262</v>
      </c>
      <c r="C227" s="33">
        <v>1</v>
      </c>
      <c r="D227" s="32">
        <v>11</v>
      </c>
      <c r="E227" s="32">
        <v>16.9113924050633</v>
      </c>
      <c r="F227" s="32">
        <v>-5.9113924050632995</v>
      </c>
      <c r="G227" s="32">
        <v>-0.85509355669007225</v>
      </c>
      <c r="H227" s="32">
        <v>0.77779045585456297</v>
      </c>
      <c r="I227" s="32">
        <v>15.380061464328101</v>
      </c>
      <c r="J227" s="32">
        <v>18.442723345798498</v>
      </c>
      <c r="K227" s="32">
        <v>6.9567693261654071</v>
      </c>
      <c r="L227" s="32">
        <v>3.2147520869328812</v>
      </c>
      <c r="M227" s="32">
        <v>30.608032723193716</v>
      </c>
    </row>
    <row r="228" spans="2:13">
      <c r="B228" s="5" t="s">
        <v>263</v>
      </c>
      <c r="C228" s="33">
        <v>1</v>
      </c>
      <c r="D228" s="32">
        <v>18</v>
      </c>
      <c r="E228" s="32">
        <v>16.9113924050633</v>
      </c>
      <c r="F228" s="32">
        <v>1.0886075949367005</v>
      </c>
      <c r="G228" s="32">
        <v>0.15746904898360931</v>
      </c>
      <c r="H228" s="32">
        <v>0.77779045585456297</v>
      </c>
      <c r="I228" s="32">
        <v>15.380061464328101</v>
      </c>
      <c r="J228" s="32">
        <v>18.442723345798498</v>
      </c>
      <c r="K228" s="32">
        <v>6.9567693261654071</v>
      </c>
      <c r="L228" s="32">
        <v>3.2147520869328812</v>
      </c>
      <c r="M228" s="32">
        <v>30.608032723193716</v>
      </c>
    </row>
    <row r="229" spans="2:13">
      <c r="B229" s="5" t="s">
        <v>264</v>
      </c>
      <c r="C229" s="33">
        <v>1</v>
      </c>
      <c r="D229" s="32">
        <v>13</v>
      </c>
      <c r="E229" s="32">
        <v>16.9113924050633</v>
      </c>
      <c r="F229" s="32">
        <v>-3.9113924050632995</v>
      </c>
      <c r="G229" s="32">
        <v>-0.56578995506902041</v>
      </c>
      <c r="H229" s="32">
        <v>0.77779045585456297</v>
      </c>
      <c r="I229" s="32">
        <v>15.380061464328101</v>
      </c>
      <c r="J229" s="32">
        <v>18.442723345798498</v>
      </c>
      <c r="K229" s="32">
        <v>6.9567693261654071</v>
      </c>
      <c r="L229" s="32">
        <v>3.2147520869328812</v>
      </c>
      <c r="M229" s="32">
        <v>30.608032723193716</v>
      </c>
    </row>
    <row r="230" spans="2:13">
      <c r="B230" s="5" t="s">
        <v>265</v>
      </c>
      <c r="C230" s="33">
        <v>1</v>
      </c>
      <c r="D230" s="32">
        <v>12</v>
      </c>
      <c r="E230" s="32">
        <v>16.9113924050633</v>
      </c>
      <c r="F230" s="32">
        <v>-4.9113924050632995</v>
      </c>
      <c r="G230" s="32">
        <v>-0.71044175587954628</v>
      </c>
      <c r="H230" s="32">
        <v>0.77779045585456297</v>
      </c>
      <c r="I230" s="32">
        <v>15.380061464328101</v>
      </c>
      <c r="J230" s="32">
        <v>18.442723345798498</v>
      </c>
      <c r="K230" s="32">
        <v>6.9567693261654071</v>
      </c>
      <c r="L230" s="32">
        <v>3.2147520869328812</v>
      </c>
      <c r="M230" s="32">
        <v>30.608032723193716</v>
      </c>
    </row>
    <row r="231" spans="2:13">
      <c r="B231" s="5" t="s">
        <v>266</v>
      </c>
      <c r="C231" s="33">
        <v>1</v>
      </c>
      <c r="D231" s="32">
        <v>12</v>
      </c>
      <c r="E231" s="32">
        <v>16.9113924050633</v>
      </c>
      <c r="F231" s="32">
        <v>-4.9113924050632995</v>
      </c>
      <c r="G231" s="32">
        <v>-0.71044175587954628</v>
      </c>
      <c r="H231" s="32">
        <v>0.77779045585456297</v>
      </c>
      <c r="I231" s="32">
        <v>15.380061464328101</v>
      </c>
      <c r="J231" s="32">
        <v>18.442723345798498</v>
      </c>
      <c r="K231" s="32">
        <v>6.9567693261654071</v>
      </c>
      <c r="L231" s="32">
        <v>3.2147520869328812</v>
      </c>
      <c r="M231" s="32">
        <v>30.608032723193716</v>
      </c>
    </row>
    <row r="232" spans="2:13">
      <c r="B232" s="5" t="s">
        <v>267</v>
      </c>
      <c r="C232" s="33">
        <v>1</v>
      </c>
      <c r="D232" s="32">
        <v>32</v>
      </c>
      <c r="E232" s="32">
        <v>16.9113924050633</v>
      </c>
      <c r="F232" s="32">
        <v>15.0886075949367</v>
      </c>
      <c r="G232" s="32">
        <v>2.1825942603309723</v>
      </c>
      <c r="H232" s="32">
        <v>0.77779045585456297</v>
      </c>
      <c r="I232" s="32">
        <v>15.380061464328101</v>
      </c>
      <c r="J232" s="32">
        <v>18.442723345798498</v>
      </c>
      <c r="K232" s="32">
        <v>6.9567693261654071</v>
      </c>
      <c r="L232" s="32">
        <v>3.2147520869328812</v>
      </c>
      <c r="M232" s="32">
        <v>30.608032723193716</v>
      </c>
    </row>
    <row r="233" spans="2:13">
      <c r="B233" s="5" t="s">
        <v>268</v>
      </c>
      <c r="C233" s="33">
        <v>1</v>
      </c>
      <c r="D233" s="32">
        <v>25</v>
      </c>
      <c r="E233" s="32">
        <v>17.629310344827594</v>
      </c>
      <c r="F233" s="32">
        <v>7.3706896551724057</v>
      </c>
      <c r="G233" s="32">
        <v>1.066183531836203</v>
      </c>
      <c r="H233" s="32">
        <v>0.6418701223785227</v>
      </c>
      <c r="I233" s="32">
        <v>16.365582343367631</v>
      </c>
      <c r="J233" s="32">
        <v>18.893038346287558</v>
      </c>
      <c r="K233" s="32">
        <v>6.9428869152723252</v>
      </c>
      <c r="L233" s="32">
        <v>3.9600020223170223</v>
      </c>
      <c r="M233" s="32">
        <v>31.298618667338168</v>
      </c>
    </row>
    <row r="234" spans="2:13">
      <c r="B234" s="5" t="s">
        <v>269</v>
      </c>
      <c r="C234" s="33">
        <v>1</v>
      </c>
      <c r="D234" s="32">
        <v>9</v>
      </c>
      <c r="E234" s="32">
        <v>17.629310344827594</v>
      </c>
      <c r="F234" s="32">
        <v>-8.6293103448275943</v>
      </c>
      <c r="G234" s="32">
        <v>-1.248245281132212</v>
      </c>
      <c r="H234" s="32">
        <v>0.6418701223785227</v>
      </c>
      <c r="I234" s="32">
        <v>16.365582343367631</v>
      </c>
      <c r="J234" s="32">
        <v>18.893038346287558</v>
      </c>
      <c r="K234" s="32">
        <v>6.9428869152723252</v>
      </c>
      <c r="L234" s="32">
        <v>3.9600020223170223</v>
      </c>
      <c r="M234" s="32">
        <v>31.298618667338168</v>
      </c>
    </row>
    <row r="235" spans="2:13">
      <c r="B235" s="5" t="s">
        <v>270</v>
      </c>
      <c r="C235" s="33">
        <v>1</v>
      </c>
      <c r="D235" s="32">
        <v>6</v>
      </c>
      <c r="E235" s="32">
        <v>17.629310344827594</v>
      </c>
      <c r="F235" s="32">
        <v>-11.629310344827594</v>
      </c>
      <c r="G235" s="32">
        <v>-1.6822006835637899</v>
      </c>
      <c r="H235" s="32">
        <v>0.6418701223785227</v>
      </c>
      <c r="I235" s="32">
        <v>16.365582343367631</v>
      </c>
      <c r="J235" s="32">
        <v>18.893038346287558</v>
      </c>
      <c r="K235" s="32">
        <v>6.9428869152723252</v>
      </c>
      <c r="L235" s="32">
        <v>3.9600020223170223</v>
      </c>
      <c r="M235" s="32">
        <v>31.298618667338168</v>
      </c>
    </row>
    <row r="236" spans="2:13">
      <c r="B236" s="5" t="s">
        <v>271</v>
      </c>
      <c r="C236" s="33">
        <v>1</v>
      </c>
      <c r="D236" s="32">
        <v>12</v>
      </c>
      <c r="E236" s="32">
        <v>17.629310344827594</v>
      </c>
      <c r="F236" s="32">
        <v>-5.6293103448275943</v>
      </c>
      <c r="G236" s="32">
        <v>-0.81428987870063418</v>
      </c>
      <c r="H236" s="32">
        <v>0.6418701223785227</v>
      </c>
      <c r="I236" s="32">
        <v>16.365582343367631</v>
      </c>
      <c r="J236" s="32">
        <v>18.893038346287558</v>
      </c>
      <c r="K236" s="32">
        <v>6.9428869152723252</v>
      </c>
      <c r="L236" s="32">
        <v>3.9600020223170223</v>
      </c>
      <c r="M236" s="32">
        <v>31.298618667338168</v>
      </c>
    </row>
    <row r="237" spans="2:13">
      <c r="B237" s="5" t="s">
        <v>272</v>
      </c>
      <c r="C237" s="33">
        <v>1</v>
      </c>
      <c r="D237" s="32">
        <v>13</v>
      </c>
      <c r="E237" s="32">
        <v>17.629310344827594</v>
      </c>
      <c r="F237" s="32">
        <v>-4.6293103448275943</v>
      </c>
      <c r="G237" s="32">
        <v>-0.66963807789010832</v>
      </c>
      <c r="H237" s="32">
        <v>0.6418701223785227</v>
      </c>
      <c r="I237" s="32">
        <v>16.365582343367631</v>
      </c>
      <c r="J237" s="32">
        <v>18.893038346287558</v>
      </c>
      <c r="K237" s="32">
        <v>6.9428869152723252</v>
      </c>
      <c r="L237" s="32">
        <v>3.9600020223170223</v>
      </c>
      <c r="M237" s="32">
        <v>31.298618667338168</v>
      </c>
    </row>
    <row r="238" spans="2:13">
      <c r="B238" s="5" t="s">
        <v>273</v>
      </c>
      <c r="C238" s="33">
        <v>1</v>
      </c>
      <c r="D238" s="32">
        <v>18</v>
      </c>
      <c r="E238" s="32">
        <v>17.629310344827594</v>
      </c>
      <c r="F238" s="32">
        <v>0.37068965517240571</v>
      </c>
      <c r="G238" s="32">
        <v>5.3620926162521378E-2</v>
      </c>
      <c r="H238" s="32">
        <v>0.6418701223785227</v>
      </c>
      <c r="I238" s="32">
        <v>16.365582343367631</v>
      </c>
      <c r="J238" s="32">
        <v>18.893038346287558</v>
      </c>
      <c r="K238" s="32">
        <v>6.9428869152723252</v>
      </c>
      <c r="L238" s="32">
        <v>3.9600020223170223</v>
      </c>
      <c r="M238" s="32">
        <v>31.298618667338168</v>
      </c>
    </row>
    <row r="239" spans="2:13">
      <c r="B239" s="5" t="s">
        <v>274</v>
      </c>
      <c r="C239" s="33">
        <v>1</v>
      </c>
      <c r="D239" s="32">
        <v>18</v>
      </c>
      <c r="E239" s="32">
        <v>17.629310344827594</v>
      </c>
      <c r="F239" s="32">
        <v>0.37068965517240571</v>
      </c>
      <c r="G239" s="32">
        <v>5.3620926162521378E-2</v>
      </c>
      <c r="H239" s="32">
        <v>0.6418701223785227</v>
      </c>
      <c r="I239" s="32">
        <v>16.365582343367631</v>
      </c>
      <c r="J239" s="32">
        <v>18.893038346287558</v>
      </c>
      <c r="K239" s="32">
        <v>6.9428869152723252</v>
      </c>
      <c r="L239" s="32">
        <v>3.9600020223170223</v>
      </c>
      <c r="M239" s="32">
        <v>31.298618667338168</v>
      </c>
    </row>
    <row r="240" spans="2:13">
      <c r="B240" s="5" t="s">
        <v>275</v>
      </c>
      <c r="C240" s="33">
        <v>1</v>
      </c>
      <c r="D240" s="32">
        <v>8</v>
      </c>
      <c r="E240" s="32">
        <v>17.629310344827594</v>
      </c>
      <c r="F240" s="32">
        <v>-9.6293103448275943</v>
      </c>
      <c r="G240" s="32">
        <v>-1.392897081942738</v>
      </c>
      <c r="H240" s="32">
        <v>0.6418701223785227</v>
      </c>
      <c r="I240" s="32">
        <v>16.365582343367631</v>
      </c>
      <c r="J240" s="32">
        <v>18.893038346287558</v>
      </c>
      <c r="K240" s="32">
        <v>6.9428869152723252</v>
      </c>
      <c r="L240" s="32">
        <v>3.9600020223170223</v>
      </c>
      <c r="M240" s="32">
        <v>31.298618667338168</v>
      </c>
    </row>
    <row r="241" spans="2:13">
      <c r="B241" s="5" t="s">
        <v>276</v>
      </c>
      <c r="C241" s="33">
        <v>1</v>
      </c>
      <c r="D241" s="32">
        <v>22</v>
      </c>
      <c r="E241" s="32">
        <v>17.629310344827594</v>
      </c>
      <c r="F241" s="32">
        <v>4.3706896551724057</v>
      </c>
      <c r="G241" s="32">
        <v>0.63222812940462514</v>
      </c>
      <c r="H241" s="32">
        <v>0.6418701223785227</v>
      </c>
      <c r="I241" s="32">
        <v>16.365582343367631</v>
      </c>
      <c r="J241" s="32">
        <v>18.893038346287558</v>
      </c>
      <c r="K241" s="32">
        <v>6.9428869152723252</v>
      </c>
      <c r="L241" s="32">
        <v>3.9600020223170223</v>
      </c>
      <c r="M241" s="32">
        <v>31.298618667338168</v>
      </c>
    </row>
    <row r="242" spans="2:13">
      <c r="B242" s="5" t="s">
        <v>277</v>
      </c>
      <c r="C242" s="33">
        <v>1</v>
      </c>
      <c r="D242" s="32">
        <v>17</v>
      </c>
      <c r="E242" s="32">
        <v>17.629310344827594</v>
      </c>
      <c r="F242" s="32">
        <v>-0.62931034482759429</v>
      </c>
      <c r="G242" s="32">
        <v>-9.1030874648004564E-2</v>
      </c>
      <c r="H242" s="32">
        <v>0.6418701223785227</v>
      </c>
      <c r="I242" s="32">
        <v>16.365582343367631</v>
      </c>
      <c r="J242" s="32">
        <v>18.893038346287558</v>
      </c>
      <c r="K242" s="32">
        <v>6.9428869152723252</v>
      </c>
      <c r="L242" s="32">
        <v>3.9600020223170223</v>
      </c>
      <c r="M242" s="32">
        <v>31.298618667338168</v>
      </c>
    </row>
    <row r="243" spans="2:13">
      <c r="B243" s="5" t="s">
        <v>278</v>
      </c>
      <c r="C243" s="33">
        <v>1</v>
      </c>
      <c r="D243" s="32">
        <v>28</v>
      </c>
      <c r="E243" s="32">
        <v>17.629310344827594</v>
      </c>
      <c r="F243" s="32">
        <v>10.370689655172406</v>
      </c>
      <c r="G243" s="32">
        <v>1.5001389342677807</v>
      </c>
      <c r="H243" s="32">
        <v>0.6418701223785227</v>
      </c>
      <c r="I243" s="32">
        <v>16.365582343367631</v>
      </c>
      <c r="J243" s="32">
        <v>18.893038346287558</v>
      </c>
      <c r="K243" s="32">
        <v>6.9428869152723252</v>
      </c>
      <c r="L243" s="32">
        <v>3.9600020223170223</v>
      </c>
      <c r="M243" s="32">
        <v>31.298618667338168</v>
      </c>
    </row>
    <row r="244" spans="2:13">
      <c r="B244" s="5" t="s">
        <v>279</v>
      </c>
      <c r="C244" s="33">
        <v>1</v>
      </c>
      <c r="D244" s="32">
        <v>15</v>
      </c>
      <c r="E244" s="32">
        <v>17.629310344827594</v>
      </c>
      <c r="F244" s="32">
        <v>-2.6293103448275943</v>
      </c>
      <c r="G244" s="32">
        <v>-0.38033447626905642</v>
      </c>
      <c r="H244" s="32">
        <v>0.6418701223785227</v>
      </c>
      <c r="I244" s="32">
        <v>16.365582343367631</v>
      </c>
      <c r="J244" s="32">
        <v>18.893038346287558</v>
      </c>
      <c r="K244" s="32">
        <v>6.9428869152723252</v>
      </c>
      <c r="L244" s="32">
        <v>3.9600020223170223</v>
      </c>
      <c r="M244" s="32">
        <v>31.298618667338168</v>
      </c>
    </row>
    <row r="245" spans="2:13">
      <c r="B245" s="5" t="s">
        <v>280</v>
      </c>
      <c r="C245" s="33">
        <v>1</v>
      </c>
      <c r="D245" s="32">
        <v>12</v>
      </c>
      <c r="E245" s="32">
        <v>17.629310344827594</v>
      </c>
      <c r="F245" s="32">
        <v>-5.6293103448275943</v>
      </c>
      <c r="G245" s="32">
        <v>-0.81428987870063418</v>
      </c>
      <c r="H245" s="32">
        <v>0.6418701223785227</v>
      </c>
      <c r="I245" s="32">
        <v>16.365582343367631</v>
      </c>
      <c r="J245" s="32">
        <v>18.893038346287558</v>
      </c>
      <c r="K245" s="32">
        <v>6.9428869152723252</v>
      </c>
      <c r="L245" s="32">
        <v>3.9600020223170223</v>
      </c>
      <c r="M245" s="32">
        <v>31.298618667338168</v>
      </c>
    </row>
    <row r="246" spans="2:13">
      <c r="B246" s="5" t="s">
        <v>281</v>
      </c>
      <c r="C246" s="33">
        <v>1</v>
      </c>
      <c r="D246" s="32">
        <v>24</v>
      </c>
      <c r="E246" s="32">
        <v>17.629310344827594</v>
      </c>
      <c r="F246" s="32">
        <v>6.3706896551724057</v>
      </c>
      <c r="G246" s="32">
        <v>0.92153173102567698</v>
      </c>
      <c r="H246" s="32">
        <v>0.6418701223785227</v>
      </c>
      <c r="I246" s="32">
        <v>16.365582343367631</v>
      </c>
      <c r="J246" s="32">
        <v>18.893038346287558</v>
      </c>
      <c r="K246" s="32">
        <v>6.9428869152723252</v>
      </c>
      <c r="L246" s="32">
        <v>3.9600020223170223</v>
      </c>
      <c r="M246" s="32">
        <v>31.298618667338168</v>
      </c>
    </row>
    <row r="247" spans="2:13">
      <c r="B247" s="5" t="s">
        <v>282</v>
      </c>
      <c r="C247" s="33">
        <v>1</v>
      </c>
      <c r="D247" s="32">
        <v>13</v>
      </c>
      <c r="E247" s="32">
        <v>17.629310344827594</v>
      </c>
      <c r="F247" s="32">
        <v>-4.6293103448275943</v>
      </c>
      <c r="G247" s="32">
        <v>-0.66963807789010832</v>
      </c>
      <c r="H247" s="32">
        <v>0.6418701223785227</v>
      </c>
      <c r="I247" s="32">
        <v>16.365582343367631</v>
      </c>
      <c r="J247" s="32">
        <v>18.893038346287558</v>
      </c>
      <c r="K247" s="32">
        <v>6.9428869152723252</v>
      </c>
      <c r="L247" s="32">
        <v>3.9600020223170223</v>
      </c>
      <c r="M247" s="32">
        <v>31.298618667338168</v>
      </c>
    </row>
    <row r="248" spans="2:13">
      <c r="B248" s="5" t="s">
        <v>283</v>
      </c>
      <c r="C248" s="33">
        <v>1</v>
      </c>
      <c r="D248" s="32">
        <v>19</v>
      </c>
      <c r="E248" s="32">
        <v>17.629310344827594</v>
      </c>
      <c r="F248" s="32">
        <v>1.3706896551724057</v>
      </c>
      <c r="G248" s="32">
        <v>0.19827272697304732</v>
      </c>
      <c r="H248" s="32">
        <v>0.6418701223785227</v>
      </c>
      <c r="I248" s="32">
        <v>16.365582343367631</v>
      </c>
      <c r="J248" s="32">
        <v>18.893038346287558</v>
      </c>
      <c r="K248" s="32">
        <v>6.9428869152723252</v>
      </c>
      <c r="L248" s="32">
        <v>3.9600020223170223</v>
      </c>
      <c r="M248" s="32">
        <v>31.298618667338168</v>
      </c>
    </row>
    <row r="249" spans="2:13">
      <c r="B249" s="5" t="s">
        <v>284</v>
      </c>
      <c r="C249" s="33">
        <v>1</v>
      </c>
      <c r="D249" s="32">
        <v>10</v>
      </c>
      <c r="E249" s="32">
        <v>17.629310344827594</v>
      </c>
      <c r="F249" s="32">
        <v>-7.6293103448275943</v>
      </c>
      <c r="G249" s="32">
        <v>-1.103593480321686</v>
      </c>
      <c r="H249" s="32">
        <v>0.6418701223785227</v>
      </c>
      <c r="I249" s="32">
        <v>16.365582343367631</v>
      </c>
      <c r="J249" s="32">
        <v>18.893038346287558</v>
      </c>
      <c r="K249" s="32">
        <v>6.9428869152723252</v>
      </c>
      <c r="L249" s="32">
        <v>3.9600020223170223</v>
      </c>
      <c r="M249" s="32">
        <v>31.298618667338168</v>
      </c>
    </row>
    <row r="250" spans="2:13">
      <c r="B250" s="5" t="s">
        <v>285</v>
      </c>
      <c r="C250" s="33">
        <v>1</v>
      </c>
      <c r="D250" s="32">
        <v>19</v>
      </c>
      <c r="E250" s="32">
        <v>17.629310344827594</v>
      </c>
      <c r="F250" s="32">
        <v>1.3706896551724057</v>
      </c>
      <c r="G250" s="32">
        <v>0.19827272697304732</v>
      </c>
      <c r="H250" s="32">
        <v>0.6418701223785227</v>
      </c>
      <c r="I250" s="32">
        <v>16.365582343367631</v>
      </c>
      <c r="J250" s="32">
        <v>18.893038346287558</v>
      </c>
      <c r="K250" s="32">
        <v>6.9428869152723252</v>
      </c>
      <c r="L250" s="32">
        <v>3.9600020223170223</v>
      </c>
      <c r="M250" s="32">
        <v>31.298618667338168</v>
      </c>
    </row>
    <row r="251" spans="2:13">
      <c r="B251" s="5" t="s">
        <v>286</v>
      </c>
      <c r="C251" s="33">
        <v>1</v>
      </c>
      <c r="D251" s="32">
        <v>18</v>
      </c>
      <c r="E251" s="32">
        <v>17.629310344827594</v>
      </c>
      <c r="F251" s="32">
        <v>0.37068965517240571</v>
      </c>
      <c r="G251" s="32">
        <v>5.3620926162521378E-2</v>
      </c>
      <c r="H251" s="32">
        <v>0.6418701223785227</v>
      </c>
      <c r="I251" s="32">
        <v>16.365582343367631</v>
      </c>
      <c r="J251" s="32">
        <v>18.893038346287558</v>
      </c>
      <c r="K251" s="32">
        <v>6.9428869152723252</v>
      </c>
      <c r="L251" s="32">
        <v>3.9600020223170223</v>
      </c>
      <c r="M251" s="32">
        <v>31.298618667338168</v>
      </c>
    </row>
    <row r="252" spans="2:13">
      <c r="B252" s="5" t="s">
        <v>287</v>
      </c>
      <c r="C252" s="33">
        <v>1</v>
      </c>
      <c r="D252" s="32">
        <v>14</v>
      </c>
      <c r="E252" s="32">
        <v>17.629310344827594</v>
      </c>
      <c r="F252" s="32">
        <v>-3.6293103448275943</v>
      </c>
      <c r="G252" s="32">
        <v>-0.52498627707958234</v>
      </c>
      <c r="H252" s="32">
        <v>0.6418701223785227</v>
      </c>
      <c r="I252" s="32">
        <v>16.365582343367631</v>
      </c>
      <c r="J252" s="32">
        <v>18.893038346287558</v>
      </c>
      <c r="K252" s="32">
        <v>6.9428869152723252</v>
      </c>
      <c r="L252" s="32">
        <v>3.9600020223170223</v>
      </c>
      <c r="M252" s="32">
        <v>31.298618667338168</v>
      </c>
    </row>
    <row r="253" spans="2:13">
      <c r="B253" s="5" t="s">
        <v>288</v>
      </c>
      <c r="C253" s="33">
        <v>1</v>
      </c>
      <c r="D253" s="32">
        <v>29</v>
      </c>
      <c r="E253" s="32">
        <v>17.629310344827594</v>
      </c>
      <c r="F253" s="32">
        <v>11.370689655172406</v>
      </c>
      <c r="G253" s="32">
        <v>1.6447907350783066</v>
      </c>
      <c r="H253" s="32">
        <v>0.6418701223785227</v>
      </c>
      <c r="I253" s="32">
        <v>16.365582343367631</v>
      </c>
      <c r="J253" s="32">
        <v>18.893038346287558</v>
      </c>
      <c r="K253" s="32">
        <v>6.9428869152723252</v>
      </c>
      <c r="L253" s="32">
        <v>3.9600020223170223</v>
      </c>
      <c r="M253" s="32">
        <v>31.298618667338168</v>
      </c>
    </row>
    <row r="254" spans="2:13">
      <c r="B254" s="5" t="s">
        <v>289</v>
      </c>
      <c r="C254" s="33">
        <v>1</v>
      </c>
      <c r="D254" s="32">
        <v>21</v>
      </c>
      <c r="E254" s="32">
        <v>17.629310344827594</v>
      </c>
      <c r="F254" s="32">
        <v>3.3706896551724057</v>
      </c>
      <c r="G254" s="32">
        <v>0.48757632859409916</v>
      </c>
      <c r="H254" s="32">
        <v>0.6418701223785227</v>
      </c>
      <c r="I254" s="32">
        <v>16.365582343367631</v>
      </c>
      <c r="J254" s="32">
        <v>18.893038346287558</v>
      </c>
      <c r="K254" s="32">
        <v>6.9428869152723252</v>
      </c>
      <c r="L254" s="32">
        <v>3.9600020223170223</v>
      </c>
      <c r="M254" s="32">
        <v>31.298618667338168</v>
      </c>
    </row>
    <row r="255" spans="2:13">
      <c r="B255" s="5" t="s">
        <v>290</v>
      </c>
      <c r="C255" s="33">
        <v>1</v>
      </c>
      <c r="D255" s="32">
        <v>16</v>
      </c>
      <c r="E255" s="32">
        <v>17.629310344827594</v>
      </c>
      <c r="F255" s="32">
        <v>-1.6293103448275943</v>
      </c>
      <c r="G255" s="32">
        <v>-0.2356826754585305</v>
      </c>
      <c r="H255" s="32">
        <v>0.6418701223785227</v>
      </c>
      <c r="I255" s="32">
        <v>16.365582343367631</v>
      </c>
      <c r="J255" s="32">
        <v>18.893038346287558</v>
      </c>
      <c r="K255" s="32">
        <v>6.9428869152723252</v>
      </c>
      <c r="L255" s="32">
        <v>3.9600020223170223</v>
      </c>
      <c r="M255" s="32">
        <v>31.298618667338168</v>
      </c>
    </row>
    <row r="256" spans="2:13">
      <c r="B256" s="5" t="s">
        <v>291</v>
      </c>
      <c r="C256" s="33">
        <v>1</v>
      </c>
      <c r="D256" s="32">
        <v>29</v>
      </c>
      <c r="E256" s="32">
        <v>17.629310344827594</v>
      </c>
      <c r="F256" s="32">
        <v>11.370689655172406</v>
      </c>
      <c r="G256" s="32">
        <v>1.6447907350783066</v>
      </c>
      <c r="H256" s="32">
        <v>0.6418701223785227</v>
      </c>
      <c r="I256" s="32">
        <v>16.365582343367631</v>
      </c>
      <c r="J256" s="32">
        <v>18.893038346287558</v>
      </c>
      <c r="K256" s="32">
        <v>6.9428869152723252</v>
      </c>
      <c r="L256" s="32">
        <v>3.9600020223170223</v>
      </c>
      <c r="M256" s="32">
        <v>31.298618667338168</v>
      </c>
    </row>
    <row r="257" spans="2:13">
      <c r="B257" s="5" t="s">
        <v>292</v>
      </c>
      <c r="C257" s="33">
        <v>1</v>
      </c>
      <c r="D257" s="32">
        <v>18</v>
      </c>
      <c r="E257" s="32">
        <v>17.629310344827594</v>
      </c>
      <c r="F257" s="32">
        <v>0.37068965517240571</v>
      </c>
      <c r="G257" s="32">
        <v>5.3620926162521378E-2</v>
      </c>
      <c r="H257" s="32">
        <v>0.6418701223785227</v>
      </c>
      <c r="I257" s="32">
        <v>16.365582343367631</v>
      </c>
      <c r="J257" s="32">
        <v>18.893038346287558</v>
      </c>
      <c r="K257" s="32">
        <v>6.9428869152723252</v>
      </c>
      <c r="L257" s="32">
        <v>3.9600020223170223</v>
      </c>
      <c r="M257" s="32">
        <v>31.298618667338168</v>
      </c>
    </row>
    <row r="258" spans="2:13">
      <c r="B258" s="5" t="s">
        <v>293</v>
      </c>
      <c r="C258" s="33">
        <v>1</v>
      </c>
      <c r="D258" s="32">
        <v>23</v>
      </c>
      <c r="E258" s="32">
        <v>17.629310344827594</v>
      </c>
      <c r="F258" s="32">
        <v>5.3706896551724057</v>
      </c>
      <c r="G258" s="32">
        <v>0.776879930215151</v>
      </c>
      <c r="H258" s="32">
        <v>0.6418701223785227</v>
      </c>
      <c r="I258" s="32">
        <v>16.365582343367631</v>
      </c>
      <c r="J258" s="32">
        <v>18.893038346287558</v>
      </c>
      <c r="K258" s="32">
        <v>6.9428869152723252</v>
      </c>
      <c r="L258" s="32">
        <v>3.9600020223170223</v>
      </c>
      <c r="M258" s="32">
        <v>31.298618667338168</v>
      </c>
    </row>
    <row r="259" spans="2:13">
      <c r="B259" s="5" t="s">
        <v>294</v>
      </c>
      <c r="C259" s="33">
        <v>1</v>
      </c>
      <c r="D259" s="32">
        <v>23</v>
      </c>
      <c r="E259" s="32">
        <v>17.629310344827594</v>
      </c>
      <c r="F259" s="32">
        <v>5.3706896551724057</v>
      </c>
      <c r="G259" s="32">
        <v>0.776879930215151</v>
      </c>
      <c r="H259" s="32">
        <v>0.6418701223785227</v>
      </c>
      <c r="I259" s="32">
        <v>16.365582343367631</v>
      </c>
      <c r="J259" s="32">
        <v>18.893038346287558</v>
      </c>
      <c r="K259" s="32">
        <v>6.9428869152723252</v>
      </c>
      <c r="L259" s="32">
        <v>3.9600020223170223</v>
      </c>
      <c r="M259" s="32">
        <v>31.298618667338168</v>
      </c>
    </row>
    <row r="260" spans="2:13">
      <c r="B260" s="5" t="s">
        <v>295</v>
      </c>
      <c r="C260" s="33">
        <v>1</v>
      </c>
      <c r="D260" s="32">
        <v>34</v>
      </c>
      <c r="E260" s="32">
        <v>17.629310344827594</v>
      </c>
      <c r="F260" s="32">
        <v>16.370689655172406</v>
      </c>
      <c r="G260" s="32">
        <v>2.3680497391309365</v>
      </c>
      <c r="H260" s="32">
        <v>0.6418701223785227</v>
      </c>
      <c r="I260" s="32">
        <v>16.365582343367631</v>
      </c>
      <c r="J260" s="32">
        <v>18.893038346287558</v>
      </c>
      <c r="K260" s="32">
        <v>6.9428869152723252</v>
      </c>
      <c r="L260" s="32">
        <v>3.9600020223170223</v>
      </c>
      <c r="M260" s="32">
        <v>31.298618667338168</v>
      </c>
    </row>
    <row r="261" spans="2:13">
      <c r="B261" s="5" t="s">
        <v>296</v>
      </c>
      <c r="C261" s="33">
        <v>1</v>
      </c>
      <c r="D261" s="32">
        <v>21</v>
      </c>
      <c r="E261" s="32">
        <v>17.629310344827594</v>
      </c>
      <c r="F261" s="32">
        <v>3.3706896551724057</v>
      </c>
      <c r="G261" s="32">
        <v>0.48757632859409916</v>
      </c>
      <c r="H261" s="32">
        <v>0.6418701223785227</v>
      </c>
      <c r="I261" s="32">
        <v>16.365582343367631</v>
      </c>
      <c r="J261" s="32">
        <v>18.893038346287558</v>
      </c>
      <c r="K261" s="32">
        <v>6.9428869152723252</v>
      </c>
      <c r="L261" s="32">
        <v>3.9600020223170223</v>
      </c>
      <c r="M261" s="32">
        <v>31.298618667338168</v>
      </c>
    </row>
    <row r="262" spans="2:13">
      <c r="B262" s="5" t="s">
        <v>297</v>
      </c>
      <c r="C262" s="33">
        <v>1</v>
      </c>
      <c r="D262" s="32">
        <v>19</v>
      </c>
      <c r="E262" s="32">
        <v>17.629310344827594</v>
      </c>
      <c r="F262" s="32">
        <v>1.3706896551724057</v>
      </c>
      <c r="G262" s="32">
        <v>0.19827272697304732</v>
      </c>
      <c r="H262" s="32">
        <v>0.6418701223785227</v>
      </c>
      <c r="I262" s="32">
        <v>16.365582343367631</v>
      </c>
      <c r="J262" s="32">
        <v>18.893038346287558</v>
      </c>
      <c r="K262" s="32">
        <v>6.9428869152723252</v>
      </c>
      <c r="L262" s="32">
        <v>3.9600020223170223</v>
      </c>
      <c r="M262" s="32">
        <v>31.298618667338168</v>
      </c>
    </row>
    <row r="263" spans="2:13">
      <c r="B263" s="5" t="s">
        <v>298</v>
      </c>
      <c r="C263" s="33">
        <v>1</v>
      </c>
      <c r="D263" s="32">
        <v>30</v>
      </c>
      <c r="E263" s="32">
        <v>17.629310344827594</v>
      </c>
      <c r="F263" s="32">
        <v>12.370689655172406</v>
      </c>
      <c r="G263" s="32">
        <v>1.7894425358888326</v>
      </c>
      <c r="H263" s="32">
        <v>0.6418701223785227</v>
      </c>
      <c r="I263" s="32">
        <v>16.365582343367631</v>
      </c>
      <c r="J263" s="32">
        <v>18.893038346287558</v>
      </c>
      <c r="K263" s="32">
        <v>6.9428869152723252</v>
      </c>
      <c r="L263" s="32">
        <v>3.9600020223170223</v>
      </c>
      <c r="M263" s="32">
        <v>31.298618667338168</v>
      </c>
    </row>
    <row r="264" spans="2:13">
      <c r="B264" s="5" t="s">
        <v>299</v>
      </c>
      <c r="C264" s="33">
        <v>1</v>
      </c>
      <c r="D264" s="32">
        <v>13</v>
      </c>
      <c r="E264" s="32">
        <v>17.629310344827594</v>
      </c>
      <c r="F264" s="32">
        <v>-4.6293103448275943</v>
      </c>
      <c r="G264" s="32">
        <v>-0.66963807789010832</v>
      </c>
      <c r="H264" s="32">
        <v>0.6418701223785227</v>
      </c>
      <c r="I264" s="32">
        <v>16.365582343367631</v>
      </c>
      <c r="J264" s="32">
        <v>18.893038346287558</v>
      </c>
      <c r="K264" s="32">
        <v>6.9428869152723252</v>
      </c>
      <c r="L264" s="32">
        <v>3.9600020223170223</v>
      </c>
      <c r="M264" s="32">
        <v>31.298618667338168</v>
      </c>
    </row>
    <row r="265" spans="2:13">
      <c r="B265" s="5" t="s">
        <v>300</v>
      </c>
      <c r="C265" s="33">
        <v>1</v>
      </c>
      <c r="D265" s="32">
        <v>14</v>
      </c>
      <c r="E265" s="32">
        <v>17.629310344827594</v>
      </c>
      <c r="F265" s="32">
        <v>-3.6293103448275943</v>
      </c>
      <c r="G265" s="32">
        <v>-0.52498627707958234</v>
      </c>
      <c r="H265" s="32">
        <v>0.6418701223785227</v>
      </c>
      <c r="I265" s="32">
        <v>16.365582343367631</v>
      </c>
      <c r="J265" s="32">
        <v>18.893038346287558</v>
      </c>
      <c r="K265" s="32">
        <v>6.9428869152723252</v>
      </c>
      <c r="L265" s="32">
        <v>3.9600020223170223</v>
      </c>
      <c r="M265" s="32">
        <v>31.298618667338168</v>
      </c>
    </row>
    <row r="266" spans="2:13">
      <c r="B266" s="5" t="s">
        <v>301</v>
      </c>
      <c r="C266" s="33">
        <v>1</v>
      </c>
      <c r="D266" s="32">
        <v>17</v>
      </c>
      <c r="E266" s="32">
        <v>17.629310344827594</v>
      </c>
      <c r="F266" s="32">
        <v>-0.62931034482759429</v>
      </c>
      <c r="G266" s="32">
        <v>-9.1030874648004564E-2</v>
      </c>
      <c r="H266" s="32">
        <v>0.6418701223785227</v>
      </c>
      <c r="I266" s="32">
        <v>16.365582343367631</v>
      </c>
      <c r="J266" s="32">
        <v>18.893038346287558</v>
      </c>
      <c r="K266" s="32">
        <v>6.9428869152723252</v>
      </c>
      <c r="L266" s="32">
        <v>3.9600020223170223</v>
      </c>
      <c r="M266" s="32">
        <v>31.298618667338168</v>
      </c>
    </row>
    <row r="267" spans="2:13">
      <c r="B267" s="5" t="s">
        <v>302</v>
      </c>
      <c r="C267" s="33">
        <v>1</v>
      </c>
      <c r="D267" s="32">
        <v>13</v>
      </c>
      <c r="E267" s="32">
        <v>17.629310344827594</v>
      </c>
      <c r="F267" s="32">
        <v>-4.6293103448275943</v>
      </c>
      <c r="G267" s="32">
        <v>-0.66963807789010832</v>
      </c>
      <c r="H267" s="32">
        <v>0.6418701223785227</v>
      </c>
      <c r="I267" s="32">
        <v>16.365582343367631</v>
      </c>
      <c r="J267" s="32">
        <v>18.893038346287558</v>
      </c>
      <c r="K267" s="32">
        <v>6.9428869152723252</v>
      </c>
      <c r="L267" s="32">
        <v>3.9600020223170223</v>
      </c>
      <c r="M267" s="32">
        <v>31.298618667338168</v>
      </c>
    </row>
    <row r="268" spans="2:13">
      <c r="B268" s="5" t="s">
        <v>303</v>
      </c>
      <c r="C268" s="33">
        <v>1</v>
      </c>
      <c r="D268" s="32">
        <v>23</v>
      </c>
      <c r="E268" s="32">
        <v>17.629310344827594</v>
      </c>
      <c r="F268" s="32">
        <v>5.3706896551724057</v>
      </c>
      <c r="G268" s="32">
        <v>0.776879930215151</v>
      </c>
      <c r="H268" s="32">
        <v>0.6418701223785227</v>
      </c>
      <c r="I268" s="32">
        <v>16.365582343367631</v>
      </c>
      <c r="J268" s="32">
        <v>18.893038346287558</v>
      </c>
      <c r="K268" s="32">
        <v>6.9428869152723252</v>
      </c>
      <c r="L268" s="32">
        <v>3.9600020223170223</v>
      </c>
      <c r="M268" s="32">
        <v>31.298618667338168</v>
      </c>
    </row>
    <row r="269" spans="2:13">
      <c r="B269" s="5" t="s">
        <v>304</v>
      </c>
      <c r="C269" s="33">
        <v>1</v>
      </c>
      <c r="D269" s="32">
        <v>17</v>
      </c>
      <c r="E269" s="32">
        <v>17.629310344827594</v>
      </c>
      <c r="F269" s="32">
        <v>-0.62931034482759429</v>
      </c>
      <c r="G269" s="32">
        <v>-9.1030874648004564E-2</v>
      </c>
      <c r="H269" s="32">
        <v>0.6418701223785227</v>
      </c>
      <c r="I269" s="32">
        <v>16.365582343367631</v>
      </c>
      <c r="J269" s="32">
        <v>18.893038346287558</v>
      </c>
      <c r="K269" s="32">
        <v>6.9428869152723252</v>
      </c>
      <c r="L269" s="32">
        <v>3.9600020223170223</v>
      </c>
      <c r="M269" s="32">
        <v>31.298618667338168</v>
      </c>
    </row>
    <row r="270" spans="2:13">
      <c r="B270" s="5" t="s">
        <v>305</v>
      </c>
      <c r="C270" s="33">
        <v>1</v>
      </c>
      <c r="D270" s="32">
        <v>34</v>
      </c>
      <c r="E270" s="32">
        <v>17.629310344827594</v>
      </c>
      <c r="F270" s="32">
        <v>16.370689655172406</v>
      </c>
      <c r="G270" s="32">
        <v>2.3680497391309365</v>
      </c>
      <c r="H270" s="32">
        <v>0.6418701223785227</v>
      </c>
      <c r="I270" s="32">
        <v>16.365582343367631</v>
      </c>
      <c r="J270" s="32">
        <v>18.893038346287558</v>
      </c>
      <c r="K270" s="32">
        <v>6.9428869152723252</v>
      </c>
      <c r="L270" s="32">
        <v>3.9600020223170223</v>
      </c>
      <c r="M270" s="32">
        <v>31.298618667338168</v>
      </c>
    </row>
    <row r="271" spans="2:13">
      <c r="B271" s="5" t="s">
        <v>306</v>
      </c>
      <c r="C271" s="33">
        <v>1</v>
      </c>
      <c r="D271" s="32">
        <v>18</v>
      </c>
      <c r="E271" s="32">
        <v>17.629310344827594</v>
      </c>
      <c r="F271" s="32">
        <v>0.37068965517240571</v>
      </c>
      <c r="G271" s="32">
        <v>5.3620926162521378E-2</v>
      </c>
      <c r="H271" s="32">
        <v>0.6418701223785227</v>
      </c>
      <c r="I271" s="32">
        <v>16.365582343367631</v>
      </c>
      <c r="J271" s="32">
        <v>18.893038346287558</v>
      </c>
      <c r="K271" s="32">
        <v>6.9428869152723252</v>
      </c>
      <c r="L271" s="32">
        <v>3.9600020223170223</v>
      </c>
      <c r="M271" s="32">
        <v>31.298618667338168</v>
      </c>
    </row>
    <row r="272" spans="2:13">
      <c r="B272" s="5" t="s">
        <v>307</v>
      </c>
      <c r="C272" s="33">
        <v>1</v>
      </c>
      <c r="D272" s="32">
        <v>14</v>
      </c>
      <c r="E272" s="32">
        <v>17.629310344827594</v>
      </c>
      <c r="F272" s="32">
        <v>-3.6293103448275943</v>
      </c>
      <c r="G272" s="32">
        <v>-0.52498627707958234</v>
      </c>
      <c r="H272" s="32">
        <v>0.6418701223785227</v>
      </c>
      <c r="I272" s="32">
        <v>16.365582343367631</v>
      </c>
      <c r="J272" s="32">
        <v>18.893038346287558</v>
      </c>
      <c r="K272" s="32">
        <v>6.9428869152723252</v>
      </c>
      <c r="L272" s="32">
        <v>3.9600020223170223</v>
      </c>
      <c r="M272" s="32">
        <v>31.298618667338168</v>
      </c>
    </row>
    <row r="273" spans="2:13">
      <c r="B273" s="5" t="s">
        <v>308</v>
      </c>
      <c r="C273" s="33">
        <v>1</v>
      </c>
      <c r="D273" s="32">
        <v>22</v>
      </c>
      <c r="E273" s="32">
        <v>17.629310344827594</v>
      </c>
      <c r="F273" s="32">
        <v>4.3706896551724057</v>
      </c>
      <c r="G273" s="32">
        <v>0.63222812940462514</v>
      </c>
      <c r="H273" s="32">
        <v>0.6418701223785227</v>
      </c>
      <c r="I273" s="32">
        <v>16.365582343367631</v>
      </c>
      <c r="J273" s="32">
        <v>18.893038346287558</v>
      </c>
      <c r="K273" s="32">
        <v>6.9428869152723252</v>
      </c>
      <c r="L273" s="32">
        <v>3.9600020223170223</v>
      </c>
      <c r="M273" s="32">
        <v>31.298618667338168</v>
      </c>
    </row>
    <row r="274" spans="2:13">
      <c r="B274" s="5" t="s">
        <v>309</v>
      </c>
      <c r="C274" s="33">
        <v>1</v>
      </c>
      <c r="D274" s="32">
        <v>30</v>
      </c>
      <c r="E274" s="32">
        <v>17.629310344827594</v>
      </c>
      <c r="F274" s="32">
        <v>12.370689655172406</v>
      </c>
      <c r="G274" s="32">
        <v>1.7894425358888326</v>
      </c>
      <c r="H274" s="32">
        <v>0.6418701223785227</v>
      </c>
      <c r="I274" s="32">
        <v>16.365582343367631</v>
      </c>
      <c r="J274" s="32">
        <v>18.893038346287558</v>
      </c>
      <c r="K274" s="32">
        <v>6.9428869152723252</v>
      </c>
      <c r="L274" s="32">
        <v>3.9600020223170223</v>
      </c>
      <c r="M274" s="32">
        <v>31.298618667338168</v>
      </c>
    </row>
    <row r="275" spans="2:13">
      <c r="B275" s="5" t="s">
        <v>310</v>
      </c>
      <c r="C275" s="33">
        <v>1</v>
      </c>
      <c r="D275" s="32">
        <v>14</v>
      </c>
      <c r="E275" s="32">
        <v>17.629310344827594</v>
      </c>
      <c r="F275" s="32">
        <v>-3.6293103448275943</v>
      </c>
      <c r="G275" s="32">
        <v>-0.52498627707958234</v>
      </c>
      <c r="H275" s="32">
        <v>0.6418701223785227</v>
      </c>
      <c r="I275" s="32">
        <v>16.365582343367631</v>
      </c>
      <c r="J275" s="32">
        <v>18.893038346287558</v>
      </c>
      <c r="K275" s="32">
        <v>6.9428869152723252</v>
      </c>
      <c r="L275" s="32">
        <v>3.9600020223170223</v>
      </c>
      <c r="M275" s="32">
        <v>31.298618667338168</v>
      </c>
    </row>
    <row r="276" spans="2:13">
      <c r="B276" s="5" t="s">
        <v>311</v>
      </c>
      <c r="C276" s="33">
        <v>1</v>
      </c>
      <c r="D276" s="32">
        <v>30</v>
      </c>
      <c r="E276" s="32">
        <v>17.629310344827594</v>
      </c>
      <c r="F276" s="32">
        <v>12.370689655172406</v>
      </c>
      <c r="G276" s="32">
        <v>1.7894425358888326</v>
      </c>
      <c r="H276" s="32">
        <v>0.6418701223785227</v>
      </c>
      <c r="I276" s="32">
        <v>16.365582343367631</v>
      </c>
      <c r="J276" s="32">
        <v>18.893038346287558</v>
      </c>
      <c r="K276" s="32">
        <v>6.9428869152723252</v>
      </c>
      <c r="L276" s="32">
        <v>3.9600020223170223</v>
      </c>
      <c r="M276" s="32">
        <v>31.298618667338168</v>
      </c>
    </row>
    <row r="277" spans="2:13">
      <c r="B277" s="5" t="s">
        <v>312</v>
      </c>
      <c r="C277" s="33">
        <v>1</v>
      </c>
      <c r="D277" s="32">
        <v>12</v>
      </c>
      <c r="E277" s="32">
        <v>17.629310344827594</v>
      </c>
      <c r="F277" s="32">
        <v>-5.6293103448275943</v>
      </c>
      <c r="G277" s="32">
        <v>-0.81428987870063418</v>
      </c>
      <c r="H277" s="32">
        <v>0.6418701223785227</v>
      </c>
      <c r="I277" s="32">
        <v>16.365582343367631</v>
      </c>
      <c r="J277" s="32">
        <v>18.893038346287558</v>
      </c>
      <c r="K277" s="32">
        <v>6.9428869152723252</v>
      </c>
      <c r="L277" s="32">
        <v>3.9600020223170223</v>
      </c>
      <c r="M277" s="32">
        <v>31.298618667338168</v>
      </c>
    </row>
    <row r="278" spans="2:13">
      <c r="B278" s="5" t="s">
        <v>313</v>
      </c>
      <c r="C278" s="33">
        <v>1</v>
      </c>
      <c r="D278" s="32">
        <v>41</v>
      </c>
      <c r="E278" s="32">
        <v>17.629310344827594</v>
      </c>
      <c r="F278" s="32">
        <v>23.370689655172406</v>
      </c>
      <c r="G278" s="32">
        <v>3.3806123448046179</v>
      </c>
      <c r="H278" s="32">
        <v>0.6418701223785227</v>
      </c>
      <c r="I278" s="32">
        <v>16.365582343367631</v>
      </c>
      <c r="J278" s="32">
        <v>18.893038346287558</v>
      </c>
      <c r="K278" s="32">
        <v>6.9428869152723252</v>
      </c>
      <c r="L278" s="32">
        <v>3.9600020223170223</v>
      </c>
      <c r="M278" s="32">
        <v>31.298618667338168</v>
      </c>
    </row>
    <row r="279" spans="2:13">
      <c r="B279" s="5" t="s">
        <v>314</v>
      </c>
      <c r="C279" s="33">
        <v>1</v>
      </c>
      <c r="D279" s="32">
        <v>16</v>
      </c>
      <c r="E279" s="32">
        <v>17.629310344827594</v>
      </c>
      <c r="F279" s="32">
        <v>-1.6293103448275943</v>
      </c>
      <c r="G279" s="32">
        <v>-0.2356826754585305</v>
      </c>
      <c r="H279" s="32">
        <v>0.6418701223785227</v>
      </c>
      <c r="I279" s="32">
        <v>16.365582343367631</v>
      </c>
      <c r="J279" s="32">
        <v>18.893038346287558</v>
      </c>
      <c r="K279" s="32">
        <v>6.9428869152723252</v>
      </c>
      <c r="L279" s="32">
        <v>3.9600020223170223</v>
      </c>
      <c r="M279" s="32">
        <v>31.298618667338168</v>
      </c>
    </row>
    <row r="280" spans="2:13">
      <c r="B280" s="5" t="s">
        <v>315</v>
      </c>
      <c r="C280" s="33">
        <v>1</v>
      </c>
      <c r="D280" s="32">
        <v>31</v>
      </c>
      <c r="E280" s="32">
        <v>17.629310344827594</v>
      </c>
      <c r="F280" s="32">
        <v>13.370689655172406</v>
      </c>
      <c r="G280" s="32">
        <v>1.9340943366993586</v>
      </c>
      <c r="H280" s="32">
        <v>0.6418701223785227</v>
      </c>
      <c r="I280" s="32">
        <v>16.365582343367631</v>
      </c>
      <c r="J280" s="32">
        <v>18.893038346287558</v>
      </c>
      <c r="K280" s="32">
        <v>6.9428869152723252</v>
      </c>
      <c r="L280" s="32">
        <v>3.9600020223170223</v>
      </c>
      <c r="M280" s="32">
        <v>31.298618667338168</v>
      </c>
    </row>
    <row r="281" spans="2:13">
      <c r="B281" s="5" t="s">
        <v>316</v>
      </c>
      <c r="C281" s="33">
        <v>1</v>
      </c>
      <c r="D281" s="32">
        <v>12</v>
      </c>
      <c r="E281" s="32">
        <v>17.629310344827594</v>
      </c>
      <c r="F281" s="32">
        <v>-5.6293103448275943</v>
      </c>
      <c r="G281" s="32">
        <v>-0.81428987870063418</v>
      </c>
      <c r="H281" s="32">
        <v>0.6418701223785227</v>
      </c>
      <c r="I281" s="32">
        <v>16.365582343367631</v>
      </c>
      <c r="J281" s="32">
        <v>18.893038346287558</v>
      </c>
      <c r="K281" s="32">
        <v>6.9428869152723252</v>
      </c>
      <c r="L281" s="32">
        <v>3.9600020223170223</v>
      </c>
      <c r="M281" s="32">
        <v>31.298618667338168</v>
      </c>
    </row>
    <row r="282" spans="2:13">
      <c r="B282" s="5" t="s">
        <v>317</v>
      </c>
      <c r="C282" s="33">
        <v>1</v>
      </c>
      <c r="D282" s="32">
        <v>27</v>
      </c>
      <c r="E282" s="32">
        <v>17.629310344827594</v>
      </c>
      <c r="F282" s="32">
        <v>9.3706896551724057</v>
      </c>
      <c r="G282" s="32">
        <v>1.3554871334572547</v>
      </c>
      <c r="H282" s="32">
        <v>0.6418701223785227</v>
      </c>
      <c r="I282" s="32">
        <v>16.365582343367631</v>
      </c>
      <c r="J282" s="32">
        <v>18.893038346287558</v>
      </c>
      <c r="K282" s="32">
        <v>6.9428869152723252</v>
      </c>
      <c r="L282" s="32">
        <v>3.9600020223170223</v>
      </c>
      <c r="M282" s="32">
        <v>31.298618667338168</v>
      </c>
    </row>
    <row r="283" spans="2:13">
      <c r="B283" s="5" t="s">
        <v>318</v>
      </c>
      <c r="C283" s="33">
        <v>1</v>
      </c>
      <c r="D283" s="32">
        <v>36</v>
      </c>
      <c r="E283" s="32">
        <v>17.629310344827594</v>
      </c>
      <c r="F283" s="32">
        <v>18.370689655172406</v>
      </c>
      <c r="G283" s="32">
        <v>2.657353340751988</v>
      </c>
      <c r="H283" s="32">
        <v>0.6418701223785227</v>
      </c>
      <c r="I283" s="32">
        <v>16.365582343367631</v>
      </c>
      <c r="J283" s="32">
        <v>18.893038346287558</v>
      </c>
      <c r="K283" s="32">
        <v>6.9428869152723252</v>
      </c>
      <c r="L283" s="32">
        <v>3.9600020223170223</v>
      </c>
      <c r="M283" s="32">
        <v>31.298618667338168</v>
      </c>
    </row>
    <row r="284" spans="2:13">
      <c r="B284" s="5" t="s">
        <v>319</v>
      </c>
      <c r="C284" s="33">
        <v>1</v>
      </c>
      <c r="D284" s="32">
        <v>16</v>
      </c>
      <c r="E284" s="32">
        <v>17.629310344827594</v>
      </c>
      <c r="F284" s="32">
        <v>-1.6293103448275943</v>
      </c>
      <c r="G284" s="32">
        <v>-0.2356826754585305</v>
      </c>
      <c r="H284" s="32">
        <v>0.6418701223785227</v>
      </c>
      <c r="I284" s="32">
        <v>16.365582343367631</v>
      </c>
      <c r="J284" s="32">
        <v>18.893038346287558</v>
      </c>
      <c r="K284" s="32">
        <v>6.9428869152723252</v>
      </c>
      <c r="L284" s="32">
        <v>3.9600020223170223</v>
      </c>
      <c r="M284" s="32">
        <v>31.298618667338168</v>
      </c>
    </row>
    <row r="285" spans="2:13">
      <c r="B285" s="5" t="s">
        <v>320</v>
      </c>
      <c r="C285" s="33">
        <v>1</v>
      </c>
      <c r="D285" s="32">
        <v>15</v>
      </c>
      <c r="E285" s="32">
        <v>19.888888888888889</v>
      </c>
      <c r="F285" s="32">
        <v>-4.8888888888888893</v>
      </c>
      <c r="G285" s="32">
        <v>-0.7071865817403491</v>
      </c>
      <c r="H285" s="32">
        <v>2.3043842625226243</v>
      </c>
      <c r="I285" s="32">
        <v>15.351966516053817</v>
      </c>
      <c r="J285" s="32">
        <v>24.425811261723961</v>
      </c>
      <c r="K285" s="32">
        <v>7.2871028738188803</v>
      </c>
      <c r="L285" s="32">
        <v>5.5418806233544267</v>
      </c>
      <c r="M285" s="32">
        <v>34.235897154423355</v>
      </c>
    </row>
    <row r="286" spans="2:13">
      <c r="B286" s="5" t="s">
        <v>321</v>
      </c>
      <c r="C286" s="33">
        <v>1</v>
      </c>
      <c r="D286" s="32">
        <v>27</v>
      </c>
      <c r="E286" s="32">
        <v>19.888888888888889</v>
      </c>
      <c r="F286" s="32">
        <v>7.1111111111111107</v>
      </c>
      <c r="G286" s="32">
        <v>1.0286350279859622</v>
      </c>
      <c r="H286" s="32">
        <v>2.3043842625226243</v>
      </c>
      <c r="I286" s="32">
        <v>15.351966516053817</v>
      </c>
      <c r="J286" s="32">
        <v>24.425811261723961</v>
      </c>
      <c r="K286" s="32">
        <v>7.2871028738188803</v>
      </c>
      <c r="L286" s="32">
        <v>5.5418806233544267</v>
      </c>
      <c r="M286" s="32">
        <v>34.235897154423355</v>
      </c>
    </row>
    <row r="287" spans="2:13">
      <c r="B287" s="5" t="s">
        <v>322</v>
      </c>
      <c r="C287" s="33">
        <v>1</v>
      </c>
      <c r="D287" s="32">
        <v>15</v>
      </c>
      <c r="E287" s="32">
        <v>17.629310344827594</v>
      </c>
      <c r="F287" s="32">
        <v>-2.6293103448275943</v>
      </c>
      <c r="G287" s="32">
        <v>-0.38033447626905642</v>
      </c>
      <c r="H287" s="32">
        <v>0.6418701223785227</v>
      </c>
      <c r="I287" s="32">
        <v>16.365582343367631</v>
      </c>
      <c r="J287" s="32">
        <v>18.893038346287558</v>
      </c>
      <c r="K287" s="32">
        <v>6.9428869152723252</v>
      </c>
      <c r="L287" s="32">
        <v>3.9600020223170223</v>
      </c>
      <c r="M287" s="32">
        <v>31.298618667338168</v>
      </c>
    </row>
    <row r="288" spans="2:13">
      <c r="B288" s="5" t="s">
        <v>323</v>
      </c>
      <c r="C288" s="33">
        <v>1</v>
      </c>
      <c r="D288" s="32">
        <v>13</v>
      </c>
      <c r="E288" s="32">
        <v>17.629310344827594</v>
      </c>
      <c r="F288" s="32">
        <v>-4.6293103448275943</v>
      </c>
      <c r="G288" s="32">
        <v>-0.66963807789010832</v>
      </c>
      <c r="H288" s="32">
        <v>0.6418701223785227</v>
      </c>
      <c r="I288" s="32">
        <v>16.365582343367631</v>
      </c>
      <c r="J288" s="32">
        <v>18.893038346287558</v>
      </c>
      <c r="K288" s="32">
        <v>6.9428869152723252</v>
      </c>
      <c r="L288" s="32">
        <v>3.9600020223170223</v>
      </c>
      <c r="M288" s="32">
        <v>31.298618667338168</v>
      </c>
    </row>
    <row r="289" spans="2:13">
      <c r="B289" s="5" t="s">
        <v>324</v>
      </c>
      <c r="C289" s="33">
        <v>1</v>
      </c>
      <c r="D289" s="32">
        <v>12</v>
      </c>
      <c r="E289" s="32">
        <v>19.888888888888889</v>
      </c>
      <c r="F289" s="32">
        <v>-7.8888888888888893</v>
      </c>
      <c r="G289" s="32">
        <v>-1.1411419841719268</v>
      </c>
      <c r="H289" s="32">
        <v>2.3043842625226243</v>
      </c>
      <c r="I289" s="32">
        <v>15.351966516053817</v>
      </c>
      <c r="J289" s="32">
        <v>24.425811261723961</v>
      </c>
      <c r="K289" s="32">
        <v>7.2871028738188803</v>
      </c>
      <c r="L289" s="32">
        <v>5.5418806233544267</v>
      </c>
      <c r="M289" s="32">
        <v>34.235897154423355</v>
      </c>
    </row>
    <row r="290" spans="2:13">
      <c r="B290" s="5" t="s">
        <v>325</v>
      </c>
      <c r="C290" s="33">
        <v>1</v>
      </c>
      <c r="D290" s="32">
        <v>14</v>
      </c>
      <c r="E290" s="32">
        <v>19.888888888888889</v>
      </c>
      <c r="F290" s="32">
        <v>-5.8888888888888893</v>
      </c>
      <c r="G290" s="32">
        <v>-0.85183838255087496</v>
      </c>
      <c r="H290" s="32">
        <v>2.3043842625226243</v>
      </c>
      <c r="I290" s="32">
        <v>15.351966516053817</v>
      </c>
      <c r="J290" s="32">
        <v>24.425811261723961</v>
      </c>
      <c r="K290" s="32">
        <v>7.2871028738188803</v>
      </c>
      <c r="L290" s="32">
        <v>5.5418806233544267</v>
      </c>
      <c r="M290" s="32">
        <v>34.235897154423355</v>
      </c>
    </row>
    <row r="291" spans="2:13">
      <c r="B291" s="5" t="s">
        <v>326</v>
      </c>
      <c r="C291" s="33">
        <v>1</v>
      </c>
      <c r="D291" s="32">
        <v>11</v>
      </c>
      <c r="E291" s="32">
        <v>19.888888888888889</v>
      </c>
      <c r="F291" s="32">
        <v>-8.8888888888888893</v>
      </c>
      <c r="G291" s="32">
        <v>-1.2857937849824528</v>
      </c>
      <c r="H291" s="32">
        <v>2.3043842625226243</v>
      </c>
      <c r="I291" s="32">
        <v>15.351966516053817</v>
      </c>
      <c r="J291" s="32">
        <v>24.425811261723961</v>
      </c>
      <c r="K291" s="32">
        <v>7.2871028738188803</v>
      </c>
      <c r="L291" s="32">
        <v>5.5418806233544267</v>
      </c>
      <c r="M291" s="32">
        <v>34.235897154423355</v>
      </c>
    </row>
    <row r="292" spans="2:13">
      <c r="B292" s="5" t="s">
        <v>327</v>
      </c>
      <c r="C292" s="33">
        <v>1</v>
      </c>
      <c r="D292" s="32">
        <v>20</v>
      </c>
      <c r="E292" s="32">
        <v>17.629310344827594</v>
      </c>
      <c r="F292" s="32">
        <v>2.3706896551724057</v>
      </c>
      <c r="G292" s="32">
        <v>0.34292452778357324</v>
      </c>
      <c r="H292" s="32">
        <v>0.6418701223785227</v>
      </c>
      <c r="I292" s="32">
        <v>16.365582343367631</v>
      </c>
      <c r="J292" s="32">
        <v>18.893038346287558</v>
      </c>
      <c r="K292" s="32">
        <v>6.9428869152723252</v>
      </c>
      <c r="L292" s="32">
        <v>3.9600020223170223</v>
      </c>
      <c r="M292" s="32">
        <v>31.298618667338168</v>
      </c>
    </row>
    <row r="293" spans="2:13">
      <c r="B293" s="5" t="s">
        <v>328</v>
      </c>
      <c r="C293" s="33">
        <v>1</v>
      </c>
      <c r="D293" s="32">
        <v>16</v>
      </c>
      <c r="E293" s="32">
        <v>17.629310344827594</v>
      </c>
      <c r="F293" s="32">
        <v>-1.6293103448275943</v>
      </c>
      <c r="G293" s="32">
        <v>-0.2356826754585305</v>
      </c>
      <c r="H293" s="32">
        <v>0.6418701223785227</v>
      </c>
      <c r="I293" s="32">
        <v>16.365582343367631</v>
      </c>
      <c r="J293" s="32">
        <v>18.893038346287558</v>
      </c>
      <c r="K293" s="32">
        <v>6.9428869152723252</v>
      </c>
      <c r="L293" s="32">
        <v>3.9600020223170223</v>
      </c>
      <c r="M293" s="32">
        <v>31.298618667338168</v>
      </c>
    </row>
    <row r="294" spans="2:13">
      <c r="B294" s="5" t="s">
        <v>329</v>
      </c>
      <c r="C294" s="33">
        <v>1</v>
      </c>
      <c r="D294" s="32">
        <v>31</v>
      </c>
      <c r="E294" s="32">
        <v>17.629310344827594</v>
      </c>
      <c r="F294" s="32">
        <v>13.370689655172406</v>
      </c>
      <c r="G294" s="32">
        <v>1.9340943366993586</v>
      </c>
      <c r="H294" s="32">
        <v>0.6418701223785227</v>
      </c>
      <c r="I294" s="32">
        <v>16.365582343367631</v>
      </c>
      <c r="J294" s="32">
        <v>18.893038346287558</v>
      </c>
      <c r="K294" s="32">
        <v>6.9428869152723252</v>
      </c>
      <c r="L294" s="32">
        <v>3.9600020223170223</v>
      </c>
      <c r="M294" s="32">
        <v>31.298618667338168</v>
      </c>
    </row>
    <row r="295" spans="2:13">
      <c r="B295" s="5" t="s">
        <v>330</v>
      </c>
      <c r="C295" s="33">
        <v>1</v>
      </c>
      <c r="D295" s="32">
        <v>16</v>
      </c>
      <c r="E295" s="32">
        <v>17.629310344827594</v>
      </c>
      <c r="F295" s="32">
        <v>-1.6293103448275943</v>
      </c>
      <c r="G295" s="32">
        <v>-0.2356826754585305</v>
      </c>
      <c r="H295" s="32">
        <v>0.6418701223785227</v>
      </c>
      <c r="I295" s="32">
        <v>16.365582343367631</v>
      </c>
      <c r="J295" s="32">
        <v>18.893038346287558</v>
      </c>
      <c r="K295" s="32">
        <v>6.9428869152723252</v>
      </c>
      <c r="L295" s="32">
        <v>3.9600020223170223</v>
      </c>
      <c r="M295" s="32">
        <v>31.298618667338168</v>
      </c>
    </row>
    <row r="296" spans="2:13">
      <c r="B296" s="5" t="s">
        <v>331</v>
      </c>
      <c r="C296" s="33">
        <v>1</v>
      </c>
      <c r="D296" s="32">
        <v>27</v>
      </c>
      <c r="E296" s="32">
        <v>19.888888888888889</v>
      </c>
      <c r="F296" s="32">
        <v>7.1111111111111107</v>
      </c>
      <c r="G296" s="32">
        <v>1.0286350279859622</v>
      </c>
      <c r="H296" s="32">
        <v>2.3043842625226243</v>
      </c>
      <c r="I296" s="32">
        <v>15.351966516053817</v>
      </c>
      <c r="J296" s="32">
        <v>24.425811261723961</v>
      </c>
      <c r="K296" s="32">
        <v>7.2871028738188803</v>
      </c>
      <c r="L296" s="32">
        <v>5.5418806233544267</v>
      </c>
      <c r="M296" s="32">
        <v>34.235897154423355</v>
      </c>
    </row>
    <row r="297" spans="2:13">
      <c r="B297" s="5" t="s">
        <v>332</v>
      </c>
      <c r="C297" s="33">
        <v>1</v>
      </c>
      <c r="D297" s="32">
        <v>41</v>
      </c>
      <c r="E297" s="32">
        <v>19.888888888888889</v>
      </c>
      <c r="F297" s="32">
        <v>21.111111111111111</v>
      </c>
      <c r="G297" s="32">
        <v>3.0537602393333252</v>
      </c>
      <c r="H297" s="32">
        <v>2.3043842625226243</v>
      </c>
      <c r="I297" s="32">
        <v>15.351966516053817</v>
      </c>
      <c r="J297" s="32">
        <v>24.425811261723961</v>
      </c>
      <c r="K297" s="32">
        <v>7.2871028738188803</v>
      </c>
      <c r="L297" s="32">
        <v>5.5418806233544267</v>
      </c>
      <c r="M297" s="32">
        <v>34.235897154423355</v>
      </c>
    </row>
    <row r="298" spans="2:13">
      <c r="B298" s="5" t="s">
        <v>333</v>
      </c>
      <c r="C298" s="33">
        <v>1</v>
      </c>
      <c r="D298" s="32">
        <v>13</v>
      </c>
      <c r="E298" s="32">
        <v>19.888888888888889</v>
      </c>
      <c r="F298" s="32">
        <v>-6.8888888888888893</v>
      </c>
      <c r="G298" s="32">
        <v>-0.99649018336140094</v>
      </c>
      <c r="H298" s="32">
        <v>2.3043842625226243</v>
      </c>
      <c r="I298" s="32">
        <v>15.351966516053817</v>
      </c>
      <c r="J298" s="32">
        <v>24.425811261723961</v>
      </c>
      <c r="K298" s="32">
        <v>7.2871028738188803</v>
      </c>
      <c r="L298" s="32">
        <v>5.5418806233544267</v>
      </c>
      <c r="M298" s="32">
        <v>34.235897154423355</v>
      </c>
    </row>
    <row r="299" spans="2:13">
      <c r="B299" s="5" t="s">
        <v>334</v>
      </c>
      <c r="C299" s="33">
        <v>1</v>
      </c>
      <c r="D299" s="32">
        <v>14</v>
      </c>
      <c r="E299" s="32">
        <v>17.629310344827594</v>
      </c>
      <c r="F299" s="32">
        <v>-3.6293103448275943</v>
      </c>
      <c r="G299" s="32">
        <v>-0.52498627707958234</v>
      </c>
      <c r="H299" s="32">
        <v>0.6418701223785227</v>
      </c>
      <c r="I299" s="32">
        <v>16.365582343367631</v>
      </c>
      <c r="J299" s="32">
        <v>18.893038346287558</v>
      </c>
      <c r="K299" s="32">
        <v>6.9428869152723252</v>
      </c>
      <c r="L299" s="32">
        <v>3.9600020223170223</v>
      </c>
      <c r="M299" s="32">
        <v>31.298618667338168</v>
      </c>
    </row>
    <row r="300" spans="2:13">
      <c r="B300" s="5" t="s">
        <v>335</v>
      </c>
      <c r="C300" s="33">
        <v>1</v>
      </c>
      <c r="D300" s="32">
        <v>9</v>
      </c>
      <c r="E300" s="32">
        <v>17.629310344827594</v>
      </c>
      <c r="F300" s="32">
        <v>-8.6293103448275943</v>
      </c>
      <c r="G300" s="32">
        <v>-1.248245281132212</v>
      </c>
      <c r="H300" s="32">
        <v>0.6418701223785227</v>
      </c>
      <c r="I300" s="32">
        <v>16.365582343367631</v>
      </c>
      <c r="J300" s="32">
        <v>18.893038346287558</v>
      </c>
      <c r="K300" s="32">
        <v>6.9428869152723252</v>
      </c>
      <c r="L300" s="32">
        <v>3.9600020223170223</v>
      </c>
      <c r="M300" s="32">
        <v>31.298618667338168</v>
      </c>
    </row>
    <row r="301" spans="2:13">
      <c r="B301" s="5" t="s">
        <v>336</v>
      </c>
      <c r="C301" s="33">
        <v>1</v>
      </c>
      <c r="D301" s="32">
        <v>26</v>
      </c>
      <c r="E301" s="32">
        <v>17.629310344827594</v>
      </c>
      <c r="F301" s="32">
        <v>8.3706896551724057</v>
      </c>
      <c r="G301" s="32">
        <v>1.2108353326467289</v>
      </c>
      <c r="H301" s="32">
        <v>0.6418701223785227</v>
      </c>
      <c r="I301" s="32">
        <v>16.365582343367631</v>
      </c>
      <c r="J301" s="32">
        <v>18.893038346287558</v>
      </c>
      <c r="K301" s="32">
        <v>6.9428869152723252</v>
      </c>
      <c r="L301" s="32">
        <v>3.9600020223170223</v>
      </c>
      <c r="M301" s="32">
        <v>31.298618667338168</v>
      </c>
    </row>
    <row r="302" spans="2:13">
      <c r="B302" s="5" t="s">
        <v>337</v>
      </c>
      <c r="C302" s="33">
        <v>1</v>
      </c>
      <c r="D302" s="32">
        <v>21</v>
      </c>
      <c r="E302" s="32">
        <v>17.629310344827594</v>
      </c>
      <c r="F302" s="32">
        <v>3.3706896551724057</v>
      </c>
      <c r="G302" s="32">
        <v>0.48757632859409916</v>
      </c>
      <c r="H302" s="32">
        <v>0.6418701223785227</v>
      </c>
      <c r="I302" s="32">
        <v>16.365582343367631</v>
      </c>
      <c r="J302" s="32">
        <v>18.893038346287558</v>
      </c>
      <c r="K302" s="32">
        <v>6.9428869152723252</v>
      </c>
      <c r="L302" s="32">
        <v>3.9600020223170223</v>
      </c>
      <c r="M302" s="32">
        <v>31.298618667338168</v>
      </c>
    </row>
    <row r="303" spans="2:13">
      <c r="B303" s="5" t="s">
        <v>338</v>
      </c>
      <c r="C303" s="33">
        <v>1</v>
      </c>
      <c r="D303" s="32">
        <v>19</v>
      </c>
      <c r="E303" s="32">
        <v>17.629310344827594</v>
      </c>
      <c r="F303" s="32">
        <v>1.3706896551724057</v>
      </c>
      <c r="G303" s="32">
        <v>0.19827272697304732</v>
      </c>
      <c r="H303" s="32">
        <v>0.6418701223785227</v>
      </c>
      <c r="I303" s="32">
        <v>16.365582343367631</v>
      </c>
      <c r="J303" s="32">
        <v>18.893038346287558</v>
      </c>
      <c r="K303" s="32">
        <v>6.9428869152723252</v>
      </c>
      <c r="L303" s="32">
        <v>3.9600020223170223</v>
      </c>
      <c r="M303" s="32">
        <v>31.298618667338168</v>
      </c>
    </row>
    <row r="304" spans="2:13">
      <c r="B304" s="5" t="s">
        <v>339</v>
      </c>
      <c r="C304" s="33">
        <v>1</v>
      </c>
      <c r="D304" s="32">
        <v>19</v>
      </c>
      <c r="E304" s="32">
        <v>19.888888888888889</v>
      </c>
      <c r="F304" s="32">
        <v>-0.88888888888888928</v>
      </c>
      <c r="G304" s="32">
        <v>-0.12857937849824533</v>
      </c>
      <c r="H304" s="32">
        <v>2.3043842625226243</v>
      </c>
      <c r="I304" s="32">
        <v>15.351966516053817</v>
      </c>
      <c r="J304" s="32">
        <v>24.425811261723961</v>
      </c>
      <c r="K304" s="32">
        <v>7.2871028738188803</v>
      </c>
      <c r="L304" s="32">
        <v>5.5418806233544267</v>
      </c>
      <c r="M304" s="32">
        <v>34.235897154423355</v>
      </c>
    </row>
    <row r="305" spans="2:13">
      <c r="B305" s="5" t="s">
        <v>340</v>
      </c>
      <c r="C305" s="33">
        <v>1</v>
      </c>
      <c r="D305" s="32">
        <v>7</v>
      </c>
      <c r="E305" s="32">
        <v>17.629310344827594</v>
      </c>
      <c r="F305" s="32">
        <v>-10.629310344827594</v>
      </c>
      <c r="G305" s="32">
        <v>-1.537548882753264</v>
      </c>
      <c r="H305" s="32">
        <v>0.6418701223785227</v>
      </c>
      <c r="I305" s="32">
        <v>16.365582343367631</v>
      </c>
      <c r="J305" s="32">
        <v>18.893038346287558</v>
      </c>
      <c r="K305" s="32">
        <v>6.9428869152723252</v>
      </c>
      <c r="L305" s="32">
        <v>3.9600020223170223</v>
      </c>
      <c r="M305" s="32">
        <v>31.298618667338168</v>
      </c>
    </row>
    <row r="306" spans="2:13">
      <c r="B306" s="5" t="s">
        <v>341</v>
      </c>
      <c r="C306" s="33">
        <v>1</v>
      </c>
      <c r="D306" s="32">
        <v>16</v>
      </c>
      <c r="E306" s="32">
        <v>16.333333333333343</v>
      </c>
      <c r="F306" s="32">
        <v>-0.33333333333334281</v>
      </c>
      <c r="G306" s="32">
        <v>-4.8217266936843348E-2</v>
      </c>
      <c r="H306" s="32">
        <v>1.1521921312613115</v>
      </c>
      <c r="I306" s="32">
        <v>14.064872146915807</v>
      </c>
      <c r="J306" s="32">
        <v>18.601794519750879</v>
      </c>
      <c r="K306" s="32">
        <v>7.0085111237407567</v>
      </c>
      <c r="L306" s="32">
        <v>2.5348226271569114</v>
      </c>
      <c r="M306" s="32">
        <v>30.131844039509772</v>
      </c>
    </row>
    <row r="307" spans="2:13">
      <c r="B307" s="5" t="s">
        <v>342</v>
      </c>
      <c r="C307" s="33">
        <v>1</v>
      </c>
      <c r="D307" s="32">
        <v>15</v>
      </c>
      <c r="E307" s="32">
        <v>16.333333333333343</v>
      </c>
      <c r="F307" s="32">
        <v>-1.3333333333333428</v>
      </c>
      <c r="G307" s="32">
        <v>-0.19286906774736928</v>
      </c>
      <c r="H307" s="32">
        <v>1.1521921312613115</v>
      </c>
      <c r="I307" s="32">
        <v>14.064872146915807</v>
      </c>
      <c r="J307" s="32">
        <v>18.601794519750879</v>
      </c>
      <c r="K307" s="32">
        <v>7.0085111237407567</v>
      </c>
      <c r="L307" s="32">
        <v>2.5348226271569114</v>
      </c>
      <c r="M307" s="32">
        <v>30.131844039509772</v>
      </c>
    </row>
    <row r="308" spans="2:13">
      <c r="B308" s="5" t="s">
        <v>343</v>
      </c>
      <c r="C308" s="33">
        <v>1</v>
      </c>
      <c r="D308" s="32">
        <v>20</v>
      </c>
      <c r="E308" s="32">
        <v>16.333333333333343</v>
      </c>
      <c r="F308" s="32">
        <v>3.6666666666666572</v>
      </c>
      <c r="G308" s="32">
        <v>0.53038993630526043</v>
      </c>
      <c r="H308" s="32">
        <v>1.1521921312613115</v>
      </c>
      <c r="I308" s="32">
        <v>14.064872146915807</v>
      </c>
      <c r="J308" s="32">
        <v>18.601794519750879</v>
      </c>
      <c r="K308" s="32">
        <v>7.0085111237407567</v>
      </c>
      <c r="L308" s="32">
        <v>2.5348226271569114</v>
      </c>
      <c r="M308" s="32">
        <v>30.131844039509772</v>
      </c>
    </row>
    <row r="309" spans="2:13">
      <c r="B309" s="5" t="s">
        <v>344</v>
      </c>
      <c r="C309" s="33">
        <v>1</v>
      </c>
      <c r="D309" s="32">
        <v>17</v>
      </c>
      <c r="E309" s="32">
        <v>16.333333333333343</v>
      </c>
      <c r="F309" s="32">
        <v>0.66666666666665719</v>
      </c>
      <c r="G309" s="32">
        <v>9.6434533873682587E-2</v>
      </c>
      <c r="H309" s="32">
        <v>1.1521921312613115</v>
      </c>
      <c r="I309" s="32">
        <v>14.064872146915807</v>
      </c>
      <c r="J309" s="32">
        <v>18.601794519750879</v>
      </c>
      <c r="K309" s="32">
        <v>7.0085111237407567</v>
      </c>
      <c r="L309" s="32">
        <v>2.5348226271569114</v>
      </c>
      <c r="M309" s="32">
        <v>30.131844039509772</v>
      </c>
    </row>
    <row r="310" spans="2:13">
      <c r="B310" s="5" t="s">
        <v>345</v>
      </c>
      <c r="C310" s="33">
        <v>1</v>
      </c>
      <c r="D310" s="32">
        <v>21</v>
      </c>
      <c r="E310" s="32">
        <v>16.333333333333343</v>
      </c>
      <c r="F310" s="32">
        <v>4.6666666666666572</v>
      </c>
      <c r="G310" s="32">
        <v>0.6750417371157863</v>
      </c>
      <c r="H310" s="32">
        <v>1.1521921312613115</v>
      </c>
      <c r="I310" s="32">
        <v>14.064872146915807</v>
      </c>
      <c r="J310" s="32">
        <v>18.601794519750879</v>
      </c>
      <c r="K310" s="32">
        <v>7.0085111237407567</v>
      </c>
      <c r="L310" s="32">
        <v>2.5348226271569114</v>
      </c>
      <c r="M310" s="32">
        <v>30.131844039509772</v>
      </c>
    </row>
    <row r="311" spans="2:13">
      <c r="B311" s="5" t="s">
        <v>346</v>
      </c>
      <c r="C311" s="33">
        <v>1</v>
      </c>
      <c r="D311" s="32">
        <v>19</v>
      </c>
      <c r="E311" s="32">
        <v>16.9113924050633</v>
      </c>
      <c r="F311" s="32">
        <v>2.0886075949367005</v>
      </c>
      <c r="G311" s="32">
        <v>0.30212084979413523</v>
      </c>
      <c r="H311" s="32">
        <v>0.77779045585456297</v>
      </c>
      <c r="I311" s="32">
        <v>15.380061464328101</v>
      </c>
      <c r="J311" s="32">
        <v>18.442723345798498</v>
      </c>
      <c r="K311" s="32">
        <v>6.9567693261654071</v>
      </c>
      <c r="L311" s="32">
        <v>3.2147520869328812</v>
      </c>
      <c r="M311" s="32">
        <v>30.608032723193716</v>
      </c>
    </row>
    <row r="312" spans="2:13">
      <c r="B312" s="5" t="s">
        <v>347</v>
      </c>
      <c r="C312" s="33">
        <v>1</v>
      </c>
      <c r="D312" s="32">
        <v>37</v>
      </c>
      <c r="E312" s="32">
        <v>16.9113924050633</v>
      </c>
      <c r="F312" s="32">
        <v>20.0886075949367</v>
      </c>
      <c r="G312" s="32">
        <v>2.9058532643836021</v>
      </c>
      <c r="H312" s="32">
        <v>0.77779045585456297</v>
      </c>
      <c r="I312" s="32">
        <v>15.380061464328101</v>
      </c>
      <c r="J312" s="32">
        <v>18.442723345798498</v>
      </c>
      <c r="K312" s="32">
        <v>6.9567693261654071</v>
      </c>
      <c r="L312" s="32">
        <v>3.2147520869328812</v>
      </c>
      <c r="M312" s="32">
        <v>30.608032723193716</v>
      </c>
    </row>
    <row r="313" spans="2:13">
      <c r="B313" s="5" t="s">
        <v>348</v>
      </c>
      <c r="C313" s="33">
        <v>1</v>
      </c>
      <c r="D313" s="32">
        <v>16</v>
      </c>
      <c r="E313" s="32">
        <v>16.9113924050633</v>
      </c>
      <c r="F313" s="32">
        <v>-0.91139240506329955</v>
      </c>
      <c r="G313" s="32">
        <v>-0.13183455263744256</v>
      </c>
      <c r="H313" s="32">
        <v>0.77779045585456297</v>
      </c>
      <c r="I313" s="32">
        <v>15.380061464328101</v>
      </c>
      <c r="J313" s="32">
        <v>18.442723345798498</v>
      </c>
      <c r="K313" s="32">
        <v>6.9567693261654071</v>
      </c>
      <c r="L313" s="32">
        <v>3.2147520869328812</v>
      </c>
      <c r="M313" s="32">
        <v>30.608032723193716</v>
      </c>
    </row>
    <row r="314" spans="2:13">
      <c r="B314" s="5" t="s">
        <v>349</v>
      </c>
      <c r="C314" s="33">
        <v>1</v>
      </c>
      <c r="D314" s="32">
        <v>32</v>
      </c>
      <c r="E314" s="32">
        <v>16.9113924050633</v>
      </c>
      <c r="F314" s="32">
        <v>15.0886075949367</v>
      </c>
      <c r="G314" s="32">
        <v>2.1825942603309723</v>
      </c>
      <c r="H314" s="32">
        <v>0.77779045585456297</v>
      </c>
      <c r="I314" s="32">
        <v>15.380061464328101</v>
      </c>
      <c r="J314" s="32">
        <v>18.442723345798498</v>
      </c>
      <c r="K314" s="32">
        <v>6.9567693261654071</v>
      </c>
      <c r="L314" s="32">
        <v>3.2147520869328812</v>
      </c>
      <c r="M314" s="32">
        <v>30.608032723193716</v>
      </c>
    </row>
    <row r="315" spans="2:13">
      <c r="B315" s="5" t="s">
        <v>350</v>
      </c>
      <c r="C315" s="33">
        <v>1</v>
      </c>
      <c r="D315" s="32">
        <v>22</v>
      </c>
      <c r="E315" s="32">
        <v>16.9113924050633</v>
      </c>
      <c r="F315" s="32">
        <v>5.0886075949367005</v>
      </c>
      <c r="G315" s="32">
        <v>0.73607625222571305</v>
      </c>
      <c r="H315" s="32">
        <v>0.77779045585456297</v>
      </c>
      <c r="I315" s="32">
        <v>15.380061464328101</v>
      </c>
      <c r="J315" s="32">
        <v>18.442723345798498</v>
      </c>
      <c r="K315" s="32">
        <v>6.9567693261654071</v>
      </c>
      <c r="L315" s="32">
        <v>3.2147520869328812</v>
      </c>
      <c r="M315" s="32">
        <v>30.608032723193716</v>
      </c>
    </row>
    <row r="316" spans="2:13">
      <c r="B316" s="5" t="s">
        <v>351</v>
      </c>
      <c r="C316" s="33">
        <v>1</v>
      </c>
      <c r="D316" s="32">
        <v>10</v>
      </c>
      <c r="E316" s="32">
        <v>9.8000000000000131</v>
      </c>
      <c r="F316" s="32">
        <v>0.19999999999998685</v>
      </c>
      <c r="G316" s="32">
        <v>2.8930360162103284E-2</v>
      </c>
      <c r="H316" s="32">
        <v>3.0916559143687841</v>
      </c>
      <c r="I316" s="32">
        <v>3.7130798994206957</v>
      </c>
      <c r="J316" s="32">
        <v>15.886920100579331</v>
      </c>
      <c r="K316" s="32">
        <v>7.5729794504612862</v>
      </c>
      <c r="L316" s="32">
        <v>-5.1098483515097808</v>
      </c>
      <c r="M316" s="32">
        <v>24.709848351509805</v>
      </c>
    </row>
    <row r="317" spans="2:13">
      <c r="B317" s="5" t="s">
        <v>352</v>
      </c>
      <c r="C317" s="33">
        <v>1</v>
      </c>
      <c r="D317" s="32">
        <v>6</v>
      </c>
      <c r="E317" s="32">
        <v>9.8000000000000131</v>
      </c>
      <c r="F317" s="32">
        <v>-3.8000000000000131</v>
      </c>
      <c r="G317" s="32">
        <v>-0.54967684308000042</v>
      </c>
      <c r="H317" s="32">
        <v>3.0916559143687841</v>
      </c>
      <c r="I317" s="32">
        <v>3.7130798994206957</v>
      </c>
      <c r="J317" s="32">
        <v>15.886920100579331</v>
      </c>
      <c r="K317" s="32">
        <v>7.5729794504612862</v>
      </c>
      <c r="L317" s="32">
        <v>-5.1098483515097808</v>
      </c>
      <c r="M317" s="32">
        <v>24.709848351509805</v>
      </c>
    </row>
    <row r="318" spans="2:13">
      <c r="B318" s="5" t="s">
        <v>353</v>
      </c>
      <c r="C318" s="33">
        <v>1</v>
      </c>
      <c r="D318" s="32">
        <v>12</v>
      </c>
      <c r="E318" s="32">
        <v>9.8000000000000131</v>
      </c>
      <c r="F318" s="32">
        <v>2.1999999999999869</v>
      </c>
      <c r="G318" s="32">
        <v>0.31823396178315516</v>
      </c>
      <c r="H318" s="32">
        <v>3.0916559143687841</v>
      </c>
      <c r="I318" s="32">
        <v>3.7130798994206957</v>
      </c>
      <c r="J318" s="32">
        <v>15.886920100579331</v>
      </c>
      <c r="K318" s="32">
        <v>7.5729794504612862</v>
      </c>
      <c r="L318" s="32">
        <v>-5.1098483515097808</v>
      </c>
      <c r="M318" s="32">
        <v>24.709848351509805</v>
      </c>
    </row>
    <row r="319" spans="2:13">
      <c r="B319" s="5" t="s">
        <v>354</v>
      </c>
      <c r="C319" s="33">
        <v>1</v>
      </c>
      <c r="D319" s="32">
        <v>4</v>
      </c>
      <c r="E319" s="32">
        <v>9.8000000000000131</v>
      </c>
      <c r="F319" s="32">
        <v>-5.8000000000000131</v>
      </c>
      <c r="G319" s="32">
        <v>-0.83898044470105237</v>
      </c>
      <c r="H319" s="32">
        <v>3.0916559143687841</v>
      </c>
      <c r="I319" s="32">
        <v>3.7130798994206957</v>
      </c>
      <c r="J319" s="32">
        <v>15.886920100579331</v>
      </c>
      <c r="K319" s="32">
        <v>7.5729794504612862</v>
      </c>
      <c r="L319" s="32">
        <v>-5.1098483515097808</v>
      </c>
      <c r="M319" s="32">
        <v>24.709848351509805</v>
      </c>
    </row>
    <row r="320" spans="2:13">
      <c r="B320" s="5" t="s">
        <v>355</v>
      </c>
      <c r="C320" s="33">
        <v>1</v>
      </c>
      <c r="D320" s="32">
        <v>17</v>
      </c>
      <c r="E320" s="32">
        <v>9.8000000000000131</v>
      </c>
      <c r="F320" s="32">
        <v>7.1999999999999869</v>
      </c>
      <c r="G320" s="32">
        <v>1.0414929658357848</v>
      </c>
      <c r="H320" s="32">
        <v>3.0916559143687841</v>
      </c>
      <c r="I320" s="32">
        <v>3.7130798994206957</v>
      </c>
      <c r="J320" s="32">
        <v>15.886920100579331</v>
      </c>
      <c r="K320" s="32">
        <v>7.5729794504612862</v>
      </c>
      <c r="L320" s="32">
        <v>-5.1098483515097808</v>
      </c>
      <c r="M320" s="32">
        <v>24.709848351509805</v>
      </c>
    </row>
    <row r="321" spans="2:13">
      <c r="B321" s="5" t="s">
        <v>356</v>
      </c>
      <c r="C321" s="33">
        <v>1</v>
      </c>
      <c r="D321" s="32">
        <v>12</v>
      </c>
      <c r="E321" s="32">
        <v>16.9113924050633</v>
      </c>
      <c r="F321" s="32">
        <v>-4.9113924050632995</v>
      </c>
      <c r="G321" s="32">
        <v>-0.71044175587954628</v>
      </c>
      <c r="H321" s="32">
        <v>0.77779045585456297</v>
      </c>
      <c r="I321" s="32">
        <v>15.380061464328101</v>
      </c>
      <c r="J321" s="32">
        <v>18.442723345798498</v>
      </c>
      <c r="K321" s="32">
        <v>6.9567693261654071</v>
      </c>
      <c r="L321" s="32">
        <v>3.2147520869328812</v>
      </c>
      <c r="M321" s="32">
        <v>30.608032723193716</v>
      </c>
    </row>
    <row r="322" spans="2:13">
      <c r="B322" s="5" t="s">
        <v>357</v>
      </c>
      <c r="C322" s="33">
        <v>1</v>
      </c>
      <c r="D322" s="32">
        <v>7</v>
      </c>
      <c r="E322" s="32">
        <v>16.9113924050633</v>
      </c>
      <c r="F322" s="32">
        <v>-9.9113924050632995</v>
      </c>
      <c r="G322" s="32">
        <v>-1.433700759932176</v>
      </c>
      <c r="H322" s="32">
        <v>0.77779045585456297</v>
      </c>
      <c r="I322" s="32">
        <v>15.380061464328101</v>
      </c>
      <c r="J322" s="32">
        <v>18.442723345798498</v>
      </c>
      <c r="K322" s="32">
        <v>6.9567693261654071</v>
      </c>
      <c r="L322" s="32">
        <v>3.2147520869328812</v>
      </c>
      <c r="M322" s="32">
        <v>30.608032723193716</v>
      </c>
    </row>
    <row r="323" spans="2:13">
      <c r="B323" s="5" t="s">
        <v>358</v>
      </c>
      <c r="C323" s="33">
        <v>1</v>
      </c>
      <c r="D323" s="32">
        <v>13</v>
      </c>
      <c r="E323" s="32">
        <v>16.9113924050633</v>
      </c>
      <c r="F323" s="32">
        <v>-3.9113924050632995</v>
      </c>
      <c r="G323" s="32">
        <v>-0.56578995506902041</v>
      </c>
      <c r="H323" s="32">
        <v>0.77779045585456297</v>
      </c>
      <c r="I323" s="32">
        <v>15.380061464328101</v>
      </c>
      <c r="J323" s="32">
        <v>18.442723345798498</v>
      </c>
      <c r="K323" s="32">
        <v>6.9567693261654071</v>
      </c>
      <c r="L323" s="32">
        <v>3.2147520869328812</v>
      </c>
      <c r="M323" s="32">
        <v>30.608032723193716</v>
      </c>
    </row>
    <row r="324" spans="2:13">
      <c r="B324" s="5" t="s">
        <v>359</v>
      </c>
      <c r="C324" s="33">
        <v>1</v>
      </c>
      <c r="D324" s="32">
        <v>9</v>
      </c>
      <c r="E324" s="32">
        <v>16.333333333333343</v>
      </c>
      <c r="F324" s="32">
        <v>-7.3333333333333428</v>
      </c>
      <c r="G324" s="32">
        <v>-1.0607798726105249</v>
      </c>
      <c r="H324" s="32">
        <v>1.1521921312613115</v>
      </c>
      <c r="I324" s="32">
        <v>14.064872146915807</v>
      </c>
      <c r="J324" s="32">
        <v>18.601794519750879</v>
      </c>
      <c r="K324" s="32">
        <v>7.0085111237407567</v>
      </c>
      <c r="L324" s="32">
        <v>2.5348226271569114</v>
      </c>
      <c r="M324" s="32">
        <v>30.131844039509772</v>
      </c>
    </row>
    <row r="325" spans="2:13">
      <c r="B325" s="5" t="s">
        <v>360</v>
      </c>
      <c r="C325" s="33">
        <v>1</v>
      </c>
      <c r="D325" s="32">
        <v>14</v>
      </c>
      <c r="E325" s="32">
        <v>16.9113924050633</v>
      </c>
      <c r="F325" s="32">
        <v>-2.9113924050632995</v>
      </c>
      <c r="G325" s="32">
        <v>-0.42113815425849443</v>
      </c>
      <c r="H325" s="32">
        <v>0.77779045585456297</v>
      </c>
      <c r="I325" s="32">
        <v>15.380061464328101</v>
      </c>
      <c r="J325" s="32">
        <v>18.442723345798498</v>
      </c>
      <c r="K325" s="32">
        <v>6.9567693261654071</v>
      </c>
      <c r="L325" s="32">
        <v>3.2147520869328812</v>
      </c>
      <c r="M325" s="32">
        <v>30.608032723193716</v>
      </c>
    </row>
    <row r="326" spans="2:13">
      <c r="B326" s="5" t="s">
        <v>361</v>
      </c>
      <c r="C326" s="33">
        <v>1</v>
      </c>
      <c r="D326" s="32">
        <v>9</v>
      </c>
      <c r="E326" s="32">
        <v>16.333333333333343</v>
      </c>
      <c r="F326" s="32">
        <v>-7.3333333333333428</v>
      </c>
      <c r="G326" s="32">
        <v>-1.0607798726105249</v>
      </c>
      <c r="H326" s="32">
        <v>1.1521921312613115</v>
      </c>
      <c r="I326" s="32">
        <v>14.064872146915807</v>
      </c>
      <c r="J326" s="32">
        <v>18.601794519750879</v>
      </c>
      <c r="K326" s="32">
        <v>7.0085111237407567</v>
      </c>
      <c r="L326" s="32">
        <v>2.5348226271569114</v>
      </c>
      <c r="M326" s="32">
        <v>30.131844039509772</v>
      </c>
    </row>
    <row r="327" spans="2:13">
      <c r="B327" s="5" t="s">
        <v>362</v>
      </c>
      <c r="C327" s="33">
        <v>1</v>
      </c>
      <c r="D327" s="32">
        <v>10</v>
      </c>
      <c r="E327" s="32">
        <v>16.9113924050633</v>
      </c>
      <c r="F327" s="32">
        <v>-6.9113924050632995</v>
      </c>
      <c r="G327" s="32">
        <v>-0.99974535750059823</v>
      </c>
      <c r="H327" s="32">
        <v>0.77779045585456297</v>
      </c>
      <c r="I327" s="32">
        <v>15.380061464328101</v>
      </c>
      <c r="J327" s="32">
        <v>18.442723345798498</v>
      </c>
      <c r="K327" s="32">
        <v>6.9567693261654071</v>
      </c>
      <c r="L327" s="32">
        <v>3.2147520869328812</v>
      </c>
      <c r="M327" s="32">
        <v>30.608032723193716</v>
      </c>
    </row>
    <row r="328" spans="2:13">
      <c r="B328" s="5" t="s">
        <v>363</v>
      </c>
      <c r="C328" s="33">
        <v>1</v>
      </c>
      <c r="D328" s="32">
        <v>15</v>
      </c>
      <c r="E328" s="32">
        <v>16.9113924050633</v>
      </c>
      <c r="F328" s="32">
        <v>-1.9113924050632995</v>
      </c>
      <c r="G328" s="32">
        <v>-0.27648635344796851</v>
      </c>
      <c r="H328" s="32">
        <v>0.77779045585456297</v>
      </c>
      <c r="I328" s="32">
        <v>15.380061464328101</v>
      </c>
      <c r="J328" s="32">
        <v>18.442723345798498</v>
      </c>
      <c r="K328" s="32">
        <v>6.9567693261654071</v>
      </c>
      <c r="L328" s="32">
        <v>3.2147520869328812</v>
      </c>
      <c r="M328" s="32">
        <v>30.608032723193716</v>
      </c>
    </row>
    <row r="329" spans="2:13">
      <c r="B329" s="5" t="s">
        <v>364</v>
      </c>
      <c r="C329" s="33">
        <v>1</v>
      </c>
      <c r="D329" s="32">
        <v>13</v>
      </c>
      <c r="E329" s="32">
        <v>16.333333333333343</v>
      </c>
      <c r="F329" s="32">
        <v>-3.3333333333333428</v>
      </c>
      <c r="G329" s="32">
        <v>-0.48217266936842118</v>
      </c>
      <c r="H329" s="32">
        <v>1.1521921312613115</v>
      </c>
      <c r="I329" s="32">
        <v>14.064872146915807</v>
      </c>
      <c r="J329" s="32">
        <v>18.601794519750879</v>
      </c>
      <c r="K329" s="32">
        <v>7.0085111237407567</v>
      </c>
      <c r="L329" s="32">
        <v>2.5348226271569114</v>
      </c>
      <c r="M329" s="32">
        <v>30.131844039509772</v>
      </c>
    </row>
    <row r="330" spans="2:13">
      <c r="B330" s="5" t="s">
        <v>365</v>
      </c>
      <c r="C330" s="33">
        <v>1</v>
      </c>
      <c r="D330" s="32">
        <v>13</v>
      </c>
      <c r="E330" s="32">
        <v>16.333333333333343</v>
      </c>
      <c r="F330" s="32">
        <v>-3.3333333333333428</v>
      </c>
      <c r="G330" s="32">
        <v>-0.48217266936842118</v>
      </c>
      <c r="H330" s="32">
        <v>1.1521921312613115</v>
      </c>
      <c r="I330" s="32">
        <v>14.064872146915807</v>
      </c>
      <c r="J330" s="32">
        <v>18.601794519750879</v>
      </c>
      <c r="K330" s="32">
        <v>7.0085111237407567</v>
      </c>
      <c r="L330" s="32">
        <v>2.5348226271569114</v>
      </c>
      <c r="M330" s="32">
        <v>30.131844039509772</v>
      </c>
    </row>
    <row r="331" spans="2:13">
      <c r="B331" s="5" t="s">
        <v>366</v>
      </c>
      <c r="C331" s="33">
        <v>1</v>
      </c>
      <c r="D331" s="32">
        <v>8</v>
      </c>
      <c r="E331" s="32">
        <v>16.9113924050633</v>
      </c>
      <c r="F331" s="32">
        <v>-8.9113924050632995</v>
      </c>
      <c r="G331" s="32">
        <v>-1.2890489591216501</v>
      </c>
      <c r="H331" s="32">
        <v>0.77779045585456297</v>
      </c>
      <c r="I331" s="32">
        <v>15.380061464328101</v>
      </c>
      <c r="J331" s="32">
        <v>18.442723345798498</v>
      </c>
      <c r="K331" s="32">
        <v>6.9567693261654071</v>
      </c>
      <c r="L331" s="32">
        <v>3.2147520869328812</v>
      </c>
      <c r="M331" s="32">
        <v>30.608032723193716</v>
      </c>
    </row>
    <row r="332" spans="2:13">
      <c r="B332" s="5" t="s">
        <v>367</v>
      </c>
      <c r="C332" s="33">
        <v>1</v>
      </c>
      <c r="D332" s="32">
        <v>9</v>
      </c>
      <c r="E332" s="32">
        <v>16.333333333333343</v>
      </c>
      <c r="F332" s="32">
        <v>-7.3333333333333428</v>
      </c>
      <c r="G332" s="32">
        <v>-1.0607798726105249</v>
      </c>
      <c r="H332" s="32">
        <v>1.1521921312613115</v>
      </c>
      <c r="I332" s="32">
        <v>14.064872146915807</v>
      </c>
      <c r="J332" s="32">
        <v>18.601794519750879</v>
      </c>
      <c r="K332" s="32">
        <v>7.0085111237407567</v>
      </c>
      <c r="L332" s="32">
        <v>2.5348226271569114</v>
      </c>
      <c r="M332" s="32">
        <v>30.131844039509772</v>
      </c>
    </row>
    <row r="333" spans="2:13">
      <c r="B333" s="5" t="s">
        <v>368</v>
      </c>
      <c r="C333" s="33">
        <v>1</v>
      </c>
      <c r="D333" s="32">
        <v>9</v>
      </c>
      <c r="E333" s="32">
        <v>16.9113924050633</v>
      </c>
      <c r="F333" s="32">
        <v>-7.9113924050632995</v>
      </c>
      <c r="G333" s="32">
        <v>-1.1443971583111241</v>
      </c>
      <c r="H333" s="32">
        <v>0.77779045585456297</v>
      </c>
      <c r="I333" s="32">
        <v>15.380061464328101</v>
      </c>
      <c r="J333" s="32">
        <v>18.442723345798498</v>
      </c>
      <c r="K333" s="32">
        <v>6.9567693261654071</v>
      </c>
      <c r="L333" s="32">
        <v>3.2147520869328812</v>
      </c>
      <c r="M333" s="32">
        <v>30.608032723193716</v>
      </c>
    </row>
    <row r="334" spans="2:13">
      <c r="B334" s="5" t="s">
        <v>369</v>
      </c>
      <c r="C334" s="33">
        <v>1</v>
      </c>
      <c r="D334" s="32">
        <v>14</v>
      </c>
      <c r="E334" s="32">
        <v>16.333333333333343</v>
      </c>
      <c r="F334" s="32">
        <v>-2.3333333333333428</v>
      </c>
      <c r="G334" s="32">
        <v>-0.3375208685578952</v>
      </c>
      <c r="H334" s="32">
        <v>1.1521921312613115</v>
      </c>
      <c r="I334" s="32">
        <v>14.064872146915807</v>
      </c>
      <c r="J334" s="32">
        <v>18.601794519750879</v>
      </c>
      <c r="K334" s="32">
        <v>7.0085111237407567</v>
      </c>
      <c r="L334" s="32">
        <v>2.5348226271569114</v>
      </c>
      <c r="M334" s="32">
        <v>30.131844039509772</v>
      </c>
    </row>
    <row r="335" spans="2:13">
      <c r="B335" s="5" t="s">
        <v>370</v>
      </c>
      <c r="C335" s="33">
        <v>1</v>
      </c>
      <c r="D335" s="32">
        <v>5</v>
      </c>
      <c r="E335" s="32">
        <v>16.333333333333343</v>
      </c>
      <c r="F335" s="32">
        <v>-11.333333333333343</v>
      </c>
      <c r="G335" s="32">
        <v>-1.6393870758526286</v>
      </c>
      <c r="H335" s="32">
        <v>1.1521921312613115</v>
      </c>
      <c r="I335" s="32">
        <v>14.064872146915807</v>
      </c>
      <c r="J335" s="32">
        <v>18.601794519750879</v>
      </c>
      <c r="K335" s="32">
        <v>7.0085111237407567</v>
      </c>
      <c r="L335" s="32">
        <v>2.5348226271569114</v>
      </c>
      <c r="M335" s="32">
        <v>30.131844039509772</v>
      </c>
    </row>
    <row r="336" spans="2:13">
      <c r="B336" s="5" t="s">
        <v>371</v>
      </c>
      <c r="C336" s="33">
        <v>1</v>
      </c>
      <c r="D336" s="32">
        <v>22</v>
      </c>
      <c r="E336" s="32">
        <v>16.333333333333343</v>
      </c>
      <c r="F336" s="32">
        <v>5.6666666666666572</v>
      </c>
      <c r="G336" s="32">
        <v>0.81969353792631228</v>
      </c>
      <c r="H336" s="32">
        <v>1.1521921312613115</v>
      </c>
      <c r="I336" s="32">
        <v>14.064872146915807</v>
      </c>
      <c r="J336" s="32">
        <v>18.601794519750879</v>
      </c>
      <c r="K336" s="32">
        <v>7.0085111237407567</v>
      </c>
      <c r="L336" s="32">
        <v>2.5348226271569114</v>
      </c>
      <c r="M336" s="32">
        <v>30.131844039509772</v>
      </c>
    </row>
    <row r="337" spans="2:13">
      <c r="B337" s="5" t="s">
        <v>372</v>
      </c>
      <c r="C337" s="33">
        <v>1</v>
      </c>
      <c r="D337" s="32">
        <v>29</v>
      </c>
      <c r="E337" s="32">
        <v>16.9113924050633</v>
      </c>
      <c r="F337" s="32">
        <v>12.0886075949367</v>
      </c>
      <c r="G337" s="32">
        <v>1.7486388578993945</v>
      </c>
      <c r="H337" s="32">
        <v>0.77779045585456297</v>
      </c>
      <c r="I337" s="32">
        <v>15.380061464328101</v>
      </c>
      <c r="J337" s="32">
        <v>18.442723345798498</v>
      </c>
      <c r="K337" s="32">
        <v>6.9567693261654071</v>
      </c>
      <c r="L337" s="32">
        <v>3.2147520869328812</v>
      </c>
      <c r="M337" s="32">
        <v>30.608032723193716</v>
      </c>
    </row>
    <row r="338" spans="2:13">
      <c r="B338" s="5" t="s">
        <v>373</v>
      </c>
      <c r="C338" s="33">
        <v>1</v>
      </c>
      <c r="D338" s="32">
        <v>9</v>
      </c>
      <c r="E338" s="32">
        <v>16.9113924050633</v>
      </c>
      <c r="F338" s="32">
        <v>-7.9113924050632995</v>
      </c>
      <c r="G338" s="32">
        <v>-1.1443971583111241</v>
      </c>
      <c r="H338" s="32">
        <v>0.77779045585456297</v>
      </c>
      <c r="I338" s="32">
        <v>15.380061464328101</v>
      </c>
      <c r="J338" s="32">
        <v>18.442723345798498</v>
      </c>
      <c r="K338" s="32">
        <v>6.9567693261654071</v>
      </c>
      <c r="L338" s="32">
        <v>3.2147520869328812</v>
      </c>
      <c r="M338" s="32">
        <v>30.608032723193716</v>
      </c>
    </row>
    <row r="339" spans="2:13">
      <c r="B339" s="5" t="s">
        <v>374</v>
      </c>
      <c r="C339" s="33">
        <v>1</v>
      </c>
      <c r="D339" s="32">
        <v>19</v>
      </c>
      <c r="E339" s="32">
        <v>16.333333333333343</v>
      </c>
      <c r="F339" s="32">
        <v>2.6666666666666572</v>
      </c>
      <c r="G339" s="32">
        <v>0.38573813549473446</v>
      </c>
      <c r="H339" s="32">
        <v>1.1521921312613115</v>
      </c>
      <c r="I339" s="32">
        <v>14.064872146915807</v>
      </c>
      <c r="J339" s="32">
        <v>18.601794519750879</v>
      </c>
      <c r="K339" s="32">
        <v>7.0085111237407567</v>
      </c>
      <c r="L339" s="32">
        <v>2.5348226271569114</v>
      </c>
      <c r="M339" s="32">
        <v>30.131844039509772</v>
      </c>
    </row>
    <row r="340" spans="2:13">
      <c r="B340" s="5" t="s">
        <v>375</v>
      </c>
      <c r="C340" s="33">
        <v>1</v>
      </c>
      <c r="D340" s="32">
        <v>20</v>
      </c>
      <c r="E340" s="32">
        <v>17.629310344827594</v>
      </c>
      <c r="F340" s="32">
        <v>2.3706896551724057</v>
      </c>
      <c r="G340" s="32">
        <v>0.34292452778357324</v>
      </c>
      <c r="H340" s="32">
        <v>0.6418701223785227</v>
      </c>
      <c r="I340" s="32">
        <v>16.365582343367631</v>
      </c>
      <c r="J340" s="32">
        <v>18.893038346287558</v>
      </c>
      <c r="K340" s="32">
        <v>6.9428869152723252</v>
      </c>
      <c r="L340" s="32">
        <v>3.9600020223170223</v>
      </c>
      <c r="M340" s="32">
        <v>31.298618667338168</v>
      </c>
    </row>
    <row r="341" spans="2:13">
      <c r="B341" s="5" t="s">
        <v>376</v>
      </c>
      <c r="C341" s="33">
        <v>1</v>
      </c>
      <c r="D341" s="32">
        <v>19</v>
      </c>
      <c r="E341" s="32">
        <v>17.629310344827594</v>
      </c>
      <c r="F341" s="32">
        <v>1.3706896551724057</v>
      </c>
      <c r="G341" s="32">
        <v>0.19827272697304732</v>
      </c>
      <c r="H341" s="32">
        <v>0.6418701223785227</v>
      </c>
      <c r="I341" s="32">
        <v>16.365582343367631</v>
      </c>
      <c r="J341" s="32">
        <v>18.893038346287558</v>
      </c>
      <c r="K341" s="32">
        <v>6.9428869152723252</v>
      </c>
      <c r="L341" s="32">
        <v>3.9600020223170223</v>
      </c>
      <c r="M341" s="32">
        <v>31.298618667338168</v>
      </c>
    </row>
    <row r="342" spans="2:13">
      <c r="B342" s="5" t="s">
        <v>377</v>
      </c>
      <c r="C342" s="33">
        <v>1</v>
      </c>
      <c r="D342" s="32">
        <v>12</v>
      </c>
      <c r="E342" s="32">
        <v>16.333333333333343</v>
      </c>
      <c r="F342" s="32">
        <v>-4.3333333333333428</v>
      </c>
      <c r="G342" s="32">
        <v>-0.62682447017894705</v>
      </c>
      <c r="H342" s="32">
        <v>1.1521921312613115</v>
      </c>
      <c r="I342" s="32">
        <v>14.064872146915807</v>
      </c>
      <c r="J342" s="32">
        <v>18.601794519750879</v>
      </c>
      <c r="K342" s="32">
        <v>7.0085111237407567</v>
      </c>
      <c r="L342" s="32">
        <v>2.5348226271569114</v>
      </c>
      <c r="M342" s="32">
        <v>30.131844039509772</v>
      </c>
    </row>
    <row r="343" spans="2:13">
      <c r="B343" s="5" t="s">
        <v>378</v>
      </c>
      <c r="C343" s="33">
        <v>1</v>
      </c>
      <c r="D343" s="32">
        <v>15</v>
      </c>
      <c r="E343" s="32">
        <v>17.629310344827594</v>
      </c>
      <c r="F343" s="32">
        <v>-2.6293103448275943</v>
      </c>
      <c r="G343" s="32">
        <v>-0.38033447626905642</v>
      </c>
      <c r="H343" s="32">
        <v>0.6418701223785227</v>
      </c>
      <c r="I343" s="32">
        <v>16.365582343367631</v>
      </c>
      <c r="J343" s="32">
        <v>18.893038346287558</v>
      </c>
      <c r="K343" s="32">
        <v>6.9428869152723252</v>
      </c>
      <c r="L343" s="32">
        <v>3.9600020223170223</v>
      </c>
      <c r="M343" s="32">
        <v>31.298618667338168</v>
      </c>
    </row>
    <row r="344" spans="2:13">
      <c r="B344" s="5" t="s">
        <v>379</v>
      </c>
      <c r="C344" s="33">
        <v>1</v>
      </c>
      <c r="D344" s="32">
        <v>21</v>
      </c>
      <c r="E344" s="32">
        <v>16.9113924050633</v>
      </c>
      <c r="F344" s="32">
        <v>4.0886075949367005</v>
      </c>
      <c r="G344" s="32">
        <v>0.59142445141518707</v>
      </c>
      <c r="H344" s="32">
        <v>0.77779045585456297</v>
      </c>
      <c r="I344" s="32">
        <v>15.380061464328101</v>
      </c>
      <c r="J344" s="32">
        <v>18.442723345798498</v>
      </c>
      <c r="K344" s="32">
        <v>6.9567693261654071</v>
      </c>
      <c r="L344" s="32">
        <v>3.2147520869328812</v>
      </c>
      <c r="M344" s="32">
        <v>30.608032723193716</v>
      </c>
    </row>
    <row r="345" spans="2:13">
      <c r="B345" s="5" t="s">
        <v>380</v>
      </c>
      <c r="C345" s="33">
        <v>1</v>
      </c>
      <c r="D345" s="32">
        <v>16</v>
      </c>
      <c r="E345" s="32">
        <v>16.333333333333343</v>
      </c>
      <c r="F345" s="32">
        <v>-0.33333333333334281</v>
      </c>
      <c r="G345" s="32">
        <v>-4.8217266936843348E-2</v>
      </c>
      <c r="H345" s="32">
        <v>1.1521921312613115</v>
      </c>
      <c r="I345" s="32">
        <v>14.064872146915807</v>
      </c>
      <c r="J345" s="32">
        <v>18.601794519750879</v>
      </c>
      <c r="K345" s="32">
        <v>7.0085111237407567</v>
      </c>
      <c r="L345" s="32">
        <v>2.5348226271569114</v>
      </c>
      <c r="M345" s="32">
        <v>30.131844039509772</v>
      </c>
    </row>
    <row r="346" spans="2:13">
      <c r="B346" s="5" t="s">
        <v>381</v>
      </c>
      <c r="C346" s="33">
        <v>1</v>
      </c>
      <c r="D346" s="32">
        <v>26</v>
      </c>
      <c r="E346" s="32">
        <v>16.333333333333343</v>
      </c>
      <c r="F346" s="32">
        <v>9.6666666666666572</v>
      </c>
      <c r="G346" s="32">
        <v>1.3983007411684161</v>
      </c>
      <c r="H346" s="32">
        <v>1.1521921312613115</v>
      </c>
      <c r="I346" s="32">
        <v>14.064872146915807</v>
      </c>
      <c r="J346" s="32">
        <v>18.601794519750879</v>
      </c>
      <c r="K346" s="32">
        <v>7.0085111237407567</v>
      </c>
      <c r="L346" s="32">
        <v>2.5348226271569114</v>
      </c>
      <c r="M346" s="32">
        <v>30.131844039509772</v>
      </c>
    </row>
    <row r="347" spans="2:13">
      <c r="B347" s="5" t="s">
        <v>382</v>
      </c>
      <c r="C347" s="33">
        <v>1</v>
      </c>
      <c r="D347" s="32">
        <v>10</v>
      </c>
      <c r="E347" s="32">
        <v>17.629310344827594</v>
      </c>
      <c r="F347" s="32">
        <v>-7.6293103448275943</v>
      </c>
      <c r="G347" s="32">
        <v>-1.103593480321686</v>
      </c>
      <c r="H347" s="32">
        <v>0.6418701223785227</v>
      </c>
      <c r="I347" s="32">
        <v>16.365582343367631</v>
      </c>
      <c r="J347" s="32">
        <v>18.893038346287558</v>
      </c>
      <c r="K347" s="32">
        <v>6.9428869152723252</v>
      </c>
      <c r="L347" s="32">
        <v>3.9600020223170223</v>
      </c>
      <c r="M347" s="32">
        <v>31.298618667338168</v>
      </c>
    </row>
    <row r="348" spans="2:13">
      <c r="B348" s="5" t="s">
        <v>383</v>
      </c>
      <c r="C348" s="33">
        <v>1</v>
      </c>
      <c r="D348" s="32">
        <v>15</v>
      </c>
      <c r="E348" s="32">
        <v>16.9113924050633</v>
      </c>
      <c r="F348" s="32">
        <v>-1.9113924050632995</v>
      </c>
      <c r="G348" s="32">
        <v>-0.27648635344796851</v>
      </c>
      <c r="H348" s="32">
        <v>0.77779045585456297</v>
      </c>
      <c r="I348" s="32">
        <v>15.380061464328101</v>
      </c>
      <c r="J348" s="32">
        <v>18.442723345798498</v>
      </c>
      <c r="K348" s="32">
        <v>6.9567693261654071</v>
      </c>
      <c r="L348" s="32">
        <v>3.2147520869328812</v>
      </c>
      <c r="M348" s="32">
        <v>30.608032723193716</v>
      </c>
    </row>
    <row r="349" spans="2:13">
      <c r="B349" s="5" t="s">
        <v>384</v>
      </c>
      <c r="C349" s="33">
        <v>1</v>
      </c>
      <c r="D349" s="32">
        <v>20</v>
      </c>
      <c r="E349" s="32">
        <v>16.9113924050633</v>
      </c>
      <c r="F349" s="32">
        <v>3.0886075949367005</v>
      </c>
      <c r="G349" s="32">
        <v>0.44677265060466115</v>
      </c>
      <c r="H349" s="32">
        <v>0.77779045585456297</v>
      </c>
      <c r="I349" s="32">
        <v>15.380061464328101</v>
      </c>
      <c r="J349" s="32">
        <v>18.442723345798498</v>
      </c>
      <c r="K349" s="32">
        <v>6.9567693261654071</v>
      </c>
      <c r="L349" s="32">
        <v>3.2147520869328812</v>
      </c>
      <c r="M349" s="32">
        <v>30.608032723193716</v>
      </c>
    </row>
    <row r="350" spans="2:13">
      <c r="B350" s="5" t="s">
        <v>385</v>
      </c>
      <c r="C350" s="33">
        <v>1</v>
      </c>
      <c r="D350" s="32">
        <v>21</v>
      </c>
      <c r="E350" s="32">
        <v>16.333333333333343</v>
      </c>
      <c r="F350" s="32">
        <v>4.6666666666666572</v>
      </c>
      <c r="G350" s="32">
        <v>0.6750417371157863</v>
      </c>
      <c r="H350" s="32">
        <v>1.1521921312613115</v>
      </c>
      <c r="I350" s="32">
        <v>14.064872146915807</v>
      </c>
      <c r="J350" s="32">
        <v>18.601794519750879</v>
      </c>
      <c r="K350" s="32">
        <v>7.0085111237407567</v>
      </c>
      <c r="L350" s="32">
        <v>2.5348226271569114</v>
      </c>
      <c r="M350" s="32">
        <v>30.131844039509772</v>
      </c>
    </row>
    <row r="351" spans="2:13">
      <c r="B351" s="5" t="s">
        <v>386</v>
      </c>
      <c r="C351" s="33">
        <v>1</v>
      </c>
      <c r="D351" s="32">
        <v>16</v>
      </c>
      <c r="E351" s="32">
        <v>16.9113924050633</v>
      </c>
      <c r="F351" s="32">
        <v>-0.91139240506329955</v>
      </c>
      <c r="G351" s="32">
        <v>-0.13183455263744256</v>
      </c>
      <c r="H351" s="32">
        <v>0.77779045585456297</v>
      </c>
      <c r="I351" s="32">
        <v>15.380061464328101</v>
      </c>
      <c r="J351" s="32">
        <v>18.442723345798498</v>
      </c>
      <c r="K351" s="32">
        <v>6.9567693261654071</v>
      </c>
      <c r="L351" s="32">
        <v>3.2147520869328812</v>
      </c>
      <c r="M351" s="32">
        <v>30.608032723193716</v>
      </c>
    </row>
    <row r="352" spans="2:13">
      <c r="B352" s="5" t="s">
        <v>387</v>
      </c>
      <c r="C352" s="33">
        <v>1</v>
      </c>
      <c r="D352" s="32">
        <v>17</v>
      </c>
      <c r="E352" s="32">
        <v>16.9113924050633</v>
      </c>
      <c r="F352" s="32">
        <v>8.8607594936700451E-2</v>
      </c>
      <c r="G352" s="32">
        <v>1.281724817308336E-2</v>
      </c>
      <c r="H352" s="32">
        <v>0.77779045585456297</v>
      </c>
      <c r="I352" s="32">
        <v>15.380061464328101</v>
      </c>
      <c r="J352" s="32">
        <v>18.442723345798498</v>
      </c>
      <c r="K352" s="32">
        <v>6.9567693261654071</v>
      </c>
      <c r="L352" s="32">
        <v>3.2147520869328812</v>
      </c>
      <c r="M352" s="32">
        <v>30.608032723193716</v>
      </c>
    </row>
    <row r="353" spans="2:13">
      <c r="B353" s="5" t="s">
        <v>388</v>
      </c>
      <c r="C353" s="33">
        <v>1</v>
      </c>
      <c r="D353" s="32">
        <v>20</v>
      </c>
      <c r="E353" s="32">
        <v>16.9113924050633</v>
      </c>
      <c r="F353" s="32">
        <v>3.0886075949367005</v>
      </c>
      <c r="G353" s="32">
        <v>0.44677265060466115</v>
      </c>
      <c r="H353" s="32">
        <v>0.77779045585456297</v>
      </c>
      <c r="I353" s="32">
        <v>15.380061464328101</v>
      </c>
      <c r="J353" s="32">
        <v>18.442723345798498</v>
      </c>
      <c r="K353" s="32">
        <v>6.9567693261654071</v>
      </c>
      <c r="L353" s="32">
        <v>3.2147520869328812</v>
      </c>
      <c r="M353" s="32">
        <v>30.608032723193716</v>
      </c>
    </row>
    <row r="354" spans="2:13">
      <c r="B354" s="5" t="s">
        <v>389</v>
      </c>
      <c r="C354" s="33">
        <v>1</v>
      </c>
      <c r="D354" s="32">
        <v>12</v>
      </c>
      <c r="E354" s="32">
        <v>16.9113924050633</v>
      </c>
      <c r="F354" s="32">
        <v>-4.9113924050632995</v>
      </c>
      <c r="G354" s="32">
        <v>-0.71044175587954628</v>
      </c>
      <c r="H354" s="32">
        <v>0.77779045585456297</v>
      </c>
      <c r="I354" s="32">
        <v>15.380061464328101</v>
      </c>
      <c r="J354" s="32">
        <v>18.442723345798498</v>
      </c>
      <c r="K354" s="32">
        <v>6.9567693261654071</v>
      </c>
      <c r="L354" s="32">
        <v>3.2147520869328812</v>
      </c>
      <c r="M354" s="32">
        <v>30.608032723193716</v>
      </c>
    </row>
    <row r="355" spans="2:13">
      <c r="B355" s="5" t="s">
        <v>390</v>
      </c>
      <c r="C355" s="33">
        <v>1</v>
      </c>
      <c r="D355" s="32">
        <v>9</v>
      </c>
      <c r="E355" s="32">
        <v>17.629310344827594</v>
      </c>
      <c r="F355" s="32">
        <v>-8.6293103448275943</v>
      </c>
      <c r="G355" s="32">
        <v>-1.248245281132212</v>
      </c>
      <c r="H355" s="32">
        <v>0.6418701223785227</v>
      </c>
      <c r="I355" s="32">
        <v>16.365582343367631</v>
      </c>
      <c r="J355" s="32">
        <v>18.893038346287558</v>
      </c>
      <c r="K355" s="32">
        <v>6.9428869152723252</v>
      </c>
      <c r="L355" s="32">
        <v>3.9600020223170223</v>
      </c>
      <c r="M355" s="32">
        <v>31.298618667338168</v>
      </c>
    </row>
    <row r="356" spans="2:13">
      <c r="B356" s="5" t="s">
        <v>391</v>
      </c>
      <c r="C356" s="33">
        <v>1</v>
      </c>
      <c r="D356" s="32">
        <v>13</v>
      </c>
      <c r="E356" s="32">
        <v>17.629310344827594</v>
      </c>
      <c r="F356" s="32">
        <v>-4.6293103448275943</v>
      </c>
      <c r="G356" s="32">
        <v>-0.66963807789010832</v>
      </c>
      <c r="H356" s="32">
        <v>0.6418701223785227</v>
      </c>
      <c r="I356" s="32">
        <v>16.365582343367631</v>
      </c>
      <c r="J356" s="32">
        <v>18.893038346287558</v>
      </c>
      <c r="K356" s="32">
        <v>6.9428869152723252</v>
      </c>
      <c r="L356" s="32">
        <v>3.9600020223170223</v>
      </c>
      <c r="M356" s="32">
        <v>31.298618667338168</v>
      </c>
    </row>
    <row r="357" spans="2:13">
      <c r="B357" s="5" t="s">
        <v>392</v>
      </c>
      <c r="C357" s="33">
        <v>1</v>
      </c>
      <c r="D357" s="32">
        <v>12</v>
      </c>
      <c r="E357" s="32">
        <v>17.629310344827594</v>
      </c>
      <c r="F357" s="32">
        <v>-5.6293103448275943</v>
      </c>
      <c r="G357" s="32">
        <v>-0.81428987870063418</v>
      </c>
      <c r="H357" s="32">
        <v>0.6418701223785227</v>
      </c>
      <c r="I357" s="32">
        <v>16.365582343367631</v>
      </c>
      <c r="J357" s="32">
        <v>18.893038346287558</v>
      </c>
      <c r="K357" s="32">
        <v>6.9428869152723252</v>
      </c>
      <c r="L357" s="32">
        <v>3.9600020223170223</v>
      </c>
      <c r="M357" s="32">
        <v>31.298618667338168</v>
      </c>
    </row>
    <row r="358" spans="2:13">
      <c r="B358" s="5" t="s">
        <v>393</v>
      </c>
      <c r="C358" s="33">
        <v>1</v>
      </c>
      <c r="D358" s="32">
        <v>21</v>
      </c>
      <c r="E358" s="32">
        <v>16.333333333333343</v>
      </c>
      <c r="F358" s="32">
        <v>4.6666666666666572</v>
      </c>
      <c r="G358" s="32">
        <v>0.6750417371157863</v>
      </c>
      <c r="H358" s="32">
        <v>1.1521921312613115</v>
      </c>
      <c r="I358" s="32">
        <v>14.064872146915807</v>
      </c>
      <c r="J358" s="32">
        <v>18.601794519750879</v>
      </c>
      <c r="K358" s="32">
        <v>7.0085111237407567</v>
      </c>
      <c r="L358" s="32">
        <v>2.5348226271569114</v>
      </c>
      <c r="M358" s="32">
        <v>30.131844039509772</v>
      </c>
    </row>
    <row r="359" spans="2:13">
      <c r="B359" s="5" t="s">
        <v>394</v>
      </c>
      <c r="C359" s="33">
        <v>1</v>
      </c>
      <c r="D359" s="32">
        <v>23</v>
      </c>
      <c r="E359" s="32">
        <v>17.629310344827594</v>
      </c>
      <c r="F359" s="32">
        <v>5.3706896551724057</v>
      </c>
      <c r="G359" s="32">
        <v>0.776879930215151</v>
      </c>
      <c r="H359" s="32">
        <v>0.6418701223785227</v>
      </c>
      <c r="I359" s="32">
        <v>16.365582343367631</v>
      </c>
      <c r="J359" s="32">
        <v>18.893038346287558</v>
      </c>
      <c r="K359" s="32">
        <v>6.9428869152723252</v>
      </c>
      <c r="L359" s="32">
        <v>3.9600020223170223</v>
      </c>
      <c r="M359" s="32">
        <v>31.298618667338168</v>
      </c>
    </row>
    <row r="360" spans="2:13">
      <c r="B360" s="5" t="s">
        <v>395</v>
      </c>
      <c r="C360" s="33">
        <v>1</v>
      </c>
      <c r="D360" s="32">
        <v>23</v>
      </c>
      <c r="E360" s="32">
        <v>16.9113924050633</v>
      </c>
      <c r="F360" s="32">
        <v>6.0886075949367005</v>
      </c>
      <c r="G360" s="32">
        <v>0.88072805303623902</v>
      </c>
      <c r="H360" s="32">
        <v>0.77779045585456297</v>
      </c>
      <c r="I360" s="32">
        <v>15.380061464328101</v>
      </c>
      <c r="J360" s="32">
        <v>18.442723345798498</v>
      </c>
      <c r="K360" s="32">
        <v>6.9567693261654071</v>
      </c>
      <c r="L360" s="32">
        <v>3.2147520869328812</v>
      </c>
      <c r="M360" s="32">
        <v>30.608032723193716</v>
      </c>
    </row>
    <row r="361" spans="2:13">
      <c r="B361" s="5" t="s">
        <v>396</v>
      </c>
      <c r="C361" s="33">
        <v>1</v>
      </c>
      <c r="D361" s="32">
        <v>16</v>
      </c>
      <c r="E361" s="32">
        <v>16.333333333333343</v>
      </c>
      <c r="F361" s="32">
        <v>-0.33333333333334281</v>
      </c>
      <c r="G361" s="32">
        <v>-4.8217266936843348E-2</v>
      </c>
      <c r="H361" s="32">
        <v>1.1521921312613115</v>
      </c>
      <c r="I361" s="32">
        <v>14.064872146915807</v>
      </c>
      <c r="J361" s="32">
        <v>18.601794519750879</v>
      </c>
      <c r="K361" s="32">
        <v>7.0085111237407567</v>
      </c>
      <c r="L361" s="32">
        <v>2.5348226271569114</v>
      </c>
      <c r="M361" s="32">
        <v>30.131844039509772</v>
      </c>
    </row>
    <row r="362" spans="2:13">
      <c r="B362" s="5" t="s">
        <v>397</v>
      </c>
      <c r="C362" s="33">
        <v>1</v>
      </c>
      <c r="D362" s="32">
        <v>14</v>
      </c>
      <c r="E362" s="32">
        <v>17.629310344827594</v>
      </c>
      <c r="F362" s="32">
        <v>-3.6293103448275943</v>
      </c>
      <c r="G362" s="32">
        <v>-0.52498627707958234</v>
      </c>
      <c r="H362" s="32">
        <v>0.6418701223785227</v>
      </c>
      <c r="I362" s="32">
        <v>16.365582343367631</v>
      </c>
      <c r="J362" s="32">
        <v>18.893038346287558</v>
      </c>
      <c r="K362" s="32">
        <v>6.9428869152723252</v>
      </c>
      <c r="L362" s="32">
        <v>3.9600020223170223</v>
      </c>
      <c r="M362" s="32">
        <v>31.298618667338168</v>
      </c>
    </row>
    <row r="363" spans="2:13">
      <c r="B363" s="5" t="s">
        <v>398</v>
      </c>
      <c r="C363" s="33">
        <v>1</v>
      </c>
      <c r="D363" s="32">
        <v>11</v>
      </c>
      <c r="E363" s="32">
        <v>16.333333333333343</v>
      </c>
      <c r="F363" s="32">
        <v>-5.3333333333333428</v>
      </c>
      <c r="G363" s="32">
        <v>-0.77147627098947302</v>
      </c>
      <c r="H363" s="32">
        <v>1.1521921312613115</v>
      </c>
      <c r="I363" s="32">
        <v>14.064872146915807</v>
      </c>
      <c r="J363" s="32">
        <v>18.601794519750879</v>
      </c>
      <c r="K363" s="32">
        <v>7.0085111237407567</v>
      </c>
      <c r="L363" s="32">
        <v>2.5348226271569114</v>
      </c>
      <c r="M363" s="32">
        <v>30.131844039509772</v>
      </c>
    </row>
    <row r="364" spans="2:13">
      <c r="B364" s="5" t="s">
        <v>399</v>
      </c>
      <c r="C364" s="33">
        <v>1</v>
      </c>
      <c r="D364" s="32">
        <v>38</v>
      </c>
      <c r="E364" s="32">
        <v>16.333333333333343</v>
      </c>
      <c r="F364" s="32">
        <v>21.666666666666657</v>
      </c>
      <c r="G364" s="32">
        <v>3.1341223508947271</v>
      </c>
      <c r="H364" s="32">
        <v>1.1521921312613115</v>
      </c>
      <c r="I364" s="32">
        <v>14.064872146915807</v>
      </c>
      <c r="J364" s="32">
        <v>18.601794519750879</v>
      </c>
      <c r="K364" s="32">
        <v>7.0085111237407567</v>
      </c>
      <c r="L364" s="32">
        <v>2.5348226271569114</v>
      </c>
      <c r="M364" s="32">
        <v>30.131844039509772</v>
      </c>
    </row>
    <row r="365" spans="2:13">
      <c r="B365" s="5" t="s">
        <v>400</v>
      </c>
      <c r="C365" s="33">
        <v>1</v>
      </c>
      <c r="D365" s="32">
        <v>16</v>
      </c>
      <c r="E365" s="32">
        <v>16.333333333333343</v>
      </c>
      <c r="F365" s="32">
        <v>-0.33333333333334281</v>
      </c>
      <c r="G365" s="32">
        <v>-4.8217266936843348E-2</v>
      </c>
      <c r="H365" s="32">
        <v>1.1521921312613115</v>
      </c>
      <c r="I365" s="32">
        <v>14.064872146915807</v>
      </c>
      <c r="J365" s="32">
        <v>18.601794519750879</v>
      </c>
      <c r="K365" s="32">
        <v>7.0085111237407567</v>
      </c>
      <c r="L365" s="32">
        <v>2.5348226271569114</v>
      </c>
      <c r="M365" s="32">
        <v>30.131844039509772</v>
      </c>
    </row>
    <row r="366" spans="2:13">
      <c r="B366" s="5" t="s">
        <v>401</v>
      </c>
      <c r="C366" s="33">
        <v>1</v>
      </c>
      <c r="D366" s="32">
        <v>14</v>
      </c>
      <c r="E366" s="32">
        <v>17.000000000000007</v>
      </c>
      <c r="F366" s="32">
        <v>-3.0000000000000071</v>
      </c>
      <c r="G366" s="32">
        <v>-0.43395540243157882</v>
      </c>
      <c r="H366" s="32">
        <v>1.8476177995357275</v>
      </c>
      <c r="I366" s="32">
        <v>13.362369476527515</v>
      </c>
      <c r="J366" s="32">
        <v>20.637630523472499</v>
      </c>
      <c r="K366" s="32">
        <v>7.1557929677582681</v>
      </c>
      <c r="L366" s="32">
        <v>2.9115175629352716</v>
      </c>
      <c r="M366" s="32">
        <v>31.088482437064741</v>
      </c>
    </row>
    <row r="367" spans="2:13">
      <c r="B367" s="5" t="s">
        <v>402</v>
      </c>
      <c r="C367" s="33">
        <v>1</v>
      </c>
      <c r="D367" s="32">
        <v>33</v>
      </c>
      <c r="E367" s="32">
        <v>16.333333333333343</v>
      </c>
      <c r="F367" s="32">
        <v>16.666666666666657</v>
      </c>
      <c r="G367" s="32">
        <v>2.4108633468420977</v>
      </c>
      <c r="H367" s="32">
        <v>1.1521921312613115</v>
      </c>
      <c r="I367" s="32">
        <v>14.064872146915807</v>
      </c>
      <c r="J367" s="32">
        <v>18.601794519750879</v>
      </c>
      <c r="K367" s="32">
        <v>7.0085111237407567</v>
      </c>
      <c r="L367" s="32">
        <v>2.5348226271569114</v>
      </c>
      <c r="M367" s="32">
        <v>30.131844039509772</v>
      </c>
    </row>
    <row r="368" spans="2:13">
      <c r="B368" s="5" t="s">
        <v>403</v>
      </c>
      <c r="C368" s="33">
        <v>1</v>
      </c>
      <c r="D368" s="32">
        <v>7</v>
      </c>
      <c r="E368" s="32">
        <v>9.8333333333333464</v>
      </c>
      <c r="F368" s="32">
        <v>-2.8333333333333464</v>
      </c>
      <c r="G368" s="32">
        <v>-0.40984676896315869</v>
      </c>
      <c r="H368" s="32">
        <v>2.8222828072400734</v>
      </c>
      <c r="I368" s="32">
        <v>4.2767609253018328</v>
      </c>
      <c r="J368" s="32">
        <v>15.38990574136486</v>
      </c>
      <c r="K368" s="32">
        <v>7.4670584374504765</v>
      </c>
      <c r="L368" s="32">
        <v>-4.8679754002413596</v>
      </c>
      <c r="M368" s="32">
        <v>24.534642066908052</v>
      </c>
    </row>
    <row r="369" spans="2:13">
      <c r="B369" s="5" t="s">
        <v>404</v>
      </c>
      <c r="C369" s="33">
        <v>1</v>
      </c>
      <c r="D369" s="32">
        <v>14</v>
      </c>
      <c r="E369" s="32">
        <v>17.000000000000007</v>
      </c>
      <c r="F369" s="32">
        <v>-3.0000000000000071</v>
      </c>
      <c r="G369" s="32">
        <v>-0.43395540243157882</v>
      </c>
      <c r="H369" s="32">
        <v>1.8476177995357275</v>
      </c>
      <c r="I369" s="32">
        <v>13.362369476527515</v>
      </c>
      <c r="J369" s="32">
        <v>20.637630523472499</v>
      </c>
      <c r="K369" s="32">
        <v>7.1557929677582681</v>
      </c>
      <c r="L369" s="32">
        <v>2.9115175629352716</v>
      </c>
      <c r="M369" s="32">
        <v>31.088482437064741</v>
      </c>
    </row>
    <row r="370" spans="2:13">
      <c r="B370" s="5" t="s">
        <v>405</v>
      </c>
      <c r="C370" s="33">
        <v>1</v>
      </c>
      <c r="D370" s="32">
        <v>23</v>
      </c>
      <c r="E370" s="32">
        <v>17.000000000000007</v>
      </c>
      <c r="F370" s="32">
        <v>5.9999999999999929</v>
      </c>
      <c r="G370" s="32">
        <v>0.86791080486315464</v>
      </c>
      <c r="H370" s="32">
        <v>1.8476177995357275</v>
      </c>
      <c r="I370" s="32">
        <v>13.362369476527515</v>
      </c>
      <c r="J370" s="32">
        <v>20.637630523472499</v>
      </c>
      <c r="K370" s="32">
        <v>7.1557929677582681</v>
      </c>
      <c r="L370" s="32">
        <v>2.9115175629352716</v>
      </c>
      <c r="M370" s="32">
        <v>31.088482437064741</v>
      </c>
    </row>
    <row r="371" spans="2:13">
      <c r="B371" s="5" t="s">
        <v>406</v>
      </c>
      <c r="C371" s="33">
        <v>1</v>
      </c>
      <c r="D371" s="32">
        <v>22</v>
      </c>
      <c r="E371" s="32">
        <v>16.333333333333343</v>
      </c>
      <c r="F371" s="32">
        <v>5.6666666666666572</v>
      </c>
      <c r="G371" s="32">
        <v>0.81969353792631228</v>
      </c>
      <c r="H371" s="32">
        <v>1.1521921312613115</v>
      </c>
      <c r="I371" s="32">
        <v>14.064872146915807</v>
      </c>
      <c r="J371" s="32">
        <v>18.601794519750879</v>
      </c>
      <c r="K371" s="32">
        <v>7.0085111237407567</v>
      </c>
      <c r="L371" s="32">
        <v>2.5348226271569114</v>
      </c>
      <c r="M371" s="32">
        <v>30.131844039509772</v>
      </c>
    </row>
    <row r="372" spans="2:13">
      <c r="B372" s="5" t="s">
        <v>407</v>
      </c>
      <c r="C372" s="33">
        <v>1</v>
      </c>
      <c r="D372" s="32">
        <v>6</v>
      </c>
      <c r="E372" s="32">
        <v>16.333333333333343</v>
      </c>
      <c r="F372" s="32">
        <v>-10.333333333333343</v>
      </c>
      <c r="G372" s="32">
        <v>-1.4947352750421028</v>
      </c>
      <c r="H372" s="32">
        <v>1.1521921312613115</v>
      </c>
      <c r="I372" s="32">
        <v>14.064872146915807</v>
      </c>
      <c r="J372" s="32">
        <v>18.601794519750879</v>
      </c>
      <c r="K372" s="32">
        <v>7.0085111237407567</v>
      </c>
      <c r="L372" s="32">
        <v>2.5348226271569114</v>
      </c>
      <c r="M372" s="32">
        <v>30.131844039509772</v>
      </c>
    </row>
    <row r="373" spans="2:13">
      <c r="B373" s="5" t="s">
        <v>408</v>
      </c>
      <c r="C373" s="33">
        <v>1</v>
      </c>
      <c r="D373" s="32">
        <v>20</v>
      </c>
      <c r="E373" s="32">
        <v>17.000000000000007</v>
      </c>
      <c r="F373" s="32">
        <v>2.9999999999999929</v>
      </c>
      <c r="G373" s="32">
        <v>0.43395540243157676</v>
      </c>
      <c r="H373" s="32">
        <v>1.8476177995357275</v>
      </c>
      <c r="I373" s="32">
        <v>13.362369476527515</v>
      </c>
      <c r="J373" s="32">
        <v>20.637630523472499</v>
      </c>
      <c r="K373" s="32">
        <v>7.1557929677582681</v>
      </c>
      <c r="L373" s="32">
        <v>2.9115175629352716</v>
      </c>
      <c r="M373" s="32">
        <v>31.088482437064741</v>
      </c>
    </row>
    <row r="374" spans="2:13">
      <c r="B374" s="5" t="s">
        <v>409</v>
      </c>
      <c r="C374" s="33">
        <v>1</v>
      </c>
      <c r="D374" s="32">
        <v>7</v>
      </c>
      <c r="E374" s="32">
        <v>9.8333333333333464</v>
      </c>
      <c r="F374" s="32">
        <v>-2.8333333333333464</v>
      </c>
      <c r="G374" s="32">
        <v>-0.40984676896315869</v>
      </c>
      <c r="H374" s="32">
        <v>2.8222828072400734</v>
      </c>
      <c r="I374" s="32">
        <v>4.2767609253018328</v>
      </c>
      <c r="J374" s="32">
        <v>15.38990574136486</v>
      </c>
      <c r="K374" s="32">
        <v>7.4670584374504765</v>
      </c>
      <c r="L374" s="32">
        <v>-4.8679754002413596</v>
      </c>
      <c r="M374" s="32">
        <v>24.534642066908052</v>
      </c>
    </row>
    <row r="375" spans="2:13">
      <c r="B375" s="5" t="s">
        <v>410</v>
      </c>
      <c r="C375" s="33">
        <v>1</v>
      </c>
      <c r="D375" s="32">
        <v>8</v>
      </c>
      <c r="E375" s="32">
        <v>9.8333333333333464</v>
      </c>
      <c r="F375" s="32">
        <v>-1.8333333333333464</v>
      </c>
      <c r="G375" s="32">
        <v>-0.26519496815263277</v>
      </c>
      <c r="H375" s="32">
        <v>2.8222828072400734</v>
      </c>
      <c r="I375" s="32">
        <v>4.2767609253018328</v>
      </c>
      <c r="J375" s="32">
        <v>15.38990574136486</v>
      </c>
      <c r="K375" s="32">
        <v>7.4670584374504765</v>
      </c>
      <c r="L375" s="32">
        <v>-4.8679754002413596</v>
      </c>
      <c r="M375" s="32">
        <v>24.534642066908052</v>
      </c>
    </row>
    <row r="376" spans="2:13">
      <c r="B376" s="5" t="s">
        <v>411</v>
      </c>
      <c r="C376" s="33">
        <v>1</v>
      </c>
      <c r="D376" s="32">
        <v>23</v>
      </c>
      <c r="E376" s="32">
        <v>17.000000000000007</v>
      </c>
      <c r="F376" s="32">
        <v>5.9999999999999929</v>
      </c>
      <c r="G376" s="32">
        <v>0.86791080486315464</v>
      </c>
      <c r="H376" s="32">
        <v>1.8476177995357275</v>
      </c>
      <c r="I376" s="32">
        <v>13.362369476527515</v>
      </c>
      <c r="J376" s="32">
        <v>20.637630523472499</v>
      </c>
      <c r="K376" s="32">
        <v>7.1557929677582681</v>
      </c>
      <c r="L376" s="32">
        <v>2.9115175629352716</v>
      </c>
      <c r="M376" s="32">
        <v>31.088482437064741</v>
      </c>
    </row>
    <row r="377" spans="2:13">
      <c r="B377" s="5" t="s">
        <v>412</v>
      </c>
      <c r="C377" s="33">
        <v>1</v>
      </c>
      <c r="D377" s="32">
        <v>14</v>
      </c>
      <c r="E377" s="32">
        <v>9.8333333333333464</v>
      </c>
      <c r="F377" s="32">
        <v>4.1666666666666536</v>
      </c>
      <c r="G377" s="32">
        <v>0.60271583671052287</v>
      </c>
      <c r="H377" s="32">
        <v>2.8222828072400734</v>
      </c>
      <c r="I377" s="32">
        <v>4.2767609253018328</v>
      </c>
      <c r="J377" s="32">
        <v>15.38990574136486</v>
      </c>
      <c r="K377" s="32">
        <v>7.4670584374504765</v>
      </c>
      <c r="L377" s="32">
        <v>-4.8679754002413596</v>
      </c>
      <c r="M377" s="32">
        <v>24.534642066908052</v>
      </c>
    </row>
    <row r="378" spans="2:13">
      <c r="B378" s="5" t="s">
        <v>413</v>
      </c>
      <c r="C378" s="33">
        <v>1</v>
      </c>
      <c r="D378" s="32">
        <v>14</v>
      </c>
      <c r="E378" s="32">
        <v>9.8333333333333464</v>
      </c>
      <c r="F378" s="32">
        <v>4.1666666666666536</v>
      </c>
      <c r="G378" s="32">
        <v>0.60271583671052287</v>
      </c>
      <c r="H378" s="32">
        <v>2.8222828072400734</v>
      </c>
      <c r="I378" s="32">
        <v>4.2767609253018328</v>
      </c>
      <c r="J378" s="32">
        <v>15.38990574136486</v>
      </c>
      <c r="K378" s="32">
        <v>7.4670584374504765</v>
      </c>
      <c r="L378" s="32">
        <v>-4.8679754002413596</v>
      </c>
      <c r="M378" s="32">
        <v>24.534642066908052</v>
      </c>
    </row>
    <row r="379" spans="2:13">
      <c r="B379" s="5" t="s">
        <v>414</v>
      </c>
      <c r="C379" s="33">
        <v>1</v>
      </c>
      <c r="D379" s="32">
        <v>9</v>
      </c>
      <c r="E379" s="32">
        <v>9.8333333333333464</v>
      </c>
      <c r="F379" s="32">
        <v>-0.83333333333334636</v>
      </c>
      <c r="G379" s="32">
        <v>-0.12054316734210684</v>
      </c>
      <c r="H379" s="32">
        <v>2.8222828072400734</v>
      </c>
      <c r="I379" s="32">
        <v>4.2767609253018328</v>
      </c>
      <c r="J379" s="32">
        <v>15.38990574136486</v>
      </c>
      <c r="K379" s="32">
        <v>7.4670584374504765</v>
      </c>
      <c r="L379" s="32">
        <v>-4.8679754002413596</v>
      </c>
      <c r="M379" s="32">
        <v>24.534642066908052</v>
      </c>
    </row>
    <row r="380" spans="2:13">
      <c r="B380" s="5" t="s">
        <v>415</v>
      </c>
      <c r="C380" s="33">
        <v>1</v>
      </c>
      <c r="D380" s="32">
        <v>23</v>
      </c>
      <c r="E380" s="32">
        <v>16.333333333333343</v>
      </c>
      <c r="F380" s="32">
        <v>6.6666666666666572</v>
      </c>
      <c r="G380" s="32">
        <v>0.96434533873683825</v>
      </c>
      <c r="H380" s="32">
        <v>1.1521921312613115</v>
      </c>
      <c r="I380" s="32">
        <v>14.064872146915807</v>
      </c>
      <c r="J380" s="32">
        <v>18.601794519750879</v>
      </c>
      <c r="K380" s="32">
        <v>7.0085111237407567</v>
      </c>
      <c r="L380" s="32">
        <v>2.5348226271569114</v>
      </c>
      <c r="M380" s="32">
        <v>30.131844039509772</v>
      </c>
    </row>
    <row r="381" spans="2:13">
      <c r="B381" s="5" t="s">
        <v>416</v>
      </c>
      <c r="C381" s="33">
        <v>1</v>
      </c>
      <c r="D381" s="32">
        <v>10</v>
      </c>
      <c r="E381" s="32">
        <v>17.000000000000007</v>
      </c>
      <c r="F381" s="32">
        <v>-7.0000000000000071</v>
      </c>
      <c r="G381" s="32">
        <v>-1.0125626056736825</v>
      </c>
      <c r="H381" s="32">
        <v>1.8476177995357275</v>
      </c>
      <c r="I381" s="32">
        <v>13.362369476527515</v>
      </c>
      <c r="J381" s="32">
        <v>20.637630523472499</v>
      </c>
      <c r="K381" s="32">
        <v>7.1557929677582681</v>
      </c>
      <c r="L381" s="32">
        <v>2.9115175629352716</v>
      </c>
      <c r="M381" s="32">
        <v>31.088482437064741</v>
      </c>
    </row>
    <row r="382" spans="2:13">
      <c r="B382" s="5" t="s">
        <v>417</v>
      </c>
      <c r="C382" s="33">
        <v>1</v>
      </c>
      <c r="D382" s="32">
        <v>38</v>
      </c>
      <c r="E382" s="32">
        <v>16.333333333333343</v>
      </c>
      <c r="F382" s="32">
        <v>21.666666666666657</v>
      </c>
      <c r="G382" s="32">
        <v>3.1341223508947271</v>
      </c>
      <c r="H382" s="32">
        <v>1.1521921312613115</v>
      </c>
      <c r="I382" s="32">
        <v>14.064872146915807</v>
      </c>
      <c r="J382" s="32">
        <v>18.601794519750879</v>
      </c>
      <c r="K382" s="32">
        <v>7.0085111237407567</v>
      </c>
      <c r="L382" s="32">
        <v>2.5348226271569114</v>
      </c>
      <c r="M382" s="32">
        <v>30.131844039509772</v>
      </c>
    </row>
    <row r="383" spans="2:13">
      <c r="B383" s="5" t="s">
        <v>418</v>
      </c>
      <c r="C383" s="33">
        <v>1</v>
      </c>
      <c r="D383" s="32">
        <v>7</v>
      </c>
      <c r="E383" s="32">
        <v>16.333333333333343</v>
      </c>
      <c r="F383" s="32">
        <v>-9.3333333333333428</v>
      </c>
      <c r="G383" s="32">
        <v>-1.3500834742315768</v>
      </c>
      <c r="H383" s="32">
        <v>1.1521921312613115</v>
      </c>
      <c r="I383" s="32">
        <v>14.064872146915807</v>
      </c>
      <c r="J383" s="32">
        <v>18.601794519750879</v>
      </c>
      <c r="K383" s="32">
        <v>7.0085111237407567</v>
      </c>
      <c r="L383" s="32">
        <v>2.5348226271569114</v>
      </c>
      <c r="M383" s="32">
        <v>30.131844039509772</v>
      </c>
    </row>
    <row r="384" spans="2:13">
      <c r="B384" s="5" t="s">
        <v>419</v>
      </c>
      <c r="C384" s="33">
        <v>1</v>
      </c>
      <c r="D384" s="32">
        <v>10</v>
      </c>
      <c r="E384" s="32">
        <v>16.333333333333343</v>
      </c>
      <c r="F384" s="32">
        <v>-6.3333333333333428</v>
      </c>
      <c r="G384" s="32">
        <v>-0.916128071799999</v>
      </c>
      <c r="H384" s="32">
        <v>1.1521921312613115</v>
      </c>
      <c r="I384" s="32">
        <v>14.064872146915807</v>
      </c>
      <c r="J384" s="32">
        <v>18.601794519750879</v>
      </c>
      <c r="K384" s="32">
        <v>7.0085111237407567</v>
      </c>
      <c r="L384" s="32">
        <v>2.5348226271569114</v>
      </c>
      <c r="M384" s="32">
        <v>30.131844039509772</v>
      </c>
    </row>
    <row r="385" spans="2:13">
      <c r="B385" s="5" t="s">
        <v>420</v>
      </c>
      <c r="C385" s="33">
        <v>1</v>
      </c>
      <c r="D385" s="32">
        <v>10</v>
      </c>
      <c r="E385" s="32">
        <v>17.000000000000007</v>
      </c>
      <c r="F385" s="32">
        <v>-7.0000000000000071</v>
      </c>
      <c r="G385" s="32">
        <v>-1.0125626056736825</v>
      </c>
      <c r="H385" s="32">
        <v>1.8476177995357275</v>
      </c>
      <c r="I385" s="32">
        <v>13.362369476527515</v>
      </c>
      <c r="J385" s="32">
        <v>20.637630523472499</v>
      </c>
      <c r="K385" s="32">
        <v>7.1557929677582681</v>
      </c>
      <c r="L385" s="32">
        <v>2.9115175629352716</v>
      </c>
      <c r="M385" s="32">
        <v>31.088482437064741</v>
      </c>
    </row>
    <row r="386" spans="2:13">
      <c r="B386" s="5" t="s">
        <v>421</v>
      </c>
      <c r="C386" s="33">
        <v>1</v>
      </c>
      <c r="D386" s="32">
        <v>13</v>
      </c>
      <c r="E386" s="32">
        <v>16.333333333333343</v>
      </c>
      <c r="F386" s="32">
        <v>-3.3333333333333428</v>
      </c>
      <c r="G386" s="32">
        <v>-0.48217266936842118</v>
      </c>
      <c r="H386" s="32">
        <v>1.1521921312613115</v>
      </c>
      <c r="I386" s="32">
        <v>14.064872146915807</v>
      </c>
      <c r="J386" s="32">
        <v>18.601794519750879</v>
      </c>
      <c r="K386" s="32">
        <v>7.0085111237407567</v>
      </c>
      <c r="L386" s="32">
        <v>2.5348226271569114</v>
      </c>
      <c r="M386" s="32">
        <v>30.131844039509772</v>
      </c>
    </row>
    <row r="387" spans="2:13">
      <c r="B387" s="5" t="s">
        <v>422</v>
      </c>
      <c r="C387" s="33">
        <v>1</v>
      </c>
      <c r="D387" s="32">
        <v>17</v>
      </c>
      <c r="E387" s="32">
        <v>17.000000000000007</v>
      </c>
      <c r="F387" s="32">
        <v>-7.1054273576010019E-15</v>
      </c>
      <c r="G387" s="32">
        <v>-1.0278128628053619E-15</v>
      </c>
      <c r="H387" s="32">
        <v>1.8476177995357275</v>
      </c>
      <c r="I387" s="32">
        <v>13.362369476527515</v>
      </c>
      <c r="J387" s="32">
        <v>20.637630523472499</v>
      </c>
      <c r="K387" s="32">
        <v>7.1557929677582681</v>
      </c>
      <c r="L387" s="32">
        <v>2.9115175629352716</v>
      </c>
      <c r="M387" s="32">
        <v>31.088482437064741</v>
      </c>
    </row>
    <row r="388" spans="2:13">
      <c r="B388" s="5" t="s">
        <v>423</v>
      </c>
      <c r="C388" s="33">
        <v>1</v>
      </c>
      <c r="D388" s="32">
        <v>8</v>
      </c>
      <c r="E388" s="32">
        <v>16.333333333333343</v>
      </c>
      <c r="F388" s="32">
        <v>-8.3333333333333428</v>
      </c>
      <c r="G388" s="32">
        <v>-1.2054316734210508</v>
      </c>
      <c r="H388" s="32">
        <v>1.1521921312613115</v>
      </c>
      <c r="I388" s="32">
        <v>14.064872146915807</v>
      </c>
      <c r="J388" s="32">
        <v>18.601794519750879</v>
      </c>
      <c r="K388" s="32">
        <v>7.0085111237407567</v>
      </c>
      <c r="L388" s="32">
        <v>2.5348226271569114</v>
      </c>
      <c r="M388" s="32">
        <v>30.131844039509772</v>
      </c>
    </row>
    <row r="389" spans="2:13">
      <c r="B389" s="5" t="s">
        <v>424</v>
      </c>
      <c r="C389" s="33">
        <v>1</v>
      </c>
      <c r="D389" s="32">
        <v>11</v>
      </c>
      <c r="E389" s="32">
        <v>17.000000000000007</v>
      </c>
      <c r="F389" s="32">
        <v>-6.0000000000000071</v>
      </c>
      <c r="G389" s="32">
        <v>-0.86791080486315664</v>
      </c>
      <c r="H389" s="32">
        <v>1.8476177995357275</v>
      </c>
      <c r="I389" s="32">
        <v>13.362369476527515</v>
      </c>
      <c r="J389" s="32">
        <v>20.637630523472499</v>
      </c>
      <c r="K389" s="32">
        <v>7.1557929677582681</v>
      </c>
      <c r="L389" s="32">
        <v>2.9115175629352716</v>
      </c>
      <c r="M389" s="32">
        <v>31.088482437064741</v>
      </c>
    </row>
    <row r="390" spans="2:13">
      <c r="B390" s="5" t="s">
        <v>425</v>
      </c>
      <c r="C390" s="33">
        <v>1</v>
      </c>
      <c r="D390" s="32">
        <v>20</v>
      </c>
      <c r="E390" s="32">
        <v>17.000000000000007</v>
      </c>
      <c r="F390" s="32">
        <v>2.9999999999999929</v>
      </c>
      <c r="G390" s="32">
        <v>0.43395540243157676</v>
      </c>
      <c r="H390" s="32">
        <v>1.8476177995357275</v>
      </c>
      <c r="I390" s="32">
        <v>13.362369476527515</v>
      </c>
      <c r="J390" s="32">
        <v>20.637630523472499</v>
      </c>
      <c r="K390" s="32">
        <v>7.1557929677582681</v>
      </c>
      <c r="L390" s="32">
        <v>2.9115175629352716</v>
      </c>
      <c r="M390" s="32">
        <v>31.088482437064741</v>
      </c>
    </row>
    <row r="391" spans="2:13">
      <c r="B391" s="5" t="s">
        <v>426</v>
      </c>
      <c r="C391" s="33">
        <v>1</v>
      </c>
      <c r="D391" s="32">
        <v>23</v>
      </c>
      <c r="E391" s="32">
        <v>17.000000000000007</v>
      </c>
      <c r="F391" s="32">
        <v>5.9999999999999929</v>
      </c>
      <c r="G391" s="32">
        <v>0.86791080486315464</v>
      </c>
      <c r="H391" s="32">
        <v>1.8476177995357275</v>
      </c>
      <c r="I391" s="32">
        <v>13.362369476527515</v>
      </c>
      <c r="J391" s="32">
        <v>20.637630523472499</v>
      </c>
      <c r="K391" s="32">
        <v>7.1557929677582681</v>
      </c>
      <c r="L391" s="32">
        <v>2.9115175629352716</v>
      </c>
      <c r="M391" s="32">
        <v>31.088482437064741</v>
      </c>
    </row>
    <row r="392" spans="2:13">
      <c r="B392" s="5" t="s">
        <v>427</v>
      </c>
      <c r="C392" s="33">
        <v>1</v>
      </c>
      <c r="D392" s="32">
        <v>11</v>
      </c>
      <c r="E392" s="32">
        <v>17.000000000000007</v>
      </c>
      <c r="F392" s="32">
        <v>-6.0000000000000071</v>
      </c>
      <c r="G392" s="32">
        <v>-0.86791080486315664</v>
      </c>
      <c r="H392" s="32">
        <v>1.8476177995357275</v>
      </c>
      <c r="I392" s="32">
        <v>13.362369476527515</v>
      </c>
      <c r="J392" s="32">
        <v>20.637630523472499</v>
      </c>
      <c r="K392" s="32">
        <v>7.1557929677582681</v>
      </c>
      <c r="L392" s="32">
        <v>2.9115175629352716</v>
      </c>
      <c r="M392" s="32">
        <v>31.088482437064741</v>
      </c>
    </row>
    <row r="393" spans="2:13">
      <c r="B393" s="5" t="s">
        <v>428</v>
      </c>
      <c r="C393" s="33">
        <v>1</v>
      </c>
      <c r="D393" s="32">
        <v>10</v>
      </c>
      <c r="E393" s="32">
        <v>16.333333333333343</v>
      </c>
      <c r="F393" s="32">
        <v>-6.3333333333333428</v>
      </c>
      <c r="G393" s="32">
        <v>-0.916128071799999</v>
      </c>
      <c r="H393" s="32">
        <v>1.1521921312613115</v>
      </c>
      <c r="I393" s="32">
        <v>14.064872146915807</v>
      </c>
      <c r="J393" s="32">
        <v>18.601794519750879</v>
      </c>
      <c r="K393" s="32">
        <v>7.0085111237407567</v>
      </c>
      <c r="L393" s="32">
        <v>2.5348226271569114</v>
      </c>
      <c r="M393" s="32">
        <v>30.131844039509772</v>
      </c>
    </row>
    <row r="394" spans="2:13">
      <c r="B394" s="5" t="s">
        <v>429</v>
      </c>
      <c r="C394" s="33">
        <v>1</v>
      </c>
      <c r="D394" s="32">
        <v>14</v>
      </c>
      <c r="E394" s="32">
        <v>16.333333333333343</v>
      </c>
      <c r="F394" s="32">
        <v>-2.3333333333333428</v>
      </c>
      <c r="G394" s="32">
        <v>-0.3375208685578952</v>
      </c>
      <c r="H394" s="32">
        <v>1.1521921312613115</v>
      </c>
      <c r="I394" s="32">
        <v>14.064872146915807</v>
      </c>
      <c r="J394" s="32">
        <v>18.601794519750879</v>
      </c>
      <c r="K394" s="32">
        <v>7.0085111237407567</v>
      </c>
      <c r="L394" s="32">
        <v>2.5348226271569114</v>
      </c>
      <c r="M394" s="32">
        <v>30.131844039509772</v>
      </c>
    </row>
    <row r="395" spans="2:13">
      <c r="B395" s="5" t="s">
        <v>430</v>
      </c>
      <c r="C395" s="33">
        <v>1</v>
      </c>
      <c r="D395" s="32">
        <v>14</v>
      </c>
      <c r="E395" s="32">
        <v>16.333333333333343</v>
      </c>
      <c r="F395" s="32">
        <v>-2.3333333333333428</v>
      </c>
      <c r="G395" s="32">
        <v>-0.3375208685578952</v>
      </c>
      <c r="H395" s="32">
        <v>1.1521921312613115</v>
      </c>
      <c r="I395" s="32">
        <v>14.064872146915807</v>
      </c>
      <c r="J395" s="32">
        <v>18.601794519750879</v>
      </c>
      <c r="K395" s="32">
        <v>7.0085111237407567</v>
      </c>
      <c r="L395" s="32">
        <v>2.5348226271569114</v>
      </c>
      <c r="M395" s="32">
        <v>30.131844039509772</v>
      </c>
    </row>
    <row r="396" spans="2:13">
      <c r="B396" s="5" t="s">
        <v>431</v>
      </c>
      <c r="C396" s="33">
        <v>1</v>
      </c>
      <c r="D396" s="32">
        <v>18</v>
      </c>
      <c r="E396" s="32">
        <v>17.000000000000007</v>
      </c>
      <c r="F396" s="32">
        <v>0.99999999999999289</v>
      </c>
      <c r="G396" s="32">
        <v>0.14465180081052489</v>
      </c>
      <c r="H396" s="32">
        <v>1.8476177995357275</v>
      </c>
      <c r="I396" s="32">
        <v>13.362369476527515</v>
      </c>
      <c r="J396" s="32">
        <v>20.637630523472499</v>
      </c>
      <c r="K396" s="32">
        <v>7.1557929677582681</v>
      </c>
      <c r="L396" s="32">
        <v>2.9115175629352716</v>
      </c>
      <c r="M396" s="32">
        <v>31.088482437064741</v>
      </c>
    </row>
    <row r="397" spans="2:13">
      <c r="B397" s="5" t="s">
        <v>432</v>
      </c>
      <c r="C397" s="33">
        <v>1</v>
      </c>
      <c r="D397" s="32">
        <v>11</v>
      </c>
      <c r="E397" s="32">
        <v>16.333333333333343</v>
      </c>
      <c r="F397" s="32">
        <v>-5.3333333333333428</v>
      </c>
      <c r="G397" s="32">
        <v>-0.77147627098947302</v>
      </c>
      <c r="H397" s="32">
        <v>1.1521921312613115</v>
      </c>
      <c r="I397" s="32">
        <v>14.064872146915807</v>
      </c>
      <c r="J397" s="32">
        <v>18.601794519750879</v>
      </c>
      <c r="K397" s="32">
        <v>7.0085111237407567</v>
      </c>
      <c r="L397" s="32">
        <v>2.5348226271569114</v>
      </c>
      <c r="M397" s="32">
        <v>30.131844039509772</v>
      </c>
    </row>
    <row r="398" spans="2:13" ht="16" thickBot="1">
      <c r="B398" s="18" t="s">
        <v>433</v>
      </c>
      <c r="C398" s="15">
        <v>1</v>
      </c>
      <c r="D398" s="13">
        <v>24</v>
      </c>
      <c r="E398" s="13">
        <v>17.000000000000007</v>
      </c>
      <c r="F398" s="13">
        <v>6.9999999999999929</v>
      </c>
      <c r="G398" s="13">
        <v>1.0125626056736805</v>
      </c>
      <c r="H398" s="13">
        <v>1.8476177995357275</v>
      </c>
      <c r="I398" s="13">
        <v>13.362369476527515</v>
      </c>
      <c r="J398" s="13">
        <v>20.637630523472499</v>
      </c>
      <c r="K398" s="13">
        <v>7.1557929677582681</v>
      </c>
      <c r="L398" s="13">
        <v>2.9115175629352716</v>
      </c>
      <c r="M398" s="13">
        <v>31.088482437064741</v>
      </c>
    </row>
    <row r="417" spans="6:6">
      <c r="F417" t="s">
        <v>60</v>
      </c>
    </row>
    <row r="436" spans="2:7">
      <c r="F436" t="s">
        <v>60</v>
      </c>
    </row>
    <row r="439" spans="2:7">
      <c r="B439" s="3" t="s">
        <v>443</v>
      </c>
    </row>
    <row r="441" spans="2:7">
      <c r="B441" s="73" t="s">
        <v>522</v>
      </c>
      <c r="C441" s="73"/>
      <c r="D441" s="73"/>
      <c r="E441" s="73"/>
      <c r="F441" s="73"/>
      <c r="G441" s="73"/>
    </row>
    <row r="442" spans="2:7">
      <c r="B442" s="73"/>
      <c r="C442" s="73"/>
      <c r="D442" s="73"/>
      <c r="E442" s="73"/>
      <c r="F442" s="73"/>
      <c r="G442" s="73"/>
    </row>
    <row r="444" spans="2:7">
      <c r="B444" s="73" t="s">
        <v>445</v>
      </c>
      <c r="C444" s="73"/>
      <c r="D444" s="73"/>
      <c r="E444" s="73"/>
      <c r="F444" s="73"/>
      <c r="G444" s="73"/>
    </row>
    <row r="445" spans="2:7">
      <c r="B445" s="73"/>
      <c r="C445" s="73"/>
      <c r="D445" s="73"/>
      <c r="E445" s="73"/>
      <c r="F445" s="73"/>
      <c r="G445" s="73"/>
    </row>
    <row r="446" spans="2:7">
      <c r="B446" s="73"/>
      <c r="C446" s="73"/>
      <c r="D446" s="73"/>
      <c r="E446" s="73"/>
      <c r="F446" s="73"/>
      <c r="G446" s="73"/>
    </row>
    <row r="450" spans="2:6">
      <c r="B450" s="1" t="s">
        <v>523</v>
      </c>
    </row>
    <row r="451" spans="2:6" ht="16" thickBot="1"/>
    <row r="452" spans="2:6" ht="32">
      <c r="B452" s="6" t="s">
        <v>447</v>
      </c>
      <c r="C452" s="7" t="s">
        <v>448</v>
      </c>
      <c r="D452" s="7" t="s">
        <v>145</v>
      </c>
      <c r="E452" s="7" t="s">
        <v>148</v>
      </c>
      <c r="F452" s="7" t="s">
        <v>149</v>
      </c>
    </row>
    <row r="453" spans="2:6">
      <c r="B453" s="8" t="s">
        <v>22</v>
      </c>
      <c r="C453" s="12">
        <v>9.8000000000000131</v>
      </c>
      <c r="D453" s="12">
        <v>3.0916559143687845</v>
      </c>
      <c r="E453" s="12">
        <v>3.7130798994206948</v>
      </c>
      <c r="F453" s="12">
        <v>15.886920100579331</v>
      </c>
    </row>
    <row r="454" spans="2:6">
      <c r="B454" s="5" t="s">
        <v>12</v>
      </c>
      <c r="C454" s="32">
        <v>16.9113924050633</v>
      </c>
      <c r="D454" s="32">
        <v>0.77779045585456308</v>
      </c>
      <c r="E454" s="32">
        <v>15.380061464328101</v>
      </c>
      <c r="F454" s="32">
        <v>18.442723345798498</v>
      </c>
    </row>
    <row r="455" spans="2:6">
      <c r="B455" s="5" t="s">
        <v>20</v>
      </c>
      <c r="C455" s="32">
        <v>19.888888888888889</v>
      </c>
      <c r="D455" s="32">
        <v>2.3043842625226247</v>
      </c>
      <c r="E455" s="32">
        <v>15.351966516053816</v>
      </c>
      <c r="F455" s="32">
        <v>24.425811261723965</v>
      </c>
    </row>
    <row r="456" spans="2:6">
      <c r="B456" s="5" t="s">
        <v>21</v>
      </c>
      <c r="C456" s="32">
        <v>16.333333333333343</v>
      </c>
      <c r="D456" s="32">
        <v>1.1521921312613115</v>
      </c>
      <c r="E456" s="32">
        <v>14.064872146915807</v>
      </c>
      <c r="F456" s="32">
        <v>18.601794519750879</v>
      </c>
    </row>
    <row r="457" spans="2:6">
      <c r="B457" s="5" t="s">
        <v>23</v>
      </c>
      <c r="C457" s="32">
        <v>17.000000000000007</v>
      </c>
      <c r="D457" s="32">
        <v>1.8476177995357279</v>
      </c>
      <c r="E457" s="32">
        <v>13.362369476527514</v>
      </c>
      <c r="F457" s="32">
        <v>20.637630523472502</v>
      </c>
    </row>
    <row r="458" spans="2:6">
      <c r="B458" s="5" t="s">
        <v>24</v>
      </c>
      <c r="C458" s="32">
        <v>9.8333333333333464</v>
      </c>
      <c r="D458" s="32">
        <v>2.8222828072400734</v>
      </c>
      <c r="E458" s="32">
        <v>4.2767609253018328</v>
      </c>
      <c r="F458" s="32">
        <v>15.38990574136486</v>
      </c>
    </row>
    <row r="459" spans="2:6">
      <c r="B459" s="5" t="s">
        <v>14</v>
      </c>
      <c r="C459" s="32">
        <v>17.629310344827594</v>
      </c>
      <c r="D459" s="32">
        <v>0.64187012237852226</v>
      </c>
      <c r="E459" s="32">
        <v>16.365582343367631</v>
      </c>
      <c r="F459" s="32">
        <v>18.893038346287558</v>
      </c>
    </row>
    <row r="460" spans="2:6" ht="16" thickBot="1">
      <c r="B460" s="18" t="s">
        <v>17</v>
      </c>
      <c r="C460" s="13">
        <v>14.000000000000028</v>
      </c>
      <c r="D460" s="13">
        <v>1.9956553114256568</v>
      </c>
      <c r="E460" s="13">
        <v>10.070909970126891</v>
      </c>
      <c r="F460" s="13">
        <v>17.929090029873166</v>
      </c>
    </row>
    <row r="479" spans="6:6">
      <c r="F479" t="s">
        <v>60</v>
      </c>
    </row>
  </sheetData>
  <mergeCells count="2">
    <mergeCell ref="B441:G442"/>
    <mergeCell ref="B444:G446"/>
  </mergeCells>
  <pageMargins left="0.7" right="0.7" top="0.75" bottom="0.75" header="0.3" footer="0.3"/>
  <ignoredErrors>
    <ignoredError sqref="C21:C28 B453:B461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3" name="DD900216">
              <controlPr defaultSize="0" autoFill="0" autoPict="0" macro="[0]!GoToResultsNew202009231055114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03AB-EA0C-A44B-A8D7-5340D3327863}">
  <sheetPr codeName="Sheet2">
    <tabColor rgb="FF007800"/>
  </sheetPr>
  <dimension ref="B1:J64"/>
  <sheetViews>
    <sheetView topLeftCell="A4" zoomScaleNormal="100" workbookViewId="0">
      <selection activeCell="C36" sqref="C36"/>
    </sheetView>
  </sheetViews>
  <sheetFormatPr baseColWidth="10" defaultRowHeight="15"/>
  <cols>
    <col min="1" max="1" width="5.83203125" customWidth="1"/>
    <col min="2" max="2" width="24.6640625" customWidth="1"/>
    <col min="3" max="3" width="32.5" customWidth="1"/>
  </cols>
  <sheetData>
    <row r="1" spans="2:9">
      <c r="B1" t="s">
        <v>61</v>
      </c>
    </row>
    <row r="2" spans="2:9">
      <c r="B2" t="s">
        <v>26</v>
      </c>
    </row>
    <row r="3" spans="2:9">
      <c r="B3" t="s">
        <v>27</v>
      </c>
    </row>
    <row r="4" spans="2:9">
      <c r="B4" t="s">
        <v>28</v>
      </c>
    </row>
    <row r="5" spans="2:9">
      <c r="B5" t="s">
        <v>29</v>
      </c>
    </row>
    <row r="6" spans="2:9" ht="34.25" customHeight="1"/>
    <row r="7" spans="2:9" ht="21" customHeight="1">
      <c r="B7" s="2"/>
    </row>
    <row r="10" spans="2:9">
      <c r="B10" s="3" t="s">
        <v>30</v>
      </c>
    </row>
    <row r="11" spans="2:9" ht="16" thickBot="1"/>
    <row r="12" spans="2:9" ht="30" customHeight="1">
      <c r="B12" s="6" t="s">
        <v>31</v>
      </c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  <c r="H12" s="7" t="s">
        <v>37</v>
      </c>
      <c r="I12" s="7" t="s">
        <v>38</v>
      </c>
    </row>
    <row r="13" spans="2:9" ht="16" thickBot="1">
      <c r="B13" s="9" t="s">
        <v>25</v>
      </c>
      <c r="C13" s="11">
        <v>277</v>
      </c>
      <c r="D13" s="11">
        <v>0</v>
      </c>
      <c r="E13" s="11">
        <v>277</v>
      </c>
      <c r="F13" s="10">
        <v>2</v>
      </c>
      <c r="G13" s="10">
        <v>41</v>
      </c>
      <c r="H13" s="10">
        <v>16.830324909747301</v>
      </c>
      <c r="I13" s="10">
        <v>7.0353726534073546</v>
      </c>
    </row>
    <row r="16" spans="2:9">
      <c r="B16" s="3" t="s">
        <v>39</v>
      </c>
    </row>
    <row r="17" spans="2:9" ht="16" thickBot="1"/>
    <row r="18" spans="2:9" ht="16">
      <c r="B18" s="7" t="s">
        <v>31</v>
      </c>
      <c r="C18" s="7" t="s">
        <v>41</v>
      </c>
      <c r="D18" s="7" t="s">
        <v>42</v>
      </c>
      <c r="E18" s="7" t="s">
        <v>43</v>
      </c>
      <c r="F18" s="7" t="s">
        <v>44</v>
      </c>
    </row>
    <row r="19" spans="2:9">
      <c r="B19" s="16" t="s">
        <v>0</v>
      </c>
      <c r="C19" s="8" t="s">
        <v>10</v>
      </c>
      <c r="D19" s="14">
        <v>145</v>
      </c>
      <c r="E19" s="14">
        <v>145</v>
      </c>
      <c r="F19" s="12">
        <v>52.346570397111911</v>
      </c>
    </row>
    <row r="20" spans="2:9" ht="16" thickBot="1">
      <c r="B20" s="17" t="s">
        <v>40</v>
      </c>
      <c r="C20" s="18" t="s">
        <v>13</v>
      </c>
      <c r="D20" s="15">
        <v>132</v>
      </c>
      <c r="E20" s="15">
        <v>132</v>
      </c>
      <c r="F20" s="13">
        <v>47.653429602888089</v>
      </c>
    </row>
    <row r="23" spans="2:9">
      <c r="B23" s="3" t="s">
        <v>45</v>
      </c>
    </row>
    <row r="24" spans="2:9" ht="16" thickBot="1"/>
    <row r="25" spans="2:9" ht="30" customHeight="1">
      <c r="B25" s="6" t="s">
        <v>31</v>
      </c>
      <c r="C25" s="7" t="s">
        <v>32</v>
      </c>
      <c r="D25" s="7" t="s">
        <v>33</v>
      </c>
      <c r="E25" s="7" t="s">
        <v>34</v>
      </c>
      <c r="F25" s="7" t="s">
        <v>35</v>
      </c>
      <c r="G25" s="7" t="s">
        <v>36</v>
      </c>
      <c r="H25" s="7" t="s">
        <v>37</v>
      </c>
      <c r="I25" s="7" t="s">
        <v>38</v>
      </c>
    </row>
    <row r="26" spans="2:9">
      <c r="B26" s="8" t="s">
        <v>46</v>
      </c>
      <c r="C26" s="14">
        <v>145</v>
      </c>
      <c r="D26" s="14">
        <v>0</v>
      </c>
      <c r="E26" s="14">
        <v>145</v>
      </c>
      <c r="F26" s="12">
        <v>2</v>
      </c>
      <c r="G26" s="12">
        <v>23</v>
      </c>
      <c r="H26" s="12">
        <v>12.931034482758619</v>
      </c>
      <c r="I26" s="12">
        <v>4.2174491573267376</v>
      </c>
    </row>
    <row r="27" spans="2:9" ht="16" thickBot="1">
      <c r="B27" s="18" t="s">
        <v>47</v>
      </c>
      <c r="C27" s="15">
        <v>132</v>
      </c>
      <c r="D27" s="15">
        <v>0</v>
      </c>
      <c r="E27" s="15">
        <v>132</v>
      </c>
      <c r="F27" s="13">
        <v>7</v>
      </c>
      <c r="G27" s="13">
        <v>41</v>
      </c>
      <c r="H27" s="13">
        <v>21.113636363636367</v>
      </c>
      <c r="I27" s="13">
        <v>7.0295425966891747</v>
      </c>
    </row>
    <row r="30" spans="2:9">
      <c r="B30" s="1" t="s">
        <v>48</v>
      </c>
    </row>
    <row r="32" spans="2:9">
      <c r="B32" s="3" t="s">
        <v>49</v>
      </c>
    </row>
    <row r="33" spans="2:10">
      <c r="B33" s="19">
        <v>-9.5643697603921058</v>
      </c>
      <c r="C33" s="20">
        <v>-6.8008340013633886</v>
      </c>
    </row>
    <row r="34" spans="2:10" ht="16" thickBot="1"/>
    <row r="35" spans="2:10">
      <c r="B35" s="22" t="s">
        <v>50</v>
      </c>
      <c r="C35" s="25">
        <v>-8.1826018808777476</v>
      </c>
    </row>
    <row r="36" spans="2:10">
      <c r="B36" s="21" t="s">
        <v>51</v>
      </c>
      <c r="C36" s="26">
        <v>-11.606584017560692</v>
      </c>
    </row>
    <row r="37" spans="2:10">
      <c r="B37" s="21" t="s">
        <v>52</v>
      </c>
      <c r="C37" s="26">
        <v>1.9599639845400536</v>
      </c>
    </row>
    <row r="38" spans="2:10">
      <c r="B38" s="21" t="s">
        <v>53</v>
      </c>
      <c r="C38" s="26" t="s">
        <v>55</v>
      </c>
    </row>
    <row r="39" spans="2:10" ht="16" thickBot="1">
      <c r="B39" s="23" t="s">
        <v>54</v>
      </c>
      <c r="C39" s="27">
        <v>0.05</v>
      </c>
    </row>
    <row r="41" spans="2:10">
      <c r="B41" s="3" t="s">
        <v>56</v>
      </c>
    </row>
    <row r="42" spans="2:10">
      <c r="B42" s="3" t="s">
        <v>57</v>
      </c>
    </row>
    <row r="43" spans="2:10">
      <c r="B43" s="3" t="s">
        <v>58</v>
      </c>
    </row>
    <row r="44" spans="2:10" ht="15" customHeight="1">
      <c r="B44" s="72" t="s">
        <v>59</v>
      </c>
      <c r="C44" s="72"/>
      <c r="D44" s="72"/>
      <c r="E44" s="72"/>
      <c r="F44" s="72"/>
      <c r="G44" s="72"/>
      <c r="H44" s="72"/>
      <c r="I44" s="72"/>
      <c r="J44" s="72"/>
    </row>
    <row r="45" spans="2:10">
      <c r="B45" s="72"/>
      <c r="C45" s="72"/>
      <c r="D45" s="72"/>
      <c r="E45" s="72"/>
      <c r="F45" s="72"/>
      <c r="G45" s="72"/>
      <c r="H45" s="72"/>
      <c r="I45" s="72"/>
      <c r="J45" s="72"/>
    </row>
    <row r="64" spans="6:6">
      <c r="F64" t="s">
        <v>60</v>
      </c>
    </row>
  </sheetData>
  <mergeCells count="1">
    <mergeCell ref="B44:J45"/>
  </mergeCells>
  <pageMargins left="0.7" right="0.7" top="0.75" bottom="0.75" header="0.3" footer="0.3"/>
  <ignoredErrors>
    <ignoredError sqref="C19:C20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D7463">
              <controlPr defaultSize="0" autoFill="0" autoPict="0" macro="[0]!GoToResultsNew2020091417164139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1422400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AE10-0138-D44F-9A98-1DED5143CF3F}">
  <sheetPr codeName="Sheet16"/>
  <dimension ref="A3:E15"/>
  <sheetViews>
    <sheetView workbookViewId="0">
      <selection activeCell="B17" sqref="B17"/>
    </sheetView>
  </sheetViews>
  <sheetFormatPr baseColWidth="10" defaultRowHeight="15"/>
  <cols>
    <col min="1" max="1" width="20.5" customWidth="1"/>
    <col min="2" max="2" width="13.6640625" bestFit="1" customWidth="1"/>
    <col min="3" max="3" width="13.83203125" bestFit="1" customWidth="1"/>
    <col min="4" max="4" width="13" bestFit="1" customWidth="1"/>
    <col min="5" max="5" width="12.1640625" bestFit="1" customWidth="1"/>
  </cols>
  <sheetData>
    <row r="3" spans="1:5">
      <c r="A3" s="63" t="s">
        <v>454</v>
      </c>
      <c r="B3" t="s">
        <v>475</v>
      </c>
      <c r="C3" t="s">
        <v>476</v>
      </c>
      <c r="D3" t="s">
        <v>477</v>
      </c>
      <c r="E3" t="s">
        <v>478</v>
      </c>
    </row>
    <row r="4" spans="1:5">
      <c r="A4" s="28">
        <v>0</v>
      </c>
      <c r="B4" s="64">
        <v>16.254658385093169</v>
      </c>
      <c r="C4" s="64">
        <v>6.9734133527864159</v>
      </c>
      <c r="D4" s="64">
        <v>161</v>
      </c>
      <c r="E4" s="64">
        <v>48.628493788819881</v>
      </c>
    </row>
    <row r="5" spans="1:5">
      <c r="A5" s="28">
        <v>1</v>
      </c>
      <c r="B5" s="64">
        <v>17.629310344827587</v>
      </c>
      <c r="C5" s="64">
        <v>7.0729492924912822</v>
      </c>
      <c r="D5" s="64">
        <v>116</v>
      </c>
      <c r="E5" s="64">
        <v>50.026611694152933</v>
      </c>
    </row>
    <row r="6" spans="1:5">
      <c r="A6" s="28" t="s">
        <v>450</v>
      </c>
      <c r="B6" s="64">
        <v>16.830324909747294</v>
      </c>
      <c r="C6" s="64">
        <v>7.0353726534073546</v>
      </c>
      <c r="D6" s="64">
        <v>277</v>
      </c>
      <c r="E6" s="64">
        <v>49.496468372312044</v>
      </c>
    </row>
    <row r="10" spans="1:5">
      <c r="A10" t="s">
        <v>479</v>
      </c>
      <c r="B10">
        <f>GETPIVOTDATA("Average of delta",$A$3,"Jillian",1)-GETPIVOTDATA("Average of delta",$A$3,"Jillian",0)</f>
        <v>1.3746519597344182</v>
      </c>
    </row>
    <row r="12" spans="1:5">
      <c r="A12" t="s">
        <v>480</v>
      </c>
      <c r="B12">
        <f>GETPIVOTDATA("StdDev of delta2",$A$3,"Jillian",1)^2/GETPIVOTDATA("Count of delta3",$A$3,"Jillian",1)</f>
        <v>0.4312638939151115</v>
      </c>
    </row>
    <row r="13" spans="1:5">
      <c r="A13" t="s">
        <v>481</v>
      </c>
      <c r="B13">
        <f>GETPIVOTDATA("StdDev of delta2",$A$3,"Jillian",0)^2/GETPIVOTDATA("Count of delta3",$A$3,"Jillian",0)</f>
        <v>0.30204033409204895</v>
      </c>
    </row>
    <row r="14" spans="1:5">
      <c r="A14" t="s">
        <v>482</v>
      </c>
      <c r="B14">
        <f>SQRT(B12+B13)</f>
        <v>0.85633184455978306</v>
      </c>
    </row>
    <row r="15" spans="1:5">
      <c r="A15" t="s">
        <v>483</v>
      </c>
      <c r="B15">
        <f>B10/B14</f>
        <v>1.6052795052145812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DBB1-F411-8048-9B73-EF1D215CD6D2}">
  <sheetPr codeName="Sheet17"/>
  <dimension ref="A3:C20"/>
  <sheetViews>
    <sheetView workbookViewId="0">
      <selection activeCell="A3" sqref="A3"/>
    </sheetView>
  </sheetViews>
  <sheetFormatPr baseColWidth="10" defaultRowHeight="15"/>
  <cols>
    <col min="1" max="3" width="12.83203125" bestFit="1" customWidth="1"/>
  </cols>
  <sheetData>
    <row r="3" spans="1:3">
      <c r="A3" s="54"/>
      <c r="B3" s="55"/>
      <c r="C3" s="56"/>
    </row>
    <row r="4" spans="1:3">
      <c r="A4" s="57"/>
      <c r="B4" s="58"/>
      <c r="C4" s="59"/>
    </row>
    <row r="5" spans="1:3">
      <c r="A5" s="57"/>
      <c r="B5" s="58"/>
      <c r="C5" s="59"/>
    </row>
    <row r="6" spans="1:3">
      <c r="A6" s="57"/>
      <c r="B6" s="58"/>
      <c r="C6" s="59"/>
    </row>
    <row r="7" spans="1:3">
      <c r="A7" s="57"/>
      <c r="B7" s="58"/>
      <c r="C7" s="59"/>
    </row>
    <row r="8" spans="1:3">
      <c r="A8" s="57"/>
      <c r="B8" s="58"/>
      <c r="C8" s="59"/>
    </row>
    <row r="9" spans="1:3">
      <c r="A9" s="57"/>
      <c r="B9" s="58"/>
      <c r="C9" s="59"/>
    </row>
    <row r="10" spans="1:3">
      <c r="A10" s="57"/>
      <c r="B10" s="58"/>
      <c r="C10" s="59"/>
    </row>
    <row r="11" spans="1:3">
      <c r="A11" s="57"/>
      <c r="B11" s="58"/>
      <c r="C11" s="59"/>
    </row>
    <row r="12" spans="1:3">
      <c r="A12" s="57"/>
      <c r="B12" s="58"/>
      <c r="C12" s="59"/>
    </row>
    <row r="13" spans="1:3">
      <c r="A13" s="57"/>
      <c r="B13" s="58"/>
      <c r="C13" s="59"/>
    </row>
    <row r="14" spans="1:3">
      <c r="A14" s="57"/>
      <c r="B14" s="58"/>
      <c r="C14" s="59"/>
    </row>
    <row r="15" spans="1:3">
      <c r="A15" s="57"/>
      <c r="B15" s="58"/>
      <c r="C15" s="59"/>
    </row>
    <row r="16" spans="1:3">
      <c r="A16" s="57"/>
      <c r="B16" s="58"/>
      <c r="C16" s="59"/>
    </row>
    <row r="17" spans="1:3">
      <c r="A17" s="57"/>
      <c r="B17" s="58"/>
      <c r="C17" s="59"/>
    </row>
    <row r="18" spans="1:3">
      <c r="A18" s="57"/>
      <c r="B18" s="58"/>
      <c r="C18" s="59"/>
    </row>
    <row r="19" spans="1:3">
      <c r="A19" s="57"/>
      <c r="B19" s="58"/>
      <c r="C19" s="59"/>
    </row>
    <row r="20" spans="1:3">
      <c r="A20" s="60"/>
      <c r="B20" s="61"/>
      <c r="C20" s="6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1C75-ADA5-5C46-8FBC-3A10B1688178}">
  <sheetPr codeName="Sheet18"/>
  <dimension ref="A3:D17"/>
  <sheetViews>
    <sheetView workbookViewId="0">
      <selection activeCell="B17" sqref="B17"/>
    </sheetView>
  </sheetViews>
  <sheetFormatPr baseColWidth="10" defaultRowHeight="15"/>
  <cols>
    <col min="1" max="1" width="12.1640625" bestFit="1" customWidth="1"/>
    <col min="2" max="2" width="13.6640625" bestFit="1" customWidth="1"/>
    <col min="3" max="3" width="13.83203125" bestFit="1" customWidth="1"/>
    <col min="4" max="4" width="13" bestFit="1" customWidth="1"/>
  </cols>
  <sheetData>
    <row r="3" spans="1:4">
      <c r="A3" s="63" t="s">
        <v>454</v>
      </c>
      <c r="B3" t="s">
        <v>475</v>
      </c>
      <c r="C3" t="s">
        <v>476</v>
      </c>
      <c r="D3" t="s">
        <v>477</v>
      </c>
    </row>
    <row r="4" spans="1:4">
      <c r="A4" s="28" t="s">
        <v>10</v>
      </c>
      <c r="B4" s="64">
        <v>12.931034482758621</v>
      </c>
      <c r="C4" s="64">
        <v>4.2174491573267394</v>
      </c>
      <c r="D4" s="64">
        <v>145</v>
      </c>
    </row>
    <row r="5" spans="1:4">
      <c r="A5" s="28" t="s">
        <v>13</v>
      </c>
      <c r="B5" s="64">
        <v>21.113636363636363</v>
      </c>
      <c r="C5" s="64">
        <v>7.0295425966891765</v>
      </c>
      <c r="D5" s="64">
        <v>132</v>
      </c>
    </row>
    <row r="6" spans="1:4">
      <c r="A6" s="28" t="s">
        <v>450</v>
      </c>
      <c r="B6" s="64">
        <v>16.830324909747294</v>
      </c>
      <c r="C6" s="64">
        <v>7.0353726534073546</v>
      </c>
      <c r="D6" s="64">
        <v>277</v>
      </c>
    </row>
    <row r="9" spans="1:4">
      <c r="A9" s="28" t="s">
        <v>484</v>
      </c>
      <c r="B9">
        <f>GETPIVOTDATA("Average of delta",$A$3,"Gender","Female")-GETPIVOTDATA("Average of delta",$A$3,"Gender","Male")</f>
        <v>-8.1826018808777423</v>
      </c>
    </row>
    <row r="11" spans="1:4">
      <c r="A11" t="s">
        <v>485</v>
      </c>
      <c r="B11">
        <f>GETPIVOTDATA("StdDev of delta2",$A$3,"Gender","Female")^2/GETPIVOTDATA("Count of delta3",$A$3,"Gender","Female")</f>
        <v>0.12266811996300707</v>
      </c>
    </row>
    <row r="12" spans="1:4">
      <c r="A12" t="s">
        <v>486</v>
      </c>
      <c r="B12">
        <f>GETPIVOTDATA("StdDev of delta2",$A$3,"Gender","Male")^2/GETPIVOTDATA("Count of delta3",$A$3,"Gender","Male")</f>
        <v>0.37435203877778495</v>
      </c>
    </row>
    <row r="13" spans="1:4">
      <c r="A13" t="s">
        <v>487</v>
      </c>
      <c r="B13">
        <f>B11+B12</f>
        <v>0.49702015874079203</v>
      </c>
    </row>
    <row r="15" spans="1:4">
      <c r="A15" t="s">
        <v>488</v>
      </c>
      <c r="B15">
        <f>SQRT(B13)</f>
        <v>0.70499656647447018</v>
      </c>
    </row>
    <row r="17" spans="1:2">
      <c r="A17" t="s">
        <v>489</v>
      </c>
      <c r="B17">
        <f>B9/B15</f>
        <v>-11.606584017560682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4C04-27BC-C64B-8AF5-686B6734D90B}">
  <sheetPr codeName="Sheet19"/>
  <dimension ref="A3:C12"/>
  <sheetViews>
    <sheetView workbookViewId="0">
      <selection activeCell="D15" sqref="D15"/>
    </sheetView>
  </sheetViews>
  <sheetFormatPr baseColWidth="10" defaultRowHeight="15"/>
  <cols>
    <col min="1" max="1" width="13.6640625" bestFit="1" customWidth="1"/>
    <col min="2" max="2" width="13.83203125" bestFit="1" customWidth="1"/>
    <col min="3" max="3" width="13" bestFit="1" customWidth="1"/>
  </cols>
  <sheetData>
    <row r="3" spans="1:3">
      <c r="A3" t="s">
        <v>475</v>
      </c>
      <c r="B3" t="s">
        <v>476</v>
      </c>
      <c r="C3" t="s">
        <v>477</v>
      </c>
    </row>
    <row r="4" spans="1:3">
      <c r="A4" s="64">
        <v>16.830324909747294</v>
      </c>
      <c r="B4" s="64">
        <v>7.0353726534073546</v>
      </c>
      <c r="C4" s="64">
        <v>277</v>
      </c>
    </row>
    <row r="9" spans="1:3">
      <c r="A9" t="s">
        <v>490</v>
      </c>
      <c r="B9">
        <f>GETPIVOTDATA("Average of delta",$A$3)-0</f>
        <v>16.830324909747294</v>
      </c>
    </row>
    <row r="10" spans="1:3">
      <c r="A10" t="s">
        <v>491</v>
      </c>
      <c r="B10">
        <f>GETPIVOTDATA("StdDev of delta2",$A$3)/SQRT(GETPIVOTDATA("Count of delta3",$A$3))</f>
        <v>0.42271457444993543</v>
      </c>
    </row>
    <row r="12" spans="1:3">
      <c r="A12" t="s">
        <v>492</v>
      </c>
      <c r="B12">
        <f>B9/B10</f>
        <v>39.814867825761723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C45E-C01E-0746-9D30-70602ECF92F5}">
  <sheetPr codeName="Sheet20"/>
  <dimension ref="A3:D24"/>
  <sheetViews>
    <sheetView workbookViewId="0">
      <selection activeCell="G21" sqref="G21"/>
    </sheetView>
  </sheetViews>
  <sheetFormatPr baseColWidth="10" defaultRowHeight="15"/>
  <cols>
    <col min="1" max="1" width="12.1640625" bestFit="1" customWidth="1"/>
    <col min="2" max="2" width="13.6640625" bestFit="1" customWidth="1"/>
    <col min="3" max="3" width="13.83203125" bestFit="1" customWidth="1"/>
    <col min="4" max="4" width="13" bestFit="1" customWidth="1"/>
  </cols>
  <sheetData>
    <row r="3" spans="1:4">
      <c r="A3" s="63" t="s">
        <v>454</v>
      </c>
      <c r="B3" t="s">
        <v>475</v>
      </c>
      <c r="C3" t="s">
        <v>476</v>
      </c>
      <c r="D3" t="s">
        <v>477</v>
      </c>
    </row>
    <row r="4" spans="1:4">
      <c r="A4" s="28">
        <v>0</v>
      </c>
      <c r="B4" s="64">
        <v>16.254658385093169</v>
      </c>
      <c r="C4" s="64">
        <v>6.9734133527864159</v>
      </c>
      <c r="D4" s="64">
        <v>161</v>
      </c>
    </row>
    <row r="5" spans="1:4">
      <c r="A5" s="28">
        <v>1</v>
      </c>
      <c r="B5" s="64">
        <v>17.629310344827587</v>
      </c>
      <c r="C5" s="64">
        <v>7.0729492924912822</v>
      </c>
      <c r="D5" s="64">
        <v>116</v>
      </c>
    </row>
    <row r="6" spans="1:4">
      <c r="A6" s="28" t="s">
        <v>450</v>
      </c>
      <c r="B6" s="64">
        <v>16.830324909747294</v>
      </c>
      <c r="C6" s="64">
        <v>7.0353726534073546</v>
      </c>
      <c r="D6" s="64">
        <v>277</v>
      </c>
    </row>
    <row r="11" spans="1:4">
      <c r="A11" t="s">
        <v>484</v>
      </c>
      <c r="B11">
        <f>GETPIVOTDATA("Average of delta",$A$3,"Jillian",0)-GETPIVOTDATA("Average of delta",$A$3,"Jillian",1)</f>
        <v>-1.3746519597344182</v>
      </c>
    </row>
    <row r="12" spans="1:4">
      <c r="A12" t="s">
        <v>493</v>
      </c>
      <c r="B12">
        <f>GETPIVOTDATA("StdDev of delta2",$A$3,"Jillian",0)^2</f>
        <v>48.628493788819881</v>
      </c>
    </row>
    <row r="13" spans="1:4">
      <c r="A13" t="s">
        <v>494</v>
      </c>
      <c r="B13">
        <f>GETPIVOTDATA("Count of delta3",$A$3,"Jillian",0)</f>
        <v>161</v>
      </c>
    </row>
    <row r="14" spans="1:4">
      <c r="A14" t="s">
        <v>495</v>
      </c>
      <c r="B14">
        <f>GETPIVOTDATA("StdDev of delta2",$A$3,"Jillian",1)^2</f>
        <v>50.026611694152933</v>
      </c>
    </row>
    <row r="15" spans="1:4">
      <c r="A15" t="s">
        <v>496</v>
      </c>
      <c r="B15">
        <f>GETPIVOTDATA("Count of delta3",$A$3,"Jillian",1)</f>
        <v>116</v>
      </c>
    </row>
    <row r="17" spans="1:2">
      <c r="A17" t="s">
        <v>485</v>
      </c>
      <c r="B17">
        <f>B12/B13</f>
        <v>0.30204033409204895</v>
      </c>
    </row>
    <row r="18" spans="1:2">
      <c r="A18" t="s">
        <v>486</v>
      </c>
      <c r="B18">
        <f>B14/B15</f>
        <v>0.4312638939151115</v>
      </c>
    </row>
    <row r="19" spans="1:2">
      <c r="A19" t="s">
        <v>497</v>
      </c>
      <c r="B19">
        <f>B17+B18</f>
        <v>0.73330422800716044</v>
      </c>
    </row>
    <row r="21" spans="1:2">
      <c r="A21" t="s">
        <v>491</v>
      </c>
      <c r="B21">
        <f>SQRT(B19)</f>
        <v>0.85633184455978306</v>
      </c>
    </row>
    <row r="24" spans="1:2">
      <c r="A24" t="s">
        <v>498</v>
      </c>
      <c r="B24">
        <f>B11/B21</f>
        <v>-1.6052795052145812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94326-5ACA-8F4F-A915-E74BCAD9E8F8}">
  <sheetPr codeName="Sheet21"/>
  <dimension ref="A3:N40"/>
  <sheetViews>
    <sheetView topLeftCell="A7" workbookViewId="0">
      <selection activeCell="G39" sqref="G39"/>
    </sheetView>
  </sheetViews>
  <sheetFormatPr baseColWidth="10" defaultRowHeight="15"/>
  <cols>
    <col min="1" max="1" width="12.1640625" bestFit="1" customWidth="1"/>
    <col min="2" max="2" width="12" bestFit="1" customWidth="1"/>
    <col min="3" max="3" width="14.6640625" bestFit="1" customWidth="1"/>
    <col min="4" max="4" width="12.1640625" bestFit="1" customWidth="1"/>
  </cols>
  <sheetData>
    <row r="3" spans="1:5">
      <c r="A3" s="63" t="s">
        <v>454</v>
      </c>
      <c r="B3" t="s">
        <v>499</v>
      </c>
      <c r="C3" t="s">
        <v>500</v>
      </c>
      <c r="D3" t="s">
        <v>501</v>
      </c>
      <c r="E3" t="s">
        <v>502</v>
      </c>
    </row>
    <row r="4" spans="1:5">
      <c r="A4" s="28" t="s">
        <v>22</v>
      </c>
      <c r="B4" s="64">
        <v>5</v>
      </c>
      <c r="C4" s="64">
        <v>9.8000000000000007</v>
      </c>
      <c r="D4" s="64">
        <v>26.200000000000003</v>
      </c>
      <c r="E4">
        <f>GETPIVOTDATA("Count of delta",$A$3,"Trainer","Anna")*GETPIVOTDATA("Average of delta2",$A$3,"Trainer","Anna")</f>
        <v>49</v>
      </c>
    </row>
    <row r="5" spans="1:5">
      <c r="A5" s="28" t="s">
        <v>12</v>
      </c>
      <c r="B5" s="64">
        <v>79</v>
      </c>
      <c r="C5" s="64">
        <v>16.911392405063292</v>
      </c>
      <c r="D5" s="64">
        <v>40.389483933787723</v>
      </c>
      <c r="E5">
        <f t="shared" ref="E5:E11" si="0">GETPIVOTDATA("Count of delta",$A$3,"Trainer","Anna")*GETPIVOTDATA("Average of delta2",$A$3,"Trainer","Anna")</f>
        <v>49</v>
      </c>
    </row>
    <row r="6" spans="1:5">
      <c r="A6" s="28" t="s">
        <v>20</v>
      </c>
      <c r="B6" s="64">
        <v>9</v>
      </c>
      <c r="C6" s="64">
        <v>19.888888888888889</v>
      </c>
      <c r="D6" s="64">
        <v>99.361111111111086</v>
      </c>
      <c r="E6">
        <f t="shared" si="0"/>
        <v>49</v>
      </c>
    </row>
    <row r="7" spans="1:5">
      <c r="A7" s="28" t="s">
        <v>21</v>
      </c>
      <c r="B7" s="64">
        <v>36</v>
      </c>
      <c r="C7" s="64">
        <v>16.333333333333332</v>
      </c>
      <c r="D7" s="64">
        <v>64.742857142857147</v>
      </c>
      <c r="E7">
        <f t="shared" si="0"/>
        <v>49</v>
      </c>
    </row>
    <row r="8" spans="1:5">
      <c r="A8" s="28" t="s">
        <v>23</v>
      </c>
      <c r="B8" s="64">
        <v>14</v>
      </c>
      <c r="C8" s="64">
        <v>17</v>
      </c>
      <c r="D8" s="64">
        <v>28</v>
      </c>
      <c r="E8">
        <f t="shared" si="0"/>
        <v>49</v>
      </c>
    </row>
    <row r="9" spans="1:5">
      <c r="A9" s="28" t="s">
        <v>24</v>
      </c>
      <c r="B9" s="64">
        <v>6</v>
      </c>
      <c r="C9" s="64">
        <v>9.8333333333333339</v>
      </c>
      <c r="D9" s="64">
        <v>10.966666666666674</v>
      </c>
      <c r="E9">
        <f t="shared" si="0"/>
        <v>49</v>
      </c>
    </row>
    <row r="10" spans="1:5">
      <c r="A10" s="28" t="s">
        <v>14</v>
      </c>
      <c r="B10" s="64">
        <v>116</v>
      </c>
      <c r="C10" s="64">
        <v>17.629310344827587</v>
      </c>
      <c r="D10" s="64">
        <v>50.026611694152933</v>
      </c>
      <c r="E10">
        <f t="shared" si="0"/>
        <v>49</v>
      </c>
    </row>
    <row r="11" spans="1:5">
      <c r="A11" s="28" t="s">
        <v>17</v>
      </c>
      <c r="B11" s="64">
        <v>12</v>
      </c>
      <c r="C11" s="64">
        <v>14</v>
      </c>
      <c r="D11" s="64">
        <v>33.454545454545453</v>
      </c>
      <c r="E11">
        <f t="shared" si="0"/>
        <v>49</v>
      </c>
    </row>
    <row r="12" spans="1:5">
      <c r="A12" s="28" t="s">
        <v>450</v>
      </c>
      <c r="B12" s="64">
        <v>277</v>
      </c>
      <c r="C12" s="64">
        <v>16.830324909747294</v>
      </c>
      <c r="D12" s="64">
        <v>49.496468372312044</v>
      </c>
    </row>
    <row r="18" spans="2:14">
      <c r="B18" t="s">
        <v>454</v>
      </c>
      <c r="C18" t="s">
        <v>499</v>
      </c>
      <c r="D18" t="s">
        <v>500</v>
      </c>
      <c r="E18" t="s">
        <v>501</v>
      </c>
      <c r="F18" t="s">
        <v>502</v>
      </c>
      <c r="G18" t="s">
        <v>503</v>
      </c>
      <c r="H18" t="s">
        <v>504</v>
      </c>
      <c r="I18" t="s">
        <v>505</v>
      </c>
      <c r="J18" t="s">
        <v>507</v>
      </c>
    </row>
    <row r="19" spans="2:14">
      <c r="B19" t="s">
        <v>22</v>
      </c>
      <c r="C19">
        <v>5</v>
      </c>
      <c r="D19">
        <v>9.8000000000000007</v>
      </c>
      <c r="E19">
        <v>26.200000000000003</v>
      </c>
      <c r="F19">
        <f>C19*D19</f>
        <v>49</v>
      </c>
      <c r="G19">
        <f>D19-G$30</f>
        <v>-7.0303249097472928</v>
      </c>
      <c r="H19">
        <f>G19^2</f>
        <v>49.425468336613278</v>
      </c>
      <c r="I19">
        <f>C19*H19</f>
        <v>247.12734168306639</v>
      </c>
      <c r="J19">
        <f>(C19-1)*E19</f>
        <v>104.80000000000001</v>
      </c>
    </row>
    <row r="20" spans="2:14">
      <c r="B20" t="s">
        <v>12</v>
      </c>
      <c r="C20">
        <v>79</v>
      </c>
      <c r="D20">
        <v>16.911392405063292</v>
      </c>
      <c r="E20">
        <v>40.389483933787723</v>
      </c>
      <c r="F20">
        <f t="shared" ref="F20:F26" si="1">C20*D20</f>
        <v>1336</v>
      </c>
      <c r="G20">
        <f t="shared" ref="G20:G26" si="2">D20-G$30</f>
        <v>8.1067495315998883E-2</v>
      </c>
      <c r="H20">
        <f t="shared" ref="H20:H26" si="3">G20^2</f>
        <v>6.5719387968095006E-3</v>
      </c>
      <c r="I20">
        <f t="shared" ref="I20:I26" si="4">C20*H20</f>
        <v>0.51918316494795058</v>
      </c>
      <c r="J20">
        <f t="shared" ref="J20:J26" si="5">(C20-1)*E20</f>
        <v>3150.3797468354423</v>
      </c>
    </row>
    <row r="21" spans="2:14">
      <c r="B21" t="s">
        <v>20</v>
      </c>
      <c r="C21">
        <v>9</v>
      </c>
      <c r="D21">
        <v>19.888888888888889</v>
      </c>
      <c r="E21">
        <v>99.361111111111086</v>
      </c>
      <c r="F21">
        <f t="shared" si="1"/>
        <v>179</v>
      </c>
      <c r="G21">
        <f t="shared" si="2"/>
        <v>3.0585639791415957</v>
      </c>
      <c r="H21">
        <f t="shared" si="3"/>
        <v>9.3548136145024721</v>
      </c>
      <c r="I21">
        <f t="shared" si="4"/>
        <v>84.193322530522252</v>
      </c>
      <c r="J21">
        <f t="shared" si="5"/>
        <v>794.88888888888869</v>
      </c>
    </row>
    <row r="22" spans="2:14">
      <c r="B22" t="s">
        <v>21</v>
      </c>
      <c r="C22">
        <v>36</v>
      </c>
      <c r="D22">
        <v>16.333333333333332</v>
      </c>
      <c r="E22">
        <v>64.742857142857147</v>
      </c>
      <c r="F22">
        <f t="shared" si="1"/>
        <v>588</v>
      </c>
      <c r="G22">
        <f t="shared" si="2"/>
        <v>-0.49699157641396141</v>
      </c>
      <c r="H22">
        <f t="shared" si="3"/>
        <v>0.24700062702643444</v>
      </c>
      <c r="I22">
        <f t="shared" si="4"/>
        <v>8.8920225729516389</v>
      </c>
      <c r="J22">
        <f t="shared" si="5"/>
        <v>2266</v>
      </c>
    </row>
    <row r="23" spans="2:14">
      <c r="B23" t="s">
        <v>23</v>
      </c>
      <c r="C23">
        <v>14</v>
      </c>
      <c r="D23">
        <v>17</v>
      </c>
      <c r="E23">
        <v>28</v>
      </c>
      <c r="F23">
        <f t="shared" si="1"/>
        <v>238</v>
      </c>
      <c r="G23">
        <f t="shared" si="2"/>
        <v>0.16967509025270644</v>
      </c>
      <c r="H23">
        <f t="shared" si="3"/>
        <v>2.8789636252264075E-2</v>
      </c>
      <c r="I23">
        <f t="shared" si="4"/>
        <v>0.40305490753169704</v>
      </c>
      <c r="J23">
        <f t="shared" si="5"/>
        <v>364</v>
      </c>
    </row>
    <row r="24" spans="2:14">
      <c r="B24" t="s">
        <v>24</v>
      </c>
      <c r="C24">
        <v>6</v>
      </c>
      <c r="D24">
        <v>9.8333333333333339</v>
      </c>
      <c r="E24">
        <v>10.966666666666674</v>
      </c>
      <c r="F24">
        <f t="shared" si="1"/>
        <v>59</v>
      </c>
      <c r="G24">
        <f t="shared" si="2"/>
        <v>-6.9969915764139596</v>
      </c>
      <c r="H24">
        <f t="shared" si="3"/>
        <v>48.957891120407908</v>
      </c>
      <c r="I24">
        <f t="shared" si="4"/>
        <v>293.74734672244745</v>
      </c>
      <c r="J24">
        <f t="shared" si="5"/>
        <v>54.833333333333371</v>
      </c>
    </row>
    <row r="25" spans="2:14">
      <c r="B25" t="s">
        <v>14</v>
      </c>
      <c r="C25">
        <v>116</v>
      </c>
      <c r="D25">
        <v>17.629310344827587</v>
      </c>
      <c r="E25">
        <v>50.026611694152933</v>
      </c>
      <c r="F25">
        <f t="shared" si="1"/>
        <v>2045</v>
      </c>
      <c r="G25">
        <f t="shared" si="2"/>
        <v>0.79898543508029363</v>
      </c>
      <c r="H25">
        <f t="shared" si="3"/>
        <v>0.63837772547044613</v>
      </c>
      <c r="I25">
        <f t="shared" si="4"/>
        <v>74.051816154571753</v>
      </c>
      <c r="J25">
        <f t="shared" si="5"/>
        <v>5753.060344827587</v>
      </c>
    </row>
    <row r="26" spans="2:14">
      <c r="B26" t="s">
        <v>17</v>
      </c>
      <c r="C26">
        <v>12</v>
      </c>
      <c r="D26">
        <v>14</v>
      </c>
      <c r="E26">
        <v>33.454545454545453</v>
      </c>
      <c r="F26">
        <f t="shared" si="1"/>
        <v>168</v>
      </c>
      <c r="G26">
        <f t="shared" si="2"/>
        <v>-2.8303249097472936</v>
      </c>
      <c r="H26">
        <f t="shared" si="3"/>
        <v>8.0107390947360262</v>
      </c>
      <c r="I26">
        <f t="shared" si="4"/>
        <v>96.128869136832321</v>
      </c>
      <c r="J26">
        <f t="shared" si="5"/>
        <v>368</v>
      </c>
    </row>
    <row r="27" spans="2:14">
      <c r="B27" t="s">
        <v>450</v>
      </c>
      <c r="C27">
        <v>277</v>
      </c>
      <c r="D27">
        <v>16.830324909747294</v>
      </c>
      <c r="E27">
        <v>49.496468372312044</v>
      </c>
      <c r="F27">
        <f>SUM(F19:F26)</f>
        <v>4662</v>
      </c>
      <c r="I27">
        <f>SUM(I19:I26)</f>
        <v>805.0629568728715</v>
      </c>
      <c r="J27">
        <f>SUM(J19:J26)</f>
        <v>12855.962313885251</v>
      </c>
    </row>
    <row r="30" spans="2:14" ht="16" thickBot="1">
      <c r="F30" t="s">
        <v>502</v>
      </c>
      <c r="G30">
        <f>F27/C27</f>
        <v>16.830324909747294</v>
      </c>
    </row>
    <row r="31" spans="2:14" ht="32">
      <c r="I31" s="6" t="s">
        <v>134</v>
      </c>
      <c r="J31" s="7" t="s">
        <v>127</v>
      </c>
      <c r="K31" s="7" t="s">
        <v>135</v>
      </c>
      <c r="L31" s="7" t="s">
        <v>136</v>
      </c>
      <c r="M31" s="7" t="s">
        <v>137</v>
      </c>
      <c r="N31" s="7" t="s">
        <v>138</v>
      </c>
    </row>
    <row r="32" spans="2:14">
      <c r="F32" t="s">
        <v>506</v>
      </c>
      <c r="G32">
        <f>I27</f>
        <v>805.0629568728715</v>
      </c>
      <c r="I32" s="8" t="s">
        <v>139</v>
      </c>
      <c r="J32" s="14">
        <v>7</v>
      </c>
      <c r="K32" s="68">
        <v>805.06295687287093</v>
      </c>
      <c r="L32" s="12">
        <v>115.00899383898157</v>
      </c>
      <c r="M32" s="69">
        <v>2.4064646883159941</v>
      </c>
      <c r="N32" s="70">
        <v>2.1001683116323087E-2</v>
      </c>
    </row>
    <row r="33" spans="6:14">
      <c r="F33" t="s">
        <v>507</v>
      </c>
      <c r="G33">
        <f>J27</f>
        <v>12855.962313885251</v>
      </c>
      <c r="I33" s="5" t="s">
        <v>140</v>
      </c>
      <c r="J33" s="33">
        <v>269</v>
      </c>
      <c r="K33" s="71">
        <v>12855.962313885253</v>
      </c>
      <c r="L33" s="32">
        <v>47.791681464257444</v>
      </c>
      <c r="M33" s="32"/>
      <c r="N33" s="32"/>
    </row>
    <row r="34" spans="6:14" ht="16" thickBot="1">
      <c r="I34" s="18" t="s">
        <v>141</v>
      </c>
      <c r="J34" s="15">
        <v>276</v>
      </c>
      <c r="K34" s="13">
        <v>13661.025270758124</v>
      </c>
      <c r="L34" s="13"/>
      <c r="M34" s="13"/>
      <c r="N34" s="13"/>
    </row>
    <row r="35" spans="6:14">
      <c r="F35" t="s">
        <v>508</v>
      </c>
      <c r="G35">
        <f>G32/(8-1)</f>
        <v>115.00899383898164</v>
      </c>
    </row>
    <row r="36" spans="6:14">
      <c r="F36" t="s">
        <v>509</v>
      </c>
      <c r="G36">
        <f>G33/(C27-8)</f>
        <v>47.791681464257437</v>
      </c>
    </row>
    <row r="38" spans="6:14">
      <c r="F38" t="s">
        <v>510</v>
      </c>
      <c r="G38">
        <f>G35/G36</f>
        <v>2.4064646883159959</v>
      </c>
      <c r="H38">
        <f>FDIST(G38, 7, 269)</f>
        <v>2.1001683116323153E-2</v>
      </c>
    </row>
    <row r="40" spans="6:14">
      <c r="F40" t="s">
        <v>511</v>
      </c>
      <c r="G40">
        <f>FINV(0.05, 7,269)</f>
        <v>2.0437079823660436</v>
      </c>
      <c r="H40">
        <f>FINV(0.05, J32,J33)</f>
        <v>2.0437079823660436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8F63-29CD-2845-8E22-B2B127759723}">
  <dimension ref="A3:D21"/>
  <sheetViews>
    <sheetView tabSelected="1" topLeftCell="A6" zoomScale="265" zoomScaleNormal="265" workbookViewId="0">
      <selection activeCell="D22" sqref="D22"/>
    </sheetView>
  </sheetViews>
  <sheetFormatPr baseColWidth="10" defaultRowHeight="15"/>
  <cols>
    <col min="1" max="1" width="13.6640625" bestFit="1" customWidth="1"/>
    <col min="2" max="2" width="14.83203125" bestFit="1" customWidth="1"/>
    <col min="3" max="4" width="12.1640625" bestFit="1" customWidth="1"/>
  </cols>
  <sheetData>
    <row r="3" spans="1:4">
      <c r="A3" s="63" t="s">
        <v>475</v>
      </c>
      <c r="B3" s="63" t="s">
        <v>525</v>
      </c>
    </row>
    <row r="4" spans="1:4">
      <c r="A4" s="63" t="s">
        <v>454</v>
      </c>
      <c r="B4">
        <v>0</v>
      </c>
      <c r="C4">
        <v>1</v>
      </c>
      <c r="D4" t="s">
        <v>450</v>
      </c>
    </row>
    <row r="5" spans="1:4">
      <c r="A5" s="28">
        <v>0</v>
      </c>
      <c r="B5" s="64">
        <v>15.876106194690266</v>
      </c>
      <c r="C5" s="64">
        <v>17.145833333333332</v>
      </c>
      <c r="D5" s="64">
        <v>16.254658385093169</v>
      </c>
    </row>
    <row r="6" spans="1:4">
      <c r="A6" s="28">
        <v>1</v>
      </c>
      <c r="B6" s="64">
        <v>17.776470588235295</v>
      </c>
      <c r="C6" s="64">
        <v>17.225806451612904</v>
      </c>
      <c r="D6" s="64">
        <v>17.629310344827587</v>
      </c>
    </row>
    <row r="7" spans="1:4">
      <c r="A7" s="28" t="s">
        <v>450</v>
      </c>
      <c r="B7" s="64">
        <v>16.69191919191919</v>
      </c>
      <c r="C7" s="64">
        <v>17.177215189873419</v>
      </c>
      <c r="D7" s="64">
        <v>16.830324909747294</v>
      </c>
    </row>
    <row r="10" spans="1:4">
      <c r="A10" t="s">
        <v>454</v>
      </c>
      <c r="B10">
        <v>0</v>
      </c>
      <c r="C10">
        <v>1</v>
      </c>
      <c r="D10" t="s">
        <v>450</v>
      </c>
    </row>
    <row r="11" spans="1:4">
      <c r="A11">
        <v>0</v>
      </c>
      <c r="B11">
        <v>15.876106194690266</v>
      </c>
      <c r="C11">
        <v>17.145833333333332</v>
      </c>
      <c r="D11">
        <v>16.254658385093169</v>
      </c>
    </row>
    <row r="12" spans="1:4">
      <c r="A12">
        <v>1</v>
      </c>
      <c r="B12">
        <v>17.776470588235295</v>
      </c>
      <c r="C12">
        <v>17.225806451612904</v>
      </c>
      <c r="D12">
        <v>17.629310344827587</v>
      </c>
    </row>
    <row r="13" spans="1:4">
      <c r="A13" t="s">
        <v>450</v>
      </c>
      <c r="B13">
        <v>16.69191919191919</v>
      </c>
      <c r="C13">
        <v>17.177215189873419</v>
      </c>
      <c r="D13">
        <v>16.830324909747294</v>
      </c>
    </row>
    <row r="15" spans="1:4">
      <c r="B15">
        <v>0</v>
      </c>
      <c r="C15">
        <v>1</v>
      </c>
    </row>
    <row r="16" spans="1:4">
      <c r="A16">
        <v>0</v>
      </c>
      <c r="B16">
        <f>D11*B13/D13</f>
        <v>16.120986713636817</v>
      </c>
      <c r="C16">
        <f>D11*C13/D13</f>
        <v>16.589683586971109</v>
      </c>
    </row>
    <row r="17" spans="1:4">
      <c r="A17">
        <v>1</v>
      </c>
      <c r="B17">
        <f>D12*B13/D13</f>
        <v>17.484334097121451</v>
      </c>
      <c r="C17">
        <f>D12*C13/D13</f>
        <v>17.992668535280934</v>
      </c>
    </row>
    <row r="19" spans="1:4">
      <c r="B19">
        <f>(B11-B16)^2/B16</f>
        <v>3.7197765636024353E-3</v>
      </c>
      <c r="C19">
        <f>(C11-C16)^2/C16</f>
        <v>1.8644270022225094E-2</v>
      </c>
    </row>
    <row r="20" spans="1:4">
      <c r="B20">
        <f>(B12-B17)^2/B17</f>
        <v>4.8811541215264065E-3</v>
      </c>
      <c r="C20">
        <f>(C12-C17)^2/C17</f>
        <v>3.2684282168292118E-2</v>
      </c>
    </row>
    <row r="21" spans="1:4">
      <c r="D21">
        <f>SUM(B19:C20)</f>
        <v>5.9929482875646055E-2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Sheet5</vt:lpstr>
      <vt:lpstr>Sheet10</vt:lpstr>
      <vt:lpstr>Sheet11</vt:lpstr>
      <vt:lpstr>Sheet12</vt:lpstr>
      <vt:lpstr>Sheet13</vt:lpstr>
      <vt:lpstr>Sheet14</vt:lpstr>
      <vt:lpstr>Sheet15</vt:lpstr>
      <vt:lpstr>Sheet1</vt:lpstr>
      <vt:lpstr>Sheet2</vt:lpstr>
      <vt:lpstr>The Biggest Loser Datatset</vt:lpstr>
      <vt:lpstr>ANOVA_HID</vt:lpstr>
      <vt:lpstr>ANOVA_HID1</vt:lpstr>
      <vt:lpstr>2 samples t test_HID</vt:lpstr>
      <vt:lpstr>2 samples t test_HID1</vt:lpstr>
      <vt:lpstr>2 samples t test_HID2</vt:lpstr>
      <vt:lpstr>2 samples t test</vt:lpstr>
      <vt:lpstr>ANOVA</vt:lpstr>
      <vt:lpstr>z test (2 samples)4</vt:lpstr>
      <vt:lpstr>z test (2 samples)3</vt:lpstr>
      <vt:lpstr>z test (2 samples)2</vt:lpstr>
      <vt:lpstr>z test (2 samples)1</vt:lpstr>
      <vt:lpstr>ANOVA1_HID</vt:lpstr>
      <vt:lpstr>ANOVA1_HID1</vt:lpstr>
      <vt:lpstr>ANOVA1</vt:lpstr>
      <vt:lpstr>z test (2 samples)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Adrian</dc:creator>
  <cp:lastModifiedBy>Microsoft Office User</cp:lastModifiedBy>
  <dcterms:created xsi:type="dcterms:W3CDTF">2016-09-02T14:13:16Z</dcterms:created>
  <dcterms:modified xsi:type="dcterms:W3CDTF">2020-12-04T02:58:13Z</dcterms:modified>
</cp:coreProperties>
</file>