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ne-macbook/Downloads/"/>
    </mc:Choice>
  </mc:AlternateContent>
  <xr:revisionPtr revIDLastSave="0" documentId="13_ncr:1_{0DA3DC14-9774-C041-AFAA-A8DD5A6FCE0F}" xr6:coauthVersionLast="43" xr6:coauthVersionMax="44" xr10:uidLastSave="{00000000-0000-0000-0000-000000000000}"/>
  <bookViews>
    <workbookView xWindow="14820" yWindow="480" windowWidth="28800" windowHeight="16380" xr2:uid="{6F4EC6E1-3CEC-EF4D-9888-7348741FE634}"/>
  </bookViews>
  <sheets>
    <sheet name="ROI NPV" sheetId="1" r:id="rId1"/>
    <sheet name="Processing Costs" sheetId="3" r:id="rId2"/>
    <sheet name="Project Charter Cost Summary" sheetId="4" r:id="rId3"/>
    <sheet name="Customer Sati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" l="1"/>
  <c r="D26" i="1"/>
  <c r="D28" i="1"/>
  <c r="E11" i="1" l="1"/>
  <c r="G18" i="3"/>
  <c r="F11" i="1"/>
  <c r="E12" i="1"/>
  <c r="E16" i="1"/>
  <c r="D29" i="1"/>
  <c r="D11" i="1" s="1"/>
  <c r="D13" i="1" s="1"/>
  <c r="D21" i="5" l="1"/>
  <c r="D22" i="5" s="1"/>
  <c r="D23" i="5" s="1"/>
  <c r="D35" i="1" s="1"/>
  <c r="E10" i="4" s="1"/>
  <c r="D16" i="5"/>
  <c r="D15" i="5"/>
  <c r="D11" i="5"/>
  <c r="D12" i="5" s="1"/>
  <c r="D10" i="5"/>
  <c r="D17" i="5" l="1"/>
  <c r="D18" i="5" s="1"/>
  <c r="D19" i="5" s="1"/>
  <c r="D33" i="1" s="1"/>
  <c r="D13" i="5"/>
  <c r="D34" i="1" s="1"/>
  <c r="G11" i="1" l="1"/>
  <c r="F16" i="1"/>
  <c r="G16" i="1" s="1"/>
  <c r="F12" i="1"/>
  <c r="G12" i="1" s="1"/>
  <c r="G19" i="3"/>
  <c r="H19" i="3" s="1"/>
  <c r="G10" i="3"/>
  <c r="G11" i="3" s="1"/>
  <c r="H11" i="3" s="1"/>
  <c r="G13" i="1" l="1"/>
  <c r="E13" i="1"/>
  <c r="F13" i="1"/>
  <c r="H18" i="3"/>
  <c r="H20" i="3" s="1"/>
  <c r="H10" i="3"/>
  <c r="H12" i="3" s="1"/>
  <c r="H22" i="3" l="1"/>
  <c r="D32" i="1"/>
  <c r="D36" i="1" s="1"/>
  <c r="E11" i="4" s="1"/>
  <c r="H13" i="1"/>
  <c r="E15" i="1" l="1"/>
  <c r="E17" i="1" s="1"/>
  <c r="E19" i="1" s="1"/>
  <c r="G15" i="1"/>
  <c r="G17" i="1" s="1"/>
  <c r="G19" i="1" s="1"/>
  <c r="D15" i="1"/>
  <c r="D17" i="1" s="1"/>
  <c r="F15" i="1"/>
  <c r="F17" i="1" s="1"/>
  <c r="F19" i="1" s="1"/>
  <c r="H17" i="1" l="1"/>
  <c r="D19" i="1"/>
  <c r="D20" i="1" s="1"/>
  <c r="E20" i="1" l="1"/>
  <c r="F20" i="1" s="1"/>
  <c r="G20" i="1" s="1"/>
  <c r="D22" i="1" s="1"/>
</calcChain>
</file>

<file path=xl/sharedStrings.xml><?xml version="1.0" encoding="utf-8"?>
<sst xmlns="http://schemas.openxmlformats.org/spreadsheetml/2006/main" count="73" uniqueCount="63">
  <si>
    <t>Financial Analysis AllInsure Claims Automation Project</t>
  </si>
  <si>
    <t>Assumption project completed within 3 months</t>
  </si>
  <si>
    <t>Costs</t>
  </si>
  <si>
    <t>Discounted costs</t>
  </si>
  <si>
    <t>Benfits</t>
  </si>
  <si>
    <t>Discount factor</t>
  </si>
  <si>
    <t>Discounted benefits</t>
  </si>
  <si>
    <t>Assumptions</t>
  </si>
  <si>
    <t>Software and hosting services</t>
  </si>
  <si>
    <t>Total project costs (all used during year 1)</t>
  </si>
  <si>
    <t>Benefits</t>
  </si>
  <si>
    <t>Current cost of processing inaccurate claim / claim</t>
  </si>
  <si>
    <t>Current cost of processing an accurate / claim</t>
  </si>
  <si>
    <t>Manual claim processing costs</t>
  </si>
  <si>
    <t>Manual Processing Costs</t>
  </si>
  <si>
    <t>Automated Processing Costs</t>
  </si>
  <si>
    <t>Automation will reduce inaccurate claims by 75%</t>
  </si>
  <si>
    <t>Automation cost savings</t>
  </si>
  <si>
    <t>Claim processing costs</t>
  </si>
  <si>
    <t>Column1</t>
  </si>
  <si>
    <t>Column2</t>
  </si>
  <si>
    <t>Column3</t>
  </si>
  <si>
    <t>Discounted life cycle ROI</t>
  </si>
  <si>
    <t>Discount rate (adjusted for project length)</t>
  </si>
  <si>
    <t>Year</t>
  </si>
  <si>
    <t>Reduced claim processing costs (refer table below)</t>
  </si>
  <si>
    <t>Total</t>
  </si>
  <si>
    <t>Total annual benefits</t>
  </si>
  <si>
    <t>Accurate Claims</t>
  </si>
  <si>
    <t>Inaccurate claims</t>
  </si>
  <si>
    <t>Column4</t>
  </si>
  <si>
    <t>Column5</t>
  </si>
  <si>
    <t>Column6</t>
  </si>
  <si>
    <t>Numer of claims / year</t>
  </si>
  <si>
    <t>Automated cost of processing an accurate / claim</t>
  </si>
  <si>
    <t>Automated cost of processing inaccurate claim / claim</t>
  </si>
  <si>
    <t>Project Implementation Cost</t>
  </si>
  <si>
    <t>Reduced customer churn</t>
  </si>
  <si>
    <t>Allinsure customer count</t>
  </si>
  <si>
    <t>Current policies per customer</t>
  </si>
  <si>
    <t xml:space="preserve">Current customer churn </t>
  </si>
  <si>
    <t xml:space="preserve">Retained customers </t>
  </si>
  <si>
    <t>Retained policies at 1.3 policies / customer</t>
  </si>
  <si>
    <t>Increase in policies at 1.3 policies / customer</t>
  </si>
  <si>
    <t>Average policy profit</t>
  </si>
  <si>
    <t>Increase in policies per customer</t>
  </si>
  <si>
    <t>New policies to existing customers</t>
  </si>
  <si>
    <t>Profit from new policies</t>
  </si>
  <si>
    <t>Profit from reduced customer churn</t>
  </si>
  <si>
    <t>Customer Satisfaction Effect</t>
  </si>
  <si>
    <t>Policy purchases from customer recommendations % of total policies (increase in Net Promoter Score)</t>
  </si>
  <si>
    <t>Profit from recommended policies</t>
  </si>
  <si>
    <t>Cumulative benefits</t>
  </si>
  <si>
    <t>Decrease in customer churn</t>
  </si>
  <si>
    <t>Increase in products per customer</t>
  </si>
  <si>
    <t>Increase in customer recommendations</t>
  </si>
  <si>
    <t>Inaccurate claims (reduces due to automation)</t>
  </si>
  <si>
    <t>Accurate Claims (increases due to automation)</t>
  </si>
  <si>
    <t>Discounted benefits/costs</t>
  </si>
  <si>
    <t>Projected 12 month benefits</t>
  </si>
  <si>
    <t>One off Staff training</t>
  </si>
  <si>
    <t>Configuration and setup</t>
  </si>
  <si>
    <t>Project staffing (504 hours at $65/hour)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</si>
</sst>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9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" fontId="0" fillId="0" borderId="0" xfId="0" applyNumberFormat="1"/>
    <xf numFmtId="9" fontId="0" fillId="0" borderId="0" xfId="3" applyFont="1"/>
    <xf numFmtId="0" fontId="0" fillId="0" borderId="0" xfId="0" applyAlignment="1">
      <alignment wrapText="1"/>
    </xf>
    <xf numFmtId="165" fontId="0" fillId="0" borderId="0" xfId="1" applyNumberFormat="1" applyFont="1"/>
    <xf numFmtId="166" fontId="0" fillId="0" borderId="0" xfId="2" applyNumberFormat="1" applyFont="1"/>
    <xf numFmtId="166" fontId="1" fillId="0" borderId="0" xfId="2" applyNumberFormat="1" applyFont="1"/>
    <xf numFmtId="9" fontId="1" fillId="0" borderId="0" xfId="3" applyFont="1"/>
    <xf numFmtId="37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* #,##0_);_(* \(#,##0\);_(* &quot;-&quot;??_);_(@_)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alignment horizontal="left" vertical="bottom" textRotation="0" wrapText="0" indent="0" justifyLastLine="0" shrinkToFit="0" readingOrder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779D5-5166-F14E-A4DF-C1F826E49C04}" name="Table3" displayName="Table3" ref="C6:H36" totalsRowShown="0">
  <autoFilter ref="C6:H36" xr:uid="{4C9DD9E6-40C9-A549-BF6E-6DB2DA126C29}"/>
  <tableColumns count="6">
    <tableColumn id="1" xr3:uid="{5F9DDBBA-80F8-8C41-B70B-52A4F0E3B757}" name="Column1"/>
    <tableColumn id="2" xr3:uid="{43D13D46-FB26-1141-9012-3AA2D6B970B7}" name="Column2" dataDxfId="5"/>
    <tableColumn id="3" xr3:uid="{684ABC3E-A20F-E24C-818D-171202899AD1}" name="Column3"/>
    <tableColumn id="4" xr3:uid="{8531EE31-9434-554C-97B4-897436BB54A2}" name="Column4"/>
    <tableColumn id="5" xr3:uid="{4B0950F5-2A5F-5748-834F-A0E512B86492}" name="Column5"/>
    <tableColumn id="6" xr3:uid="{DA19B2A7-0A5A-CD48-A78E-E35B2AE69B2E}" name="Column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36E1B0-3C11-4045-A35B-E3E0E2B3951A}" name="Table2" displayName="Table2" ref="F3:H22" totalsRowShown="0">
  <autoFilter ref="F3:H22" xr:uid="{C2F0FEAC-140E-C64D-ADB4-DA31571D8276}"/>
  <tableColumns count="3">
    <tableColumn id="1" xr3:uid="{20BA5EFF-103A-DE47-8E16-932F31473416}" name="Column1" dataDxfId="4"/>
    <tableColumn id="2" xr3:uid="{F381FF0F-0E60-7545-B8F1-A3CD0B7D1A1F}" name="Column2" dataDxfId="3"/>
    <tableColumn id="3" xr3:uid="{7369ADAA-F9E0-0E42-AF2D-CADD33217C26}" name="Column3" dataDxfId="2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2015B-9070-AD4B-842F-1A2BB8911E98}" name="Table1" displayName="Table1" ref="D9:E11" totalsRowShown="0">
  <autoFilter ref="D9:E11" xr:uid="{C3DD37B1-7A44-AC42-B482-EC75A73CAB54}"/>
  <tableColumns count="2">
    <tableColumn id="1" xr3:uid="{E1F500BB-435B-084C-9BF2-A4DF856B22FA}" name="Column1"/>
    <tableColumn id="2" xr3:uid="{A29C6687-6DB7-C04B-8F1D-DC4497E53224}" name="Column2" dataDxfId="1">
      <calculatedColumnFormula>'ROI NPV'!D35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D058CD-9B9E-8941-8417-D6E9047156A7}" name="Table4" displayName="Table4" ref="B4:D23" totalsRowShown="0">
  <autoFilter ref="B4:D23" xr:uid="{71BDABE8-5858-2F44-B7E4-358EA3950C4A}"/>
  <tableColumns count="3">
    <tableColumn id="1" xr3:uid="{0D176F0F-8BE6-AE49-B833-01618E3A7364}" name="Column1"/>
    <tableColumn id="2" xr3:uid="{26B69270-A43D-8A47-BE63-9D9771B26CBA}" name="Column2"/>
    <tableColumn id="3" xr3:uid="{6E2E73AD-4265-E94D-A681-C000831EA04F}" name="Column3" dataDxfId="0" dataCellStyle="Comm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6C49-AD2C-DD4C-A006-796136AD6696}">
  <dimension ref="C6:H36"/>
  <sheetViews>
    <sheetView tabSelected="1" zoomScale="135" zoomScaleNormal="135" workbookViewId="0">
      <selection activeCell="D29" sqref="D29"/>
    </sheetView>
  </sheetViews>
  <sheetFormatPr baseColWidth="10" defaultRowHeight="16" x14ac:dyDescent="0.2"/>
  <cols>
    <col min="3" max="3" width="48.33203125" customWidth="1"/>
    <col min="5" max="5" width="9.1640625" customWidth="1"/>
    <col min="6" max="6" width="9.5" customWidth="1"/>
    <col min="7" max="7" width="10.1640625" customWidth="1"/>
    <col min="8" max="8" width="9.5" customWidth="1"/>
  </cols>
  <sheetData>
    <row r="6" spans="3:8" x14ac:dyDescent="0.2">
      <c r="C6" s="3" t="s">
        <v>19</v>
      </c>
      <c r="D6" t="s">
        <v>20</v>
      </c>
      <c r="E6" t="s">
        <v>21</v>
      </c>
      <c r="F6" t="s">
        <v>30</v>
      </c>
      <c r="G6" t="s">
        <v>31</v>
      </c>
      <c r="H6" t="s">
        <v>32</v>
      </c>
    </row>
    <row r="7" spans="3:8" x14ac:dyDescent="0.2">
      <c r="C7" s="3" t="s">
        <v>0</v>
      </c>
    </row>
    <row r="8" spans="3:8" x14ac:dyDescent="0.2">
      <c r="C8" t="s">
        <v>23</v>
      </c>
      <c r="D8" s="10">
        <v>0.06</v>
      </c>
    </row>
    <row r="9" spans="3:8" x14ac:dyDescent="0.2">
      <c r="C9" t="s">
        <v>1</v>
      </c>
      <c r="D9" s="3"/>
      <c r="E9" s="6" t="s">
        <v>24</v>
      </c>
      <c r="F9" s="3"/>
      <c r="G9" s="3"/>
      <c r="H9" s="3"/>
    </row>
    <row r="10" spans="3:8" x14ac:dyDescent="0.2">
      <c r="D10" s="6">
        <v>0</v>
      </c>
      <c r="E10" s="6">
        <v>1</v>
      </c>
      <c r="F10" s="6">
        <v>2</v>
      </c>
      <c r="G10" s="6">
        <v>3</v>
      </c>
      <c r="H10" s="6" t="s">
        <v>26</v>
      </c>
    </row>
    <row r="11" spans="3:8" x14ac:dyDescent="0.2">
      <c r="C11" t="s">
        <v>2</v>
      </c>
      <c r="D11" s="11">
        <f>D29</f>
        <v>65510</v>
      </c>
      <c r="E11" s="11">
        <f>D27+D26*0.1</f>
        <v>17000</v>
      </c>
      <c r="F11" s="11">
        <f>D27+D26*0.1</f>
        <v>17000</v>
      </c>
      <c r="G11" s="11">
        <f>D27+D26*0.1</f>
        <v>17000</v>
      </c>
    </row>
    <row r="12" spans="3:8" x14ac:dyDescent="0.2">
      <c r="C12" t="s">
        <v>5</v>
      </c>
      <c r="D12" s="11">
        <v>1</v>
      </c>
      <c r="E12" s="11">
        <f>1-D12*D8</f>
        <v>0.94</v>
      </c>
      <c r="F12" s="11">
        <f>E12-E12*D8</f>
        <v>0.88359999999999994</v>
      </c>
      <c r="G12" s="11">
        <f>F12-D8*F12</f>
        <v>0.83058399999999999</v>
      </c>
    </row>
    <row r="13" spans="3:8" x14ac:dyDescent="0.2">
      <c r="C13" t="s">
        <v>3</v>
      </c>
      <c r="D13" s="11">
        <f>D12*D11</f>
        <v>65510</v>
      </c>
      <c r="E13" s="11">
        <f t="shared" ref="E13:G13" si="0">E12*E11</f>
        <v>15980</v>
      </c>
      <c r="F13" s="11">
        <f t="shared" si="0"/>
        <v>15021.199999999999</v>
      </c>
      <c r="G13" s="11">
        <f t="shared" si="0"/>
        <v>14119.928</v>
      </c>
      <c r="H13" s="11">
        <f>SUM(D13:G13)</f>
        <v>110631.128</v>
      </c>
    </row>
    <row r="14" spans="3:8" x14ac:dyDescent="0.2">
      <c r="D14" s="11"/>
      <c r="E14" s="11"/>
      <c r="F14" s="11"/>
      <c r="G14" s="11"/>
    </row>
    <row r="15" spans="3:8" x14ac:dyDescent="0.2">
      <c r="C15" t="s">
        <v>4</v>
      </c>
      <c r="D15" s="11">
        <f>0.25*D36</f>
        <v>116972.5</v>
      </c>
      <c r="E15" s="11">
        <f>D36</f>
        <v>467890</v>
      </c>
      <c r="F15" s="11">
        <f>D36</f>
        <v>467890</v>
      </c>
      <c r="G15" s="11">
        <f>D36</f>
        <v>467890</v>
      </c>
    </row>
    <row r="16" spans="3:8" x14ac:dyDescent="0.2">
      <c r="C16" t="s">
        <v>5</v>
      </c>
      <c r="D16" s="11">
        <v>1</v>
      </c>
      <c r="E16" s="11">
        <f>D16-D16*D8</f>
        <v>0.94</v>
      </c>
      <c r="F16" s="11">
        <f>E16-E16*D8</f>
        <v>0.88359999999999994</v>
      </c>
      <c r="G16" s="11">
        <f>F16-F16*D8</f>
        <v>0.83058399999999999</v>
      </c>
    </row>
    <row r="17" spans="3:8" x14ac:dyDescent="0.2">
      <c r="C17" t="s">
        <v>6</v>
      </c>
      <c r="D17" s="11">
        <f>D16*D15</f>
        <v>116972.5</v>
      </c>
      <c r="E17" s="11">
        <f>E16*E15</f>
        <v>439816.6</v>
      </c>
      <c r="F17" s="11">
        <f t="shared" ref="F17:G17" si="1">F16*F15</f>
        <v>413427.60399999999</v>
      </c>
      <c r="G17" s="11">
        <f t="shared" si="1"/>
        <v>388621.94776000001</v>
      </c>
      <c r="H17" s="11">
        <f>SUM(D17:G17)</f>
        <v>1358838.6517599998</v>
      </c>
    </row>
    <row r="18" spans="3:8" x14ac:dyDescent="0.2">
      <c r="D18" s="11"/>
      <c r="E18" s="11"/>
      <c r="F18" s="11"/>
      <c r="G18" s="11"/>
    </row>
    <row r="19" spans="3:8" x14ac:dyDescent="0.2">
      <c r="C19" t="s">
        <v>58</v>
      </c>
      <c r="D19" s="11">
        <f>D17-D13</f>
        <v>51462.5</v>
      </c>
      <c r="E19" s="11">
        <f>E17-E13</f>
        <v>423836.6</v>
      </c>
      <c r="F19" s="11">
        <f t="shared" ref="F19" si="2">F17-F13</f>
        <v>398406.40399999998</v>
      </c>
      <c r="G19" s="11">
        <f>G17-G13</f>
        <v>374502.01976</v>
      </c>
    </row>
    <row r="20" spans="3:8" x14ac:dyDescent="0.2">
      <c r="C20" t="s">
        <v>52</v>
      </c>
      <c r="D20" s="12">
        <f>D19</f>
        <v>51462.5</v>
      </c>
      <c r="E20" s="12">
        <f>D20+E19</f>
        <v>475299.1</v>
      </c>
      <c r="F20" s="12">
        <f>E20+F19</f>
        <v>873705.50399999996</v>
      </c>
      <c r="G20" s="12">
        <f>F20+G19</f>
        <v>1248207.52376</v>
      </c>
      <c r="H20" s="3"/>
    </row>
    <row r="22" spans="3:8" x14ac:dyDescent="0.2">
      <c r="C22" s="2" t="s">
        <v>22</v>
      </c>
      <c r="D22" s="10">
        <f>G20/H13</f>
        <v>11.282606860521209</v>
      </c>
    </row>
    <row r="24" spans="3:8" x14ac:dyDescent="0.2">
      <c r="C24" s="3" t="s">
        <v>7</v>
      </c>
    </row>
    <row r="25" spans="3:8" x14ac:dyDescent="0.2">
      <c r="C25" t="s">
        <v>62</v>
      </c>
      <c r="D25" s="13">
        <f>504*65</f>
        <v>32760</v>
      </c>
    </row>
    <row r="26" spans="3:8" x14ac:dyDescent="0.2">
      <c r="C26" t="s">
        <v>60</v>
      </c>
      <c r="D26" s="13">
        <f>200*75</f>
        <v>15000</v>
      </c>
    </row>
    <row r="27" spans="3:8" x14ac:dyDescent="0.2">
      <c r="C27" t="s">
        <v>8</v>
      </c>
      <c r="D27" s="13">
        <v>15500</v>
      </c>
    </row>
    <row r="28" spans="3:8" x14ac:dyDescent="0.2">
      <c r="C28" t="s">
        <v>61</v>
      </c>
      <c r="D28" s="13">
        <f>50*45</f>
        <v>2250</v>
      </c>
    </row>
    <row r="29" spans="3:8" x14ac:dyDescent="0.2">
      <c r="C29" s="1" t="s">
        <v>9</v>
      </c>
      <c r="D29" s="13">
        <f>SUM(D25:D28)</f>
        <v>65510</v>
      </c>
    </row>
    <row r="30" spans="3:8" x14ac:dyDescent="0.2">
      <c r="C30" s="1"/>
      <c r="D30" s="13"/>
    </row>
    <row r="31" spans="3:8" x14ac:dyDescent="0.2">
      <c r="C31" s="3" t="s">
        <v>10</v>
      </c>
      <c r="D31" s="13"/>
    </row>
    <row r="32" spans="3:8" x14ac:dyDescent="0.2">
      <c r="C32" t="s">
        <v>25</v>
      </c>
      <c r="D32" s="13">
        <f>'Processing Costs'!H22</f>
        <v>92500</v>
      </c>
    </row>
    <row r="33" spans="3:4" x14ac:dyDescent="0.2">
      <c r="C33" t="s">
        <v>53</v>
      </c>
      <c r="D33" s="13">
        <f>'Customer Satis'!D19</f>
        <v>33540</v>
      </c>
    </row>
    <row r="34" spans="3:4" x14ac:dyDescent="0.2">
      <c r="C34" t="s">
        <v>54</v>
      </c>
      <c r="D34" s="13">
        <f>'Customer Satis'!D13</f>
        <v>258000</v>
      </c>
    </row>
    <row r="35" spans="3:4" x14ac:dyDescent="0.2">
      <c r="C35" t="s">
        <v>55</v>
      </c>
      <c r="D35" s="13">
        <f>'Customer Satis'!D23</f>
        <v>83850</v>
      </c>
    </row>
    <row r="36" spans="3:4" x14ac:dyDescent="0.2">
      <c r="C36" s="2" t="s">
        <v>27</v>
      </c>
      <c r="D36" s="13">
        <f>SUM(D32:D35)</f>
        <v>467890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C426-B0F1-A744-A9BB-FA49991E4383}">
  <dimension ref="F3:H22"/>
  <sheetViews>
    <sheetView topLeftCell="E2" zoomScale="170" zoomScaleNormal="170" workbookViewId="0">
      <selection activeCell="F4" sqref="F4:H22"/>
    </sheetView>
  </sheetViews>
  <sheetFormatPr baseColWidth="10" defaultRowHeight="16" x14ac:dyDescent="0.2"/>
  <cols>
    <col min="6" max="6" width="45.6640625" style="5" customWidth="1"/>
    <col min="7" max="7" width="9.83203125" style="7" customWidth="1"/>
    <col min="8" max="8" width="9.5" style="7" customWidth="1"/>
  </cols>
  <sheetData>
    <row r="3" spans="6:8" x14ac:dyDescent="0.2">
      <c r="F3" s="4" t="s">
        <v>19</v>
      </c>
      <c r="G3" s="7" t="s">
        <v>20</v>
      </c>
      <c r="H3" s="7" t="s">
        <v>21</v>
      </c>
    </row>
    <row r="4" spans="6:8" x14ac:dyDescent="0.2">
      <c r="F4" s="6" t="s">
        <v>18</v>
      </c>
    </row>
    <row r="5" spans="6:8" x14ac:dyDescent="0.2">
      <c r="F5" s="5" t="s">
        <v>13</v>
      </c>
      <c r="H5" s="8" t="s">
        <v>2</v>
      </c>
    </row>
    <row r="6" spans="6:8" x14ac:dyDescent="0.2">
      <c r="F6" s="5" t="s">
        <v>12</v>
      </c>
      <c r="G6" s="7">
        <v>45</v>
      </c>
    </row>
    <row r="7" spans="6:8" x14ac:dyDescent="0.2">
      <c r="F7" s="5" t="s">
        <v>11</v>
      </c>
      <c r="G7" s="7">
        <v>75</v>
      </c>
    </row>
    <row r="9" spans="6:8" x14ac:dyDescent="0.2">
      <c r="F9" s="5" t="s">
        <v>33</v>
      </c>
      <c r="G9" s="20">
        <v>2500</v>
      </c>
    </row>
    <row r="10" spans="6:8" x14ac:dyDescent="0.2">
      <c r="F10" s="5" t="s">
        <v>28</v>
      </c>
      <c r="G10" s="20">
        <f>G9*0.35</f>
        <v>875</v>
      </c>
      <c r="H10" s="7">
        <f>G10*G6</f>
        <v>39375</v>
      </c>
    </row>
    <row r="11" spans="6:8" x14ac:dyDescent="0.2">
      <c r="F11" s="5" t="s">
        <v>29</v>
      </c>
      <c r="G11" s="20">
        <f>G9-G10</f>
        <v>1625</v>
      </c>
      <c r="H11" s="7">
        <f>G11*G7</f>
        <v>121875</v>
      </c>
    </row>
    <row r="12" spans="6:8" x14ac:dyDescent="0.2">
      <c r="G12" s="9" t="s">
        <v>14</v>
      </c>
      <c r="H12" s="7">
        <f>SUM(H10:H11)</f>
        <v>161250</v>
      </c>
    </row>
    <row r="14" spans="6:8" x14ac:dyDescent="0.2">
      <c r="F14" s="6" t="s">
        <v>16</v>
      </c>
    </row>
    <row r="15" spans="6:8" x14ac:dyDescent="0.2">
      <c r="F15" s="5" t="s">
        <v>34</v>
      </c>
      <c r="G15" s="7">
        <v>20</v>
      </c>
    </row>
    <row r="16" spans="6:8" x14ac:dyDescent="0.2">
      <c r="F16" s="5" t="s">
        <v>35</v>
      </c>
      <c r="G16" s="7">
        <v>50</v>
      </c>
    </row>
    <row r="18" spans="6:8" x14ac:dyDescent="0.2">
      <c r="F18" s="5" t="s">
        <v>57</v>
      </c>
      <c r="G18" s="20">
        <f>0.75*G9</f>
        <v>1875</v>
      </c>
      <c r="H18" s="7">
        <f>G15*G18</f>
        <v>37500</v>
      </c>
    </row>
    <row r="19" spans="6:8" x14ac:dyDescent="0.2">
      <c r="F19" s="5" t="s">
        <v>56</v>
      </c>
      <c r="G19" s="20">
        <f>G9-G18</f>
        <v>625</v>
      </c>
      <c r="H19" s="7">
        <f>G16*G19</f>
        <v>31250</v>
      </c>
    </row>
    <row r="20" spans="6:8" x14ac:dyDescent="0.2">
      <c r="G20" s="9" t="s">
        <v>15</v>
      </c>
      <c r="H20" s="7">
        <f>SUM(H18:H19)</f>
        <v>68750</v>
      </c>
    </row>
    <row r="22" spans="6:8" x14ac:dyDescent="0.2">
      <c r="G22" s="9" t="s">
        <v>17</v>
      </c>
      <c r="H22" s="7">
        <f>H12-H20</f>
        <v>92500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0A73-FFE6-CF4A-82F0-26A88E8F1898}">
  <dimension ref="D9:E11"/>
  <sheetViews>
    <sheetView topLeftCell="A4" zoomScale="195" zoomScaleNormal="195" workbookViewId="0">
      <selection activeCell="D10" sqref="D10:E11"/>
    </sheetView>
  </sheetViews>
  <sheetFormatPr baseColWidth="10" defaultRowHeight="16" x14ac:dyDescent="0.2"/>
  <cols>
    <col min="4" max="4" width="25.1640625" customWidth="1"/>
  </cols>
  <sheetData>
    <row r="9" spans="4:5" x14ac:dyDescent="0.2">
      <c r="D9" t="s">
        <v>19</v>
      </c>
      <c r="E9" s="7" t="s">
        <v>20</v>
      </c>
    </row>
    <row r="10" spans="4:5" x14ac:dyDescent="0.2">
      <c r="D10" t="s">
        <v>36</v>
      </c>
      <c r="E10" s="7">
        <f>'ROI NPV'!D35</f>
        <v>83850</v>
      </c>
    </row>
    <row r="11" spans="4:5" x14ac:dyDescent="0.2">
      <c r="D11" t="s">
        <v>59</v>
      </c>
      <c r="E11" s="7">
        <f>'ROI NPV'!D36</f>
        <v>467890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148C-F352-E443-AC33-1B5E10B63E70}">
  <dimension ref="B4:D23"/>
  <sheetViews>
    <sheetView topLeftCell="A2" zoomScale="143" zoomScaleNormal="152" workbookViewId="0">
      <selection activeCell="E8" sqref="E8"/>
    </sheetView>
  </sheetViews>
  <sheetFormatPr baseColWidth="10" defaultRowHeight="16" x14ac:dyDescent="0.2"/>
  <cols>
    <col min="2" max="2" width="38.1640625" customWidth="1"/>
    <col min="4" max="4" width="13" style="16" bestFit="1" customWidth="1"/>
  </cols>
  <sheetData>
    <row r="4" spans="2:4" x14ac:dyDescent="0.2">
      <c r="B4" s="3" t="s">
        <v>19</v>
      </c>
      <c r="C4" t="s">
        <v>20</v>
      </c>
      <c r="D4" s="16" t="s">
        <v>21</v>
      </c>
    </row>
    <row r="5" spans="2:4" x14ac:dyDescent="0.2">
      <c r="B5" s="3" t="s">
        <v>49</v>
      </c>
    </row>
    <row r="7" spans="2:4" x14ac:dyDescent="0.2">
      <c r="B7" t="s">
        <v>38</v>
      </c>
      <c r="C7" s="16">
        <v>21500</v>
      </c>
    </row>
    <row r="8" spans="2:4" x14ac:dyDescent="0.2">
      <c r="B8" t="s">
        <v>44</v>
      </c>
      <c r="C8" s="17">
        <v>60</v>
      </c>
    </row>
    <row r="10" spans="2:4" x14ac:dyDescent="0.2">
      <c r="B10" t="s">
        <v>39</v>
      </c>
      <c r="C10">
        <v>1.3</v>
      </c>
      <c r="D10" s="16">
        <f>C10*C7</f>
        <v>27950</v>
      </c>
    </row>
    <row r="11" spans="2:4" x14ac:dyDescent="0.2">
      <c r="B11" t="s">
        <v>45</v>
      </c>
      <c r="C11">
        <v>1.5</v>
      </c>
      <c r="D11" s="16">
        <f>C11*C7</f>
        <v>32250</v>
      </c>
    </row>
    <row r="12" spans="2:4" x14ac:dyDescent="0.2">
      <c r="B12" t="s">
        <v>46</v>
      </c>
      <c r="D12" s="16">
        <f>D11-D10</f>
        <v>4300</v>
      </c>
    </row>
    <row r="13" spans="2:4" x14ac:dyDescent="0.2">
      <c r="B13" s="3" t="s">
        <v>47</v>
      </c>
      <c r="C13" s="3"/>
      <c r="D13" s="18">
        <f>D12*C8</f>
        <v>258000</v>
      </c>
    </row>
    <row r="15" spans="2:4" x14ac:dyDescent="0.2">
      <c r="B15" t="s">
        <v>40</v>
      </c>
      <c r="C15" s="14">
        <v>0.1</v>
      </c>
      <c r="D15" s="16">
        <f>C15*C7</f>
        <v>2150</v>
      </c>
    </row>
    <row r="16" spans="2:4" x14ac:dyDescent="0.2">
      <c r="B16" t="s">
        <v>37</v>
      </c>
      <c r="C16" s="14">
        <v>0.08</v>
      </c>
      <c r="D16" s="16">
        <f>C16*C7</f>
        <v>1720</v>
      </c>
    </row>
    <row r="17" spans="2:4" x14ac:dyDescent="0.2">
      <c r="B17" t="s">
        <v>41</v>
      </c>
      <c r="C17" s="14"/>
      <c r="D17" s="16">
        <f>D15-D16</f>
        <v>430</v>
      </c>
    </row>
    <row r="18" spans="2:4" x14ac:dyDescent="0.2">
      <c r="B18" t="s">
        <v>42</v>
      </c>
      <c r="C18" s="14"/>
      <c r="D18" s="16">
        <f>D17*C10</f>
        <v>559</v>
      </c>
    </row>
    <row r="19" spans="2:4" x14ac:dyDescent="0.2">
      <c r="B19" s="3" t="s">
        <v>48</v>
      </c>
      <c r="C19" s="19"/>
      <c r="D19" s="18">
        <f>D18*C8</f>
        <v>33540</v>
      </c>
    </row>
    <row r="21" spans="2:4" ht="51" x14ac:dyDescent="0.2">
      <c r="B21" s="15" t="s">
        <v>50</v>
      </c>
      <c r="C21" s="14">
        <v>0.05</v>
      </c>
      <c r="D21" s="16">
        <f>C21*C7</f>
        <v>1075</v>
      </c>
    </row>
    <row r="22" spans="2:4" x14ac:dyDescent="0.2">
      <c r="B22" t="s">
        <v>43</v>
      </c>
      <c r="D22" s="16">
        <f>D21*C10</f>
        <v>1397.5</v>
      </c>
    </row>
    <row r="23" spans="2:4" x14ac:dyDescent="0.2">
      <c r="B23" s="3" t="s">
        <v>51</v>
      </c>
      <c r="C23" s="3"/>
      <c r="D23" s="18">
        <f>D22*C8</f>
        <v>83850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ROI NPV</vt:lpstr>
      <vt:lpstr>Processing Costs</vt:lpstr>
      <vt:lpstr>Project Charter Cost Summary</vt:lpstr>
      <vt:lpstr>Customer Satis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2019-08-22T23:56:39Z</dcterms:created>
  <dcterms:modified xsi:type="dcterms:W3CDTF">2019-09-05T05:13:15Z</dcterms:modified>
</cp:coreProperties>
</file>