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ylep\Downloads\"/>
    </mc:Choice>
  </mc:AlternateContent>
  <xr:revisionPtr revIDLastSave="0" documentId="8_{65F12768-86E9-4E7F-A721-550013D6A3DF}" xr6:coauthVersionLast="47" xr6:coauthVersionMax="47" xr10:uidLastSave="{00000000-0000-0000-0000-000000000000}"/>
  <bookViews>
    <workbookView xWindow="28680" yWindow="-120" windowWidth="29040" windowHeight="15840" xr2:uid="{F9988610-ED4F-456C-8F76-7BB2DEEA95CB}"/>
  </bookViews>
  <sheets>
    <sheet name="Exercise 5.1" sheetId="1" r:id="rId1"/>
    <sheet name="Exercise 5.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6" i="1" l="1"/>
  <c r="M15" i="1"/>
  <c r="M14" i="1"/>
  <c r="M13" i="1"/>
  <c r="P5" i="1"/>
  <c r="P6" i="1"/>
  <c r="P7" i="1"/>
  <c r="P8" i="1"/>
  <c r="P9" i="1"/>
  <c r="P10" i="1"/>
  <c r="P4" i="1"/>
  <c r="H23" i="2"/>
  <c r="H28" i="2"/>
  <c r="H22" i="2"/>
  <c r="H21" i="2"/>
  <c r="B26" i="2"/>
  <c r="B25" i="2"/>
  <c r="B24" i="2"/>
  <c r="B23" i="2"/>
  <c r="B21" i="2"/>
  <c r="E13" i="2"/>
  <c r="E14" i="2"/>
  <c r="E15" i="2"/>
  <c r="E16" i="2"/>
  <c r="E17" i="2"/>
  <c r="E18" i="2"/>
  <c r="E19" i="2"/>
  <c r="E12" i="2"/>
  <c r="I4" i="2"/>
  <c r="I3" i="2"/>
  <c r="I2" i="2"/>
  <c r="I36" i="1"/>
  <c r="H38" i="1"/>
  <c r="H37" i="1"/>
  <c r="H36" i="1"/>
  <c r="H34" i="1"/>
  <c r="H33" i="1"/>
  <c r="H32" i="1"/>
  <c r="H31" i="1"/>
  <c r="B33" i="1"/>
  <c r="B34" i="1"/>
  <c r="B36" i="1"/>
  <c r="B35" i="1"/>
  <c r="B31" i="1"/>
  <c r="E22" i="1"/>
  <c r="E23" i="1"/>
  <c r="E24" i="1"/>
  <c r="E25" i="1"/>
  <c r="E26" i="1"/>
  <c r="E27" i="1"/>
  <c r="E28" i="1"/>
  <c r="E29" i="1"/>
  <c r="E21" i="1"/>
  <c r="G13" i="1"/>
  <c r="G14" i="1"/>
  <c r="G12" i="1"/>
  <c r="J2" i="1"/>
  <c r="H2" i="1"/>
  <c r="I2" i="1"/>
  <c r="G2" i="1"/>
</calcChain>
</file>

<file path=xl/sharedStrings.xml><?xml version="1.0" encoding="utf-8"?>
<sst xmlns="http://schemas.openxmlformats.org/spreadsheetml/2006/main" count="115" uniqueCount="79">
  <si>
    <t>CPU</t>
  </si>
  <si>
    <t>CPU Time</t>
  </si>
  <si>
    <t>Disk Time</t>
  </si>
  <si>
    <t>Processing Step</t>
  </si>
  <si>
    <t>1x CPU</t>
  </si>
  <si>
    <t>1x Disk</t>
  </si>
  <si>
    <t>1x Network</t>
  </si>
  <si>
    <t>openPage()</t>
  </si>
  <si>
    <t>getCriteria()</t>
  </si>
  <si>
    <t>search()</t>
  </si>
  <si>
    <t>closePage()</t>
  </si>
  <si>
    <t>displayItem()</t>
  </si>
  <si>
    <t>getItem()</t>
  </si>
  <si>
    <t>Service Time</t>
  </si>
  <si>
    <t>Net Time</t>
  </si>
  <si>
    <t>Total Time</t>
  </si>
  <si>
    <t>Quantity</t>
  </si>
  <si>
    <t>Disk</t>
  </si>
  <si>
    <t>Network</t>
  </si>
  <si>
    <t>Work</t>
  </si>
  <si>
    <t>DB</t>
  </si>
  <si>
    <t>MSG</t>
  </si>
  <si>
    <t>Demand Times Per Unit (s/unit)</t>
  </si>
  <si>
    <t>Processes</t>
  </si>
  <si>
    <t>P0</t>
  </si>
  <si>
    <t>P1</t>
  </si>
  <si>
    <t>P3</t>
  </si>
  <si>
    <t>P5</t>
  </si>
  <si>
    <t>P6</t>
  </si>
  <si>
    <t>P7</t>
  </si>
  <si>
    <t>P10</t>
  </si>
  <si>
    <t>P11</t>
  </si>
  <si>
    <t>P12</t>
  </si>
  <si>
    <t>P13</t>
  </si>
  <si>
    <t>Msg</t>
  </si>
  <si>
    <t>Base Time</t>
  </si>
  <si>
    <t>Path 1</t>
  </si>
  <si>
    <t>Path 2</t>
  </si>
  <si>
    <t>Path 3</t>
  </si>
  <si>
    <t>Path 4</t>
  </si>
  <si>
    <t>Best Demand Time</t>
  </si>
  <si>
    <t>Worst Demand Time</t>
  </si>
  <si>
    <t>Average Path Time</t>
  </si>
  <si>
    <t>Average Demand Time</t>
  </si>
  <si>
    <t>Total CPU Demand Time</t>
  </si>
  <si>
    <t>Total Disk Demand Time</t>
  </si>
  <si>
    <t>Total Network Demand Time</t>
  </si>
  <si>
    <t>Hardware</t>
  </si>
  <si>
    <t>Device</t>
  </si>
  <si>
    <t>Service Unit</t>
  </si>
  <si>
    <t>Delay</t>
  </si>
  <si>
    <t>Kinstructions</t>
  </si>
  <si>
    <t>I/O Operations</t>
  </si>
  <si>
    <t>Visits</t>
  </si>
  <si>
    <t>Messages</t>
  </si>
  <si>
    <t>Software</t>
  </si>
  <si>
    <t>Time</t>
  </si>
  <si>
    <t>Demand Time Per Unit</t>
  </si>
  <si>
    <t>Initialize</t>
  </si>
  <si>
    <t>Switch</t>
  </si>
  <si>
    <t>updateMirrorNY</t>
  </si>
  <si>
    <t>updateMirrorLA</t>
  </si>
  <si>
    <t>queryMirrorNY</t>
  </si>
  <si>
    <t>queryMirrorLA</t>
  </si>
  <si>
    <t>writeMirrorNY</t>
  </si>
  <si>
    <t>writeMirrorLA</t>
  </si>
  <si>
    <t>Values (s)</t>
  </si>
  <si>
    <t>Update Average Path Time</t>
  </si>
  <si>
    <t>Exercise 5.3</t>
  </si>
  <si>
    <t>OpenPage()</t>
  </si>
  <si>
    <t>keywordSearch()</t>
  </si>
  <si>
    <t>isbnSearch()</t>
  </si>
  <si>
    <t>authorNameSearch()</t>
  </si>
  <si>
    <t>getBooks()</t>
  </si>
  <si>
    <t>displayResults()</t>
  </si>
  <si>
    <t>2x CPU</t>
  </si>
  <si>
    <t>1x I/O</t>
  </si>
  <si>
    <t>Times (ms)</t>
  </si>
  <si>
    <t>Times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</si>
</sst>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DE1CC4-32A6-45CF-A0E1-A476F5FCBE44}">
  <dimension ref="A1:P38"/>
  <sheetViews>
    <sheetView tabSelected="1" workbookViewId="0">
      <selection activeCell="M16" sqref="M16"/>
    </sheetView>
  </sheetViews>
  <sheetFormatPr defaultRowHeight="14.4" x14ac:dyDescent="0.3"/>
  <cols>
    <col min="1" max="1" width="13.88671875" bestFit="1" customWidth="1"/>
    <col min="3" max="3" width="12" bestFit="1" customWidth="1"/>
    <col min="4" max="4" width="9.88671875" bestFit="1" customWidth="1"/>
    <col min="6" max="6" width="10" bestFit="1" customWidth="1"/>
    <col min="7" max="7" width="26" bestFit="1" customWidth="1"/>
    <col min="12" max="12" width="19.33203125" bestFit="1" customWidth="1"/>
    <col min="15" max="15" width="10.21875" bestFit="1" customWidth="1"/>
  </cols>
  <sheetData>
    <row r="1" spans="1:16" x14ac:dyDescent="0.3">
      <c r="A1" t="s">
        <v>3</v>
      </c>
      <c r="B1" t="s">
        <v>4</v>
      </c>
      <c r="C1" t="s">
        <v>5</v>
      </c>
      <c r="D1" t="s">
        <v>6</v>
      </c>
      <c r="G1" t="s">
        <v>1</v>
      </c>
      <c r="H1" t="s">
        <v>2</v>
      </c>
      <c r="I1" t="s">
        <v>14</v>
      </c>
      <c r="J1" t="s">
        <v>15</v>
      </c>
      <c r="L1" t="s">
        <v>68</v>
      </c>
    </row>
    <row r="2" spans="1:16" x14ac:dyDescent="0.3">
      <c r="A2" t="s">
        <v>7</v>
      </c>
      <c r="B2">
        <v>100</v>
      </c>
      <c r="C2">
        <v>2</v>
      </c>
      <c r="D2">
        <v>100</v>
      </c>
      <c r="G2">
        <f>SUM(B2:B7)*B9</f>
        <v>7.7499999999999999E-2</v>
      </c>
      <c r="H2">
        <f t="shared" ref="H2:I2" si="0">SUM(C2:C7)*C9</f>
        <v>0.28000000000000003</v>
      </c>
      <c r="I2">
        <f t="shared" si="0"/>
        <v>2.44</v>
      </c>
      <c r="J2">
        <f>SUM(G2:I2)</f>
        <v>2.7974999999999999</v>
      </c>
    </row>
    <row r="3" spans="1:16" x14ac:dyDescent="0.3">
      <c r="A3" t="s">
        <v>8</v>
      </c>
      <c r="B3">
        <v>200</v>
      </c>
      <c r="C3">
        <v>0</v>
      </c>
      <c r="D3">
        <v>2</v>
      </c>
      <c r="L3" t="s">
        <v>3</v>
      </c>
      <c r="M3" t="s">
        <v>75</v>
      </c>
      <c r="N3" t="s">
        <v>76</v>
      </c>
      <c r="O3" t="s">
        <v>6</v>
      </c>
      <c r="P3" t="s">
        <v>78</v>
      </c>
    </row>
    <row r="4" spans="1:16" x14ac:dyDescent="0.3">
      <c r="A4" t="s">
        <v>9</v>
      </c>
      <c r="B4">
        <v>200</v>
      </c>
      <c r="C4">
        <v>10</v>
      </c>
      <c r="D4">
        <v>2</v>
      </c>
      <c r="L4" t="s">
        <v>69</v>
      </c>
      <c r="M4">
        <v>30</v>
      </c>
      <c r="N4">
        <v>2</v>
      </c>
      <c r="O4">
        <v>1</v>
      </c>
      <c r="P4">
        <f>2*M4*$M$11+N4*$N$11+O4*$O$11</f>
        <v>0.2</v>
      </c>
    </row>
    <row r="5" spans="1:16" x14ac:dyDescent="0.3">
      <c r="A5" t="s">
        <v>10</v>
      </c>
      <c r="B5">
        <v>20</v>
      </c>
      <c r="C5">
        <v>2</v>
      </c>
      <c r="D5">
        <v>100</v>
      </c>
      <c r="L5" t="s">
        <v>8</v>
      </c>
      <c r="M5">
        <v>1030</v>
      </c>
      <c r="N5">
        <v>3</v>
      </c>
      <c r="O5">
        <v>1</v>
      </c>
      <c r="P5">
        <f t="shared" ref="P5:P10" si="1">2*M5*$M$11+N5*$N$11+O5*$O$11</f>
        <v>2.2200000000000002</v>
      </c>
    </row>
    <row r="6" spans="1:16" x14ac:dyDescent="0.3">
      <c r="A6" t="s">
        <v>11</v>
      </c>
      <c r="B6">
        <v>35</v>
      </c>
      <c r="C6">
        <v>0</v>
      </c>
      <c r="D6">
        <v>30</v>
      </c>
      <c r="L6" t="s">
        <v>70</v>
      </c>
      <c r="M6">
        <v>20000</v>
      </c>
      <c r="N6">
        <v>0</v>
      </c>
      <c r="O6">
        <v>0</v>
      </c>
      <c r="P6">
        <f t="shared" si="1"/>
        <v>40</v>
      </c>
    </row>
    <row r="7" spans="1:16" x14ac:dyDescent="0.3">
      <c r="A7" t="s">
        <v>12</v>
      </c>
      <c r="B7">
        <v>220</v>
      </c>
      <c r="C7">
        <v>0</v>
      </c>
      <c r="D7">
        <v>10</v>
      </c>
      <c r="L7" t="s">
        <v>71</v>
      </c>
      <c r="M7">
        <v>0</v>
      </c>
      <c r="N7">
        <v>0</v>
      </c>
      <c r="O7">
        <v>0</v>
      </c>
      <c r="P7">
        <f t="shared" si="1"/>
        <v>0</v>
      </c>
    </row>
    <row r="8" spans="1:16" x14ac:dyDescent="0.3">
      <c r="L8" t="s">
        <v>72</v>
      </c>
      <c r="M8">
        <v>0</v>
      </c>
      <c r="N8">
        <v>0</v>
      </c>
      <c r="O8">
        <v>0</v>
      </c>
      <c r="P8">
        <f t="shared" si="1"/>
        <v>0</v>
      </c>
    </row>
    <row r="9" spans="1:16" x14ac:dyDescent="0.3">
      <c r="A9" t="s">
        <v>13</v>
      </c>
      <c r="B9">
        <v>1E-4</v>
      </c>
      <c r="C9">
        <v>0.02</v>
      </c>
      <c r="D9">
        <v>0.01</v>
      </c>
      <c r="L9" t="s">
        <v>73</v>
      </c>
      <c r="M9">
        <v>0</v>
      </c>
      <c r="N9">
        <v>0</v>
      </c>
      <c r="O9">
        <v>0</v>
      </c>
      <c r="P9">
        <f t="shared" si="1"/>
        <v>0</v>
      </c>
    </row>
    <row r="10" spans="1:16" x14ac:dyDescent="0.3">
      <c r="L10" t="s">
        <v>74</v>
      </c>
      <c r="M10">
        <v>30</v>
      </c>
      <c r="N10">
        <v>2</v>
      </c>
      <c r="O10">
        <v>1</v>
      </c>
      <c r="P10">
        <f t="shared" si="1"/>
        <v>0.2</v>
      </c>
    </row>
    <row r="11" spans="1:16" x14ac:dyDescent="0.3">
      <c r="B11" t="s">
        <v>0</v>
      </c>
      <c r="C11" t="s">
        <v>17</v>
      </c>
      <c r="D11" t="s">
        <v>18</v>
      </c>
      <c r="G11" t="s">
        <v>22</v>
      </c>
      <c r="L11" t="s">
        <v>77</v>
      </c>
      <c r="M11">
        <v>1E-3</v>
      </c>
      <c r="N11">
        <v>0.02</v>
      </c>
      <c r="O11">
        <v>0.1</v>
      </c>
    </row>
    <row r="12" spans="1:16" x14ac:dyDescent="0.3">
      <c r="A12" t="s">
        <v>16</v>
      </c>
      <c r="B12">
        <v>3</v>
      </c>
      <c r="C12">
        <v>2</v>
      </c>
      <c r="D12">
        <v>1</v>
      </c>
      <c r="F12" t="s">
        <v>19</v>
      </c>
      <c r="G12">
        <f>B14*$B$12*$B$9+C14*$C$12*$C$9+D14*$D$12*$D$9</f>
        <v>0.12000000000000001</v>
      </c>
    </row>
    <row r="13" spans="1:16" x14ac:dyDescent="0.3">
      <c r="F13" t="s">
        <v>20</v>
      </c>
      <c r="G13">
        <f t="shared" ref="G13:G14" si="2">B15*$B$12*$B$9+C15*$C$12*$C$9+D15*$D$12*$D$9</f>
        <v>6.47</v>
      </c>
      <c r="L13" t="s">
        <v>40</v>
      </c>
      <c r="M13">
        <f>P4+P5+MIN(P6:P8)+P9+2*P10</f>
        <v>2.8200000000000003</v>
      </c>
    </row>
    <row r="14" spans="1:16" x14ac:dyDescent="0.3">
      <c r="A14" t="s">
        <v>19</v>
      </c>
      <c r="B14">
        <v>400</v>
      </c>
      <c r="C14">
        <v>0</v>
      </c>
      <c r="D14">
        <v>0</v>
      </c>
      <c r="F14" t="s">
        <v>21</v>
      </c>
      <c r="G14">
        <f t="shared" si="2"/>
        <v>1.3000000000000001E-2</v>
      </c>
      <c r="L14" t="s">
        <v>41</v>
      </c>
      <c r="M14">
        <f>P4+P5+MAX(P6:P8)+P9+2*P10</f>
        <v>42.82</v>
      </c>
    </row>
    <row r="15" spans="1:16" x14ac:dyDescent="0.3">
      <c r="A15" t="s">
        <v>20</v>
      </c>
      <c r="B15">
        <v>1500</v>
      </c>
      <c r="C15">
        <v>150</v>
      </c>
      <c r="D15">
        <v>2</v>
      </c>
      <c r="L15" t="s">
        <v>42</v>
      </c>
      <c r="M15">
        <f>0.6*P6+0.1*P7+0.3*P8</f>
        <v>24</v>
      </c>
    </row>
    <row r="16" spans="1:16" x14ac:dyDescent="0.3">
      <c r="A16" t="s">
        <v>34</v>
      </c>
      <c r="B16">
        <v>10</v>
      </c>
      <c r="C16">
        <v>0</v>
      </c>
      <c r="D16">
        <v>1</v>
      </c>
      <c r="L16" t="s">
        <v>43</v>
      </c>
      <c r="M16">
        <f>P4+P5+M15+P9+2*P10</f>
        <v>26.82</v>
      </c>
    </row>
    <row r="19" spans="1:8" x14ac:dyDescent="0.3">
      <c r="A19" t="s">
        <v>23</v>
      </c>
      <c r="B19" t="s">
        <v>19</v>
      </c>
      <c r="C19" t="s">
        <v>20</v>
      </c>
      <c r="D19" t="s">
        <v>34</v>
      </c>
      <c r="E19" t="s">
        <v>66</v>
      </c>
    </row>
    <row r="20" spans="1:8" x14ac:dyDescent="0.3">
      <c r="A20" t="s">
        <v>24</v>
      </c>
      <c r="E20">
        <v>2.7974999999999999</v>
      </c>
    </row>
    <row r="21" spans="1:8" x14ac:dyDescent="0.3">
      <c r="A21" t="s">
        <v>25</v>
      </c>
      <c r="B21">
        <v>4</v>
      </c>
      <c r="C21">
        <v>0</v>
      </c>
      <c r="D21">
        <v>1</v>
      </c>
      <c r="E21">
        <f>B21*$G$12+C21*$G$13+D21*$G$14</f>
        <v>0.49300000000000005</v>
      </c>
    </row>
    <row r="22" spans="1:8" x14ac:dyDescent="0.3">
      <c r="A22" t="s">
        <v>26</v>
      </c>
      <c r="B22">
        <v>0</v>
      </c>
      <c r="C22">
        <v>0</v>
      </c>
      <c r="D22">
        <v>1</v>
      </c>
      <c r="E22">
        <f t="shared" ref="E22:E29" si="3">B22*$G$12+C22*$G$13+D22*$G$14</f>
        <v>1.3000000000000001E-2</v>
      </c>
    </row>
    <row r="23" spans="1:8" x14ac:dyDescent="0.3">
      <c r="A23" t="s">
        <v>27</v>
      </c>
      <c r="B23">
        <v>1</v>
      </c>
      <c r="C23">
        <v>2</v>
      </c>
      <c r="D23">
        <v>3</v>
      </c>
      <c r="E23">
        <f t="shared" si="3"/>
        <v>13.098999999999998</v>
      </c>
    </row>
    <row r="24" spans="1:8" x14ac:dyDescent="0.3">
      <c r="A24" t="s">
        <v>28</v>
      </c>
      <c r="B24">
        <v>0</v>
      </c>
      <c r="C24">
        <v>0</v>
      </c>
      <c r="D24">
        <v>1</v>
      </c>
      <c r="E24">
        <f t="shared" si="3"/>
        <v>1.3000000000000001E-2</v>
      </c>
    </row>
    <row r="25" spans="1:8" x14ac:dyDescent="0.3">
      <c r="A25" t="s">
        <v>29</v>
      </c>
      <c r="B25">
        <v>0</v>
      </c>
      <c r="C25">
        <v>1</v>
      </c>
      <c r="D25">
        <v>0</v>
      </c>
      <c r="E25">
        <f t="shared" si="3"/>
        <v>6.47</v>
      </c>
    </row>
    <row r="26" spans="1:8" x14ac:dyDescent="0.3">
      <c r="A26" t="s">
        <v>30</v>
      </c>
      <c r="B26">
        <v>10</v>
      </c>
      <c r="C26">
        <v>1</v>
      </c>
      <c r="D26">
        <v>1</v>
      </c>
      <c r="E26">
        <f t="shared" si="3"/>
        <v>7.6829999999999998</v>
      </c>
    </row>
    <row r="27" spans="1:8" x14ac:dyDescent="0.3">
      <c r="A27" t="s">
        <v>31</v>
      </c>
      <c r="B27">
        <v>0</v>
      </c>
      <c r="C27">
        <v>0</v>
      </c>
      <c r="D27">
        <v>1</v>
      </c>
      <c r="E27">
        <f t="shared" si="3"/>
        <v>1.3000000000000001E-2</v>
      </c>
    </row>
    <row r="28" spans="1:8" x14ac:dyDescent="0.3">
      <c r="A28" t="s">
        <v>32</v>
      </c>
      <c r="B28">
        <v>3</v>
      </c>
      <c r="C28">
        <v>2</v>
      </c>
      <c r="D28">
        <v>4</v>
      </c>
      <c r="E28">
        <f t="shared" si="3"/>
        <v>13.351999999999999</v>
      </c>
    </row>
    <row r="29" spans="1:8" x14ac:dyDescent="0.3">
      <c r="A29" t="s">
        <v>33</v>
      </c>
      <c r="B29">
        <v>8</v>
      </c>
      <c r="C29">
        <v>3</v>
      </c>
      <c r="D29">
        <v>1</v>
      </c>
      <c r="E29">
        <f t="shared" si="3"/>
        <v>20.383000000000003</v>
      </c>
    </row>
    <row r="31" spans="1:8" x14ac:dyDescent="0.3">
      <c r="A31" t="s">
        <v>35</v>
      </c>
      <c r="B31">
        <f>E20*2+E21</f>
        <v>6.0880000000000001</v>
      </c>
      <c r="G31" t="s">
        <v>40</v>
      </c>
      <c r="H31">
        <f>B31+4*(E22+B35+E20)</f>
        <v>19.353999999999999</v>
      </c>
    </row>
    <row r="32" spans="1:8" x14ac:dyDescent="0.3">
      <c r="G32" t="s">
        <v>41</v>
      </c>
      <c r="H32">
        <f>B31+4*(E22+B36+E20)</f>
        <v>98.862000000000009</v>
      </c>
    </row>
    <row r="33" spans="1:9" x14ac:dyDescent="0.3">
      <c r="A33" t="s">
        <v>36</v>
      </c>
      <c r="B33">
        <f>E23+MAX(E24:E25)</f>
        <v>19.568999999999999</v>
      </c>
      <c r="G33" t="s">
        <v>42</v>
      </c>
      <c r="H33">
        <f>B33*0.1+B34*0.2+B35*0.3+B36*0.4</f>
        <v>10.821400000000002</v>
      </c>
    </row>
    <row r="34" spans="1:9" x14ac:dyDescent="0.3">
      <c r="A34" t="s">
        <v>37</v>
      </c>
      <c r="B34">
        <f>E20</f>
        <v>2.7974999999999999</v>
      </c>
      <c r="G34" t="s">
        <v>43</v>
      </c>
      <c r="H34">
        <f>B31+4*(E22+H33+E20)</f>
        <v>60.615600000000008</v>
      </c>
    </row>
    <row r="35" spans="1:9" x14ac:dyDescent="0.3">
      <c r="A35" t="s">
        <v>38</v>
      </c>
      <c r="B35">
        <f>E21+MIN(E26:E28)</f>
        <v>0.50600000000000001</v>
      </c>
    </row>
    <row r="36" spans="1:9" x14ac:dyDescent="0.3">
      <c r="A36" t="s">
        <v>39</v>
      </c>
      <c r="B36">
        <f>E29</f>
        <v>20.383000000000003</v>
      </c>
      <c r="G36" t="s">
        <v>44</v>
      </c>
      <c r="H36">
        <f>(B12*(SUM(B14:B16))+1*(SUM(B2:B7)))*B9</f>
        <v>0.65050000000000008</v>
      </c>
      <c r="I36">
        <f>G2+B12*SUM(B14:B16)*B9</f>
        <v>0.65050000000000008</v>
      </c>
    </row>
    <row r="37" spans="1:9" x14ac:dyDescent="0.3">
      <c r="G37" t="s">
        <v>45</v>
      </c>
      <c r="H37">
        <f>(C12*SUM(C14:C16)+1*SUM(C2:C7))*C9</f>
        <v>6.28</v>
      </c>
    </row>
    <row r="38" spans="1:9" x14ac:dyDescent="0.3">
      <c r="G38" t="s">
        <v>46</v>
      </c>
      <c r="H38">
        <f>(D12*SUM(D14:D16)+1*SUM(D2:D7))*D9</f>
        <v>2.4700000000000002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5B0A4-86D7-48D8-A79E-C83A7DB37C7B}">
  <dimension ref="A1:I28"/>
  <sheetViews>
    <sheetView workbookViewId="0">
      <selection activeCell="G42" sqref="G42"/>
    </sheetView>
  </sheetViews>
  <sheetFormatPr defaultRowHeight="14.4" x14ac:dyDescent="0.3"/>
  <cols>
    <col min="1" max="1" width="14.6640625" bestFit="1" customWidth="1"/>
    <col min="2" max="2" width="11.5546875" bestFit="1" customWidth="1"/>
    <col min="3" max="3" width="12.33203125" bestFit="1" customWidth="1"/>
    <col min="4" max="4" width="13.77734375" bestFit="1" customWidth="1"/>
    <col min="6" max="6" width="9.44140625" bestFit="1" customWidth="1"/>
    <col min="7" max="7" width="23.44140625" bestFit="1" customWidth="1"/>
    <col min="9" max="9" width="20.109375" bestFit="1" customWidth="1"/>
  </cols>
  <sheetData>
    <row r="1" spans="1:9" x14ac:dyDescent="0.3">
      <c r="B1" t="s">
        <v>48</v>
      </c>
      <c r="C1" t="s">
        <v>0</v>
      </c>
      <c r="D1" t="s">
        <v>17</v>
      </c>
      <c r="E1" t="s">
        <v>50</v>
      </c>
      <c r="F1" t="s">
        <v>18</v>
      </c>
      <c r="I1" t="s">
        <v>57</v>
      </c>
    </row>
    <row r="2" spans="1:9" x14ac:dyDescent="0.3">
      <c r="A2" t="s">
        <v>47</v>
      </c>
      <c r="B2" t="s">
        <v>16</v>
      </c>
      <c r="C2">
        <v>3</v>
      </c>
      <c r="D2">
        <v>2</v>
      </c>
      <c r="E2">
        <v>1</v>
      </c>
      <c r="F2">
        <v>1</v>
      </c>
      <c r="H2" t="s">
        <v>19</v>
      </c>
      <c r="I2">
        <f>C5*C2*C9</f>
        <v>7.5000000000000006E-3</v>
      </c>
    </row>
    <row r="3" spans="1:9" x14ac:dyDescent="0.3">
      <c r="B3" t="s">
        <v>49</v>
      </c>
      <c r="C3" t="s">
        <v>51</v>
      </c>
      <c r="D3" t="s">
        <v>52</v>
      </c>
      <c r="E3" t="s">
        <v>53</v>
      </c>
      <c r="F3" t="s">
        <v>54</v>
      </c>
      <c r="H3" t="s">
        <v>20</v>
      </c>
      <c r="I3">
        <f>C6*C2*C9+D6*D2*D9+E6*E2*E9+F6*F9*F2</f>
        <v>0.58000000000000007</v>
      </c>
    </row>
    <row r="4" spans="1:9" x14ac:dyDescent="0.3">
      <c r="H4" t="s">
        <v>34</v>
      </c>
      <c r="I4">
        <f>C7*C2*C9+E7*E2*E9+F7*F2*F9</f>
        <v>0.1575</v>
      </c>
    </row>
    <row r="5" spans="1:9" x14ac:dyDescent="0.3">
      <c r="B5" t="s">
        <v>19</v>
      </c>
      <c r="C5">
        <v>25</v>
      </c>
      <c r="D5">
        <v>0</v>
      </c>
      <c r="E5">
        <v>0</v>
      </c>
      <c r="F5">
        <v>0</v>
      </c>
    </row>
    <row r="6" spans="1:9" x14ac:dyDescent="0.3">
      <c r="A6" t="s">
        <v>55</v>
      </c>
      <c r="B6" t="s">
        <v>20</v>
      </c>
      <c r="C6">
        <v>400</v>
      </c>
      <c r="D6">
        <v>4</v>
      </c>
      <c r="E6">
        <v>2</v>
      </c>
      <c r="F6">
        <v>2</v>
      </c>
    </row>
    <row r="7" spans="1:9" x14ac:dyDescent="0.3">
      <c r="B7" t="s">
        <v>34</v>
      </c>
      <c r="C7">
        <v>25</v>
      </c>
      <c r="D7">
        <v>0</v>
      </c>
      <c r="E7">
        <v>1</v>
      </c>
      <c r="F7">
        <v>1</v>
      </c>
    </row>
    <row r="9" spans="1:9" x14ac:dyDescent="0.3">
      <c r="A9" t="s">
        <v>56</v>
      </c>
      <c r="B9" t="s">
        <v>13</v>
      </c>
      <c r="C9">
        <v>1E-4</v>
      </c>
      <c r="D9">
        <v>0.02</v>
      </c>
      <c r="E9">
        <v>0.05</v>
      </c>
      <c r="F9">
        <v>0.1</v>
      </c>
    </row>
    <row r="11" spans="1:9" x14ac:dyDescent="0.3">
      <c r="A11" t="s">
        <v>23</v>
      </c>
      <c r="B11" t="s">
        <v>19</v>
      </c>
      <c r="C11" t="s">
        <v>20</v>
      </c>
      <c r="D11" t="s">
        <v>34</v>
      </c>
      <c r="E11" t="s">
        <v>66</v>
      </c>
    </row>
    <row r="12" spans="1:9" x14ac:dyDescent="0.3">
      <c r="A12" t="s">
        <v>58</v>
      </c>
      <c r="B12">
        <v>2</v>
      </c>
      <c r="C12">
        <v>1</v>
      </c>
      <c r="D12">
        <v>1</v>
      </c>
      <c r="E12">
        <f>B12*$I$2+C12*$I$3+D12*$I$4</f>
        <v>0.75250000000000006</v>
      </c>
    </row>
    <row r="13" spans="1:9" x14ac:dyDescent="0.3">
      <c r="A13" t="s">
        <v>59</v>
      </c>
      <c r="B13">
        <v>1</v>
      </c>
      <c r="C13">
        <v>0</v>
      </c>
      <c r="D13">
        <v>0</v>
      </c>
      <c r="E13">
        <f t="shared" ref="E13:E19" si="0">B13*$I$2+C13*$I$3+D13*$I$4</f>
        <v>7.5000000000000006E-3</v>
      </c>
    </row>
    <row r="14" spans="1:9" x14ac:dyDescent="0.3">
      <c r="A14" t="s">
        <v>60</v>
      </c>
      <c r="B14">
        <v>5</v>
      </c>
      <c r="C14">
        <v>2</v>
      </c>
      <c r="D14">
        <v>2</v>
      </c>
      <c r="E14">
        <f t="shared" si="0"/>
        <v>1.5125000000000002</v>
      </c>
    </row>
    <row r="15" spans="1:9" x14ac:dyDescent="0.3">
      <c r="A15" t="s">
        <v>61</v>
      </c>
      <c r="B15">
        <v>4</v>
      </c>
      <c r="C15">
        <v>2</v>
      </c>
      <c r="D15">
        <v>2</v>
      </c>
      <c r="E15">
        <f t="shared" si="0"/>
        <v>1.5050000000000001</v>
      </c>
    </row>
    <row r="16" spans="1:9" x14ac:dyDescent="0.3">
      <c r="A16" t="s">
        <v>62</v>
      </c>
      <c r="B16">
        <v>3</v>
      </c>
      <c r="C16">
        <v>1</v>
      </c>
      <c r="D16">
        <v>2</v>
      </c>
      <c r="E16">
        <f t="shared" si="0"/>
        <v>0.91749999999999998</v>
      </c>
    </row>
    <row r="17" spans="1:8" x14ac:dyDescent="0.3">
      <c r="A17" t="s">
        <v>63</v>
      </c>
      <c r="B17">
        <v>4</v>
      </c>
      <c r="C17">
        <v>1</v>
      </c>
      <c r="D17">
        <v>2</v>
      </c>
      <c r="E17">
        <f t="shared" si="0"/>
        <v>0.92500000000000004</v>
      </c>
    </row>
    <row r="18" spans="1:8" x14ac:dyDescent="0.3">
      <c r="A18" t="s">
        <v>64</v>
      </c>
      <c r="B18">
        <v>3</v>
      </c>
      <c r="C18">
        <v>1</v>
      </c>
      <c r="D18">
        <v>2</v>
      </c>
      <c r="E18">
        <f t="shared" si="0"/>
        <v>0.91749999999999998</v>
      </c>
    </row>
    <row r="19" spans="1:8" x14ac:dyDescent="0.3">
      <c r="A19" t="s">
        <v>65</v>
      </c>
      <c r="B19">
        <v>4</v>
      </c>
      <c r="C19">
        <v>1</v>
      </c>
      <c r="D19">
        <v>2</v>
      </c>
      <c r="E19">
        <f t="shared" si="0"/>
        <v>0.92500000000000004</v>
      </c>
    </row>
    <row r="21" spans="1:8" x14ac:dyDescent="0.3">
      <c r="A21" t="s">
        <v>35</v>
      </c>
      <c r="B21">
        <f>SUM(E12:E13)</f>
        <v>0.76</v>
      </c>
      <c r="G21" t="s">
        <v>40</v>
      </c>
      <c r="H21">
        <f>2*(B21+MIN(B23:B26))</f>
        <v>3.355</v>
      </c>
    </row>
    <row r="22" spans="1:8" x14ac:dyDescent="0.3">
      <c r="G22" t="s">
        <v>41</v>
      </c>
      <c r="H22">
        <f>2*(B21+E13+MAX(B23:B26))</f>
        <v>4.5600000000000005</v>
      </c>
    </row>
    <row r="23" spans="1:8" x14ac:dyDescent="0.3">
      <c r="A23" t="s">
        <v>36</v>
      </c>
      <c r="B23">
        <f>E14</f>
        <v>1.5125000000000002</v>
      </c>
      <c r="G23" t="s">
        <v>43</v>
      </c>
      <c r="H23">
        <f>2*(0.76+0.5*H28+0.4*B25+0.1*B26)</f>
        <v>3.95675</v>
      </c>
    </row>
    <row r="24" spans="1:8" x14ac:dyDescent="0.3">
      <c r="A24" t="s">
        <v>37</v>
      </c>
      <c r="B24">
        <f>E15</f>
        <v>1.5050000000000001</v>
      </c>
    </row>
    <row r="25" spans="1:8" x14ac:dyDescent="0.3">
      <c r="A25" t="s">
        <v>38</v>
      </c>
      <c r="B25">
        <f>MIN(E16:E17)</f>
        <v>0.91749999999999998</v>
      </c>
    </row>
    <row r="26" spans="1:8" x14ac:dyDescent="0.3">
      <c r="A26" t="s">
        <v>39</v>
      </c>
      <c r="B26">
        <f>MAX(E18:E19)</f>
        <v>0.92500000000000004</v>
      </c>
    </row>
    <row r="28" spans="1:8" x14ac:dyDescent="0.3">
      <c r="G28" t="s">
        <v>67</v>
      </c>
      <c r="H28">
        <f>0.7*B23+0.3*B24+E13</f>
        <v>1.5177500000000002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 5.1</vt:lpstr>
      <vt:lpstr>Exercise 5.2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ponte</dc:creator>
  <cp:lastModifiedBy>kyle ponte</cp:lastModifiedBy>
  <dcterms:created xsi:type="dcterms:W3CDTF">2024-10-10T22:52:57Z</dcterms:created>
  <dcterms:modified xsi:type="dcterms:W3CDTF">2024-10-11T03:52:05Z</dcterms:modified>
</cp:coreProperties>
</file>