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ylet\Google Drive\Personal\Projects\Equitable Estate Distribution Formula\"/>
    </mc:Choice>
  </mc:AlternateContent>
  <xr:revisionPtr revIDLastSave="0" documentId="13_ncr:1_{9F2A8265-6748-421A-998B-D8215408B886}" xr6:coauthVersionLast="47" xr6:coauthVersionMax="47" xr10:uidLastSave="{00000000-0000-0000-0000-000000000000}"/>
  <bookViews>
    <workbookView xWindow="-110" yWindow="-110" windowWidth="19420" windowHeight="10300" firstSheet="1" activeTab="5" xr2:uid="{3B38D858-A8D7-44E0-BF3C-05CD22C84686}"/>
    <workbookView xWindow="-110" yWindow="-110" windowWidth="19420" windowHeight="10300" xr2:uid="{C203B1D9-A441-4F76-A4FC-797AD900F99A}"/>
  </bookViews>
  <sheets>
    <sheet name="Scenario Summary (2)" sheetId="20" r:id="rId1"/>
    <sheet name="Scenario Summary" sheetId="18" r:id="rId2"/>
    <sheet name="Scenario PivotTable" sheetId="19" r:id="rId3"/>
    <sheet name="Distribution Formula" sheetId="2" r:id="rId4"/>
    <sheet name="Scenarios" sheetId="14" r:id="rId5"/>
    <sheet name="Sheet2" sheetId="21" r:id="rId6"/>
    <sheet name="Explanation" sheetId="16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0" l="1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CU17" i="20"/>
  <c r="CV17" i="20"/>
  <c r="CW17" i="20"/>
  <c r="CX17" i="20"/>
  <c r="CY17" i="20"/>
  <c r="CZ17" i="20"/>
  <c r="DA17" i="20"/>
  <c r="DB17" i="20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DO17" i="20"/>
  <c r="DP17" i="20"/>
  <c r="DQ17" i="20"/>
  <c r="DR17" i="20"/>
  <c r="DS17" i="20"/>
  <c r="DT17" i="20"/>
  <c r="DU17" i="20"/>
  <c r="DV17" i="20"/>
  <c r="DW17" i="20"/>
  <c r="DX17" i="20"/>
  <c r="DY17" i="20"/>
  <c r="DZ17" i="20"/>
  <c r="EA17" i="20"/>
  <c r="EB17" i="20"/>
  <c r="EC17" i="20"/>
  <c r="ED17" i="20"/>
  <c r="EE17" i="20"/>
  <c r="EF17" i="20"/>
  <c r="EG17" i="20"/>
  <c r="EH17" i="20"/>
  <c r="EI17" i="20"/>
  <c r="EJ17" i="20"/>
  <c r="EK17" i="20"/>
  <c r="EL17" i="20"/>
  <c r="EM17" i="20"/>
  <c r="EN17" i="20"/>
  <c r="EO17" i="20"/>
  <c r="EP17" i="20"/>
  <c r="EQ17" i="20"/>
  <c r="ER17" i="20"/>
  <c r="ES17" i="20"/>
  <c r="ET17" i="20"/>
  <c r="EU17" i="20"/>
  <c r="EV17" i="20"/>
  <c r="EW17" i="20"/>
  <c r="EX17" i="20"/>
  <c r="EY17" i="20"/>
  <c r="EZ17" i="20"/>
  <c r="FA17" i="20"/>
  <c r="FB17" i="20"/>
  <c r="FC17" i="20"/>
  <c r="FD17" i="20"/>
  <c r="FE17" i="20"/>
  <c r="FF17" i="20"/>
  <c r="FG17" i="20"/>
  <c r="FH17" i="20"/>
  <c r="FI17" i="20"/>
  <c r="FJ17" i="20"/>
  <c r="FK17" i="20"/>
  <c r="FL17" i="20"/>
  <c r="FM17" i="20"/>
  <c r="FN17" i="20"/>
  <c r="FO17" i="20"/>
  <c r="FP17" i="20"/>
  <c r="FQ17" i="20"/>
  <c r="FR17" i="20"/>
  <c r="FS17" i="20"/>
  <c r="FT17" i="20"/>
  <c r="FU17" i="20"/>
  <c r="FV17" i="20"/>
  <c r="FW17" i="20"/>
  <c r="FX17" i="20"/>
  <c r="FY17" i="20"/>
  <c r="FZ17" i="20"/>
  <c r="GA17" i="20"/>
  <c r="GB17" i="20"/>
  <c r="GC17" i="20"/>
  <c r="GD17" i="20"/>
  <c r="GE17" i="20"/>
  <c r="GF17" i="20"/>
  <c r="GG17" i="20"/>
  <c r="GH17" i="20"/>
  <c r="GI17" i="20"/>
  <c r="GJ17" i="20"/>
  <c r="GK17" i="20"/>
  <c r="GL17" i="20"/>
  <c r="GM17" i="20"/>
  <c r="GN17" i="20"/>
  <c r="GO17" i="20"/>
  <c r="GP17" i="20"/>
  <c r="GQ17" i="20"/>
  <c r="GR17" i="20"/>
  <c r="GS17" i="20"/>
  <c r="GT17" i="20"/>
  <c r="GU17" i="20"/>
  <c r="GV17" i="20"/>
  <c r="GW17" i="20"/>
  <c r="GX17" i="20"/>
  <c r="GY17" i="20"/>
  <c r="GZ17" i="20"/>
  <c r="HA17" i="20"/>
  <c r="HB17" i="20"/>
  <c r="HC17" i="20"/>
  <c r="HD17" i="20"/>
  <c r="HE17" i="20"/>
  <c r="HF17" i="20"/>
  <c r="HG17" i="20"/>
  <c r="HH17" i="20"/>
  <c r="HI17" i="20"/>
  <c r="HJ17" i="20"/>
  <c r="HK17" i="20"/>
  <c r="HL17" i="20"/>
  <c r="HM17" i="20"/>
  <c r="HN17" i="20"/>
  <c r="D17" i="20"/>
  <c r="B17" i="20"/>
  <c r="C17" i="20"/>
  <c r="B12" i="2"/>
  <c r="C2" i="2" s="1"/>
  <c r="D2" i="2" s="1"/>
  <c r="C8" i="2" l="1"/>
  <c r="D8" i="2" s="1"/>
  <c r="C6" i="2"/>
  <c r="D6" i="2" s="1"/>
  <c r="C5" i="2"/>
  <c r="D5" i="2" s="1"/>
  <c r="C9" i="2"/>
  <c r="D9" i="2" s="1"/>
  <c r="C7" i="2"/>
  <c r="D7" i="2" s="1"/>
  <c r="C4" i="2"/>
  <c r="D4" i="2" s="1"/>
  <c r="C11" i="2"/>
  <c r="D11" i="2" s="1"/>
  <c r="C3" i="2"/>
  <c r="D3" i="2" s="1"/>
  <c r="C10" i="2"/>
  <c r="D10" i="2" s="1"/>
  <c r="C12" i="2" l="1"/>
  <c r="D12" i="2"/>
  <c r="E11" i="2" s="1"/>
  <c r="E9" i="2" l="1"/>
  <c r="E6" i="2"/>
  <c r="E10" i="2"/>
  <c r="E7" i="2"/>
  <c r="E5" i="2"/>
  <c r="E3" i="2"/>
  <c r="E4" i="2"/>
  <c r="E8" i="2"/>
  <c r="E2" i="2"/>
  <c r="E12" i="2" l="1"/>
  <c r="F2" i="2" s="1"/>
  <c r="G2" i="2" s="1"/>
  <c r="F10" i="2" l="1"/>
  <c r="G10" i="2" s="1"/>
  <c r="F5" i="2"/>
  <c r="G5" i="2" s="1"/>
  <c r="F9" i="2"/>
  <c r="G9" i="2" s="1"/>
  <c r="F7" i="2"/>
  <c r="G7" i="2" s="1"/>
  <c r="F4" i="2"/>
  <c r="G4" i="2" s="1"/>
  <c r="F6" i="2"/>
  <c r="G6" i="2" s="1"/>
  <c r="F3" i="2"/>
  <c r="G3" i="2" s="1"/>
  <c r="F8" i="2"/>
  <c r="G8" i="2" s="1"/>
  <c r="F11" i="2"/>
  <c r="G11" i="2" s="1"/>
  <c r="F12" i="2" l="1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Scheer</author>
  </authors>
  <commentList>
    <comment ref="A16" authorId="0" shapeId="0" xr:uid="{41723940-C782-4E6E-91B5-F76940FDD971}">
      <text>
        <r>
          <rPr>
            <b/>
            <sz val="9"/>
            <color indexed="81"/>
            <rFont val="Tahoma"/>
            <family val="2"/>
          </rPr>
          <t>Kyle Scheer:</t>
        </r>
        <r>
          <rPr>
            <sz val="9"/>
            <color indexed="81"/>
            <rFont val="Tahoma"/>
            <family val="2"/>
          </rPr>
          <t xml:space="preserve">
Variation Level should be no less than 1, and is typically between 1 and 2. The higher the number, the more the variation</t>
        </r>
      </text>
    </comment>
  </commentList>
</comments>
</file>

<file path=xl/sharedStrings.xml><?xml version="1.0" encoding="utf-8"?>
<sst xmlns="http://schemas.openxmlformats.org/spreadsheetml/2006/main" count="953" uniqueCount="280">
  <si>
    <t>Person</t>
  </si>
  <si>
    <t>Yearly Income</t>
  </si>
  <si>
    <t>Total</t>
  </si>
  <si>
    <t>Adjusted Income</t>
  </si>
  <si>
    <t>Percentage</t>
  </si>
  <si>
    <t>Outlier Fix</t>
  </si>
  <si>
    <t>Money Given</t>
  </si>
  <si>
    <t>Take people's income</t>
  </si>
  <si>
    <t xml:space="preserve">Adjust to bring distributions closer to ^1/x </t>
  </si>
  <si>
    <t>B</t>
  </si>
  <si>
    <t>D</t>
  </si>
  <si>
    <t>E</t>
  </si>
  <si>
    <t>F</t>
  </si>
  <si>
    <t>Adjust to bring low outlier distributions within a range</t>
  </si>
  <si>
    <t>G</t>
  </si>
  <si>
    <t>Distribution of Estate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</si>
  <si>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</si>
  <si>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</si>
  <si>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</si>
  <si>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</si>
  <si>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</si>
  <si>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</si>
  <si>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</si>
  <si>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Proportion</t>
  </si>
  <si>
    <t>$G$2</t>
  </si>
  <si>
    <t>$G$3</t>
  </si>
  <si>
    <t>$G$4</t>
  </si>
  <si>
    <t>$G$5</t>
  </si>
  <si>
    <t>$G$6</t>
  </si>
  <si>
    <t>$G$7</t>
  </si>
  <si>
    <t>$G$8</t>
  </si>
  <si>
    <t>$G$9</t>
  </si>
  <si>
    <t>$G$10</t>
  </si>
  <si>
    <t>$G$11</t>
  </si>
  <si>
    <t>C</t>
  </si>
  <si>
    <t>Calculate proportions</t>
  </si>
  <si>
    <t>Calculate percentages</t>
  </si>
  <si>
    <t>A</t>
  </si>
  <si>
    <t>People's Names</t>
  </si>
  <si>
    <t>Distribution Formula Column Explainer</t>
  </si>
  <si>
    <t>INPUTS</t>
  </si>
  <si>
    <t>Variation Level</t>
  </si>
  <si>
    <t>Estate Value</t>
  </si>
  <si>
    <t>Harry</t>
  </si>
  <si>
    <t>Ron</t>
  </si>
  <si>
    <t>Hermione</t>
  </si>
  <si>
    <t>Neville</t>
  </si>
  <si>
    <t>Luna</t>
  </si>
  <si>
    <t>Dean</t>
  </si>
  <si>
    <t>Seamus</t>
  </si>
  <si>
    <t>Cho</t>
  </si>
  <si>
    <t>Draco</t>
  </si>
  <si>
    <t>Parvati</t>
  </si>
  <si>
    <t>$B$16</t>
  </si>
  <si>
    <t>Created by Kyle Scheer on 2/2/2022</t>
  </si>
  <si>
    <t>Row Labels</t>
  </si>
  <si>
    <t>1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</si>
  <si>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</si>
  <si>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</si>
  <si>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</si>
  <si>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</si>
  <si>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</si>
  <si>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</si>
  <si>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</si>
  <si>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</si>
  <si>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</si>
  <si>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</si>
  <si>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</si>
  <si>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</si>
  <si>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</si>
  <si>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</si>
  <si>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</si>
  <si>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</si>
  <si>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</si>
  <si>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</si>
  <si>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</si>
  <si>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</si>
  <si>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</si>
  <si>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</si>
  <si>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</si>
  <si>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</si>
  <si>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</si>
  <si>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</si>
  <si>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</si>
  <si>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</si>
  <si>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</si>
  <si>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</si>
  <si>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</si>
  <si>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</si>
  <si>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</si>
  <si>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</si>
  <si>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</si>
  <si>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</si>
  <si>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</si>
  <si>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</si>
  <si>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</si>
  <si>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</si>
  <si>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</si>
  <si>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</si>
  <si>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</si>
  <si>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</si>
  <si>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</si>
  <si>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</si>
  <si>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</si>
  <si>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</si>
  <si>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</si>
  <si>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</si>
  <si>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</si>
  <si>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</si>
  <si>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</si>
  <si>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</si>
  <si>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</si>
  <si>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</si>
  <si>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</si>
  <si>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</si>
  <si>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</si>
  <si>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</t>
  </si>
  <si>
    <t>1.61</t>
  </si>
  <si>
    <t>1.62</t>
  </si>
  <si>
    <t>1.63</t>
  </si>
  <si>
    <t>1.64</t>
  </si>
  <si>
    <t>1.65</t>
  </si>
  <si>
    <t>1.66</t>
  </si>
  <si>
    <t>1.67</t>
  </si>
  <si>
    <t>1.68</t>
  </si>
  <si>
    <t>1.69</t>
  </si>
  <si>
    <t>1.7</t>
  </si>
  <si>
    <t>1.71</t>
  </si>
  <si>
    <t>1.72</t>
  </si>
  <si>
    <t>1.73</t>
  </si>
  <si>
    <t>1.74</t>
  </si>
  <si>
    <t>1.75</t>
  </si>
  <si>
    <t>1.76</t>
  </si>
  <si>
    <t>1.77</t>
  </si>
  <si>
    <t>1.78</t>
  </si>
  <si>
    <t>1.79</t>
  </si>
  <si>
    <t>1.8</t>
  </si>
  <si>
    <t>1.81</t>
  </si>
  <si>
    <t>1.82</t>
  </si>
  <si>
    <t>1.83</t>
  </si>
  <si>
    <t>1.84</t>
  </si>
  <si>
    <t>1.85</t>
  </si>
  <si>
    <t>1.86</t>
  </si>
  <si>
    <t>1.87</t>
  </si>
  <si>
    <t>1.88</t>
  </si>
  <si>
    <t>1.89</t>
  </si>
  <si>
    <t>1.9</t>
  </si>
  <si>
    <t>1.91</t>
  </si>
  <si>
    <t>1.92</t>
  </si>
  <si>
    <t>1.93</t>
  </si>
  <si>
    <t>1.94</t>
  </si>
  <si>
    <t>1.95</t>
  </si>
  <si>
    <t>1.96</t>
  </si>
  <si>
    <t>1.97</t>
  </si>
  <si>
    <t>1.98</t>
  </si>
  <si>
    <t>1.99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</si>
  <si>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</si>
  <si>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</si>
  <si>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</si>
  <si>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</si>
  <si>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</si>
  <si>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</si>
  <si>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</si>
  <si>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</si>
  <si>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</si>
  <si>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</si>
  <si>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</si>
  <si>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</si>
  <si>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</si>
  <si>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</si>
  <si>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</si>
  <si>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</si>
  <si>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</si>
  <si>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</si>
  <si>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</si>
  <si>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</si>
  <si>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</si>
  <si>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</si>
  <si>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</si>
  <si>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</si>
  <si>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</si>
  <si>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</si>
  <si>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</si>
  <si>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</si>
  <si>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</si>
  <si>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</si>
  <si>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</si>
  <si>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</si>
  <si>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</si>
  <si>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</si>
  <si>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</si>
  <si>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</si>
  <si>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</si>
  <si>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</si>
  <si>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</si>
  <si>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</si>
  <si>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</si>
  <si>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</si>
  <si>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</si>
  <si>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</si>
  <si>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</si>
  <si>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</si>
  <si>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</si>
  <si>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</si>
  <si>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</si>
  <si>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</si>
  <si>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</si>
  <si>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</si>
  <si>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</si>
  <si>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</si>
  <si>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</si>
  <si>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</si>
  <si>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</si>
  <si>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</si>
  <si>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</si>
  <si>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</si>
  <si>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</si>
  <si>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</si>
  <si>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</si>
  <si>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</si>
  <si>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</si>
  <si>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</si>
  <si>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</si>
  <si>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</si>
  <si>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</si>
  <si>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</si>
  <si>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</si>
  <si>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</si>
  <si>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</si>
  <si>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</si>
  <si>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</si>
  <si>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</si>
  <si>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</si>
  <si>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</si>
  <si>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</si>
  <si>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</si>
  <si>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50</t>
  </si>
  <si>
    <t>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</si>
  <si>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</si>
  <si>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</si>
  <si>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</si>
  <si>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</si>
  <si>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</si>
  <si>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</si>
  <si>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</si>
  <si>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</si>
  <si>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</si>
  <si>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</si>
  <si>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</si>
  <si>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</si>
  <si>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</si>
  <si>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</si>
  <si>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</si>
  <si>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</si>
  <si>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</si>
  <si>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</si>
  <si>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</si>
  <si>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</si>
  <si>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</si>
  <si>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</si>
  <si>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</si>
  <si>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</si>
  <si>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</si>
  <si>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</si>
  <si>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</si>
  <si>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</si>
  <si>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</si>
  <si>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</si>
  <si>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</si>
  <si>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</si>
  <si>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</si>
  <si>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</si>
  <si>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</si>
  <si>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</si>
  <si>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</si>
  <si>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</si>
  <si>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</si>
  <si>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$B$16 by</t>
  </si>
  <si>
    <t>(All)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</si>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</sst>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1" applyFont="1"/>
    <xf numFmtId="6" fontId="0" fillId="0" borderId="0" xfId="1" applyNumberFormat="1" applyFont="1"/>
    <xf numFmtId="44" fontId="0" fillId="0" borderId="0" xfId="0" applyNumberFormat="1"/>
    <xf numFmtId="10" fontId="0" fillId="0" borderId="0" xfId="2" applyNumberFormat="1" applyFont="1"/>
    <xf numFmtId="0" fontId="0" fillId="0" borderId="0" xfId="1" applyNumberFormat="1" applyFont="1"/>
    <xf numFmtId="0" fontId="0" fillId="0" borderId="0" xfId="0" applyNumberFormat="1" applyFont="1"/>
    <xf numFmtId="10" fontId="0" fillId="0" borderId="0" xfId="0" applyNumberFormat="1" applyFont="1"/>
    <xf numFmtId="44" fontId="0" fillId="0" borderId="0" xfId="0" applyNumberFormat="1" applyFont="1"/>
    <xf numFmtId="10" fontId="0" fillId="0" borderId="0" xfId="0" applyNumberFormat="1"/>
    <xf numFmtId="9" fontId="0" fillId="0" borderId="0" xfId="0" applyNumberFormat="1"/>
    <xf numFmtId="6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2" fillId="3" borderId="2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0" fillId="5" borderId="0" xfId="0" applyFill="1" applyBorder="1" applyAlignment="1"/>
    <xf numFmtId="0" fontId="3" fillId="0" borderId="0" xfId="0" applyFont="1" applyFill="1" applyBorder="1" applyAlignment="1">
      <alignment vertical="top" wrapText="1"/>
    </xf>
    <xf numFmtId="44" fontId="0" fillId="2" borderId="1" xfId="1" applyNumberFormat="1" applyFont="1" applyFill="1" applyBorder="1"/>
    <xf numFmtId="44" fontId="0" fillId="0" borderId="1" xfId="1" applyNumberFormat="1" applyFont="1" applyBorder="1"/>
    <xf numFmtId="6" fontId="0" fillId="0" borderId="1" xfId="1" applyNumberFormat="1" applyFont="1" applyBorder="1"/>
    <xf numFmtId="0" fontId="0" fillId="0" borderId="0" xfId="0" applyFont="1"/>
    <xf numFmtId="44" fontId="0" fillId="0" borderId="0" xfId="0" applyNumberFormat="1" applyFill="1" applyBorder="1" applyAlignment="1"/>
    <xf numFmtId="0" fontId="8" fillId="3" borderId="4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left"/>
    </xf>
    <xf numFmtId="44" fontId="0" fillId="0" borderId="3" xfId="0" applyNumberFormat="1" applyFill="1" applyBorder="1" applyAlignment="1"/>
    <xf numFmtId="0" fontId="0" fillId="0" borderId="0" xfId="0" pivotButton="1"/>
    <xf numFmtId="0" fontId="0" fillId="0" borderId="0" xfId="0" applyNumberFormat="1"/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2" fontId="0" fillId="0" borderId="0" xfId="0" applyNumberFormat="1" applyFill="1" applyAlignment="1"/>
    <xf numFmtId="0" fontId="0" fillId="0" borderId="0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463"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7"/>
          <bgColor indexed="22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0" formatCode="&quot;$&quot;#,##0_);[Red]\(&quot;$&quot;#,##0\)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'Distribution Formula'!$B$2:$B$11</c:f>
              <c:numCache>
                <c:formatCode>_("$"* #,##0.00_);_("$"* \(#,##0.00\);_("$"* "-"??_);_(@_)</c:formatCode>
                <c:ptCount val="10"/>
                <c:pt idx="0">
                  <c:v>250000</c:v>
                </c:pt>
                <c:pt idx="1">
                  <c:v>100000</c:v>
                </c:pt>
                <c:pt idx="2">
                  <c:v>5000</c:v>
                </c:pt>
                <c:pt idx="3" formatCode="&quot;$&quot;#,##0_);[Red]\(&quot;$&quot;#,##0\)">
                  <c:v>40000</c:v>
                </c:pt>
                <c:pt idx="4">
                  <c:v>0</c:v>
                </c:pt>
                <c:pt idx="5">
                  <c:v>7270</c:v>
                </c:pt>
                <c:pt idx="6">
                  <c:v>10000</c:v>
                </c:pt>
                <c:pt idx="7">
                  <c:v>60000</c:v>
                </c:pt>
                <c:pt idx="8">
                  <c:v>1000000</c:v>
                </c:pt>
                <c:pt idx="9">
                  <c:v>2000</c:v>
                </c:pt>
              </c:numCache>
            </c:numRef>
          </c:xVal>
          <c:yVal>
            <c:numRef>
              <c:f>'Distribution Formula'!$G$2:$G$11</c:f>
              <c:numCache>
                <c:formatCode>_("$"* #,##0.00_);_("$"* \(#,##0.00\);_("$"* "-"??_);_(@_)</c:formatCode>
                <c:ptCount val="10"/>
                <c:pt idx="0">
                  <c:v>100000.00000000001</c:v>
                </c:pt>
                <c:pt idx="1">
                  <c:v>100000.00000000001</c:v>
                </c:pt>
                <c:pt idx="2">
                  <c:v>100000.00000000001</c:v>
                </c:pt>
                <c:pt idx="3">
                  <c:v>100000.00000000001</c:v>
                </c:pt>
                <c:pt idx="4">
                  <c:v>100000.00000000001</c:v>
                </c:pt>
                <c:pt idx="5">
                  <c:v>100000.00000000001</c:v>
                </c:pt>
                <c:pt idx="6">
                  <c:v>100000.00000000001</c:v>
                </c:pt>
                <c:pt idx="7">
                  <c:v>100000.00000000001</c:v>
                </c:pt>
                <c:pt idx="8">
                  <c:v>100000.00000000001</c:v>
                </c:pt>
                <c:pt idx="9">
                  <c:v>100000.00000000001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F-4156-A141-8CD1AE5C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61264"/>
        <c:axId val="1480760848"/>
      </c:scatterChart>
      <c:valAx>
        <c:axId val="14807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60848"/>
        <c:crosses val="autoZero"/>
        <c:crossBetween val="midCat"/>
      </c:valAx>
      <c:valAx>
        <c:axId val="14807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1227137</xdr:colOff>
      <xdr:row>13</xdr:row>
      <xdr:rowOff>17462</xdr:rowOff>
    </xdr:from>
    <xdr:to>
      <xdr:col>7</xdr:col>
      <xdr:colOff>446087</xdr:colOff>
      <xdr:row>23</xdr:row>
      <xdr:rowOff>53975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83D37C-4249-40FE-B4C3-D75953978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yle Scheer" refreshedDate="44594.15198761574" createdVersion="7" refreshedVersion="7" minRefreshableVersion="3" recordCount="221" xr:uid="{A165A21B-D020-4676-9CFC-99BE71BFFD14}">
  <cacheSource type="scenario"/>
  <cacheFields count="12">
    <cacheField name="$B$16" numFmtId="0">
      <sharedItems containsNonDate="0" count="221">
        <s v="1"/>
        <s v="1.01"/>
        <s v="1.02"/>
        <s v="1.03"/>
        <s v="1.04"/>
        <s v="1.05"/>
        <s v="1.06"/>
        <s v="1.07"/>
        <s v="1.08"/>
        <s v="1.09"/>
        <s v="1.1"/>
        <s v="1.11"/>
        <s v="1.12"/>
        <s v="1.13"/>
        <s v="1.14"/>
        <s v="1.15"/>
        <s v="1.16"/>
        <s v="1.17"/>
        <s v="1.18"/>
        <s v="1.19"/>
        <s v="1.2"/>
        <s v="1.21"/>
        <s v="1.22"/>
        <s v="1.23"/>
        <s v="1.24"/>
        <s v="1.25"/>
        <s v="1.26"/>
        <s v="1.27"/>
        <s v="1.28"/>
        <s v="1.29"/>
        <s v="1.3"/>
        <s v="1.31"/>
        <s v="1.32"/>
        <s v="1.33"/>
        <s v="1.34"/>
        <s v="1.35"/>
        <s v="1.36"/>
        <s v="1.37"/>
        <s v="1.38"/>
        <s v="1.39"/>
        <s v="1.4"/>
        <s v="1.41"/>
        <s v="1.42"/>
        <s v="1.43"/>
        <s v="1.44"/>
        <s v="1.45"/>
        <s v="1.46"/>
        <s v="1.47"/>
        <s v="1.48"/>
        <s v="1.49"/>
        <s v="1.5"/>
        <s v="1.51"/>
        <s v="1.52"/>
        <s v="1.53"/>
        <s v="1.54"/>
        <s v="1.55"/>
        <s v="1.56"/>
        <s v="1.57"/>
        <s v="1.58"/>
        <s v="1.59"/>
        <s v="1.6"/>
        <s v="1.61"/>
        <s v="1.62"/>
        <s v="1.63"/>
        <s v="1.64"/>
        <s v="1.65"/>
        <s v="1.66"/>
        <s v="1.67"/>
        <s v="1.68"/>
        <s v="1.69"/>
        <s v="1.7"/>
        <s v="1.71"/>
        <s v="1.72"/>
        <s v="1.73"/>
        <s v="1.74"/>
        <s v="1.75"/>
        <s v="1.76"/>
        <s v="1.77"/>
        <s v="1.78"/>
        <s v="1.79"/>
        <s v="1.8"/>
        <s v="1.81"/>
        <s v="1.82"/>
        <s v="1.83"/>
        <s v="1.84"/>
        <s v="1.85"/>
        <s v="1.86"/>
        <s v="1.87"/>
        <s v="1.88"/>
        <s v="1.89"/>
        <s v="1.9"/>
        <s v="1.91"/>
        <s v="1.92"/>
        <s v="1.93"/>
        <s v="1.94"/>
        <s v="1.95"/>
        <s v="1.96"/>
        <s v="1.97"/>
        <s v="1.98"/>
        <s v="1.99"/>
        <s v="2"/>
        <s v="2.1"/>
        <s v="2.2"/>
        <s v="2.3"/>
        <s v="2.4"/>
        <s v="2.5"/>
        <s v="2.6"/>
        <s v="2.7"/>
        <s v="2.8"/>
        <s v="2.9"/>
        <s v="3"/>
        <s v="3.1"/>
        <s v="3.2"/>
        <s v="3.3"/>
        <s v="3.4"/>
        <s v="3.5"/>
        <s v="3.6"/>
        <s v="3.7"/>
        <s v="3.8"/>
        <s v="3.9"/>
        <s v="4"/>
        <s v="4.1"/>
        <s v="4.2"/>
        <s v="4.3"/>
        <s v="4.4"/>
        <s v="4.5"/>
        <s v="4.6"/>
        <s v="4.7"/>
        <s v="4.8"/>
        <s v="4.9"/>
        <s v="5"/>
        <s v="5.1"/>
        <s v="5.2"/>
        <s v="5.3"/>
        <s v="5.4"/>
        <s v="5.5"/>
        <s v="5.6"/>
        <s v="5.7"/>
        <s v="5.8"/>
        <s v="5.9"/>
        <s v="6"/>
        <s v="6.1"/>
        <s v="6.2"/>
        <s v="6.3"/>
        <s v="6.4"/>
        <s v="6.5"/>
        <s v="6.6"/>
        <s v="6.7"/>
        <s v="6.8"/>
        <s v="6.9"/>
        <s v="7"/>
        <s v="7.1"/>
        <s v="7.2"/>
        <s v="7.3"/>
        <s v="7.4"/>
        <s v="7.5"/>
        <s v="7.6"/>
        <s v="7.7"/>
        <s v="7.8"/>
        <s v="7.9"/>
        <s v="8"/>
        <s v="8.1"/>
        <s v="8.2"/>
        <s v="8.3"/>
        <s v="8.4"/>
        <s v="8.5"/>
        <s v="8.6"/>
        <s v="8.7"/>
        <s v="8.8"/>
        <s v="8.9"/>
        <s v="9"/>
        <s v="9.1"/>
        <s v="9.2"/>
        <s v="9.3"/>
        <s v="9.4"/>
        <s v="9.5"/>
        <s v="9.6"/>
        <s v="9.7"/>
        <s v="9.8"/>
        <s v="9.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</sharedItems>
    </cacheField>
    <cacheField name="$B$16 by" numFmtId="0">
      <sharedItems containsNonDate="0" count="1">
        <s v="Kyle Scheer"/>
      </sharedItems>
    </cacheField>
    <cacheField name="res $G$2" numFmtId="0">
      <sharedItems containsSemiMixedTypes="0" containsNonDate="0" containsString="0" containsNumber="1" minValue="10105.748191358169" maxValue="100000.00000000001"/>
    </cacheField>
    <cacheField name="res $G$3" numFmtId="0">
      <sharedItems containsSemiMixedTypes="0" containsNonDate="0" containsString="0" containsNumber="1" minValue="24928.46677157822" maxValue="100400.31946784996"/>
    </cacheField>
    <cacheField name="res $G$4" numFmtId="0">
      <sharedItems containsSemiMixedTypes="0" containsNonDate="0" containsString="0" containsNumber="1" minValue="100000.00000000001" maxValue="184997.63555520505"/>
    </cacheField>
    <cacheField name="res $G$5" numFmtId="0">
      <sharedItems containsSemiMixedTypes="0" containsNonDate="0" containsString="0" containsNumber="1" minValue="56980.341517799294" maxValue="107922.4044608492"/>
    </cacheField>
    <cacheField name="res $G$6" numFmtId="0">
      <sharedItems containsSemiMixedTypes="0" containsNonDate="0" containsString="0" containsNumber="1" minValue="100000.00000000001" maxValue="214017.99353564344"/>
    </cacheField>
    <cacheField name="res $G$7" numFmtId="0">
      <sharedItems containsSemiMixedTypes="0" containsNonDate="0" containsString="0" containsNumber="1" minValue="100000.00000000001" maxValue="178038.52802115999"/>
    </cacheField>
    <cacheField name="res $G$8" numFmtId="0">
      <sharedItems containsSemiMixedTypes="0" containsNonDate="0" containsString="0" containsNumber="1" minValue="100000.00000000001" maxValue="172789.68718646443"/>
    </cacheField>
    <cacheField name="res $G$9" numFmtId="0">
      <sharedItems containsSemiMixedTypes="0" containsNonDate="0" containsString="0" containsNumber="1" minValue="40183.815879019501" maxValue="103796.58766060401"/>
    </cacheField>
    <cacheField name="res $G$10" numFmtId="0">
      <sharedItems containsSemiMixedTypes="0" containsNonDate="0" containsString="0" containsNumber="1" minValue="2526.4276388637577" maxValue="100000.00000000001"/>
    </cacheField>
    <cacheField name="res $G$11" numFmtId="0">
      <sharedItems containsSemiMixedTypes="0" containsNonDate="0" containsString="0" containsNumber="1" minValue="100000.00000000001" maxValue="199571.687155105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E3D07-4CE8-4FDC-9B7E-5136838BB928}" name="PivotTable1" cacheId="0" applyNumberFormats="0" applyBorderFormats="0" applyFontFormats="0" applyPatternFormats="0" applyAlignmentFormats="0" applyWidthHeightFormats="1" dataCaption="Result Cells" updatedVersion="7" minRefreshableVersion="3" useAutoFormatting="1" rowGrandTotals="0" colGrandTotals="0" itemPrintTitles="1" createdVersion="7" indent="0" outline="1" outlineData="1" multipleFieldFilters="0" fieldListSortAscending="1">
  <location ref="A3:K224" firstHeaderRow="0" firstDataRow="1" firstDataCol="1" rowPageCount="1" colPageCount="1"/>
  <pivotFields count="12">
    <pivotField axis="axisRow" showAll="0" sortType="ascending" defaultSubtotal="0">
      <items count="2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80"/>
        <item x="181"/>
        <item x="182"/>
        <item x="183"/>
        <item x="184"/>
        <item x="185"/>
        <item x="186"/>
        <item x="187"/>
        <item x="188"/>
        <item x="189"/>
        <item x="100"/>
        <item x="101"/>
        <item x="102"/>
        <item x="103"/>
        <item x="104"/>
        <item x="105"/>
        <item x="106"/>
        <item x="107"/>
        <item x="108"/>
        <item x="109"/>
        <item x="190"/>
        <item x="191"/>
        <item x="192"/>
        <item x="193"/>
        <item x="194"/>
        <item x="195"/>
        <item x="196"/>
        <item x="197"/>
        <item x="198"/>
        <item x="199"/>
        <item x="110"/>
        <item x="111"/>
        <item x="112"/>
        <item x="113"/>
        <item x="114"/>
        <item x="115"/>
        <item x="116"/>
        <item x="117"/>
        <item x="118"/>
        <item x="119"/>
        <item x="200"/>
        <item x="201"/>
        <item x="202"/>
        <item x="203"/>
        <item x="204"/>
        <item x="205"/>
        <item x="206"/>
        <item x="207"/>
        <item x="208"/>
        <item x="209"/>
        <item x="120"/>
        <item x="121"/>
        <item x="122"/>
        <item x="123"/>
        <item x="124"/>
        <item x="125"/>
        <item x="126"/>
        <item x="127"/>
        <item x="128"/>
        <item x="129"/>
        <item x="210"/>
        <item x="211"/>
        <item x="212"/>
        <item x="213"/>
        <item x="214"/>
        <item x="215"/>
        <item x="216"/>
        <item x="217"/>
        <item x="218"/>
        <item x="219"/>
        <item x="130"/>
        <item x="131"/>
        <item x="132"/>
        <item x="133"/>
        <item x="134"/>
        <item x="135"/>
        <item x="136"/>
        <item x="137"/>
        <item x="138"/>
        <item x="139"/>
        <item x="220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1" hier="-1"/>
  </pageFields>
  <dataFields count="10">
    <dataField name="$G$2" fld="2" baseField="0" baseItem="0"/>
    <dataField name="$G$3" fld="3" baseField="0" baseItem="0"/>
    <dataField name="$G$4" fld="4" baseField="0" baseItem="0"/>
    <dataField name="$G$5" fld="5" baseField="0" baseItem="0"/>
    <dataField name="$G$6" fld="6" baseField="0" baseItem="0"/>
    <dataField name="$G$7" fld="7" baseField="0" baseItem="0"/>
    <dataField name="$G$8" fld="8" baseField="0" baseItem="0"/>
    <dataField name="$G$9" fld="9" baseField="0" baseItem="0"/>
    <dataField name="$G$10" fld="10" baseField="0" baseItem="0"/>
    <dataField name="$G$11" fld="11" baseField="0" baseItem="0"/>
  </dataFields>
  <formats count="5">
    <format dxfId="46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6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60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59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58">
      <pivotArea dataOnly="0" labelOnly="1" fieldPosition="0">
        <references count="1">
          <reference field="0" count="21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67446-1CDE-44E2-A0AF-CDDE498DFC26}" name="Table1" displayName="Table1" ref="A6:HN17" totalsRowCount="1" headerRowDxfId="224" dataDxfId="225">
  <autoFilter ref="A6:HN16" xr:uid="{4FA67446-1CDE-44E2-A0AF-CDDE498DFC26}"/>
  <tableColumns count="222">
    <tableColumn id="1" xr3:uid="{935A9A17-D4E5-412D-B37C-46809319E712}" name="Salary" totalsRowLabel="Total" dataDxfId="446" totalsRowDxfId="221" dataCellStyle="Currency"/>
    <tableColumn id="2" xr3:uid="{4CCF1326-4807-4813-A96D-FFA3E75DB447}" name="1" totalsRowFunction="stdDev" dataDxfId="445" totalsRowDxfId="220"/>
    <tableColumn id="3" xr3:uid="{41218180-CB22-4982-A370-8B8D8EADEE20}" name="1.01" totalsRowFunction="stdDev" dataDxfId="223" totalsRowDxfId="219"/>
    <tableColumn id="4" xr3:uid="{F2B66291-4EB3-45E4-9554-3E6B71686BD8}" name="1.02" totalsRowFunction="stdDev" dataDxfId="444" totalsRowDxfId="218"/>
    <tableColumn id="5" xr3:uid="{E07C6FFF-D9D0-4AD9-848E-75EE051B18B8}" name="1.03" totalsRowFunction="stdDev" dataDxfId="443" totalsRowDxfId="217"/>
    <tableColumn id="6" xr3:uid="{11978909-4971-4A00-AF3C-E58975870E62}" name="1.04" totalsRowFunction="stdDev" dataDxfId="442" totalsRowDxfId="216"/>
    <tableColumn id="7" xr3:uid="{EF319F84-7743-4A91-AF14-B8B5D6F79695}" name="1.05" totalsRowFunction="stdDev" dataDxfId="441" totalsRowDxfId="215"/>
    <tableColumn id="8" xr3:uid="{B3425EB5-881A-46BC-B1AB-A6F71C9B3AD1}" name="1.06" totalsRowFunction="stdDev" dataDxfId="440" totalsRowDxfId="214"/>
    <tableColumn id="9" xr3:uid="{998B2053-0B86-4A1C-BE0E-FEE9A561E77E}" name="1.07" totalsRowFunction="stdDev" dataDxfId="439" totalsRowDxfId="213"/>
    <tableColumn id="10" xr3:uid="{A3ECE654-7481-4197-98EB-9BDABB04DFB2}" name="1.08" totalsRowFunction="stdDev" dataDxfId="438" totalsRowDxfId="212"/>
    <tableColumn id="11" xr3:uid="{2AB5DD70-8DB1-4089-92C4-8214726E4E5A}" name="1.09" totalsRowFunction="stdDev" dataDxfId="437" totalsRowDxfId="211"/>
    <tableColumn id="12" xr3:uid="{B249A2D4-DA0F-44A9-8434-729D668C77C7}" name="1.1" totalsRowFunction="stdDev" dataDxfId="436" totalsRowDxfId="210"/>
    <tableColumn id="13" xr3:uid="{40D93ED9-61A0-465C-A37E-AA52EE64734A}" name="1.11" totalsRowFunction="stdDev" dataDxfId="435" totalsRowDxfId="209"/>
    <tableColumn id="14" xr3:uid="{11D1D1B4-9236-4D0A-9F10-1163A450EE24}" name="1.12" totalsRowFunction="stdDev" dataDxfId="434" totalsRowDxfId="208"/>
    <tableColumn id="15" xr3:uid="{A1457405-E732-4A35-8ACC-734ADCD6F64B}" name="1.13" totalsRowFunction="stdDev" dataDxfId="433" totalsRowDxfId="207"/>
    <tableColumn id="16" xr3:uid="{1C7AC5D6-E3CE-4625-973F-53839D3EA263}" name="1.14" totalsRowFunction="stdDev" dataDxfId="432" totalsRowDxfId="206"/>
    <tableColumn id="17" xr3:uid="{7BB10103-4060-4641-AD36-B46DB1AF9E4E}" name="1.15" totalsRowFunction="stdDev" dataDxfId="431" totalsRowDxfId="205"/>
    <tableColumn id="18" xr3:uid="{3DD720D8-CB80-48E1-9D7B-FF7672FAA3D5}" name="1.16" totalsRowFunction="stdDev" dataDxfId="430" totalsRowDxfId="204"/>
    <tableColumn id="19" xr3:uid="{EE1F84A6-35C0-4544-91B6-F0245E9F7148}" name="1.17" totalsRowFunction="stdDev" dataDxfId="429" totalsRowDxfId="203"/>
    <tableColumn id="20" xr3:uid="{1513ED9F-3795-4DE0-8FAC-1727F182F43D}" name="1.18" totalsRowFunction="stdDev" dataDxfId="428" totalsRowDxfId="202"/>
    <tableColumn id="21" xr3:uid="{6895526F-AD9B-4ED6-9330-67F62E1960E0}" name="1.19" totalsRowFunction="stdDev" dataDxfId="427" totalsRowDxfId="201"/>
    <tableColumn id="22" xr3:uid="{6D1BF807-6801-447F-B7AA-D4F5AD40E9D7}" name="1.2" totalsRowFunction="stdDev" dataDxfId="426" totalsRowDxfId="200"/>
    <tableColumn id="23" xr3:uid="{D04BDBBD-5BD5-40B2-B9ED-34CD07C81001}" name="1.21" totalsRowFunction="stdDev" dataDxfId="425" totalsRowDxfId="199"/>
    <tableColumn id="24" xr3:uid="{11BD8B3E-2632-4D1A-956A-28515CA15593}" name="1.22" totalsRowFunction="stdDev" dataDxfId="424" totalsRowDxfId="198"/>
    <tableColumn id="25" xr3:uid="{37F7B54B-0D3F-405F-9887-BB5AE21743B1}" name="1.23" totalsRowFunction="stdDev" dataDxfId="423" totalsRowDxfId="197"/>
    <tableColumn id="26" xr3:uid="{80779E40-CC8C-4EB6-AE9C-F40472E996F5}" name="1.24" totalsRowFunction="stdDev" dataDxfId="422" totalsRowDxfId="196"/>
    <tableColumn id="27" xr3:uid="{99683E87-7644-4064-A433-84654FC164AA}" name="1.25" totalsRowFunction="stdDev" dataDxfId="421" totalsRowDxfId="195"/>
    <tableColumn id="28" xr3:uid="{9CF53727-C721-4090-AC4D-6391A761D235}" name="1.26" totalsRowFunction="stdDev" dataDxfId="420" totalsRowDxfId="0"/>
    <tableColumn id="29" xr3:uid="{0FC29E28-E9DC-47A6-A32F-5CEBCD93E764}" name="1.27" totalsRowFunction="stdDev" dataDxfId="419" totalsRowDxfId="194"/>
    <tableColumn id="30" xr3:uid="{C2A6C9F1-C8DD-49C4-B49D-7856E437F421}" name="1.28" totalsRowFunction="stdDev" dataDxfId="418" totalsRowDxfId="193"/>
    <tableColumn id="31" xr3:uid="{0C9B244B-B257-4343-87FC-3E12E5794D8B}" name="1.29" totalsRowFunction="stdDev" dataDxfId="417" totalsRowDxfId="192"/>
    <tableColumn id="32" xr3:uid="{A28605FA-9D75-4D3E-A95C-80215CF1FB5B}" name="1.3" totalsRowFunction="stdDev" dataDxfId="416" totalsRowDxfId="191"/>
    <tableColumn id="33" xr3:uid="{D7D7EA6E-4936-4E8C-82DF-74AE5AC8977E}" name="1.31" totalsRowFunction="stdDev" dataDxfId="415" totalsRowDxfId="190"/>
    <tableColumn id="34" xr3:uid="{753FD28F-F564-4A20-80C7-C8904CCFA6CF}" name="1.32" totalsRowFunction="stdDev" dataDxfId="414" totalsRowDxfId="189"/>
    <tableColumn id="35" xr3:uid="{0454A418-68F6-40E3-98B3-A728B8DC8984}" name="1.33" totalsRowFunction="stdDev" dataDxfId="413" totalsRowDxfId="188"/>
    <tableColumn id="36" xr3:uid="{EFDDF554-7F1D-4EDB-A67B-3650A09FC2E5}" name="1.34" totalsRowFunction="stdDev" dataDxfId="412" totalsRowDxfId="187"/>
    <tableColumn id="37" xr3:uid="{B1E85F23-40AE-4A7E-8238-545236C405AA}" name="1.35" totalsRowFunction="stdDev" dataDxfId="411" totalsRowDxfId="186"/>
    <tableColumn id="38" xr3:uid="{948CB33C-0C5E-4C81-AB84-0B2751727799}" name="1.36" totalsRowFunction="stdDev" dataDxfId="410" totalsRowDxfId="185"/>
    <tableColumn id="39" xr3:uid="{D8F84BEB-9200-414D-B8E2-CBEE6BAAF543}" name="1.37" totalsRowFunction="stdDev" dataDxfId="409" totalsRowDxfId="184"/>
    <tableColumn id="40" xr3:uid="{BE2954E6-68B4-4BA4-9C16-DB9DC2B481C7}" name="1.38" totalsRowFunction="stdDev" dataDxfId="408" totalsRowDxfId="183"/>
    <tableColumn id="41" xr3:uid="{67E37FD8-8B6F-4FCF-B478-EA514B96B72C}" name="1.39" totalsRowFunction="stdDev" dataDxfId="407" totalsRowDxfId="182"/>
    <tableColumn id="42" xr3:uid="{50BC1FCA-F42C-4797-9692-3EB7B4786232}" name="1.4" totalsRowFunction="stdDev" dataDxfId="406" totalsRowDxfId="181"/>
    <tableColumn id="43" xr3:uid="{7CAB29F7-9F42-49BF-97AD-924B0B5AC6DE}" name="1.41" totalsRowFunction="stdDev" dataDxfId="405" totalsRowDxfId="180"/>
    <tableColumn id="44" xr3:uid="{D5DCC49A-F68D-4F19-B881-D2F3B2EE22C7}" name="1.42" totalsRowFunction="stdDev" dataDxfId="404" totalsRowDxfId="179"/>
    <tableColumn id="45" xr3:uid="{AFED29CA-B86B-41E6-99B3-3371E8955A99}" name="1.43" totalsRowFunction="stdDev" dataDxfId="403" totalsRowDxfId="178"/>
    <tableColumn id="46" xr3:uid="{0A088C02-37C4-4147-9DBD-A46D4FEA4E67}" name="1.44" totalsRowFunction="stdDev" dataDxfId="402" totalsRowDxfId="177"/>
    <tableColumn id="47" xr3:uid="{755FFF63-8C48-4190-BD9C-DD229957EE34}" name="1.45" totalsRowFunction="stdDev" dataDxfId="401" totalsRowDxfId="176"/>
    <tableColumn id="48" xr3:uid="{D3306E3F-944F-43A8-B76F-F5FBC4FD192D}" name="1.46" totalsRowFunction="stdDev" dataDxfId="400" totalsRowDxfId="175"/>
    <tableColumn id="49" xr3:uid="{CA006F3A-AC74-479B-88C3-7C39A2B8942A}" name="1.47" totalsRowFunction="stdDev" dataDxfId="399" totalsRowDxfId="174"/>
    <tableColumn id="50" xr3:uid="{97DA0D26-B2F6-4E6D-8253-70BCDF05931A}" name="1.48" totalsRowFunction="stdDev" dataDxfId="398" totalsRowDxfId="173"/>
    <tableColumn id="51" xr3:uid="{63CEF0D1-64D5-4CBE-BCD1-1FCF27DA5237}" name="1.49" totalsRowFunction="stdDev" dataDxfId="397" totalsRowDxfId="172"/>
    <tableColumn id="52" xr3:uid="{90DDDB7E-00DB-4E8A-A747-C8AEDAEEC000}" name="1.5" totalsRowFunction="stdDev" dataDxfId="396" totalsRowDxfId="171"/>
    <tableColumn id="53" xr3:uid="{01E4295E-D078-4545-995F-B20A1E85ED59}" name="1.51" totalsRowFunction="stdDev" dataDxfId="395" totalsRowDxfId="170"/>
    <tableColumn id="54" xr3:uid="{1997D1A0-879E-4A4C-A404-200ED2A5646A}" name="1.52" totalsRowFunction="stdDev" dataDxfId="394" totalsRowDxfId="169"/>
    <tableColumn id="55" xr3:uid="{16B4B902-A03B-4751-8E6A-777AF4BF5E88}" name="1.53" totalsRowFunction="stdDev" dataDxfId="393" totalsRowDxfId="168"/>
    <tableColumn id="56" xr3:uid="{3FD2F5B9-316D-4938-8BF4-7129EC558184}" name="1.54" totalsRowFunction="stdDev" dataDxfId="392" totalsRowDxfId="167"/>
    <tableColumn id="57" xr3:uid="{7C15DF98-4F64-41C7-AF71-3FB0C38AC124}" name="1.55" totalsRowFunction="stdDev" dataDxfId="391" totalsRowDxfId="166"/>
    <tableColumn id="58" xr3:uid="{F70DF3C4-F410-4B08-9C55-B437CBC5A098}" name="1.56" totalsRowFunction="stdDev" dataDxfId="390" totalsRowDxfId="165"/>
    <tableColumn id="59" xr3:uid="{A4584FD9-3CEB-420D-BF63-F060BB6FB42F}" name="1.57" totalsRowFunction="stdDev" dataDxfId="389" totalsRowDxfId="164"/>
    <tableColumn id="60" xr3:uid="{CC81FA38-8828-4374-82ED-93B4B44B9143}" name="1.58" totalsRowFunction="stdDev" dataDxfId="388" totalsRowDxfId="163"/>
    <tableColumn id="61" xr3:uid="{DEAFACBF-B053-4E37-83F1-83C15F23A351}" name="1.59" totalsRowFunction="stdDev" dataDxfId="387" totalsRowDxfId="162"/>
    <tableColumn id="62" xr3:uid="{06767F87-3B27-4AA7-BD2A-2516746D02AF}" name="1.6" totalsRowFunction="stdDev" dataDxfId="386" totalsRowDxfId="161"/>
    <tableColumn id="63" xr3:uid="{D65D54BF-4350-4C47-B40B-8D2DBE9FFA52}" name="1.61" totalsRowFunction="stdDev" dataDxfId="385" totalsRowDxfId="160"/>
    <tableColumn id="64" xr3:uid="{448CA842-0D73-4BD0-BF75-D5BEBC0C7C42}" name="1.62" totalsRowFunction="stdDev" dataDxfId="384" totalsRowDxfId="159"/>
    <tableColumn id="65" xr3:uid="{AD3B87CE-4441-4F5F-85E0-21C808B7DC85}" name="1.63" totalsRowFunction="stdDev" dataDxfId="383" totalsRowDxfId="158"/>
    <tableColumn id="66" xr3:uid="{2753DD45-2C4C-497D-B801-9A68D34618F7}" name="1.64" totalsRowFunction="stdDev" dataDxfId="382" totalsRowDxfId="157"/>
    <tableColumn id="67" xr3:uid="{EE6AE4D2-62B5-4AEC-A553-17629B4C181B}" name="1.65" totalsRowFunction="stdDev" dataDxfId="381" totalsRowDxfId="156"/>
    <tableColumn id="68" xr3:uid="{40548F3C-1B50-4691-A678-409405B1E6C8}" name="1.66" totalsRowFunction="stdDev" dataDxfId="380" totalsRowDxfId="155"/>
    <tableColumn id="69" xr3:uid="{DC022B76-1822-4B7B-9C68-71081AB30DBA}" name="1.67" totalsRowFunction="stdDev" dataDxfId="379" totalsRowDxfId="154"/>
    <tableColumn id="70" xr3:uid="{B0B87977-F279-446E-8846-F03059196A23}" name="1.68" totalsRowFunction="stdDev" dataDxfId="378" totalsRowDxfId="153"/>
    <tableColumn id="71" xr3:uid="{B76C7CA6-AD0F-4E6C-ADCF-2FE2155A7661}" name="1.69" totalsRowFunction="stdDev" dataDxfId="377" totalsRowDxfId="152"/>
    <tableColumn id="72" xr3:uid="{6E85D447-E886-4510-837D-B1D6B3A0F783}" name="1.7" totalsRowFunction="stdDev" dataDxfId="376" totalsRowDxfId="151"/>
    <tableColumn id="73" xr3:uid="{804A61B6-2E5D-47F4-B2BB-55C28DB36096}" name="1.71" totalsRowFunction="stdDev" dataDxfId="375" totalsRowDxfId="150"/>
    <tableColumn id="74" xr3:uid="{8012439F-A4A2-4AAA-B68D-3580760E3EB6}" name="1.72" totalsRowFunction="stdDev" dataDxfId="374" totalsRowDxfId="149"/>
    <tableColumn id="75" xr3:uid="{963B79C0-F13D-4313-9394-EC63B0B23652}" name="1.73" totalsRowFunction="stdDev" dataDxfId="373" totalsRowDxfId="148"/>
    <tableColumn id="76" xr3:uid="{27E78FD6-5D30-4BC9-ACE1-086ED05E5C04}" name="1.74" totalsRowFunction="stdDev" dataDxfId="372" totalsRowDxfId="147"/>
    <tableColumn id="77" xr3:uid="{8EA1BDDB-7BC4-486E-9B13-D7B7181097D7}" name="1.75" totalsRowFunction="stdDev" dataDxfId="371" totalsRowDxfId="146"/>
    <tableColumn id="78" xr3:uid="{031F701C-741C-4E1C-9A3B-1261E0D5DB60}" name="1.76" totalsRowFunction="stdDev" dataDxfId="370" totalsRowDxfId="145"/>
    <tableColumn id="79" xr3:uid="{7C3143EB-9474-4572-A037-D2C58DE0D90D}" name="1.77" totalsRowFunction="stdDev" dataDxfId="369" totalsRowDxfId="144"/>
    <tableColumn id="80" xr3:uid="{5599021B-50EF-4B3D-8C9B-8D0A4A2C5E98}" name="1.78" totalsRowFunction="stdDev" dataDxfId="368" totalsRowDxfId="143"/>
    <tableColumn id="81" xr3:uid="{9F31BE79-59C0-494A-9AFD-7280DBAEE472}" name="1.79" totalsRowFunction="stdDev" dataDxfId="367" totalsRowDxfId="142"/>
    <tableColumn id="82" xr3:uid="{C2AC379E-A7DF-45C1-9B4C-F99E81704D75}" name="1.8" totalsRowFunction="stdDev" dataDxfId="366" totalsRowDxfId="141"/>
    <tableColumn id="83" xr3:uid="{79DCE082-2A3D-4A70-B678-21F7D975844B}" name="1.81" totalsRowFunction="stdDev" dataDxfId="365" totalsRowDxfId="140"/>
    <tableColumn id="84" xr3:uid="{B36F087B-120C-4927-9984-86227E17C97D}" name="1.82" totalsRowFunction="stdDev" dataDxfId="364" totalsRowDxfId="139"/>
    <tableColumn id="85" xr3:uid="{81E71285-185F-4054-ABD0-A770D3467961}" name="1.83" totalsRowFunction="stdDev" dataDxfId="363" totalsRowDxfId="138"/>
    <tableColumn id="86" xr3:uid="{F00752EA-EC98-458E-89EE-5A35CBFCFB5F}" name="1.84" totalsRowFunction="stdDev" dataDxfId="362" totalsRowDxfId="137"/>
    <tableColumn id="87" xr3:uid="{BB8BE13A-CCBC-42C7-8ED6-A8853DBE763C}" name="1.85" totalsRowFunction="stdDev" dataDxfId="361" totalsRowDxfId="136"/>
    <tableColumn id="88" xr3:uid="{2BEC0307-DA98-4F8C-A03A-DBDC6E3AA09D}" name="1.86" totalsRowFunction="stdDev" dataDxfId="360" totalsRowDxfId="135"/>
    <tableColumn id="89" xr3:uid="{9966C93C-D597-4953-BC69-A6394E20F95B}" name="1.87" totalsRowFunction="stdDev" dataDxfId="359" totalsRowDxfId="134"/>
    <tableColumn id="90" xr3:uid="{F4B97EC4-F286-458D-ACF5-B514ECAC3242}" name="1.88" totalsRowFunction="stdDev" dataDxfId="358" totalsRowDxfId="133"/>
    <tableColumn id="91" xr3:uid="{34338A0D-59C6-4973-B8AA-E280BB8B54ED}" name="1.89" totalsRowFunction="stdDev" dataDxfId="357" totalsRowDxfId="132"/>
    <tableColumn id="92" xr3:uid="{760BBEB6-88CD-4065-87CD-D652F6C12297}" name="1.9" totalsRowFunction="stdDev" dataDxfId="356" totalsRowDxfId="131"/>
    <tableColumn id="93" xr3:uid="{D83F067A-8339-402C-9F69-38986BDAC080}" name="1.91" totalsRowFunction="stdDev" dataDxfId="355" totalsRowDxfId="130"/>
    <tableColumn id="94" xr3:uid="{71BC5366-8B30-4DA7-AD48-BA258531E27F}" name="1.92" totalsRowFunction="stdDev" dataDxfId="354" totalsRowDxfId="129"/>
    <tableColumn id="95" xr3:uid="{6432F5DF-16D1-463E-8F77-6DC7D7033311}" name="1.93" totalsRowFunction="stdDev" dataDxfId="353" totalsRowDxfId="128"/>
    <tableColumn id="96" xr3:uid="{0DDDD980-4FA3-47A3-A107-2B0B3BEBC6DC}" name="1.94" totalsRowFunction="stdDev" dataDxfId="352" totalsRowDxfId="127"/>
    <tableColumn id="97" xr3:uid="{ACE4824D-0956-43F3-A47C-1AD2FB6C10FB}" name="1.95" totalsRowFunction="stdDev" dataDxfId="351" totalsRowDxfId="126"/>
    <tableColumn id="98" xr3:uid="{782C848F-CD66-4074-A0A5-1BE260051E39}" name="1.96" totalsRowFunction="stdDev" dataDxfId="350" totalsRowDxfId="125"/>
    <tableColumn id="99" xr3:uid="{2F2EAF81-963C-4113-9E23-8A3C850E3781}" name="1.97" totalsRowFunction="stdDev" dataDxfId="349" totalsRowDxfId="124"/>
    <tableColumn id="100" xr3:uid="{C06EBD20-873A-45FA-A8F8-1E071475088A}" name="1.98" totalsRowFunction="stdDev" dataDxfId="348" totalsRowDxfId="123"/>
    <tableColumn id="101" xr3:uid="{3E332757-6A42-44FF-A743-D7C0D64D0EDD}" name="1.99" totalsRowFunction="stdDev" dataDxfId="347" totalsRowDxfId="122"/>
    <tableColumn id="102" xr3:uid="{1225E94B-A511-4292-8E7D-1E1AFAFE9D97}" name="2" totalsRowFunction="stdDev" dataDxfId="346" totalsRowDxfId="121"/>
    <tableColumn id="103" xr3:uid="{F04FCD63-152E-4039-93BF-90F42593DA44}" name="2.1" totalsRowFunction="stdDev" dataDxfId="345" totalsRowDxfId="120"/>
    <tableColumn id="104" xr3:uid="{DB4AA3A1-1A95-4D7B-8B8A-7E172C32484D}" name="2.2" totalsRowFunction="stdDev" dataDxfId="344" totalsRowDxfId="119"/>
    <tableColumn id="105" xr3:uid="{6B5AADE9-8AFE-4DAD-BDD6-AB1D20BA0045}" name="2.3" totalsRowFunction="stdDev" dataDxfId="343" totalsRowDxfId="118"/>
    <tableColumn id="106" xr3:uid="{2F2501C5-C5BA-4D0B-BA8A-7BCB512942BD}" name="2.4" totalsRowFunction="stdDev" dataDxfId="342" totalsRowDxfId="117"/>
    <tableColumn id="107" xr3:uid="{577A9D9D-23ED-4853-94B4-EF6CB68FC877}" name="2.5" totalsRowFunction="stdDev" dataDxfId="341" totalsRowDxfId="116"/>
    <tableColumn id="108" xr3:uid="{A9079EAC-AE94-4882-8321-8051CE80FED9}" name="2.6" totalsRowFunction="stdDev" dataDxfId="340" totalsRowDxfId="115"/>
    <tableColumn id="109" xr3:uid="{1C053976-428D-4B86-88B5-FE444B315054}" name="2.7" totalsRowFunction="stdDev" dataDxfId="339" totalsRowDxfId="114"/>
    <tableColumn id="110" xr3:uid="{3E0DCA41-FA8E-4C25-BAE2-4A5A32601CE0}" name="2.8" totalsRowFunction="stdDev" dataDxfId="338" totalsRowDxfId="113"/>
    <tableColumn id="111" xr3:uid="{AA630C6C-73B4-4BED-A5AE-5FE9F6C7CE69}" name="2.9" totalsRowFunction="stdDev" dataDxfId="337" totalsRowDxfId="112"/>
    <tableColumn id="112" xr3:uid="{9AA07CEA-C210-4B18-A675-C953A6141713}" name="3" totalsRowFunction="stdDev" dataDxfId="336" totalsRowDxfId="111"/>
    <tableColumn id="113" xr3:uid="{3DD30336-B6F1-4B76-A8FE-D76B4593E7C9}" name="3.1" totalsRowFunction="stdDev" dataDxfId="335" totalsRowDxfId="110"/>
    <tableColumn id="114" xr3:uid="{9DDB46EE-E506-4C2F-80BC-ED08AB1EAC48}" name="3.2" totalsRowFunction="stdDev" dataDxfId="334" totalsRowDxfId="109"/>
    <tableColumn id="115" xr3:uid="{584B30F7-AB59-476D-9614-087250ED5DCB}" name="3.3" totalsRowFunction="stdDev" dataDxfId="333" totalsRowDxfId="108"/>
    <tableColumn id="116" xr3:uid="{66137DF2-0A54-468D-8243-EEF8A0B5177F}" name="3.4" totalsRowFunction="stdDev" dataDxfId="332" totalsRowDxfId="107"/>
    <tableColumn id="117" xr3:uid="{218B229D-BFBA-41B1-8465-676D81435ACA}" name="3.5" totalsRowFunction="stdDev" dataDxfId="331" totalsRowDxfId="106"/>
    <tableColumn id="118" xr3:uid="{0D0171AA-6712-4261-862F-1598B91091F8}" name="3.6" totalsRowFunction="stdDev" dataDxfId="330" totalsRowDxfId="105"/>
    <tableColumn id="119" xr3:uid="{3397BC06-0419-41A1-B1C7-4D812ED3D3B2}" name="3.7" totalsRowFunction="stdDev" dataDxfId="329" totalsRowDxfId="104"/>
    <tableColumn id="120" xr3:uid="{4B6B599D-EC46-41FA-87C5-0F42CAB8D047}" name="3.8" totalsRowFunction="stdDev" dataDxfId="328" totalsRowDxfId="103"/>
    <tableColumn id="121" xr3:uid="{82A5C2A2-67A2-4593-8389-5B74C8FC1755}" name="3.9" totalsRowFunction="stdDev" dataDxfId="327" totalsRowDxfId="102"/>
    <tableColumn id="122" xr3:uid="{C2A4456F-5ED8-41E4-B0F4-94D0F3A13CD1}" name="4" totalsRowFunction="stdDev" dataDxfId="326" totalsRowDxfId="101"/>
    <tableColumn id="123" xr3:uid="{D2CA4B0D-6750-43B6-BE20-2965CCAF2660}" name="4.1" totalsRowFunction="stdDev" dataDxfId="325" totalsRowDxfId="100"/>
    <tableColumn id="124" xr3:uid="{DA7FAFC1-6425-4F74-A751-AAD767989BCE}" name="4.2" totalsRowFunction="stdDev" dataDxfId="324" totalsRowDxfId="99"/>
    <tableColumn id="125" xr3:uid="{1955B0C9-1C10-4D46-BF8B-4BEBB80257F4}" name="4.3" totalsRowFunction="stdDev" dataDxfId="323" totalsRowDxfId="98"/>
    <tableColumn id="126" xr3:uid="{36054071-5C2D-4BC8-A2F4-4117C767EE47}" name="4.4" totalsRowFunction="stdDev" dataDxfId="322" totalsRowDxfId="97"/>
    <tableColumn id="127" xr3:uid="{6199BAF2-3E82-4552-ACFC-469170C7DD1F}" name="4.5" totalsRowFunction="stdDev" dataDxfId="321" totalsRowDxfId="96"/>
    <tableColumn id="128" xr3:uid="{29547F44-3A19-422D-A7C3-610B936D92C4}" name="4.6" totalsRowFunction="stdDev" dataDxfId="320" totalsRowDxfId="95"/>
    <tableColumn id="129" xr3:uid="{AEF63E1C-E025-4B7D-B167-0DB00179EAE1}" name="4.7" totalsRowFunction="stdDev" dataDxfId="319" totalsRowDxfId="94"/>
    <tableColumn id="130" xr3:uid="{4BC04D58-AF41-4FCC-BD31-F0FEA649937D}" name="4.8" totalsRowFunction="stdDev" dataDxfId="318" totalsRowDxfId="93"/>
    <tableColumn id="131" xr3:uid="{C76E72B1-85A7-4E20-B778-492ADD274F45}" name="4.9" totalsRowFunction="stdDev" dataDxfId="317" totalsRowDxfId="92"/>
    <tableColumn id="132" xr3:uid="{40E9B349-0E10-4876-8CBE-FF8A1BC98B76}" name="5" totalsRowFunction="stdDev" dataDxfId="316" totalsRowDxfId="91"/>
    <tableColumn id="133" xr3:uid="{A0CBBAFD-CDA5-4587-BD03-098B27DB27F3}" name="5.1" totalsRowFunction="stdDev" dataDxfId="315" totalsRowDxfId="90"/>
    <tableColumn id="134" xr3:uid="{A553EA14-753E-4E8D-9C70-77E26DBB4752}" name="5.2" totalsRowFunction="stdDev" dataDxfId="314" totalsRowDxfId="89"/>
    <tableColumn id="135" xr3:uid="{4780D549-A816-4B27-ABCF-CE63D51100B2}" name="5.3" totalsRowFunction="stdDev" dataDxfId="313" totalsRowDxfId="88"/>
    <tableColumn id="136" xr3:uid="{54F9192E-CE79-4811-85AF-04FD944F1672}" name="5.4" totalsRowFunction="stdDev" dataDxfId="312" totalsRowDxfId="87"/>
    <tableColumn id="137" xr3:uid="{16BAA1FC-DE14-4D9A-ABBF-08EA40C14406}" name="5.5" totalsRowFunction="stdDev" dataDxfId="311" totalsRowDxfId="86"/>
    <tableColumn id="138" xr3:uid="{6B0B7AAB-401C-4E07-AF61-960797083916}" name="5.6" totalsRowFunction="stdDev" dataDxfId="310" totalsRowDxfId="85"/>
    <tableColumn id="139" xr3:uid="{1A35B1BC-BC52-4E9D-B7A4-B9D17ADD5562}" name="5.7" totalsRowFunction="stdDev" dataDxfId="309" totalsRowDxfId="84"/>
    <tableColumn id="140" xr3:uid="{B356F64B-6AAE-43F7-9EFC-50BCB469422E}" name="5.8" totalsRowFunction="stdDev" dataDxfId="308" totalsRowDxfId="83"/>
    <tableColumn id="141" xr3:uid="{53052657-2360-4D84-A5EF-EC9B0DC91EA0}" name="5.9" totalsRowFunction="stdDev" dataDxfId="307" totalsRowDxfId="82"/>
    <tableColumn id="142" xr3:uid="{001BF82C-2418-4C0D-83EF-7E1341D358EF}" name="6" totalsRowFunction="stdDev" dataDxfId="306" totalsRowDxfId="81"/>
    <tableColumn id="143" xr3:uid="{AAE5CC97-6B62-4C96-87BD-241C851C70C4}" name="6.1" totalsRowFunction="stdDev" dataDxfId="305" totalsRowDxfId="80"/>
    <tableColumn id="144" xr3:uid="{628A01AE-FB85-4DFD-A989-871D1742C7F9}" name="6.2" totalsRowFunction="stdDev" dataDxfId="304" totalsRowDxfId="79"/>
    <tableColumn id="145" xr3:uid="{1EC2A180-7267-4FD9-9E0E-2E1560F174F3}" name="6.3" totalsRowFunction="stdDev" dataDxfId="303" totalsRowDxfId="78"/>
    <tableColumn id="146" xr3:uid="{463C9B4F-C620-4C85-9052-DE41DDF0A191}" name="6.4" totalsRowFunction="stdDev" dataDxfId="302" totalsRowDxfId="77"/>
    <tableColumn id="147" xr3:uid="{F746FC91-158E-4E8B-A3A2-8B60488F4B41}" name="6.5" totalsRowFunction="stdDev" dataDxfId="301" totalsRowDxfId="76"/>
    <tableColumn id="148" xr3:uid="{28EFBBFB-BB21-4A27-A3C1-13FA13D27366}" name="6.6" totalsRowFunction="stdDev" dataDxfId="300" totalsRowDxfId="75"/>
    <tableColumn id="149" xr3:uid="{92F6AE7C-1F12-4FDC-A401-ACAE9E9A77F6}" name="6.7" totalsRowFunction="stdDev" dataDxfId="299" totalsRowDxfId="74"/>
    <tableColumn id="150" xr3:uid="{8C2925A8-31D9-497C-94E7-9507DFBF2098}" name="6.8" totalsRowFunction="stdDev" dataDxfId="298" totalsRowDxfId="73"/>
    <tableColumn id="151" xr3:uid="{59A4C8CB-3DA0-453F-87F5-48880AEE9EE0}" name="6.9" totalsRowFunction="stdDev" dataDxfId="297" totalsRowDxfId="72"/>
    <tableColumn id="152" xr3:uid="{C7197BF3-415B-4418-9EAA-FFBE404E02DC}" name="7" totalsRowFunction="stdDev" dataDxfId="296" totalsRowDxfId="71"/>
    <tableColumn id="153" xr3:uid="{5DED7BD3-07A2-46D5-BBF5-15C7C1984A6E}" name="7.1" totalsRowFunction="stdDev" dataDxfId="295" totalsRowDxfId="70"/>
    <tableColumn id="154" xr3:uid="{FC118843-9586-4935-8119-59DFDD0C53C8}" name="7.2" totalsRowFunction="stdDev" dataDxfId="294" totalsRowDxfId="69"/>
    <tableColumn id="155" xr3:uid="{24BED16C-EC76-485B-B6D9-C9346E277203}" name="7.3" totalsRowFunction="stdDev" dataDxfId="293" totalsRowDxfId="68"/>
    <tableColumn id="156" xr3:uid="{579CA42C-56FE-40CB-AD79-FAC927ED64CC}" name="7.4" totalsRowFunction="stdDev" dataDxfId="292" totalsRowDxfId="67"/>
    <tableColumn id="157" xr3:uid="{72B05C6C-0E85-482A-A7B1-384357060D1C}" name="7.5" totalsRowFunction="stdDev" dataDxfId="291" totalsRowDxfId="66"/>
    <tableColumn id="158" xr3:uid="{53F86BB0-6C85-40CB-80F2-7E9C1B12DA79}" name="7.6" totalsRowFunction="stdDev" dataDxfId="290" totalsRowDxfId="65"/>
    <tableColumn id="159" xr3:uid="{5C8AB972-48C1-473D-994C-543FAAE72BB6}" name="7.7" totalsRowFunction="stdDev" dataDxfId="289" totalsRowDxfId="64"/>
    <tableColumn id="160" xr3:uid="{3169EB3B-617D-49F2-A75E-E667C32E1F52}" name="7.8" totalsRowFunction="stdDev" dataDxfId="288" totalsRowDxfId="63"/>
    <tableColumn id="161" xr3:uid="{B0038540-E483-46C7-9C2B-CA8E4E2034BC}" name="7.9" totalsRowFunction="stdDev" dataDxfId="287" totalsRowDxfId="62"/>
    <tableColumn id="162" xr3:uid="{B051BC58-828D-446A-B59D-99B83334AE2D}" name="8" totalsRowFunction="stdDev" dataDxfId="286" totalsRowDxfId="61"/>
    <tableColumn id="163" xr3:uid="{F475E206-12D4-4165-9E52-C12BEE90BE7C}" name="8.1" totalsRowFunction="stdDev" dataDxfId="285" totalsRowDxfId="60"/>
    <tableColumn id="164" xr3:uid="{824CD908-AA89-4286-AC1F-1D97B8E342DF}" name="8.2" totalsRowFunction="stdDev" dataDxfId="284" totalsRowDxfId="59"/>
    <tableColumn id="165" xr3:uid="{07248580-8C56-48F1-A022-74163372D257}" name="8.3" totalsRowFunction="stdDev" dataDxfId="283" totalsRowDxfId="58"/>
    <tableColumn id="166" xr3:uid="{6598F5D6-A914-4076-9919-048CCF4417AB}" name="8.4" totalsRowFunction="stdDev" dataDxfId="282" totalsRowDxfId="57"/>
    <tableColumn id="167" xr3:uid="{25507B02-68F8-471C-9CCE-74F929BB12CD}" name="8.5" totalsRowFunction="stdDev" dataDxfId="281" totalsRowDxfId="56"/>
    <tableColumn id="168" xr3:uid="{BD7DFEED-F0A2-468C-B20D-EE8D1F000BAB}" name="8.6" totalsRowFunction="stdDev" dataDxfId="280" totalsRowDxfId="55"/>
    <tableColumn id="169" xr3:uid="{04461A50-AB4D-44D0-82B4-F74529EB0649}" name="8.7" totalsRowFunction="stdDev" dataDxfId="279" totalsRowDxfId="54"/>
    <tableColumn id="170" xr3:uid="{F3FD27A6-F944-4214-80F0-5AAF79C041CE}" name="8.8" totalsRowFunction="stdDev" dataDxfId="278" totalsRowDxfId="53"/>
    <tableColumn id="171" xr3:uid="{8EE637F5-93B2-4969-990B-AEBB90784950}" name="8.9" totalsRowFunction="stdDev" dataDxfId="277" totalsRowDxfId="52"/>
    <tableColumn id="172" xr3:uid="{351CCC5E-F740-4946-8006-5D1D9C495B24}" name="9" totalsRowFunction="stdDev" dataDxfId="276" totalsRowDxfId="51"/>
    <tableColumn id="173" xr3:uid="{FDE7B912-20F4-4AAB-8E6D-812BA260DDAF}" name="9.1" totalsRowFunction="stdDev" dataDxfId="275" totalsRowDxfId="50"/>
    <tableColumn id="174" xr3:uid="{3741140C-06E2-4C67-A962-CFB5D7159ECB}" name="9.2" totalsRowFunction="stdDev" dataDxfId="274" totalsRowDxfId="49"/>
    <tableColumn id="175" xr3:uid="{8D4E05BD-692D-4208-AE57-A0D32ED79888}" name="9.3" totalsRowFunction="stdDev" dataDxfId="273" totalsRowDxfId="48"/>
    <tableColumn id="176" xr3:uid="{FCEA9E88-4A65-4047-9898-C8944F1F7142}" name="9.4" totalsRowFunction="stdDev" dataDxfId="272" totalsRowDxfId="47"/>
    <tableColumn id="177" xr3:uid="{C4866592-5754-42D1-835B-98F453F5F987}" name="9.5" totalsRowFunction="stdDev" dataDxfId="271" totalsRowDxfId="46"/>
    <tableColumn id="178" xr3:uid="{947DDDE6-75FC-4E4B-B64C-F72011D4A06E}" name="9.6" totalsRowFunction="stdDev" dataDxfId="270" totalsRowDxfId="45"/>
    <tableColumn id="179" xr3:uid="{A2D71638-831A-49F3-AB27-A0665A75D4DC}" name="9.7" totalsRowFunction="stdDev" dataDxfId="269" totalsRowDxfId="44"/>
    <tableColumn id="180" xr3:uid="{50D5E377-045E-4A23-89F8-3503870D51CD}" name="9.8" totalsRowFunction="stdDev" dataDxfId="268" totalsRowDxfId="43"/>
    <tableColumn id="181" xr3:uid="{8C149162-5915-4AD2-8BB3-E634D356A0BF}" name="9.9" totalsRowFunction="stdDev" dataDxfId="267" totalsRowDxfId="42"/>
    <tableColumn id="182" xr3:uid="{11979F9D-2059-4C62-9D7D-C1B6382BFFA9}" name="10" totalsRowFunction="stdDev" dataDxfId="266" totalsRowDxfId="41"/>
    <tableColumn id="183" xr3:uid="{963A3E59-85C2-45B9-89E3-80314B84A147}" name="11" totalsRowFunction="stdDev" dataDxfId="265" totalsRowDxfId="40"/>
    <tableColumn id="184" xr3:uid="{BC9F497C-76AE-4E39-8E9E-05CE2E5F312E}" name="12" totalsRowFunction="stdDev" dataDxfId="264" totalsRowDxfId="39"/>
    <tableColumn id="185" xr3:uid="{D060CEBA-BC95-49EF-A701-81F77E03502C}" name="13" totalsRowFunction="stdDev" dataDxfId="263" totalsRowDxfId="38"/>
    <tableColumn id="186" xr3:uid="{85FD0420-5605-4F73-A954-237EA32F1A06}" name="14" totalsRowFunction="stdDev" dataDxfId="262" totalsRowDxfId="37"/>
    <tableColumn id="187" xr3:uid="{EEB4AEF4-27BE-4E7D-ABC8-DA13602A5C18}" name="15" totalsRowFunction="stdDev" dataDxfId="261" totalsRowDxfId="36"/>
    <tableColumn id="188" xr3:uid="{CB798D64-C573-4F0C-91EE-FFBBE45F76B8}" name="16" totalsRowFunction="stdDev" dataDxfId="260" totalsRowDxfId="35"/>
    <tableColumn id="189" xr3:uid="{190355F6-735F-4231-82F9-65A56C9D6D7D}" name="17" totalsRowFunction="stdDev" dataDxfId="259" totalsRowDxfId="34"/>
    <tableColumn id="190" xr3:uid="{46680E42-BA92-4978-904E-C96994997256}" name="18" totalsRowFunction="stdDev" dataDxfId="258" totalsRowDxfId="33"/>
    <tableColumn id="191" xr3:uid="{143EB454-BF16-4F91-BAB6-3B2125FDAEDB}" name="19" totalsRowFunction="stdDev" dataDxfId="257" totalsRowDxfId="32"/>
    <tableColumn id="192" xr3:uid="{5D82145B-AD98-4C51-A619-6F015E639C24}" name="20" totalsRowFunction="stdDev" dataDxfId="256" totalsRowDxfId="31"/>
    <tableColumn id="193" xr3:uid="{F59BC125-29C5-4ED5-B359-C92988A0332D}" name="21" totalsRowFunction="stdDev" dataDxfId="255" totalsRowDxfId="30"/>
    <tableColumn id="194" xr3:uid="{DBC82D79-D661-408E-B00E-807DD8994342}" name="22" totalsRowFunction="stdDev" dataDxfId="254" totalsRowDxfId="29"/>
    <tableColumn id="195" xr3:uid="{BEFFD790-3098-447A-9797-7FA74148D639}" name="23" totalsRowFunction="stdDev" dataDxfId="253" totalsRowDxfId="28"/>
    <tableColumn id="196" xr3:uid="{B5E76285-5783-47CD-9250-DB27E3028FD6}" name="24" totalsRowFunction="stdDev" dataDxfId="252" totalsRowDxfId="27"/>
    <tableColumn id="197" xr3:uid="{C199505B-FAA2-4AA7-B22F-428F504A833A}" name="25" totalsRowFunction="stdDev" dataDxfId="251" totalsRowDxfId="26"/>
    <tableColumn id="198" xr3:uid="{8E4F00E0-435D-4B01-866E-75267BF1CF44}" name="26" totalsRowFunction="stdDev" dataDxfId="250" totalsRowDxfId="25"/>
    <tableColumn id="199" xr3:uid="{BD04B815-B6BA-42EC-BF7C-43287BB726D4}" name="27" totalsRowFunction="stdDev" dataDxfId="249" totalsRowDxfId="24"/>
    <tableColumn id="200" xr3:uid="{5C06DA66-89DD-4E91-BDC8-9EDA27C1B2C1}" name="28" totalsRowFunction="stdDev" dataDxfId="248" totalsRowDxfId="23"/>
    <tableColumn id="201" xr3:uid="{AB658A8D-D513-449D-A44C-0E6422A2FD11}" name="29" totalsRowFunction="stdDev" dataDxfId="247" totalsRowDxfId="22"/>
    <tableColumn id="202" xr3:uid="{FC775F4A-DF8F-4717-ADF4-883154414CB6}" name="30" totalsRowFunction="stdDev" dataDxfId="246" totalsRowDxfId="21"/>
    <tableColumn id="203" xr3:uid="{84337FE4-5F9E-44C9-9175-3A51C7607536}" name="31" totalsRowFunction="stdDev" dataDxfId="245" totalsRowDxfId="20"/>
    <tableColumn id="204" xr3:uid="{C799A7A1-A222-4B77-B5C7-536520B688BA}" name="32" totalsRowFunction="stdDev" dataDxfId="244" totalsRowDxfId="19"/>
    <tableColumn id="205" xr3:uid="{BA860900-5960-4035-9603-4FBE09EB558F}" name="33" totalsRowFunction="stdDev" dataDxfId="243" totalsRowDxfId="18"/>
    <tableColumn id="206" xr3:uid="{9227C94D-0D08-48A4-A181-21441CA20A8A}" name="34" totalsRowFunction="stdDev" dataDxfId="242" totalsRowDxfId="17"/>
    <tableColumn id="207" xr3:uid="{ED0A1B5A-52C2-4B7C-B4FF-BF80F7566F49}" name="35" totalsRowFunction="stdDev" dataDxfId="241" totalsRowDxfId="16"/>
    <tableColumn id="208" xr3:uid="{C009E71F-A324-4A3B-836D-2F07CDA73BE7}" name="36" totalsRowFunction="stdDev" dataDxfId="240" totalsRowDxfId="15"/>
    <tableColumn id="209" xr3:uid="{B48C503A-F647-4A57-8632-B66D34EBB835}" name="37" totalsRowFunction="stdDev" dataDxfId="239" totalsRowDxfId="14"/>
    <tableColumn id="210" xr3:uid="{9869FB16-A4E4-4045-B16D-50AF13EDE5C8}" name="38" totalsRowFunction="stdDev" dataDxfId="238" totalsRowDxfId="13"/>
    <tableColumn id="211" xr3:uid="{7F81F728-2B19-414A-A852-2637F06BFBFB}" name="39" totalsRowFunction="stdDev" dataDxfId="237" totalsRowDxfId="12"/>
    <tableColumn id="212" xr3:uid="{DCD47EF3-780F-4914-8A05-0E781A1280F5}" name="40" totalsRowFunction="stdDev" dataDxfId="236" totalsRowDxfId="11"/>
    <tableColumn id="213" xr3:uid="{32F1FE0C-B448-41A6-8F87-56C8106C765C}" name="41" totalsRowFunction="stdDev" dataDxfId="235" totalsRowDxfId="10"/>
    <tableColumn id="214" xr3:uid="{350107BB-5824-4D60-975A-B0B1B81CE10C}" name="42" totalsRowFunction="stdDev" dataDxfId="234" totalsRowDxfId="9"/>
    <tableColumn id="215" xr3:uid="{2051BA74-8803-428B-B147-9A54CED4492F}" name="43" totalsRowFunction="stdDev" dataDxfId="233" totalsRowDxfId="8"/>
    <tableColumn id="216" xr3:uid="{78F4497F-BE7B-4FA2-977D-F7570C87EF49}" name="44" totalsRowFunction="stdDev" dataDxfId="232" totalsRowDxfId="7"/>
    <tableColumn id="217" xr3:uid="{5527C8C7-CB11-43FB-9995-132CFCAC1A7B}" name="45" totalsRowFunction="stdDev" dataDxfId="231" totalsRowDxfId="6"/>
    <tableColumn id="218" xr3:uid="{79E3E6FE-FA24-47D0-A2FB-FB4DA095EE45}" name="46" totalsRowFunction="stdDev" dataDxfId="230" totalsRowDxfId="5"/>
    <tableColumn id="219" xr3:uid="{43F1F851-8A85-4416-8C2D-886FD316BAE9}" name="47" totalsRowFunction="stdDev" dataDxfId="229" totalsRowDxfId="4"/>
    <tableColumn id="220" xr3:uid="{957BA57C-FF60-482B-9D8F-81F60E32EDA3}" name="48" totalsRowFunction="stdDev" dataDxfId="228" totalsRowDxfId="3"/>
    <tableColumn id="221" xr3:uid="{335FA40B-3C8E-49CE-B6FD-B8A92198C30B}" name="49" totalsRowFunction="stdDev" dataDxfId="227" totalsRowDxfId="2"/>
    <tableColumn id="222" xr3:uid="{4E2D9EC3-1C42-43DC-86CE-65D003D0C10E}" name="50" totalsRowFunction="stdDev" dataDxfId="226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D1AE78-A15B-42D0-9A66-8EDA80DCC903}" name="Table13" displayName="Table13" ref="A1:G12" totalsRowCount="1">
  <autoFilter ref="A1:G11" xr:uid="{9B3D1B1D-5576-400C-A112-08800841837B}"/>
  <tableColumns count="7">
    <tableColumn id="1" xr3:uid="{341E2D25-143C-468D-A404-231DE4346564}" name="Person" totalsRowLabel="Total"/>
    <tableColumn id="2" xr3:uid="{1419DA39-DF8B-411E-95C3-4E3A8BC59938}" name="Yearly Income" totalsRowFunction="average" dataDxfId="457" totalsRowDxfId="456" dataCellStyle="Currency"/>
    <tableColumn id="4" xr3:uid="{A981B2B8-EE26-46F6-AB20-F8AB6B21DF5C}" name="Adjusted Income" totalsRowFunction="sum" dataDxfId="455" totalsRowDxfId="454" dataCellStyle="Currency">
      <calculatedColumnFormula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calculatedColumnFormula>
    </tableColumn>
    <tableColumn id="7" xr3:uid="{47EDF43E-22EB-413C-A13F-35E20DE37F72}" name="Outlier Fix" totalsRowFunction="sum" dataDxfId="453" totalsRowDxfId="452" dataCellStyle="Currency">
      <calculatedColumnFormula>IF(Table13[[#This Row],[Adjusted Income]]&lt;(Table13[[#Totals],[Yearly Income]]/COUNTA(Table13[Yearly Income])),(Table13[[#Totals],[Yearly Income]]/COUNTA(Table13[Yearly Income])),Table13[[#This Row],[Adjusted Income]])</calculatedColumnFormula>
    </tableColumn>
    <tableColumn id="5" xr3:uid="{57A02392-FF7E-41A8-87F5-C5B1C426D82A}" name="Proportion" totalsRowFunction="sum" dataDxfId="451" totalsRowDxfId="450" dataCellStyle="Percent">
      <calculatedColumnFormula>1/(Table13[[#This Row],[Outlier Fix]]/Table13[[#Totals],[Outlier Fix]])/100</calculatedColumnFormula>
    </tableColumn>
    <tableColumn id="6" xr3:uid="{19BE0092-E16D-445F-8E73-924F9CA5658B}" name="Percentage" totalsRowFunction="sum" totalsRowDxfId="449">
      <calculatedColumnFormula>Table13[[#This Row],[Proportion]]/Table13[[#Totals],[Proportion]]</calculatedColumnFormula>
    </tableColumn>
    <tableColumn id="11" xr3:uid="{F57C13EB-CBD1-44A8-93D6-F7217F99C514}" name="Money Given" totalsRowFunction="sum" dataDxfId="448" totalsRowDxfId="447">
      <calculatedColumnFormula>Table13[[#This Row],[Percentage]]*$B$17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65BA-067F-492A-B70B-CDFBF0559BD4}">
  <sheetPr>
    <outlinePr summaryBelow="0"/>
  </sheetPr>
  <dimension ref="A1:HN17"/>
  <sheetViews>
    <sheetView workbookViewId="0"/>
    <sheetView tabSelected="1" topLeftCell="A5" workbookViewId="1">
      <selection activeCell="Z17" sqref="Z17"/>
    </sheetView>
  </sheetViews>
  <sheetFormatPr defaultRowHeight="14.5" outlineLevelRow="1" outlineLevelCol="1" x14ac:dyDescent="0.35"/>
  <cols>
    <col min="1" max="1" width="13.6328125" bestFit="1" customWidth="1"/>
    <col min="2" max="220" width="12.54296875" bestFit="1" customWidth="1" outlineLevel="1"/>
    <col min="221" max="221" width="13.453125" bestFit="1" customWidth="1" outlineLevel="1"/>
    <col min="222" max="222" width="13.81640625" bestFit="1" customWidth="1" outlineLevel="1"/>
  </cols>
  <sheetData>
    <row r="1" spans="1:222" ht="15" thickBot="1" x14ac:dyDescent="0.4"/>
    <row r="2" spans="1:222" x14ac:dyDescent="0.3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</row>
    <row r="3" spans="1:222" collapsed="1" x14ac:dyDescent="0.35">
      <c r="B3" s="15">
        <v>1</v>
      </c>
      <c r="C3" s="15">
        <v>1.01</v>
      </c>
      <c r="D3" s="15">
        <v>1.02</v>
      </c>
      <c r="E3" s="15">
        <v>1.03</v>
      </c>
      <c r="F3" s="15">
        <v>1.04</v>
      </c>
      <c r="G3" s="15">
        <v>1.05</v>
      </c>
      <c r="H3" s="15">
        <v>1.06</v>
      </c>
      <c r="I3" s="15">
        <v>1.07</v>
      </c>
      <c r="J3" s="15">
        <v>1.08</v>
      </c>
      <c r="K3" s="15">
        <v>1.0900000000000001</v>
      </c>
      <c r="L3" s="15">
        <v>1.1000000000000001</v>
      </c>
      <c r="M3" s="15">
        <v>1.1100000000000001</v>
      </c>
      <c r="N3" s="15">
        <v>1.1200000000000001</v>
      </c>
      <c r="O3" s="15">
        <v>1.1299999999999999</v>
      </c>
      <c r="P3" s="15">
        <v>1.1399999999999999</v>
      </c>
      <c r="Q3" s="15">
        <v>1.1499999999999999</v>
      </c>
      <c r="R3" s="15">
        <v>1.1599999999999999</v>
      </c>
      <c r="S3" s="15">
        <v>1.17</v>
      </c>
      <c r="T3" s="15">
        <v>1.18</v>
      </c>
      <c r="U3" s="15">
        <v>1.19</v>
      </c>
      <c r="V3" s="15">
        <v>1.2</v>
      </c>
      <c r="W3" s="15">
        <v>1.21</v>
      </c>
      <c r="X3" s="15">
        <v>1.22</v>
      </c>
      <c r="Y3" s="15">
        <v>1.23</v>
      </c>
      <c r="Z3" s="15">
        <v>1.24</v>
      </c>
      <c r="AA3" s="15">
        <v>1.25</v>
      </c>
      <c r="AB3" s="15">
        <v>1.26</v>
      </c>
      <c r="AC3" s="15">
        <v>1.27</v>
      </c>
      <c r="AD3" s="15">
        <v>1.28</v>
      </c>
      <c r="AE3" s="15">
        <v>1.29</v>
      </c>
      <c r="AF3" s="15">
        <v>1.3</v>
      </c>
      <c r="AG3" s="15">
        <v>1.31</v>
      </c>
      <c r="AH3" s="15">
        <v>1.32</v>
      </c>
      <c r="AI3" s="15">
        <v>1.33</v>
      </c>
      <c r="AJ3" s="15">
        <v>1.34</v>
      </c>
      <c r="AK3" s="15">
        <v>1.35</v>
      </c>
      <c r="AL3" s="15">
        <v>1.36</v>
      </c>
      <c r="AM3" s="15">
        <v>1.37</v>
      </c>
      <c r="AN3" s="15">
        <v>1.38</v>
      </c>
      <c r="AO3" s="15">
        <v>1.39</v>
      </c>
      <c r="AP3" s="15">
        <v>1.4</v>
      </c>
      <c r="AQ3" s="15">
        <v>1.41</v>
      </c>
      <c r="AR3" s="15">
        <v>1.42</v>
      </c>
      <c r="AS3" s="15">
        <v>1.43</v>
      </c>
      <c r="AT3" s="15">
        <v>1.44</v>
      </c>
      <c r="AU3" s="15">
        <v>1.45</v>
      </c>
      <c r="AV3" s="15">
        <v>1.46</v>
      </c>
      <c r="AW3" s="15">
        <v>1.47</v>
      </c>
      <c r="AX3" s="15">
        <v>1.48</v>
      </c>
      <c r="AY3" s="15">
        <v>1.49</v>
      </c>
      <c r="AZ3" s="15">
        <v>1.5</v>
      </c>
      <c r="BA3" s="15">
        <v>1.51</v>
      </c>
      <c r="BB3" s="15">
        <v>1.52</v>
      </c>
      <c r="BC3" s="15">
        <v>1.53</v>
      </c>
      <c r="BD3" s="15">
        <v>1.54</v>
      </c>
      <c r="BE3" s="15">
        <v>1.55</v>
      </c>
      <c r="BF3" s="15">
        <v>1.56</v>
      </c>
      <c r="BG3" s="15">
        <v>1.57</v>
      </c>
      <c r="BH3" s="15">
        <v>1.58</v>
      </c>
      <c r="BI3" s="15">
        <v>1.59</v>
      </c>
      <c r="BJ3" s="15">
        <v>1.6</v>
      </c>
      <c r="BK3" s="15">
        <v>1.61</v>
      </c>
      <c r="BL3" s="15">
        <v>1.62</v>
      </c>
      <c r="BM3" s="15">
        <v>1.63</v>
      </c>
      <c r="BN3" s="15">
        <v>1.64</v>
      </c>
      <c r="BO3" s="15">
        <v>1.65</v>
      </c>
      <c r="BP3" s="15">
        <v>1.66</v>
      </c>
      <c r="BQ3" s="15">
        <v>1.67</v>
      </c>
      <c r="BR3" s="15">
        <v>1.68</v>
      </c>
      <c r="BS3" s="15">
        <v>1.69</v>
      </c>
      <c r="BT3" s="15">
        <v>1.7</v>
      </c>
      <c r="BU3" s="15">
        <v>1.71</v>
      </c>
      <c r="BV3" s="15">
        <v>1.72</v>
      </c>
      <c r="BW3" s="15">
        <v>1.73</v>
      </c>
      <c r="BX3" s="15">
        <v>1.74</v>
      </c>
      <c r="BY3" s="15">
        <v>1.75</v>
      </c>
      <c r="BZ3" s="15">
        <v>1.76</v>
      </c>
      <c r="CA3" s="15">
        <v>1.77</v>
      </c>
      <c r="CB3" s="15">
        <v>1.78</v>
      </c>
      <c r="CC3" s="15">
        <v>1.79</v>
      </c>
      <c r="CD3" s="15">
        <v>1.8</v>
      </c>
      <c r="CE3" s="15">
        <v>1.81</v>
      </c>
      <c r="CF3" s="15">
        <v>1.82</v>
      </c>
      <c r="CG3" s="15">
        <v>1.83</v>
      </c>
      <c r="CH3" s="15">
        <v>1.84</v>
      </c>
      <c r="CI3" s="15">
        <v>1.85</v>
      </c>
      <c r="CJ3" s="15">
        <v>1.86</v>
      </c>
      <c r="CK3" s="15">
        <v>1.87</v>
      </c>
      <c r="CL3" s="15">
        <v>1.88</v>
      </c>
      <c r="CM3" s="15">
        <v>1.89</v>
      </c>
      <c r="CN3" s="15">
        <v>1.9</v>
      </c>
      <c r="CO3" s="15">
        <v>1.91</v>
      </c>
      <c r="CP3" s="15">
        <v>1.92</v>
      </c>
      <c r="CQ3" s="15">
        <v>1.93</v>
      </c>
      <c r="CR3" s="15">
        <v>1.94</v>
      </c>
      <c r="CS3" s="15">
        <v>1.95</v>
      </c>
      <c r="CT3" s="15">
        <v>1.96</v>
      </c>
      <c r="CU3" s="15">
        <v>1.97</v>
      </c>
      <c r="CV3" s="15">
        <v>1.98</v>
      </c>
      <c r="CW3" s="15">
        <v>1.99</v>
      </c>
      <c r="CX3" s="15">
        <v>2</v>
      </c>
      <c r="CY3" s="15">
        <v>2.1</v>
      </c>
      <c r="CZ3" s="15">
        <v>2.2000000000000002</v>
      </c>
      <c r="DA3" s="15">
        <v>2.2999999999999998</v>
      </c>
      <c r="DB3" s="15">
        <v>2.4</v>
      </c>
      <c r="DC3" s="15">
        <v>2.5</v>
      </c>
      <c r="DD3" s="15">
        <v>2.6</v>
      </c>
      <c r="DE3" s="15">
        <v>2.7</v>
      </c>
      <c r="DF3" s="15">
        <v>2.8</v>
      </c>
      <c r="DG3" s="15">
        <v>2.9</v>
      </c>
      <c r="DH3" s="15">
        <v>3</v>
      </c>
      <c r="DI3" s="15">
        <v>3.1</v>
      </c>
      <c r="DJ3" s="15">
        <v>3.2</v>
      </c>
      <c r="DK3" s="15">
        <v>3.3</v>
      </c>
      <c r="DL3" s="15">
        <v>3.4</v>
      </c>
      <c r="DM3" s="15">
        <v>3.5</v>
      </c>
      <c r="DN3" s="15">
        <v>3.6</v>
      </c>
      <c r="DO3" s="15">
        <v>3.7</v>
      </c>
      <c r="DP3" s="15">
        <v>3.8</v>
      </c>
      <c r="DQ3" s="15">
        <v>3.9</v>
      </c>
      <c r="DR3" s="15">
        <v>4</v>
      </c>
      <c r="DS3" s="15">
        <v>4.0999999999999996</v>
      </c>
      <c r="DT3" s="15">
        <v>4.2</v>
      </c>
      <c r="DU3" s="15">
        <v>4.3</v>
      </c>
      <c r="DV3" s="15">
        <v>4.4000000000000004</v>
      </c>
      <c r="DW3" s="15">
        <v>4.5</v>
      </c>
      <c r="DX3" s="15">
        <v>4.5999999999999996</v>
      </c>
      <c r="DY3" s="15">
        <v>4.7</v>
      </c>
      <c r="DZ3" s="15">
        <v>4.8</v>
      </c>
      <c r="EA3" s="15">
        <v>4.9000000000000004</v>
      </c>
      <c r="EB3" s="15">
        <v>5</v>
      </c>
      <c r="EC3" s="15">
        <v>5.0999999999999996</v>
      </c>
      <c r="ED3" s="15">
        <v>5.2</v>
      </c>
      <c r="EE3" s="15">
        <v>5.3</v>
      </c>
      <c r="EF3" s="15">
        <v>5.4</v>
      </c>
      <c r="EG3" s="15">
        <v>5.5</v>
      </c>
      <c r="EH3" s="15">
        <v>5.6</v>
      </c>
      <c r="EI3" s="15">
        <v>5.7</v>
      </c>
      <c r="EJ3" s="15">
        <v>5.8</v>
      </c>
      <c r="EK3" s="15">
        <v>5.9</v>
      </c>
      <c r="EL3" s="15">
        <v>6</v>
      </c>
      <c r="EM3" s="15">
        <v>6.1</v>
      </c>
      <c r="EN3" s="15">
        <v>6.2</v>
      </c>
      <c r="EO3" s="15">
        <v>6.3</v>
      </c>
      <c r="EP3" s="15">
        <v>6.4</v>
      </c>
      <c r="EQ3" s="15">
        <v>6.5</v>
      </c>
      <c r="ER3" s="15">
        <v>6.6</v>
      </c>
      <c r="ES3" s="15">
        <v>6.7</v>
      </c>
      <c r="ET3" s="15">
        <v>6.8</v>
      </c>
      <c r="EU3" s="15">
        <v>6.9</v>
      </c>
      <c r="EV3" s="15">
        <v>7</v>
      </c>
      <c r="EW3" s="15">
        <v>7.1</v>
      </c>
      <c r="EX3" s="15">
        <v>7.2</v>
      </c>
      <c r="EY3" s="15">
        <v>7.3</v>
      </c>
      <c r="EZ3" s="15">
        <v>7.4</v>
      </c>
      <c r="FA3" s="15">
        <v>7.5</v>
      </c>
      <c r="FB3" s="15">
        <v>7.6</v>
      </c>
      <c r="FC3" s="15">
        <v>7.7</v>
      </c>
      <c r="FD3" s="15">
        <v>7.8</v>
      </c>
      <c r="FE3" s="15">
        <v>7.9</v>
      </c>
      <c r="FF3" s="15">
        <v>8</v>
      </c>
      <c r="FG3" s="15">
        <v>8.1</v>
      </c>
      <c r="FH3" s="15">
        <v>8.1999999999999993</v>
      </c>
      <c r="FI3" s="15">
        <v>8.3000000000000007</v>
      </c>
      <c r="FJ3" s="15">
        <v>8.4</v>
      </c>
      <c r="FK3" s="15">
        <v>8.5</v>
      </c>
      <c r="FL3" s="15">
        <v>8.6</v>
      </c>
      <c r="FM3" s="15">
        <v>8.6999999999999993</v>
      </c>
      <c r="FN3" s="15">
        <v>8.8000000000000007</v>
      </c>
      <c r="FO3" s="15">
        <v>8.9</v>
      </c>
      <c r="FP3" s="15">
        <v>9</v>
      </c>
      <c r="FQ3" s="15">
        <v>9.1</v>
      </c>
      <c r="FR3" s="15">
        <v>9.1999999999999993</v>
      </c>
      <c r="FS3" s="15">
        <v>9.3000000000000007</v>
      </c>
      <c r="FT3" s="15">
        <v>9.4</v>
      </c>
      <c r="FU3" s="15">
        <v>9.5</v>
      </c>
      <c r="FV3" s="15">
        <v>9.6</v>
      </c>
      <c r="FW3" s="15">
        <v>9.6999999999999993</v>
      </c>
      <c r="FX3" s="15">
        <v>9.8000000000000007</v>
      </c>
      <c r="FY3" s="15">
        <v>9.9</v>
      </c>
      <c r="FZ3" s="15">
        <v>10</v>
      </c>
      <c r="GA3" s="15">
        <v>11</v>
      </c>
      <c r="GB3" s="15">
        <v>12</v>
      </c>
      <c r="GC3" s="15">
        <v>13</v>
      </c>
      <c r="GD3" s="15">
        <v>14</v>
      </c>
      <c r="GE3" s="15">
        <v>15</v>
      </c>
      <c r="GF3" s="15">
        <v>16</v>
      </c>
      <c r="GG3" s="15">
        <v>17</v>
      </c>
      <c r="GH3" s="15">
        <v>18</v>
      </c>
      <c r="GI3" s="15">
        <v>19</v>
      </c>
      <c r="GJ3" s="15">
        <v>20</v>
      </c>
      <c r="GK3" s="15">
        <v>21</v>
      </c>
      <c r="GL3" s="15">
        <v>22</v>
      </c>
      <c r="GM3" s="15">
        <v>23</v>
      </c>
      <c r="GN3" s="15">
        <v>24</v>
      </c>
      <c r="GO3" s="15">
        <v>25</v>
      </c>
      <c r="GP3" s="15">
        <v>26</v>
      </c>
      <c r="GQ3" s="15">
        <v>27</v>
      </c>
      <c r="GR3" s="15">
        <v>28</v>
      </c>
      <c r="GS3" s="15">
        <v>29</v>
      </c>
      <c r="GT3" s="15">
        <v>30</v>
      </c>
      <c r="GU3" s="15">
        <v>31</v>
      </c>
      <c r="GV3" s="15">
        <v>32</v>
      </c>
      <c r="GW3" s="15">
        <v>33</v>
      </c>
      <c r="GX3" s="15">
        <v>34</v>
      </c>
      <c r="GY3" s="15">
        <v>35</v>
      </c>
      <c r="GZ3" s="15">
        <v>36</v>
      </c>
      <c r="HA3" s="15">
        <v>37</v>
      </c>
      <c r="HB3" s="15">
        <v>38</v>
      </c>
      <c r="HC3" s="15">
        <v>39</v>
      </c>
      <c r="HD3" s="15">
        <v>40</v>
      </c>
      <c r="HE3" s="15">
        <v>41</v>
      </c>
      <c r="HF3" s="15">
        <v>42</v>
      </c>
      <c r="HG3" s="15">
        <v>43</v>
      </c>
      <c r="HH3" s="15">
        <v>44</v>
      </c>
      <c r="HI3" s="15">
        <v>45</v>
      </c>
      <c r="HJ3" s="15">
        <v>46</v>
      </c>
      <c r="HK3" s="15">
        <v>47</v>
      </c>
      <c r="HL3" s="15">
        <v>48</v>
      </c>
      <c r="HM3" s="15">
        <v>49</v>
      </c>
      <c r="HN3" s="15">
        <v>50</v>
      </c>
    </row>
    <row r="4" spans="1:222" ht="21" hidden="1" outlineLevel="1" x14ac:dyDescent="0.35">
      <c r="B4" s="17" t="s">
        <v>54</v>
      </c>
      <c r="C4" s="17" t="s">
        <v>54</v>
      </c>
      <c r="D4" s="17" t="s">
        <v>54</v>
      </c>
      <c r="E4" s="17" t="s">
        <v>54</v>
      </c>
      <c r="F4" s="17" t="s">
        <v>54</v>
      </c>
      <c r="G4" s="17" t="s">
        <v>54</v>
      </c>
      <c r="H4" s="17" t="s">
        <v>54</v>
      </c>
      <c r="I4" s="17" t="s">
        <v>54</v>
      </c>
      <c r="J4" s="17" t="s">
        <v>54</v>
      </c>
      <c r="K4" s="17" t="s">
        <v>54</v>
      </c>
      <c r="L4" s="17" t="s">
        <v>54</v>
      </c>
      <c r="M4" s="17" t="s">
        <v>54</v>
      </c>
      <c r="N4" s="17" t="s">
        <v>54</v>
      </c>
      <c r="O4" s="17" t="s">
        <v>54</v>
      </c>
      <c r="P4" s="17" t="s">
        <v>54</v>
      </c>
      <c r="Q4" s="17" t="s">
        <v>54</v>
      </c>
      <c r="R4" s="17" t="s">
        <v>54</v>
      </c>
      <c r="S4" s="17" t="s">
        <v>54</v>
      </c>
      <c r="T4" s="17" t="s">
        <v>54</v>
      </c>
      <c r="U4" s="17" t="s">
        <v>54</v>
      </c>
      <c r="V4" s="17" t="s">
        <v>54</v>
      </c>
      <c r="W4" s="17" t="s">
        <v>54</v>
      </c>
      <c r="X4" s="17" t="s">
        <v>54</v>
      </c>
      <c r="Y4" s="17" t="s">
        <v>54</v>
      </c>
      <c r="Z4" s="17" t="s">
        <v>54</v>
      </c>
      <c r="AA4" s="17" t="s">
        <v>54</v>
      </c>
      <c r="AB4" s="17" t="s">
        <v>54</v>
      </c>
      <c r="AC4" s="17" t="s">
        <v>54</v>
      </c>
      <c r="AD4" s="17" t="s">
        <v>54</v>
      </c>
      <c r="AE4" s="17" t="s">
        <v>54</v>
      </c>
      <c r="AF4" s="17" t="s">
        <v>54</v>
      </c>
      <c r="AG4" s="17" t="s">
        <v>54</v>
      </c>
      <c r="AH4" s="17" t="s">
        <v>54</v>
      </c>
      <c r="AI4" s="17" t="s">
        <v>54</v>
      </c>
      <c r="AJ4" s="17" t="s">
        <v>54</v>
      </c>
      <c r="AK4" s="17" t="s">
        <v>54</v>
      </c>
      <c r="AL4" s="17" t="s">
        <v>54</v>
      </c>
      <c r="AM4" s="17" t="s">
        <v>54</v>
      </c>
      <c r="AN4" s="17" t="s">
        <v>54</v>
      </c>
      <c r="AO4" s="17" t="s">
        <v>54</v>
      </c>
      <c r="AP4" s="17" t="s">
        <v>54</v>
      </c>
      <c r="AQ4" s="17" t="s">
        <v>54</v>
      </c>
      <c r="AR4" s="17" t="s">
        <v>54</v>
      </c>
      <c r="AS4" s="17" t="s">
        <v>54</v>
      </c>
      <c r="AT4" s="17" t="s">
        <v>54</v>
      </c>
      <c r="AU4" s="17" t="s">
        <v>54</v>
      </c>
      <c r="AV4" s="17" t="s">
        <v>54</v>
      </c>
      <c r="AW4" s="17" t="s">
        <v>54</v>
      </c>
      <c r="AX4" s="17" t="s">
        <v>54</v>
      </c>
      <c r="AY4" s="17" t="s">
        <v>54</v>
      </c>
      <c r="AZ4" s="17" t="s">
        <v>54</v>
      </c>
      <c r="BA4" s="17" t="s">
        <v>54</v>
      </c>
      <c r="BB4" s="17" t="s">
        <v>54</v>
      </c>
      <c r="BC4" s="17" t="s">
        <v>54</v>
      </c>
      <c r="BD4" s="17" t="s">
        <v>54</v>
      </c>
      <c r="BE4" s="17" t="s">
        <v>54</v>
      </c>
      <c r="BF4" s="17" t="s">
        <v>54</v>
      </c>
      <c r="BG4" s="17" t="s">
        <v>54</v>
      </c>
      <c r="BH4" s="17" t="s">
        <v>54</v>
      </c>
      <c r="BI4" s="17" t="s">
        <v>54</v>
      </c>
      <c r="BJ4" s="17" t="s">
        <v>54</v>
      </c>
      <c r="BK4" s="17" t="s">
        <v>54</v>
      </c>
      <c r="BL4" s="17" t="s">
        <v>54</v>
      </c>
      <c r="BM4" s="17" t="s">
        <v>54</v>
      </c>
      <c r="BN4" s="17" t="s">
        <v>54</v>
      </c>
      <c r="BO4" s="17" t="s">
        <v>54</v>
      </c>
      <c r="BP4" s="17" t="s">
        <v>54</v>
      </c>
      <c r="BQ4" s="17" t="s">
        <v>54</v>
      </c>
      <c r="BR4" s="17" t="s">
        <v>54</v>
      </c>
      <c r="BS4" s="17" t="s">
        <v>54</v>
      </c>
      <c r="BT4" s="17" t="s">
        <v>54</v>
      </c>
      <c r="BU4" s="17" t="s">
        <v>54</v>
      </c>
      <c r="BV4" s="17" t="s">
        <v>54</v>
      </c>
      <c r="BW4" s="17" t="s">
        <v>54</v>
      </c>
      <c r="BX4" s="17" t="s">
        <v>54</v>
      </c>
      <c r="BY4" s="17" t="s">
        <v>54</v>
      </c>
      <c r="BZ4" s="17" t="s">
        <v>54</v>
      </c>
      <c r="CA4" s="17" t="s">
        <v>54</v>
      </c>
      <c r="CB4" s="17" t="s">
        <v>54</v>
      </c>
      <c r="CC4" s="17" t="s">
        <v>54</v>
      </c>
      <c r="CD4" s="17" t="s">
        <v>54</v>
      </c>
      <c r="CE4" s="17" t="s">
        <v>54</v>
      </c>
      <c r="CF4" s="17" t="s">
        <v>54</v>
      </c>
      <c r="CG4" s="17" t="s">
        <v>54</v>
      </c>
      <c r="CH4" s="17" t="s">
        <v>54</v>
      </c>
      <c r="CI4" s="17" t="s">
        <v>54</v>
      </c>
      <c r="CJ4" s="17" t="s">
        <v>54</v>
      </c>
      <c r="CK4" s="17" t="s">
        <v>54</v>
      </c>
      <c r="CL4" s="17" t="s">
        <v>54</v>
      </c>
      <c r="CM4" s="17" t="s">
        <v>54</v>
      </c>
      <c r="CN4" s="17" t="s">
        <v>54</v>
      </c>
      <c r="CO4" s="17" t="s">
        <v>54</v>
      </c>
      <c r="CP4" s="17" t="s">
        <v>54</v>
      </c>
      <c r="CQ4" s="17" t="s">
        <v>54</v>
      </c>
      <c r="CR4" s="17" t="s">
        <v>54</v>
      </c>
      <c r="CS4" s="17" t="s">
        <v>54</v>
      </c>
      <c r="CT4" s="17" t="s">
        <v>54</v>
      </c>
      <c r="CU4" s="17" t="s">
        <v>54</v>
      </c>
      <c r="CV4" s="17" t="s">
        <v>54</v>
      </c>
      <c r="CW4" s="17" t="s">
        <v>54</v>
      </c>
      <c r="CX4" s="17" t="s">
        <v>54</v>
      </c>
      <c r="CY4" s="17" t="s">
        <v>54</v>
      </c>
      <c r="CZ4" s="17" t="s">
        <v>54</v>
      </c>
      <c r="DA4" s="17" t="s">
        <v>54</v>
      </c>
      <c r="DB4" s="17" t="s">
        <v>54</v>
      </c>
      <c r="DC4" s="17" t="s">
        <v>54</v>
      </c>
      <c r="DD4" s="17" t="s">
        <v>54</v>
      </c>
      <c r="DE4" s="17" t="s">
        <v>54</v>
      </c>
      <c r="DF4" s="17" t="s">
        <v>54</v>
      </c>
      <c r="DG4" s="17" t="s">
        <v>54</v>
      </c>
      <c r="DH4" s="17" t="s">
        <v>54</v>
      </c>
      <c r="DI4" s="17" t="s">
        <v>54</v>
      </c>
      <c r="DJ4" s="17" t="s">
        <v>54</v>
      </c>
      <c r="DK4" s="17" t="s">
        <v>54</v>
      </c>
      <c r="DL4" s="17" t="s">
        <v>54</v>
      </c>
      <c r="DM4" s="17" t="s">
        <v>54</v>
      </c>
      <c r="DN4" s="17" t="s">
        <v>54</v>
      </c>
      <c r="DO4" s="17" t="s">
        <v>54</v>
      </c>
      <c r="DP4" s="17" t="s">
        <v>54</v>
      </c>
      <c r="DQ4" s="17" t="s">
        <v>54</v>
      </c>
      <c r="DR4" s="17" t="s">
        <v>54</v>
      </c>
      <c r="DS4" s="17" t="s">
        <v>54</v>
      </c>
      <c r="DT4" s="17" t="s">
        <v>54</v>
      </c>
      <c r="DU4" s="17" t="s">
        <v>54</v>
      </c>
      <c r="DV4" s="17" t="s">
        <v>54</v>
      </c>
      <c r="DW4" s="17" t="s">
        <v>54</v>
      </c>
      <c r="DX4" s="17" t="s">
        <v>54</v>
      </c>
      <c r="DY4" s="17" t="s">
        <v>54</v>
      </c>
      <c r="DZ4" s="17" t="s">
        <v>54</v>
      </c>
      <c r="EA4" s="17" t="s">
        <v>54</v>
      </c>
      <c r="EB4" s="17" t="s">
        <v>54</v>
      </c>
      <c r="EC4" s="17" t="s">
        <v>54</v>
      </c>
      <c r="ED4" s="17" t="s">
        <v>54</v>
      </c>
      <c r="EE4" s="17" t="s">
        <v>54</v>
      </c>
      <c r="EF4" s="17" t="s">
        <v>54</v>
      </c>
      <c r="EG4" s="17" t="s">
        <v>54</v>
      </c>
      <c r="EH4" s="17" t="s">
        <v>54</v>
      </c>
      <c r="EI4" s="17" t="s">
        <v>54</v>
      </c>
      <c r="EJ4" s="17" t="s">
        <v>54</v>
      </c>
      <c r="EK4" s="17" t="s">
        <v>54</v>
      </c>
      <c r="EL4" s="17" t="s">
        <v>54</v>
      </c>
      <c r="EM4" s="17" t="s">
        <v>54</v>
      </c>
      <c r="EN4" s="17" t="s">
        <v>54</v>
      </c>
      <c r="EO4" s="17" t="s">
        <v>54</v>
      </c>
      <c r="EP4" s="17" t="s">
        <v>54</v>
      </c>
      <c r="EQ4" s="17" t="s">
        <v>54</v>
      </c>
      <c r="ER4" s="17" t="s">
        <v>54</v>
      </c>
      <c r="ES4" s="17" t="s">
        <v>54</v>
      </c>
      <c r="ET4" s="17" t="s">
        <v>54</v>
      </c>
      <c r="EU4" s="17" t="s">
        <v>54</v>
      </c>
      <c r="EV4" s="17" t="s">
        <v>54</v>
      </c>
      <c r="EW4" s="17" t="s">
        <v>54</v>
      </c>
      <c r="EX4" s="17" t="s">
        <v>54</v>
      </c>
      <c r="EY4" s="17" t="s">
        <v>54</v>
      </c>
      <c r="EZ4" s="17" t="s">
        <v>54</v>
      </c>
      <c r="FA4" s="17" t="s">
        <v>54</v>
      </c>
      <c r="FB4" s="17" t="s">
        <v>54</v>
      </c>
      <c r="FC4" s="17" t="s">
        <v>54</v>
      </c>
      <c r="FD4" s="17" t="s">
        <v>54</v>
      </c>
      <c r="FE4" s="17" t="s">
        <v>54</v>
      </c>
      <c r="FF4" s="17" t="s">
        <v>54</v>
      </c>
      <c r="FG4" s="17" t="s">
        <v>54</v>
      </c>
      <c r="FH4" s="17" t="s">
        <v>54</v>
      </c>
      <c r="FI4" s="17" t="s">
        <v>54</v>
      </c>
      <c r="FJ4" s="17" t="s">
        <v>54</v>
      </c>
      <c r="FK4" s="17" t="s">
        <v>54</v>
      </c>
      <c r="FL4" s="17" t="s">
        <v>54</v>
      </c>
      <c r="FM4" s="17" t="s">
        <v>54</v>
      </c>
      <c r="FN4" s="17" t="s">
        <v>54</v>
      </c>
      <c r="FO4" s="17" t="s">
        <v>54</v>
      </c>
      <c r="FP4" s="17" t="s">
        <v>54</v>
      </c>
      <c r="FQ4" s="17" t="s">
        <v>54</v>
      </c>
      <c r="FR4" s="17" t="s">
        <v>54</v>
      </c>
      <c r="FS4" s="17" t="s">
        <v>54</v>
      </c>
      <c r="FT4" s="17" t="s">
        <v>54</v>
      </c>
      <c r="FU4" s="17" t="s">
        <v>54</v>
      </c>
      <c r="FV4" s="17" t="s">
        <v>54</v>
      </c>
      <c r="FW4" s="17" t="s">
        <v>54</v>
      </c>
      <c r="FX4" s="17" t="s">
        <v>54</v>
      </c>
      <c r="FY4" s="17" t="s">
        <v>54</v>
      </c>
      <c r="FZ4" s="17" t="s">
        <v>54</v>
      </c>
      <c r="GA4" s="17" t="s">
        <v>54</v>
      </c>
      <c r="GB4" s="17" t="s">
        <v>54</v>
      </c>
      <c r="GC4" s="17" t="s">
        <v>54</v>
      </c>
      <c r="GD4" s="17" t="s">
        <v>54</v>
      </c>
      <c r="GE4" s="17" t="s">
        <v>54</v>
      </c>
      <c r="GF4" s="17" t="s">
        <v>54</v>
      </c>
      <c r="GG4" s="17" t="s">
        <v>54</v>
      </c>
      <c r="GH4" s="17" t="s">
        <v>54</v>
      </c>
      <c r="GI4" s="17" t="s">
        <v>54</v>
      </c>
      <c r="GJ4" s="17" t="s">
        <v>54</v>
      </c>
      <c r="GK4" s="17" t="s">
        <v>54</v>
      </c>
      <c r="GL4" s="17" t="s">
        <v>54</v>
      </c>
      <c r="GM4" s="17" t="s">
        <v>54</v>
      </c>
      <c r="GN4" s="17" t="s">
        <v>54</v>
      </c>
      <c r="GO4" s="17" t="s">
        <v>54</v>
      </c>
      <c r="GP4" s="17" t="s">
        <v>54</v>
      </c>
      <c r="GQ4" s="17" t="s">
        <v>54</v>
      </c>
      <c r="GR4" s="17" t="s">
        <v>54</v>
      </c>
      <c r="GS4" s="17" t="s">
        <v>54</v>
      </c>
      <c r="GT4" s="17" t="s">
        <v>54</v>
      </c>
      <c r="GU4" s="17" t="s">
        <v>54</v>
      </c>
      <c r="GV4" s="17" t="s">
        <v>54</v>
      </c>
      <c r="GW4" s="17" t="s">
        <v>54</v>
      </c>
      <c r="GX4" s="17" t="s">
        <v>54</v>
      </c>
      <c r="GY4" s="17" t="s">
        <v>54</v>
      </c>
      <c r="GZ4" s="17" t="s">
        <v>54</v>
      </c>
      <c r="HA4" s="17" t="s">
        <v>54</v>
      </c>
      <c r="HB4" s="17" t="s">
        <v>54</v>
      </c>
      <c r="HC4" s="17" t="s">
        <v>54</v>
      </c>
      <c r="HD4" s="17" t="s">
        <v>54</v>
      </c>
      <c r="HE4" s="17" t="s">
        <v>54</v>
      </c>
      <c r="HF4" s="17" t="s">
        <v>54</v>
      </c>
      <c r="HG4" s="17" t="s">
        <v>54</v>
      </c>
      <c r="HH4" s="17" t="s">
        <v>54</v>
      </c>
      <c r="HI4" s="17" t="s">
        <v>54</v>
      </c>
      <c r="HJ4" s="17" t="s">
        <v>54</v>
      </c>
      <c r="HK4" s="17" t="s">
        <v>54</v>
      </c>
      <c r="HL4" s="17" t="s">
        <v>54</v>
      </c>
      <c r="HM4" s="17" t="s">
        <v>54</v>
      </c>
      <c r="HN4" s="17" t="s">
        <v>54</v>
      </c>
    </row>
    <row r="5" spans="1:222" x14ac:dyDescent="0.3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</row>
    <row r="6" spans="1:222" outlineLevel="1" x14ac:dyDescent="0.35">
      <c r="A6" t="s">
        <v>279</v>
      </c>
      <c r="B6" s="16" t="s">
        <v>56</v>
      </c>
      <c r="C6" s="16" t="s">
        <v>57</v>
      </c>
      <c r="D6" s="16" t="s">
        <v>58</v>
      </c>
      <c r="E6" s="16" t="s">
        <v>59</v>
      </c>
      <c r="F6" s="16" t="s">
        <v>60</v>
      </c>
      <c r="G6" s="16" t="s">
        <v>61</v>
      </c>
      <c r="H6" s="16" t="s">
        <v>62</v>
      </c>
      <c r="I6" s="16" t="s">
        <v>63</v>
      </c>
      <c r="J6" s="16" t="s">
        <v>64</v>
      </c>
      <c r="K6" s="16" t="s">
        <v>65</v>
      </c>
      <c r="L6" s="16" t="s">
        <v>66</v>
      </c>
      <c r="M6" s="16" t="s">
        <v>67</v>
      </c>
      <c r="N6" s="16" t="s">
        <v>68</v>
      </c>
      <c r="O6" s="16" t="s">
        <v>69</v>
      </c>
      <c r="P6" s="16" t="s">
        <v>70</v>
      </c>
      <c r="Q6" s="16" t="s">
        <v>71</v>
      </c>
      <c r="R6" s="16" t="s">
        <v>72</v>
      </c>
      <c r="S6" s="16" t="s">
        <v>73</v>
      </c>
      <c r="T6" s="16" t="s">
        <v>74</v>
      </c>
      <c r="U6" s="16" t="s">
        <v>75</v>
      </c>
      <c r="V6" s="16" t="s">
        <v>76</v>
      </c>
      <c r="W6" s="16" t="s">
        <v>77</v>
      </c>
      <c r="X6" s="16" t="s">
        <v>78</v>
      </c>
      <c r="Y6" s="16" t="s">
        <v>79</v>
      </c>
      <c r="Z6" s="16" t="s">
        <v>80</v>
      </c>
      <c r="AA6" s="16" t="s">
        <v>81</v>
      </c>
      <c r="AB6" s="16" t="s">
        <v>82</v>
      </c>
      <c r="AC6" s="16" t="s">
        <v>83</v>
      </c>
      <c r="AD6" s="16" t="s">
        <v>84</v>
      </c>
      <c r="AE6" s="16" t="s">
        <v>85</v>
      </c>
      <c r="AF6" s="16" t="s">
        <v>86</v>
      </c>
      <c r="AG6" s="16" t="s">
        <v>87</v>
      </c>
      <c r="AH6" s="16" t="s">
        <v>88</v>
      </c>
      <c r="AI6" s="16" t="s">
        <v>89</v>
      </c>
      <c r="AJ6" s="16" t="s">
        <v>90</v>
      </c>
      <c r="AK6" s="16" t="s">
        <v>91</v>
      </c>
      <c r="AL6" s="16" t="s">
        <v>92</v>
      </c>
      <c r="AM6" s="16" t="s">
        <v>93</v>
      </c>
      <c r="AN6" s="16" t="s">
        <v>94</v>
      </c>
      <c r="AO6" s="16" t="s">
        <v>95</v>
      </c>
      <c r="AP6" s="16" t="s">
        <v>96</v>
      </c>
      <c r="AQ6" s="16" t="s">
        <v>97</v>
      </c>
      <c r="AR6" s="16" t="s">
        <v>98</v>
      </c>
      <c r="AS6" s="16" t="s">
        <v>99</v>
      </c>
      <c r="AT6" s="16" t="s">
        <v>100</v>
      </c>
      <c r="AU6" s="16" t="s">
        <v>101</v>
      </c>
      <c r="AV6" s="16" t="s">
        <v>102</v>
      </c>
      <c r="AW6" s="16" t="s">
        <v>103</v>
      </c>
      <c r="AX6" s="16" t="s">
        <v>104</v>
      </c>
      <c r="AY6" s="16" t="s">
        <v>105</v>
      </c>
      <c r="AZ6" s="16" t="s">
        <v>106</v>
      </c>
      <c r="BA6" s="16" t="s">
        <v>107</v>
      </c>
      <c r="BB6" s="16" t="s">
        <v>108</v>
      </c>
      <c r="BC6" s="16" t="s">
        <v>109</v>
      </c>
      <c r="BD6" s="16" t="s">
        <v>110</v>
      </c>
      <c r="BE6" s="16" t="s">
        <v>111</v>
      </c>
      <c r="BF6" s="16" t="s">
        <v>112</v>
      </c>
      <c r="BG6" s="16" t="s">
        <v>113</v>
      </c>
      <c r="BH6" s="16" t="s">
        <v>114</v>
      </c>
      <c r="BI6" s="16" t="s">
        <v>115</v>
      </c>
      <c r="BJ6" s="16" t="s">
        <v>116</v>
      </c>
      <c r="BK6" s="16" t="s">
        <v>117</v>
      </c>
      <c r="BL6" s="16" t="s">
        <v>118</v>
      </c>
      <c r="BM6" s="16" t="s">
        <v>119</v>
      </c>
      <c r="BN6" s="16" t="s">
        <v>120</v>
      </c>
      <c r="BO6" s="16" t="s">
        <v>121</v>
      </c>
      <c r="BP6" s="16" t="s">
        <v>122</v>
      </c>
      <c r="BQ6" s="16" t="s">
        <v>123</v>
      </c>
      <c r="BR6" s="16" t="s">
        <v>124</v>
      </c>
      <c r="BS6" s="16" t="s">
        <v>125</v>
      </c>
      <c r="BT6" s="16" t="s">
        <v>126</v>
      </c>
      <c r="BU6" s="16" t="s">
        <v>127</v>
      </c>
      <c r="BV6" s="16" t="s">
        <v>128</v>
      </c>
      <c r="BW6" s="16" t="s">
        <v>129</v>
      </c>
      <c r="BX6" s="16" t="s">
        <v>130</v>
      </c>
      <c r="BY6" s="16" t="s">
        <v>131</v>
      </c>
      <c r="BZ6" s="16" t="s">
        <v>132</v>
      </c>
      <c r="CA6" s="16" t="s">
        <v>133</v>
      </c>
      <c r="CB6" s="16" t="s">
        <v>134</v>
      </c>
      <c r="CC6" s="16" t="s">
        <v>135</v>
      </c>
      <c r="CD6" s="16" t="s">
        <v>136</v>
      </c>
      <c r="CE6" s="16" t="s">
        <v>137</v>
      </c>
      <c r="CF6" s="16" t="s">
        <v>138</v>
      </c>
      <c r="CG6" s="16" t="s">
        <v>139</v>
      </c>
      <c r="CH6" s="16" t="s">
        <v>140</v>
      </c>
      <c r="CI6" s="16" t="s">
        <v>141</v>
      </c>
      <c r="CJ6" s="16" t="s">
        <v>142</v>
      </c>
      <c r="CK6" s="16" t="s">
        <v>143</v>
      </c>
      <c r="CL6" s="16" t="s">
        <v>144</v>
      </c>
      <c r="CM6" s="16" t="s">
        <v>145</v>
      </c>
      <c r="CN6" s="16" t="s">
        <v>146</v>
      </c>
      <c r="CO6" s="16" t="s">
        <v>147</v>
      </c>
      <c r="CP6" s="16" t="s">
        <v>148</v>
      </c>
      <c r="CQ6" s="16" t="s">
        <v>149</v>
      </c>
      <c r="CR6" s="16" t="s">
        <v>150</v>
      </c>
      <c r="CS6" s="16" t="s">
        <v>151</v>
      </c>
      <c r="CT6" s="16" t="s">
        <v>152</v>
      </c>
      <c r="CU6" s="16" t="s">
        <v>153</v>
      </c>
      <c r="CV6" s="16" t="s">
        <v>154</v>
      </c>
      <c r="CW6" s="16" t="s">
        <v>155</v>
      </c>
      <c r="CX6" s="16" t="s">
        <v>166</v>
      </c>
      <c r="CY6" s="16" t="s">
        <v>167</v>
      </c>
      <c r="CZ6" s="16" t="s">
        <v>168</v>
      </c>
      <c r="DA6" s="16" t="s">
        <v>169</v>
      </c>
      <c r="DB6" s="16" t="s">
        <v>170</v>
      </c>
      <c r="DC6" s="16" t="s">
        <v>171</v>
      </c>
      <c r="DD6" s="16" t="s">
        <v>172</v>
      </c>
      <c r="DE6" s="16" t="s">
        <v>173</v>
      </c>
      <c r="DF6" s="16" t="s">
        <v>174</v>
      </c>
      <c r="DG6" s="16" t="s">
        <v>175</v>
      </c>
      <c r="DH6" s="16" t="s">
        <v>186</v>
      </c>
      <c r="DI6" s="16" t="s">
        <v>187</v>
      </c>
      <c r="DJ6" s="16" t="s">
        <v>188</v>
      </c>
      <c r="DK6" s="16" t="s">
        <v>189</v>
      </c>
      <c r="DL6" s="16" t="s">
        <v>190</v>
      </c>
      <c r="DM6" s="16" t="s">
        <v>191</v>
      </c>
      <c r="DN6" s="16" t="s">
        <v>192</v>
      </c>
      <c r="DO6" s="16" t="s">
        <v>193</v>
      </c>
      <c r="DP6" s="16" t="s">
        <v>194</v>
      </c>
      <c r="DQ6" s="16" t="s">
        <v>195</v>
      </c>
      <c r="DR6" s="16" t="s">
        <v>206</v>
      </c>
      <c r="DS6" s="16" t="s">
        <v>207</v>
      </c>
      <c r="DT6" s="16" t="s">
        <v>208</v>
      </c>
      <c r="DU6" s="16" t="s">
        <v>209</v>
      </c>
      <c r="DV6" s="16" t="s">
        <v>210</v>
      </c>
      <c r="DW6" s="16" t="s">
        <v>211</v>
      </c>
      <c r="DX6" s="16" t="s">
        <v>212</v>
      </c>
      <c r="DY6" s="16" t="s">
        <v>213</v>
      </c>
      <c r="DZ6" s="16" t="s">
        <v>214</v>
      </c>
      <c r="EA6" s="16" t="s">
        <v>215</v>
      </c>
      <c r="EB6" s="16" t="s">
        <v>226</v>
      </c>
      <c r="EC6" s="16" t="s">
        <v>227</v>
      </c>
      <c r="ED6" s="16" t="s">
        <v>228</v>
      </c>
      <c r="EE6" s="16" t="s">
        <v>229</v>
      </c>
      <c r="EF6" s="16" t="s">
        <v>230</v>
      </c>
      <c r="EG6" s="16" t="s">
        <v>231</v>
      </c>
      <c r="EH6" s="16" t="s">
        <v>232</v>
      </c>
      <c r="EI6" s="16" t="s">
        <v>233</v>
      </c>
      <c r="EJ6" s="16" t="s">
        <v>234</v>
      </c>
      <c r="EK6" s="16" t="s">
        <v>235</v>
      </c>
      <c r="EL6" s="16" t="s">
        <v>237</v>
      </c>
      <c r="EM6" s="16" t="s">
        <v>238</v>
      </c>
      <c r="EN6" s="16" t="s">
        <v>239</v>
      </c>
      <c r="EO6" s="16" t="s">
        <v>240</v>
      </c>
      <c r="EP6" s="16" t="s">
        <v>241</v>
      </c>
      <c r="EQ6" s="16" t="s">
        <v>242</v>
      </c>
      <c r="ER6" s="16" t="s">
        <v>243</v>
      </c>
      <c r="ES6" s="16" t="s">
        <v>244</v>
      </c>
      <c r="ET6" s="16" t="s">
        <v>245</v>
      </c>
      <c r="EU6" s="16" t="s">
        <v>246</v>
      </c>
      <c r="EV6" s="16" t="s">
        <v>247</v>
      </c>
      <c r="EW6" s="16" t="s">
        <v>248</v>
      </c>
      <c r="EX6" s="16" t="s">
        <v>249</v>
      </c>
      <c r="EY6" s="16" t="s">
        <v>250</v>
      </c>
      <c r="EZ6" s="16" t="s">
        <v>251</v>
      </c>
      <c r="FA6" s="16" t="s">
        <v>252</v>
      </c>
      <c r="FB6" s="16" t="s">
        <v>253</v>
      </c>
      <c r="FC6" s="16" t="s">
        <v>254</v>
      </c>
      <c r="FD6" s="16" t="s">
        <v>255</v>
      </c>
      <c r="FE6" s="16" t="s">
        <v>256</v>
      </c>
      <c r="FF6" s="16" t="s">
        <v>257</v>
      </c>
      <c r="FG6" s="16" t="s">
        <v>258</v>
      </c>
      <c r="FH6" s="16" t="s">
        <v>259</v>
      </c>
      <c r="FI6" s="16" t="s">
        <v>260</v>
      </c>
      <c r="FJ6" s="16" t="s">
        <v>261</v>
      </c>
      <c r="FK6" s="16" t="s">
        <v>262</v>
      </c>
      <c r="FL6" s="16" t="s">
        <v>263</v>
      </c>
      <c r="FM6" s="16" t="s">
        <v>264</v>
      </c>
      <c r="FN6" s="16" t="s">
        <v>265</v>
      </c>
      <c r="FO6" s="16" t="s">
        <v>266</v>
      </c>
      <c r="FP6" s="16" t="s">
        <v>267</v>
      </c>
      <c r="FQ6" s="16" t="s">
        <v>268</v>
      </c>
      <c r="FR6" s="16" t="s">
        <v>269</v>
      </c>
      <c r="FS6" s="16" t="s">
        <v>270</v>
      </c>
      <c r="FT6" s="16" t="s">
        <v>271</v>
      </c>
      <c r="FU6" s="16" t="s">
        <v>272</v>
      </c>
      <c r="FV6" s="16" t="s">
        <v>273</v>
      </c>
      <c r="FW6" s="16" t="s">
        <v>274</v>
      </c>
      <c r="FX6" s="16" t="s">
        <v>275</v>
      </c>
      <c r="FY6" s="16" t="s">
        <v>276</v>
      </c>
      <c r="FZ6" s="16" t="s">
        <v>156</v>
      </c>
      <c r="GA6" s="16" t="s">
        <v>157</v>
      </c>
      <c r="GB6" s="16" t="s">
        <v>158</v>
      </c>
      <c r="GC6" s="16" t="s">
        <v>159</v>
      </c>
      <c r="GD6" s="16" t="s">
        <v>160</v>
      </c>
      <c r="GE6" s="16" t="s">
        <v>161</v>
      </c>
      <c r="GF6" s="16" t="s">
        <v>162</v>
      </c>
      <c r="GG6" s="16" t="s">
        <v>163</v>
      </c>
      <c r="GH6" s="16" t="s">
        <v>164</v>
      </c>
      <c r="GI6" s="16" t="s">
        <v>165</v>
      </c>
      <c r="GJ6" s="16" t="s">
        <v>176</v>
      </c>
      <c r="GK6" s="16" t="s">
        <v>177</v>
      </c>
      <c r="GL6" s="16" t="s">
        <v>178</v>
      </c>
      <c r="GM6" s="16" t="s">
        <v>179</v>
      </c>
      <c r="GN6" s="16" t="s">
        <v>180</v>
      </c>
      <c r="GO6" s="16" t="s">
        <v>181</v>
      </c>
      <c r="GP6" s="16" t="s">
        <v>182</v>
      </c>
      <c r="GQ6" s="16" t="s">
        <v>183</v>
      </c>
      <c r="GR6" s="16" t="s">
        <v>184</v>
      </c>
      <c r="GS6" s="16" t="s">
        <v>185</v>
      </c>
      <c r="GT6" s="16" t="s">
        <v>196</v>
      </c>
      <c r="GU6" s="16" t="s">
        <v>197</v>
      </c>
      <c r="GV6" s="16" t="s">
        <v>198</v>
      </c>
      <c r="GW6" s="16" t="s">
        <v>199</v>
      </c>
      <c r="GX6" s="16" t="s">
        <v>200</v>
      </c>
      <c r="GY6" s="16" t="s">
        <v>201</v>
      </c>
      <c r="GZ6" s="16" t="s">
        <v>202</v>
      </c>
      <c r="HA6" s="16" t="s">
        <v>203</v>
      </c>
      <c r="HB6" s="16" t="s">
        <v>204</v>
      </c>
      <c r="HC6" s="16" t="s">
        <v>205</v>
      </c>
      <c r="HD6" s="16" t="s">
        <v>216</v>
      </c>
      <c r="HE6" s="16" t="s">
        <v>217</v>
      </c>
      <c r="HF6" s="16" t="s">
        <v>218</v>
      </c>
      <c r="HG6" s="16" t="s">
        <v>219</v>
      </c>
      <c r="HH6" s="16" t="s">
        <v>220</v>
      </c>
      <c r="HI6" s="16" t="s">
        <v>221</v>
      </c>
      <c r="HJ6" s="16" t="s">
        <v>222</v>
      </c>
      <c r="HK6" s="16" t="s">
        <v>223</v>
      </c>
      <c r="HL6" s="16" t="s">
        <v>224</v>
      </c>
      <c r="HM6" s="16" t="s">
        <v>225</v>
      </c>
      <c r="HN6" s="16" t="s">
        <v>236</v>
      </c>
    </row>
    <row r="7" spans="1:222" outlineLevel="1" x14ac:dyDescent="0.35">
      <c r="A7" s="18">
        <v>250000</v>
      </c>
      <c r="B7" s="22">
        <v>100000</v>
      </c>
      <c r="C7" s="22">
        <v>90348.162172220793</v>
      </c>
      <c r="D7" s="22">
        <v>80190.909850250493</v>
      </c>
      <c r="E7" s="22">
        <v>71251.200109974801</v>
      </c>
      <c r="F7" s="22">
        <v>63586.126749432296</v>
      </c>
      <c r="G7" s="22">
        <v>57026.224324642099</v>
      </c>
      <c r="H7" s="22">
        <v>51388.113454957602</v>
      </c>
      <c r="I7" s="22">
        <v>46513.540869012199</v>
      </c>
      <c r="J7" s="22">
        <v>42273.177703144502</v>
      </c>
      <c r="K7" s="22">
        <v>38562.799313242103</v>
      </c>
      <c r="L7" s="22">
        <v>35298.445067516703</v>
      </c>
      <c r="M7" s="22">
        <v>32412.1504440219</v>
      </c>
      <c r="N7" s="22">
        <v>29848.518549071399</v>
      </c>
      <c r="O7" s="22">
        <v>27562.051160653999</v>
      </c>
      <c r="P7" s="22">
        <v>25515.0907987682</v>
      </c>
      <c r="Q7" s="22">
        <v>23676.234440567201</v>
      </c>
      <c r="R7" s="22">
        <v>22019.105994682999</v>
      </c>
      <c r="S7" s="22">
        <v>20521.4007868878</v>
      </c>
      <c r="T7" s="22">
        <v>19164.136724764801</v>
      </c>
      <c r="U7" s="22">
        <v>17931.0632442635</v>
      </c>
      <c r="V7" s="22">
        <v>16808.1914270946</v>
      </c>
      <c r="W7" s="22">
        <v>15783.417775006001</v>
      </c>
      <c r="X7" s="22">
        <v>14846.220853139001</v>
      </c>
      <c r="Y7" s="22">
        <v>13987.4150014835</v>
      </c>
      <c r="Z7" s="22">
        <v>13201.3550271595</v>
      </c>
      <c r="AA7" s="22">
        <v>12681.441638259799</v>
      </c>
      <c r="AB7" s="22">
        <v>12232.992979144799</v>
      </c>
      <c r="AC7" s="22">
        <v>11927.2603327488</v>
      </c>
      <c r="AD7" s="22">
        <v>11637.915278136101</v>
      </c>
      <c r="AE7" s="22">
        <v>11364.136940869201</v>
      </c>
      <c r="AF7" s="22">
        <v>11181.6891455032</v>
      </c>
      <c r="AG7" s="22">
        <v>11027.6986298007</v>
      </c>
      <c r="AH7" s="22">
        <v>10881.3753462654</v>
      </c>
      <c r="AI7" s="22">
        <v>10750.9587969203</v>
      </c>
      <c r="AJ7" s="22">
        <v>10682.1814932864</v>
      </c>
      <c r="AK7" s="22">
        <v>10616.994898348499</v>
      </c>
      <c r="AL7" s="22">
        <v>10555.2130236709</v>
      </c>
      <c r="AM7" s="22">
        <v>10496.660338273099</v>
      </c>
      <c r="AN7" s="22">
        <v>10441.170667579599</v>
      </c>
      <c r="AO7" s="22">
        <v>10388.586320111601</v>
      </c>
      <c r="AP7" s="22">
        <v>10346.6434137611</v>
      </c>
      <c r="AQ7" s="22">
        <v>10333.1132046069</v>
      </c>
      <c r="AR7" s="22">
        <v>10320.513095027</v>
      </c>
      <c r="AS7" s="22">
        <v>10308.768854231101</v>
      </c>
      <c r="AT7" s="22">
        <v>10297.8129443655</v>
      </c>
      <c r="AU7" s="22">
        <v>10287.5838484092</v>
      </c>
      <c r="AV7" s="22">
        <v>10278.0254728813</v>
      </c>
      <c r="AW7" s="22">
        <v>10269.086616103499</v>
      </c>
      <c r="AX7" s="22">
        <v>10260.7204940417</v>
      </c>
      <c r="AY7" s="22">
        <v>10252.884316837601</v>
      </c>
      <c r="AZ7" s="22">
        <v>10245.5389100541</v>
      </c>
      <c r="BA7" s="22">
        <v>10238.648375442301</v>
      </c>
      <c r="BB7" s="22">
        <v>10232.1797867025</v>
      </c>
      <c r="BC7" s="22">
        <v>10226.1029162826</v>
      </c>
      <c r="BD7" s="22">
        <v>10220.389989752</v>
      </c>
      <c r="BE7" s="22">
        <v>10215.015464707099</v>
      </c>
      <c r="BF7" s="22">
        <v>10209.9558315381</v>
      </c>
      <c r="BG7" s="22">
        <v>10205.1894336974</v>
      </c>
      <c r="BH7" s="22">
        <v>10200.696305394</v>
      </c>
      <c r="BI7" s="22">
        <v>10196.4580248723</v>
      </c>
      <c r="BJ7" s="22">
        <v>10192.4575816494</v>
      </c>
      <c r="BK7" s="22">
        <v>10188.6792562676</v>
      </c>
      <c r="BL7" s="22">
        <v>10185.1085112786</v>
      </c>
      <c r="BM7" s="22">
        <v>10181.731892321301</v>
      </c>
      <c r="BN7" s="22">
        <v>10178.536938278399</v>
      </c>
      <c r="BO7" s="22">
        <v>10175.512099605899</v>
      </c>
      <c r="BP7" s="22">
        <v>10172.6466640293</v>
      </c>
      <c r="BQ7" s="22">
        <v>10169.930688885301</v>
      </c>
      <c r="BR7" s="22">
        <v>10167.354939463599</v>
      </c>
      <c r="BS7" s="22">
        <v>10164.9108327707</v>
      </c>
      <c r="BT7" s="22">
        <v>10162.590386198999</v>
      </c>
      <c r="BU7" s="22">
        <v>10160.3861706364</v>
      </c>
      <c r="BV7" s="22">
        <v>10158.291267598601</v>
      </c>
      <c r="BW7" s="22">
        <v>10156.2992300106</v>
      </c>
      <c r="BX7" s="22">
        <v>10154.4040462991</v>
      </c>
      <c r="BY7" s="22">
        <v>10152.600107492101</v>
      </c>
      <c r="BZ7" s="22">
        <v>10150.882177052899</v>
      </c>
      <c r="CA7" s="22">
        <v>10149.2453632011</v>
      </c>
      <c r="CB7" s="22">
        <v>10147.685093496701</v>
      </c>
      <c r="CC7" s="22">
        <v>10146.197091488701</v>
      </c>
      <c r="CD7" s="22">
        <v>10144.777355242601</v>
      </c>
      <c r="CE7" s="22">
        <v>10143.4221375856</v>
      </c>
      <c r="CF7" s="22">
        <v>10142.127927916799</v>
      </c>
      <c r="CG7" s="22">
        <v>10140.8914354509</v>
      </c>
      <c r="CH7" s="22">
        <v>10139.7095737688</v>
      </c>
      <c r="CI7" s="22">
        <v>10138.579446567799</v>
      </c>
      <c r="CJ7" s="22">
        <v>10137.498334506499</v>
      </c>
      <c r="CK7" s="22">
        <v>10136.463683055699</v>
      </c>
      <c r="CL7" s="22">
        <v>10135.473091269499</v>
      </c>
      <c r="CM7" s="22">
        <v>10134.5243014017</v>
      </c>
      <c r="CN7" s="22">
        <v>10133.615189297399</v>
      </c>
      <c r="CO7" s="22">
        <v>10132.7437554976</v>
      </c>
      <c r="CP7" s="22">
        <v>10131.9081169981</v>
      </c>
      <c r="CQ7" s="22">
        <v>10131.1064996111</v>
      </c>
      <c r="CR7" s="22">
        <v>10130.337230880699</v>
      </c>
      <c r="CS7" s="22">
        <v>10129.598733508599</v>
      </c>
      <c r="CT7" s="22">
        <v>10128.889519250301</v>
      </c>
      <c r="CU7" s="22">
        <v>10128.208183245</v>
      </c>
      <c r="CV7" s="22">
        <v>10127.5533987443</v>
      </c>
      <c r="CW7" s="22">
        <v>10126.923912211299</v>
      </c>
      <c r="CX7" s="22">
        <v>10126.3185387592</v>
      </c>
      <c r="CY7" s="22">
        <v>10121.3717377949</v>
      </c>
      <c r="CZ7" s="22">
        <v>10117.9102789015</v>
      </c>
      <c r="DA7" s="22">
        <v>10115.4203259306</v>
      </c>
      <c r="DB7" s="22">
        <v>10113.585191038001</v>
      </c>
      <c r="DC7" s="22">
        <v>10112.2033237818</v>
      </c>
      <c r="DD7" s="22">
        <v>10111.1427315374</v>
      </c>
      <c r="DE7" s="22">
        <v>10110.314735249</v>
      </c>
      <c r="DF7" s="22">
        <v>10109.658370773999</v>
      </c>
      <c r="DG7" s="22">
        <v>10109.1308483962</v>
      </c>
      <c r="DH7" s="22">
        <v>10108.701564487301</v>
      </c>
      <c r="DI7" s="22">
        <v>10108.3482532123</v>
      </c>
      <c r="DJ7" s="22">
        <v>10108.0544598016</v>
      </c>
      <c r="DK7" s="22">
        <v>10107.807848602601</v>
      </c>
      <c r="DL7" s="22">
        <v>10107.5990494786</v>
      </c>
      <c r="DM7" s="22">
        <v>10107.420858073399</v>
      </c>
      <c r="DN7" s="22">
        <v>10107.267672812601</v>
      </c>
      <c r="DO7" s="22">
        <v>10107.1350928869</v>
      </c>
      <c r="DP7" s="22">
        <v>10107.0196273687</v>
      </c>
      <c r="DQ7" s="22">
        <v>10106.918482139899</v>
      </c>
      <c r="DR7" s="22">
        <v>10106.829402015999</v>
      </c>
      <c r="DS7" s="22">
        <v>10106.7505525091</v>
      </c>
      <c r="DT7" s="22">
        <v>10106.6804303848</v>
      </c>
      <c r="DU7" s="22">
        <v>10106.6177953609</v>
      </c>
      <c r="DV7" s="22">
        <v>10106.5616174878</v>
      </c>
      <c r="DW7" s="22">
        <v>10106.5110362709</v>
      </c>
      <c r="DX7" s="22">
        <v>10106.465328665499</v>
      </c>
      <c r="DY7" s="22">
        <v>10106.423883830999</v>
      </c>
      <c r="DZ7" s="22">
        <v>10106.3861830775</v>
      </c>
      <c r="EA7" s="22">
        <v>10106.3517838311</v>
      </c>
      <c r="EB7" s="22">
        <v>10106.3203067308</v>
      </c>
      <c r="EC7" s="22">
        <v>10106.291425183899</v>
      </c>
      <c r="ED7" s="22">
        <v>10106.2648568636</v>
      </c>
      <c r="EE7" s="22">
        <v>10106.2403567493</v>
      </c>
      <c r="EF7" s="22">
        <v>10106.217711401299</v>
      </c>
      <c r="EG7" s="22">
        <v>10106.1967342267</v>
      </c>
      <c r="EH7" s="22">
        <v>10106.1772615482</v>
      </c>
      <c r="EI7" s="22">
        <v>10106.159149323001</v>
      </c>
      <c r="EJ7" s="22">
        <v>10106.142270394101</v>
      </c>
      <c r="EK7" s="22">
        <v>10106.1265121777</v>
      </c>
      <c r="EL7" s="22">
        <v>10106.1117747097</v>
      </c>
      <c r="EM7" s="22">
        <v>10106.097968989399</v>
      </c>
      <c r="EN7" s="22">
        <v>10106.085015570399</v>
      </c>
      <c r="EO7" s="22">
        <v>10106.0728433572</v>
      </c>
      <c r="EP7" s="22">
        <v>10106.061388574501</v>
      </c>
      <c r="EQ7" s="22">
        <v>10106.0505938809</v>
      </c>
      <c r="ER7" s="22">
        <v>10106.040407606</v>
      </c>
      <c r="ES7" s="22">
        <v>10106.0307830893</v>
      </c>
      <c r="ET7" s="22">
        <v>10106.0216781079</v>
      </c>
      <c r="EU7" s="22">
        <v>10106.013054379</v>
      </c>
      <c r="EV7" s="22">
        <v>10106.004877125501</v>
      </c>
      <c r="EW7" s="22">
        <v>10105.9971146967</v>
      </c>
      <c r="EX7" s="22">
        <v>10105.9897382363</v>
      </c>
      <c r="EY7" s="22">
        <v>10105.982721390101</v>
      </c>
      <c r="EZ7" s="22">
        <v>10105.9760400495</v>
      </c>
      <c r="FA7" s="22">
        <v>10105.9696721242</v>
      </c>
      <c r="FB7" s="22">
        <v>10105.963597342299</v>
      </c>
      <c r="FC7" s="22">
        <v>10105.9577970726</v>
      </c>
      <c r="FD7" s="22">
        <v>10105.952254166799</v>
      </c>
      <c r="FE7" s="22">
        <v>10105.9469528191</v>
      </c>
      <c r="FF7" s="22">
        <v>10105.941878441499</v>
      </c>
      <c r="FG7" s="22">
        <v>10105.9370175522</v>
      </c>
      <c r="FH7" s="22">
        <v>10105.9323576755</v>
      </c>
      <c r="FI7" s="22">
        <v>10105.927887252299</v>
      </c>
      <c r="FJ7" s="22">
        <v>10105.9235955604</v>
      </c>
      <c r="FK7" s="22">
        <v>10105.919472641301</v>
      </c>
      <c r="FL7" s="22">
        <v>10105.9155092362</v>
      </c>
      <c r="FM7" s="22">
        <v>10105.9116967269</v>
      </c>
      <c r="FN7" s="22">
        <v>10105.9080270826</v>
      </c>
      <c r="FO7" s="22">
        <v>10105.9044928125</v>
      </c>
      <c r="FP7" s="22">
        <v>10105.9010869221</v>
      </c>
      <c r="FQ7" s="22">
        <v>10105.8978028741</v>
      </c>
      <c r="FR7" s="22">
        <v>10105.8946345523</v>
      </c>
      <c r="FS7" s="22">
        <v>10105.8915762293</v>
      </c>
      <c r="FT7" s="22">
        <v>10105.888622536901</v>
      </c>
      <c r="FU7" s="22">
        <v>10105.885768439</v>
      </c>
      <c r="FV7" s="22">
        <v>10105.8830092071</v>
      </c>
      <c r="FW7" s="22">
        <v>10105.8803403976</v>
      </c>
      <c r="FX7" s="22">
        <v>10105.8777578313</v>
      </c>
      <c r="FY7" s="22">
        <v>10105.8752575743</v>
      </c>
      <c r="FZ7" s="22">
        <v>10105.8728359211</v>
      </c>
      <c r="GA7" s="22">
        <v>10105.852262134</v>
      </c>
      <c r="GB7" s="22">
        <v>10105.836686922599</v>
      </c>
      <c r="GC7" s="22">
        <v>10105.824527773</v>
      </c>
      <c r="GD7" s="22">
        <v>10105.814796064</v>
      </c>
      <c r="GE7" s="22">
        <v>10105.8068454574</v>
      </c>
      <c r="GF7" s="22">
        <v>10105.8002371525</v>
      </c>
      <c r="GG7" s="22">
        <v>10105.7946636339</v>
      </c>
      <c r="GH7" s="22">
        <v>10105.789903473</v>
      </c>
      <c r="GI7" s="22">
        <v>10105.785793459199</v>
      </c>
      <c r="GJ7" s="22">
        <v>10105.782210818699</v>
      </c>
      <c r="GK7" s="22">
        <v>10105.77906153</v>
      </c>
      <c r="GL7" s="22">
        <v>10105.776272441801</v>
      </c>
      <c r="GM7" s="22">
        <v>10105.7737858321</v>
      </c>
      <c r="GN7" s="22">
        <v>10105.7715555748</v>
      </c>
      <c r="GO7" s="22">
        <v>10105.7695443876</v>
      </c>
      <c r="GP7" s="22">
        <v>10105.767721824101</v>
      </c>
      <c r="GQ7" s="22">
        <v>10105.766062786201</v>
      </c>
      <c r="GR7" s="22">
        <v>10105.764546406201</v>
      </c>
      <c r="GS7" s="22">
        <v>10105.763155196901</v>
      </c>
      <c r="GT7" s="22">
        <v>10105.7618743981</v>
      </c>
      <c r="GU7" s="22">
        <v>10105.7606914672</v>
      </c>
      <c r="GV7" s="22">
        <v>10105.7595956805</v>
      </c>
      <c r="GW7" s="22">
        <v>10105.758577816699</v>
      </c>
      <c r="GX7" s="22">
        <v>10105.757629903799</v>
      </c>
      <c r="GY7" s="22">
        <v>10105.7567450155</v>
      </c>
      <c r="GZ7" s="22">
        <v>10105.7559171059</v>
      </c>
      <c r="HA7" s="22">
        <v>10105.7551408747</v>
      </c>
      <c r="HB7" s="22">
        <v>10105.7544116562</v>
      </c>
      <c r="HC7" s="22">
        <v>10105.7537253271</v>
      </c>
      <c r="HD7" s="22">
        <v>10105.7530782306</v>
      </c>
      <c r="HE7" s="22">
        <v>10105.752467112499</v>
      </c>
      <c r="HF7" s="22">
        <v>10105.7518890671</v>
      </c>
      <c r="HG7" s="22">
        <v>10105.7513414924</v>
      </c>
      <c r="HH7" s="22">
        <v>10105.750822051201</v>
      </c>
      <c r="HI7" s="22">
        <v>10105.7503286384</v>
      </c>
      <c r="HJ7" s="22">
        <v>10105.7498593533</v>
      </c>
      <c r="HK7" s="22">
        <v>10105.749412475099</v>
      </c>
      <c r="HL7" s="22">
        <v>10105.748986442301</v>
      </c>
      <c r="HM7" s="22">
        <v>10105.748579834801</v>
      </c>
      <c r="HN7" s="22">
        <v>10105.7481913582</v>
      </c>
    </row>
    <row r="8" spans="1:222" outlineLevel="1" x14ac:dyDescent="0.35">
      <c r="A8" s="19">
        <v>100000</v>
      </c>
      <c r="B8" s="22">
        <v>100000</v>
      </c>
      <c r="C8" s="22">
        <v>100400.31946785</v>
      </c>
      <c r="D8" s="22">
        <v>97454.331721201306</v>
      </c>
      <c r="E8" s="22">
        <v>93497.337478537607</v>
      </c>
      <c r="F8" s="22">
        <v>89168.029629385506</v>
      </c>
      <c r="G8" s="22">
        <v>84732.708602637198</v>
      </c>
      <c r="H8" s="22">
        <v>80327.276557022196</v>
      </c>
      <c r="I8" s="22">
        <v>76028.3789697756</v>
      </c>
      <c r="J8" s="22">
        <v>71880.979176058507</v>
      </c>
      <c r="K8" s="22">
        <v>67911.234812371506</v>
      </c>
      <c r="L8" s="22">
        <v>64133.365623676204</v>
      </c>
      <c r="M8" s="22">
        <v>60553.688859521499</v>
      </c>
      <c r="N8" s="22">
        <v>57173.164228351801</v>
      </c>
      <c r="O8" s="22">
        <v>53989.083668417203</v>
      </c>
      <c r="P8" s="22">
        <v>50996.235707396001</v>
      </c>
      <c r="Q8" s="22">
        <v>48187.729166780897</v>
      </c>
      <c r="R8" s="22">
        <v>45555.586505982799</v>
      </c>
      <c r="S8" s="22">
        <v>43091.176211779501</v>
      </c>
      <c r="T8" s="22">
        <v>40785.529843012497</v>
      </c>
      <c r="U8" s="22">
        <v>38629.574781009702</v>
      </c>
      <c r="V8" s="22">
        <v>36614.304438678097</v>
      </c>
      <c r="W8" s="22">
        <v>34730.901526377398</v>
      </c>
      <c r="X8" s="22">
        <v>32970.825774856799</v>
      </c>
      <c r="Y8" s="22">
        <v>31325.874581172699</v>
      </c>
      <c r="Z8" s="22">
        <v>29793.652959313102</v>
      </c>
      <c r="AA8" s="22">
        <v>28822.512695246201</v>
      </c>
      <c r="AB8" s="22">
        <v>27983.353096364699</v>
      </c>
      <c r="AC8" s="22">
        <v>27446.1707907905</v>
      </c>
      <c r="AD8" s="22">
        <v>26926.645674331801</v>
      </c>
      <c r="AE8" s="22">
        <v>26425.359975495499</v>
      </c>
      <c r="AF8" s="22">
        <v>26121.4948467381</v>
      </c>
      <c r="AG8" s="22">
        <v>25871.7618270282</v>
      </c>
      <c r="AH8" s="22">
        <v>25629.122418146999</v>
      </c>
      <c r="AI8" s="22">
        <v>25414.224417389101</v>
      </c>
      <c r="AJ8" s="22">
        <v>25336.786609692299</v>
      </c>
      <c r="AK8" s="22">
        <v>25260.823201616498</v>
      </c>
      <c r="AL8" s="22">
        <v>25186.556286246399</v>
      </c>
      <c r="AM8" s="22">
        <v>25114.164228409001</v>
      </c>
      <c r="AN8" s="22">
        <v>25043.786630987801</v>
      </c>
      <c r="AO8" s="22">
        <v>24975.5289496941</v>
      </c>
      <c r="AP8" s="22">
        <v>24928.466771578202</v>
      </c>
      <c r="AQ8" s="22">
        <v>24946.011966904302</v>
      </c>
      <c r="AR8" s="22">
        <v>24962.391225189102</v>
      </c>
      <c r="AS8" s="22">
        <v>24977.697174344201</v>
      </c>
      <c r="AT8" s="22">
        <v>24992.013953743</v>
      </c>
      <c r="AU8" s="22">
        <v>25005.418085977199</v>
      </c>
      <c r="AV8" s="22">
        <v>25017.979251087902</v>
      </c>
      <c r="AW8" s="22">
        <v>25029.760974791101</v>
      </c>
      <c r="AX8" s="22">
        <v>25040.821240834601</v>
      </c>
      <c r="AY8" s="22">
        <v>25051.213036401299</v>
      </c>
      <c r="AZ8" s="22">
        <v>25060.984838394001</v>
      </c>
      <c r="BA8" s="22">
        <v>25070.181047484301</v>
      </c>
      <c r="BB8" s="22">
        <v>25078.8423759736</v>
      </c>
      <c r="BC8" s="22">
        <v>25087.0061947783</v>
      </c>
      <c r="BD8" s="22">
        <v>25094.7068442073</v>
      </c>
      <c r="BE8" s="22">
        <v>25101.9759126381</v>
      </c>
      <c r="BF8" s="22">
        <v>25108.842486698901</v>
      </c>
      <c r="BG8" s="22">
        <v>25115.3333761375</v>
      </c>
      <c r="BH8" s="22">
        <v>25121.473316173098</v>
      </c>
      <c r="BI8" s="22">
        <v>25127.2851498009</v>
      </c>
      <c r="BJ8" s="22">
        <v>25132.789992223701</v>
      </c>
      <c r="BK8" s="22">
        <v>25138.007379335198</v>
      </c>
      <c r="BL8" s="22">
        <v>25142.955401952899</v>
      </c>
      <c r="BM8" s="22">
        <v>25147.650827304798</v>
      </c>
      <c r="BN8" s="22">
        <v>25152.1092091018</v>
      </c>
      <c r="BO8" s="22">
        <v>25156.344987376498</v>
      </c>
      <c r="BP8" s="22">
        <v>25160.3715791377</v>
      </c>
      <c r="BQ8" s="22">
        <v>25164.201460771099</v>
      </c>
      <c r="BR8" s="22">
        <v>25167.846243016</v>
      </c>
      <c r="BS8" s="22">
        <v>25171.316739256199</v>
      </c>
      <c r="BT8" s="22">
        <v>25174.6230277824</v>
      </c>
      <c r="BU8" s="22">
        <v>25177.774508615301</v>
      </c>
      <c r="BV8" s="22">
        <v>25180.779955413</v>
      </c>
      <c r="BW8" s="22">
        <v>25183.6475629331</v>
      </c>
      <c r="BX8" s="22">
        <v>25186.3849904704</v>
      </c>
      <c r="BY8" s="22">
        <v>25188.999401646899</v>
      </c>
      <c r="BZ8" s="22">
        <v>25191.4975008931</v>
      </c>
      <c r="CA8" s="22">
        <v>25193.8855669244</v>
      </c>
      <c r="CB8" s="22">
        <v>25196.169483486501</v>
      </c>
      <c r="CC8" s="22">
        <v>25198.3547676159</v>
      </c>
      <c r="CD8" s="22">
        <v>25200.446595637601</v>
      </c>
      <c r="CE8" s="22">
        <v>25202.4498271005</v>
      </c>
      <c r="CF8" s="22">
        <v>25204.3690268315</v>
      </c>
      <c r="CG8" s="22">
        <v>25206.208485270301</v>
      </c>
      <c r="CH8" s="22">
        <v>25207.972237236099</v>
      </c>
      <c r="CI8" s="22">
        <v>25209.664079256501</v>
      </c>
      <c r="CJ8" s="22">
        <v>25211.287585582599</v>
      </c>
      <c r="CK8" s="22">
        <v>25212.846122999901</v>
      </c>
      <c r="CL8" s="22">
        <v>25214.342864534701</v>
      </c>
      <c r="CM8" s="22">
        <v>25215.780802147099</v>
      </c>
      <c r="CN8" s="22">
        <v>25217.1627584938</v>
      </c>
      <c r="CO8" s="22">
        <v>25218.491397836398</v>
      </c>
      <c r="CP8" s="22">
        <v>25219.769236161901</v>
      </c>
      <c r="CQ8" s="22">
        <v>25220.998650581099</v>
      </c>
      <c r="CR8" s="22">
        <v>25222.181888059498</v>
      </c>
      <c r="CS8" s="22">
        <v>25223.321073534</v>
      </c>
      <c r="CT8" s="22">
        <v>25224.418217463401</v>
      </c>
      <c r="CU8" s="22">
        <v>25225.475222856399</v>
      </c>
      <c r="CV8" s="22">
        <v>25226.493891815298</v>
      </c>
      <c r="CW8" s="22">
        <v>25227.475931635399</v>
      </c>
      <c r="CX8" s="22">
        <v>25228.422960490901</v>
      </c>
      <c r="CY8" s="22">
        <v>25236.269563808899</v>
      </c>
      <c r="CZ8" s="22">
        <v>25241.899613369202</v>
      </c>
      <c r="DA8" s="22">
        <v>25246.043352496501</v>
      </c>
      <c r="DB8" s="22">
        <v>25249.162004056601</v>
      </c>
      <c r="DC8" s="22">
        <v>25251.555895136102</v>
      </c>
      <c r="DD8" s="22">
        <v>25253.425935464002</v>
      </c>
      <c r="DE8" s="22">
        <v>25254.9098020569</v>
      </c>
      <c r="DF8" s="22">
        <v>25256.103900318001</v>
      </c>
      <c r="DG8" s="22">
        <v>25257.077063951001</v>
      </c>
      <c r="DH8" s="22">
        <v>25257.879315628001</v>
      </c>
      <c r="DI8" s="22">
        <v>25258.547596320699</v>
      </c>
      <c r="DJ8" s="22">
        <v>25259.109589548701</v>
      </c>
      <c r="DK8" s="22">
        <v>25259.586322161002</v>
      </c>
      <c r="DL8" s="22">
        <v>25259.9939636624</v>
      </c>
      <c r="DM8" s="22">
        <v>25260.3450908786</v>
      </c>
      <c r="DN8" s="22">
        <v>25260.649589893099</v>
      </c>
      <c r="DO8" s="22">
        <v>25260.9153080463</v>
      </c>
      <c r="DP8" s="22">
        <v>25261.148531208699</v>
      </c>
      <c r="DQ8" s="22">
        <v>25261.354337259301</v>
      </c>
      <c r="DR8" s="22">
        <v>25261.536860747899</v>
      </c>
      <c r="DS8" s="22">
        <v>25261.699493088501</v>
      </c>
      <c r="DT8" s="22">
        <v>25261.845035440401</v>
      </c>
      <c r="DU8" s="22">
        <v>25261.975816509999</v>
      </c>
      <c r="DV8" s="22">
        <v>25262.093784090601</v>
      </c>
      <c r="DW8" s="22">
        <v>25262.200576761701</v>
      </c>
      <c r="DX8" s="22">
        <v>25262.297580470498</v>
      </c>
      <c r="DY8" s="22">
        <v>25262.385973499499</v>
      </c>
      <c r="DZ8" s="22">
        <v>25262.466762445201</v>
      </c>
      <c r="EA8" s="22">
        <v>25262.5408111865</v>
      </c>
      <c r="EB8" s="22">
        <v>25262.608864350401</v>
      </c>
      <c r="EC8" s="22">
        <v>25262.671566428598</v>
      </c>
      <c r="ED8" s="22">
        <v>25262.7294774363</v>
      </c>
      <c r="EE8" s="22">
        <v>25262.7830858044</v>
      </c>
      <c r="EF8" s="22">
        <v>25262.832819046998</v>
      </c>
      <c r="EG8" s="22">
        <v>25262.879052629702</v>
      </c>
      <c r="EH8" s="22">
        <v>25262.922117374601</v>
      </c>
      <c r="EI8" s="22">
        <v>25262.962305670299</v>
      </c>
      <c r="EJ8" s="22">
        <v>25262.999876701801</v>
      </c>
      <c r="EK8" s="22">
        <v>25263.035060871702</v>
      </c>
      <c r="EL8" s="22">
        <v>25263.068063551102</v>
      </c>
      <c r="EM8" s="22">
        <v>25263.0990682755</v>
      </c>
      <c r="EN8" s="22">
        <v>25263.128239474499</v>
      </c>
      <c r="EO8" s="22">
        <v>25263.155724813801</v>
      </c>
      <c r="EP8" s="22">
        <v>25263.181657208301</v>
      </c>
      <c r="EQ8" s="22">
        <v>25263.206156560602</v>
      </c>
      <c r="ER8" s="22">
        <v>25263.229331264301</v>
      </c>
      <c r="ES8" s="22">
        <v>25263.251279509201</v>
      </c>
      <c r="ET8" s="22">
        <v>25263.2720904171</v>
      </c>
      <c r="EU8" s="22">
        <v>25263.291845032501</v>
      </c>
      <c r="EV8" s="22">
        <v>25263.310617190298</v>
      </c>
      <c r="EW8" s="22">
        <v>25263.328474275098</v>
      </c>
      <c r="EX8" s="22">
        <v>25263.345477890201</v>
      </c>
      <c r="EY8" s="22">
        <v>25263.361684445899</v>
      </c>
      <c r="EZ8" s="22">
        <v>25263.3771456799</v>
      </c>
      <c r="FA8" s="22">
        <v>25263.391909117199</v>
      </c>
      <c r="FB8" s="22">
        <v>25263.406018477799</v>
      </c>
      <c r="FC8" s="22">
        <v>25263.419514039899</v>
      </c>
      <c r="FD8" s="22">
        <v>25263.432432961999</v>
      </c>
      <c r="FE8" s="22">
        <v>25263.444809571502</v>
      </c>
      <c r="FF8" s="22">
        <v>25263.456675621299</v>
      </c>
      <c r="FG8" s="22">
        <v>25263.4680605207</v>
      </c>
      <c r="FH8" s="22">
        <v>25263.478991541699</v>
      </c>
      <c r="FI8" s="22">
        <v>25263.4894940046</v>
      </c>
      <c r="FJ8" s="22">
        <v>25263.499591444899</v>
      </c>
      <c r="FK8" s="22">
        <v>25263.509305763899</v>
      </c>
      <c r="FL8" s="22">
        <v>25263.518657364501</v>
      </c>
      <c r="FM8" s="22">
        <v>25263.527665273701</v>
      </c>
      <c r="FN8" s="22">
        <v>25263.536347254001</v>
      </c>
      <c r="FO8" s="22">
        <v>25263.544719903999</v>
      </c>
      <c r="FP8" s="22">
        <v>25263.552798750101</v>
      </c>
      <c r="FQ8" s="22">
        <v>25263.560598329001</v>
      </c>
      <c r="FR8" s="22">
        <v>25263.568132264099</v>
      </c>
      <c r="FS8" s="22">
        <v>25263.5754133341</v>
      </c>
      <c r="FT8" s="22">
        <v>25263.582453535801</v>
      </c>
      <c r="FU8" s="22">
        <v>25263.589264141901</v>
      </c>
      <c r="FV8" s="22">
        <v>25263.595855753199</v>
      </c>
      <c r="FW8" s="22">
        <v>25263.602238347299</v>
      </c>
      <c r="FX8" s="22">
        <v>25263.608421322198</v>
      </c>
      <c r="FY8" s="22">
        <v>25263.6144135369</v>
      </c>
      <c r="FZ8" s="22">
        <v>25263.620223348898</v>
      </c>
      <c r="GA8" s="22">
        <v>25263.669830424202</v>
      </c>
      <c r="GB8" s="22">
        <v>25263.707702323401</v>
      </c>
      <c r="GC8" s="22">
        <v>25263.737476766401</v>
      </c>
      <c r="GD8" s="22">
        <v>25263.761449959002</v>
      </c>
      <c r="GE8" s="22">
        <v>25263.7811365054</v>
      </c>
      <c r="GF8" s="22">
        <v>25263.7975726392</v>
      </c>
      <c r="GG8" s="22">
        <v>25263.811489495602</v>
      </c>
      <c r="GH8" s="22">
        <v>25263.823416697</v>
      </c>
      <c r="GI8" s="22">
        <v>25263.833746712</v>
      </c>
      <c r="GJ8" s="22">
        <v>25263.842776191501</v>
      </c>
      <c r="GK8" s="22">
        <v>25263.850733302501</v>
      </c>
      <c r="GL8" s="22">
        <v>25263.8577962663</v>
      </c>
      <c r="GM8" s="22">
        <v>25263.8641062194</v>
      </c>
      <c r="GN8" s="22">
        <v>25263.869776317901</v>
      </c>
      <c r="GO8" s="22">
        <v>25263.8748983</v>
      </c>
      <c r="GP8" s="22">
        <v>25263.879547293</v>
      </c>
      <c r="GQ8" s="22">
        <v>25263.883785388702</v>
      </c>
      <c r="GR8" s="22">
        <v>25263.887664337199</v>
      </c>
      <c r="GS8" s="22">
        <v>25263.8912276023</v>
      </c>
      <c r="GT8" s="22">
        <v>25263.8945119481</v>
      </c>
      <c r="GU8" s="22">
        <v>25263.897548675399</v>
      </c>
      <c r="GV8" s="22">
        <v>25263.9003645956</v>
      </c>
      <c r="GW8" s="22">
        <v>25263.902982804098</v>
      </c>
      <c r="GX8" s="22">
        <v>25263.9054232995</v>
      </c>
      <c r="GY8" s="22">
        <v>25263.907703484299</v>
      </c>
      <c r="GZ8" s="22">
        <v>25263.909838570598</v>
      </c>
      <c r="HA8" s="22">
        <v>25263.911841913101</v>
      </c>
      <c r="HB8" s="22">
        <v>25263.913725283401</v>
      </c>
      <c r="HC8" s="22">
        <v>25263.9154990967</v>
      </c>
      <c r="HD8" s="22">
        <v>25263.917172601101</v>
      </c>
      <c r="HE8" s="22">
        <v>25263.918754036298</v>
      </c>
      <c r="HF8" s="22">
        <v>25263.9202507665</v>
      </c>
      <c r="HG8" s="22">
        <v>25263.9216693938</v>
      </c>
      <c r="HH8" s="22">
        <v>25263.923015853801</v>
      </c>
      <c r="HI8" s="22">
        <v>25263.9242954974</v>
      </c>
      <c r="HJ8" s="22">
        <v>25263.925513160801</v>
      </c>
      <c r="HK8" s="22">
        <v>25263.926673226</v>
      </c>
      <c r="HL8" s="22">
        <v>25263.9277796723</v>
      </c>
      <c r="HM8" s="22">
        <v>25263.928836122101</v>
      </c>
      <c r="HN8" s="22">
        <v>25263.9298458792</v>
      </c>
    </row>
    <row r="9" spans="1:222" outlineLevel="1" x14ac:dyDescent="0.35">
      <c r="A9" s="18">
        <v>5000</v>
      </c>
      <c r="B9" s="22">
        <v>100000</v>
      </c>
      <c r="C9" s="22">
        <v>108784.264763081</v>
      </c>
      <c r="D9" s="22">
        <v>114438.336196171</v>
      </c>
      <c r="E9" s="22">
        <v>118994.49373373701</v>
      </c>
      <c r="F9" s="22">
        <v>122977.73052002001</v>
      </c>
      <c r="G9" s="22">
        <v>126593.287459463</v>
      </c>
      <c r="H9" s="22">
        <v>129940.15806195499</v>
      </c>
      <c r="I9" s="22">
        <v>133072.079744802</v>
      </c>
      <c r="J9" s="22">
        <v>136020.22701541201</v>
      </c>
      <c r="K9" s="22">
        <v>138803.28469838199</v>
      </c>
      <c r="L9" s="22">
        <v>141432.52400059701</v>
      </c>
      <c r="M9" s="22">
        <v>143914.614122175</v>
      </c>
      <c r="N9" s="22">
        <v>146253.29510318101</v>
      </c>
      <c r="O9" s="22">
        <v>148450.42841370701</v>
      </c>
      <c r="P9" s="22">
        <v>150506.68386659399</v>
      </c>
      <c r="Q9" s="22">
        <v>152422.00211619501</v>
      </c>
      <c r="R9" s="22">
        <v>154195.91262258901</v>
      </c>
      <c r="S9" s="22">
        <v>155827.75548605801</v>
      </c>
      <c r="T9" s="22">
        <v>157316.83789828801</v>
      </c>
      <c r="U9" s="22">
        <v>158662.54550044899</v>
      </c>
      <c r="V9" s="22">
        <v>159864.42241299199</v>
      </c>
      <c r="W9" s="22">
        <v>160922.22942116199</v>
      </c>
      <c r="X9" s="22">
        <v>161835.98686464099</v>
      </c>
      <c r="Y9" s="22">
        <v>162606.006696575</v>
      </c>
      <c r="Z9" s="22">
        <v>163262.67192592201</v>
      </c>
      <c r="AA9" s="22">
        <v>166443.752008757</v>
      </c>
      <c r="AB9" s="22">
        <v>170001.929532351</v>
      </c>
      <c r="AC9" s="22">
        <v>175107.74730253199</v>
      </c>
      <c r="AD9" s="22">
        <v>180108.15097581799</v>
      </c>
      <c r="AE9" s="22">
        <v>184997.63555520499</v>
      </c>
      <c r="AF9" s="22">
        <v>184186.85567981401</v>
      </c>
      <c r="AG9" s="22">
        <v>182000.92424363401</v>
      </c>
      <c r="AH9" s="22">
        <v>179904.582601264</v>
      </c>
      <c r="AI9" s="22">
        <v>178038.52802115999</v>
      </c>
      <c r="AJ9" s="22">
        <v>177165.61963404299</v>
      </c>
      <c r="AK9" s="22">
        <v>176328.79318189001</v>
      </c>
      <c r="AL9" s="22">
        <v>175527.33641114799</v>
      </c>
      <c r="AM9" s="22">
        <v>174760.443550172</v>
      </c>
      <c r="AN9" s="22">
        <v>174027.229918533</v>
      </c>
      <c r="AO9" s="22">
        <v>173326.74589295901</v>
      </c>
      <c r="AP9" s="22">
        <v>172789.687186464</v>
      </c>
      <c r="AQ9" s="22">
        <v>172714.78443656</v>
      </c>
      <c r="AR9" s="22">
        <v>172644.53325468599</v>
      </c>
      <c r="AS9" s="22">
        <v>172578.61846984699</v>
      </c>
      <c r="AT9" s="22">
        <v>172516.746506289</v>
      </c>
      <c r="AU9" s="22">
        <v>172458.64408543101</v>
      </c>
      <c r="AV9" s="22">
        <v>172404.05695942501</v>
      </c>
      <c r="AW9" s="22">
        <v>172352.74868660001</v>
      </c>
      <c r="AX9" s="22">
        <v>172304.49945607901</v>
      </c>
      <c r="AY9" s="22">
        <v>172259.104966407</v>
      </c>
      <c r="AZ9" s="22">
        <v>172216.375361126</v>
      </c>
      <c r="BA9" s="22">
        <v>172176.13422270399</v>
      </c>
      <c r="BB9" s="22">
        <v>172138.21762504501</v>
      </c>
      <c r="BC9" s="22">
        <v>172102.473243908</v>
      </c>
      <c r="BD9" s="22">
        <v>172068.75952386699</v>
      </c>
      <c r="BE9" s="22">
        <v>172036.94489997</v>
      </c>
      <c r="BF9" s="22">
        <v>172006.90707188199</v>
      </c>
      <c r="BG9" s="22">
        <v>171978.532328081</v>
      </c>
      <c r="BH9" s="22">
        <v>171951.71491752999</v>
      </c>
      <c r="BI9" s="22">
        <v>171926.356466164</v>
      </c>
      <c r="BJ9" s="22">
        <v>171902.36543555799</v>
      </c>
      <c r="BK9" s="22">
        <v>171879.65662113301</v>
      </c>
      <c r="BL9" s="22">
        <v>171858.15068733599</v>
      </c>
      <c r="BM9" s="22">
        <v>171837.773737332</v>
      </c>
      <c r="BN9" s="22">
        <v>171818.456914813</v>
      </c>
      <c r="BO9" s="22">
        <v>171800.13603567501</v>
      </c>
      <c r="BP9" s="22">
        <v>171782.75124741599</v>
      </c>
      <c r="BQ9" s="22">
        <v>171766.24671423499</v>
      </c>
      <c r="BR9" s="22">
        <v>171750.57032592801</v>
      </c>
      <c r="BS9" s="22">
        <v>171735.67342881201</v>
      </c>
      <c r="BT9" s="22">
        <v>171721.51057700699</v>
      </c>
      <c r="BU9" s="22">
        <v>171708.03930254199</v>
      </c>
      <c r="BV9" s="22">
        <v>171695.21990282799</v>
      </c>
      <c r="BW9" s="22">
        <v>171683.01524418301</v>
      </c>
      <c r="BX9" s="22">
        <v>171671.390580159</v>
      </c>
      <c r="BY9" s="22">
        <v>171660.313383531</v>
      </c>
      <c r="BZ9" s="22">
        <v>171649.753190888</v>
      </c>
      <c r="CA9" s="22">
        <v>171639.68145884899</v>
      </c>
      <c r="CB9" s="22">
        <v>171630.071430996</v>
      </c>
      <c r="CC9" s="22">
        <v>171620.898014704</v>
      </c>
      <c r="CD9" s="22">
        <v>171612.13766707899</v>
      </c>
      <c r="CE9" s="22">
        <v>171603.76828932401</v>
      </c>
      <c r="CF9" s="22">
        <v>171595.769128852</v>
      </c>
      <c r="CG9" s="22">
        <v>171588.12068857101</v>
      </c>
      <c r="CH9" s="22">
        <v>171580.80464276599</v>
      </c>
      <c r="CI9" s="22">
        <v>171573.80375908999</v>
      </c>
      <c r="CJ9" s="22">
        <v>171567.10182618201</v>
      </c>
      <c r="CK9" s="22">
        <v>171560.68358648001</v>
      </c>
      <c r="CL9" s="22">
        <v>171554.534673838</v>
      </c>
      <c r="CM9" s="22">
        <v>171548.64155558901</v>
      </c>
      <c r="CN9" s="22">
        <v>171542.99147868899</v>
      </c>
      <c r="CO9" s="22">
        <v>171537.57241967099</v>
      </c>
      <c r="CP9" s="22">
        <v>171532.37303809301</v>
      </c>
      <c r="CQ9" s="22">
        <v>171527.38263322701</v>
      </c>
      <c r="CR9" s="22">
        <v>171522.591103757</v>
      </c>
      <c r="CS9" s="22">
        <v>171517.988910246</v>
      </c>
      <c r="CT9" s="22">
        <v>171513.56704017901</v>
      </c>
      <c r="CU9" s="22">
        <v>171509.31697538399</v>
      </c>
      <c r="CV9" s="22">
        <v>171505.230661668</v>
      </c>
      <c r="CW9" s="22">
        <v>171501.30048048901</v>
      </c>
      <c r="CX9" s="22">
        <v>171497.51922253499</v>
      </c>
      <c r="CY9" s="22">
        <v>171466.559122012</v>
      </c>
      <c r="CZ9" s="22">
        <v>171444.82612336901</v>
      </c>
      <c r="DA9" s="22">
        <v>171429.15419152999</v>
      </c>
      <c r="DB9" s="22">
        <v>171417.580910405</v>
      </c>
      <c r="DC9" s="22">
        <v>171408.852000274</v>
      </c>
      <c r="DD9" s="22">
        <v>171402.14333868699</v>
      </c>
      <c r="DE9" s="22">
        <v>171396.89978800001</v>
      </c>
      <c r="DF9" s="22">
        <v>171392.73889359701</v>
      </c>
      <c r="DG9" s="22">
        <v>171389.39174094101</v>
      </c>
      <c r="DH9" s="22">
        <v>171386.66571107099</v>
      </c>
      <c r="DI9" s="22">
        <v>171384.42048217601</v>
      </c>
      <c r="DJ9" s="22">
        <v>171382.552237753</v>
      </c>
      <c r="DK9" s="22">
        <v>171380.983072364</v>
      </c>
      <c r="DL9" s="22">
        <v>171379.65375677901</v>
      </c>
      <c r="DM9" s="22">
        <v>171378.51871549399</v>
      </c>
      <c r="DN9" s="22">
        <v>171377.54248673501</v>
      </c>
      <c r="DO9" s="22">
        <v>171376.69719196501</v>
      </c>
      <c r="DP9" s="22">
        <v>171375.96070318299</v>
      </c>
      <c r="DQ9" s="22">
        <v>171375.31529930999</v>
      </c>
      <c r="DR9" s="22">
        <v>171374.74666986999</v>
      </c>
      <c r="DS9" s="22">
        <v>171374.243168285</v>
      </c>
      <c r="DT9" s="22">
        <v>171373.795246644</v>
      </c>
      <c r="DU9" s="22">
        <v>171373.39502382401</v>
      </c>
      <c r="DV9" s="22">
        <v>171373.03595257201</v>
      </c>
      <c r="DW9" s="22">
        <v>171372.71256075299</v>
      </c>
      <c r="DX9" s="22">
        <v>171372.42024864801</v>
      </c>
      <c r="DY9" s="22">
        <v>171372.155129005</v>
      </c>
      <c r="DZ9" s="22">
        <v>171371.91389991599</v>
      </c>
      <c r="EA9" s="22">
        <v>171371.69374314</v>
      </c>
      <c r="EB9" s="22">
        <v>171371.492242248</v>
      </c>
      <c r="EC9" s="22">
        <v>171371.30731633701</v>
      </c>
      <c r="ED9" s="22">
        <v>171371.13716605899</v>
      </c>
      <c r="EE9" s="22">
        <v>171370.98022941899</v>
      </c>
      <c r="EF9" s="22">
        <v>171370.835145405</v>
      </c>
      <c r="EG9" s="22">
        <v>171370.70072391201</v>
      </c>
      <c r="EH9" s="22">
        <v>171370.57592074599</v>
      </c>
      <c r="EI9" s="22">
        <v>171370.459816769</v>
      </c>
      <c r="EJ9" s="22">
        <v>171370.35160041801</v>
      </c>
      <c r="EK9" s="22">
        <v>171370.25055298899</v>
      </c>
      <c r="EL9" s="22">
        <v>171370.156036211</v>
      </c>
      <c r="EM9" s="22">
        <v>171370.06748170301</v>
      </c>
      <c r="EN9" s="22">
        <v>171369.98438200599</v>
      </c>
      <c r="EO9" s="22">
        <v>171369.90628291701</v>
      </c>
      <c r="EP9" s="22">
        <v>171369.832776928</v>
      </c>
      <c r="EQ9" s="22">
        <v>171369.76349757999</v>
      </c>
      <c r="ER9" s="22">
        <v>171369.6981146</v>
      </c>
      <c r="ES9" s="22">
        <v>171369.63632968999</v>
      </c>
      <c r="ET9" s="22">
        <v>171369.57787288001</v>
      </c>
      <c r="EU9" s="22">
        <v>171369.52249935301</v>
      </c>
      <c r="EV9" s="22">
        <v>171369.469986679</v>
      </c>
      <c r="EW9" s="22">
        <v>171369.420132397</v>
      </c>
      <c r="EX9" s="22">
        <v>171369.372751891</v>
      </c>
      <c r="EY9" s="22">
        <v>171369.32767653299</v>
      </c>
      <c r="EZ9" s="22">
        <v>171369.284752042</v>
      </c>
      <c r="FA9" s="22">
        <v>171369.24383703401</v>
      </c>
      <c r="FB9" s="22">
        <v>171369.20480174699</v>
      </c>
      <c r="FC9" s="22">
        <v>171369.167526907</v>
      </c>
      <c r="FD9" s="22">
        <v>171369.13190271999</v>
      </c>
      <c r="FE9" s="22">
        <v>171369.097827975</v>
      </c>
      <c r="FF9" s="22">
        <v>171369.06520924901</v>
      </c>
      <c r="FG9" s="22">
        <v>171369.03396019299</v>
      </c>
      <c r="FH9" s="22">
        <v>171369.00400089199</v>
      </c>
      <c r="FI9" s="22">
        <v>171368.975257299</v>
      </c>
      <c r="FJ9" s="22">
        <v>171368.94766071401</v>
      </c>
      <c r="FK9" s="22">
        <v>171368.92114732999</v>
      </c>
      <c r="FL9" s="22">
        <v>171368.89565781399</v>
      </c>
      <c r="FM9" s="22">
        <v>171368.87113693199</v>
      </c>
      <c r="FN9" s="22">
        <v>171368.847533213</v>
      </c>
      <c r="FO9" s="22">
        <v>171368.82479863899</v>
      </c>
      <c r="FP9" s="22">
        <v>171368.80288837201</v>
      </c>
      <c r="FQ9" s="22">
        <v>171368.781760499</v>
      </c>
      <c r="FR9" s="22">
        <v>171368.761375804</v>
      </c>
      <c r="FS9" s="22">
        <v>171368.741697561</v>
      </c>
      <c r="FT9" s="22">
        <v>171368.72269134401</v>
      </c>
      <c r="FU9" s="22">
        <v>171368.70432485599</v>
      </c>
      <c r="FV9" s="22">
        <v>171368.68656776601</v>
      </c>
      <c r="FW9" s="22">
        <v>171368.66939157201</v>
      </c>
      <c r="FX9" s="22">
        <v>171368.652769465</v>
      </c>
      <c r="FY9" s="22">
        <v>171368.63667620599</v>
      </c>
      <c r="FZ9" s="22">
        <v>171368.621088021</v>
      </c>
      <c r="GA9" s="22">
        <v>171368.48861844701</v>
      </c>
      <c r="GB9" s="22">
        <v>171368.38828748299</v>
      </c>
      <c r="GC9" s="22">
        <v>171368.30993159901</v>
      </c>
      <c r="GD9" s="22">
        <v>171368.24719799799</v>
      </c>
      <c r="GE9" s="22">
        <v>171368.19593140201</v>
      </c>
      <c r="GF9" s="22">
        <v>171368.15330961999</v>
      </c>
      <c r="GG9" s="22">
        <v>171368.11735411501</v>
      </c>
      <c r="GH9" s="22">
        <v>171368.08663977199</v>
      </c>
      <c r="GI9" s="22">
        <v>171368.06011585999</v>
      </c>
      <c r="GJ9" s="22">
        <v>171368.03699177201</v>
      </c>
      <c r="GK9" s="22">
        <v>171368.01666190999</v>
      </c>
      <c r="GL9" s="22">
        <v>171367.998655</v>
      </c>
      <c r="GM9" s="22">
        <v>171367.98259909899</v>
      </c>
      <c r="GN9" s="22">
        <v>171367.968196929</v>
      </c>
      <c r="GO9" s="22">
        <v>171367.955208172</v>
      </c>
      <c r="GP9" s="22">
        <v>171367.94343653999</v>
      </c>
      <c r="GQ9" s="22">
        <v>171367.93272020601</v>
      </c>
      <c r="GR9" s="22">
        <v>171367.92292459801</v>
      </c>
      <c r="GS9" s="22">
        <v>171367.91393693499</v>
      </c>
      <c r="GT9" s="22">
        <v>171367.90566200699</v>
      </c>
      <c r="GU9" s="22">
        <v>171367.89801890301</v>
      </c>
      <c r="GV9" s="22">
        <v>171367.89093843999</v>
      </c>
      <c r="GW9" s="22">
        <v>171367.884361117</v>
      </c>
      <c r="GX9" s="22">
        <v>171367.878235493</v>
      </c>
      <c r="GY9" s="22">
        <v>171367.87251687099</v>
      </c>
      <c r="GZ9" s="22">
        <v>171367.86716622999</v>
      </c>
      <c r="HA9" s="22">
        <v>171367.862149361</v>
      </c>
      <c r="HB9" s="22">
        <v>171367.85743614601</v>
      </c>
      <c r="HC9" s="22">
        <v>171367.85299996901</v>
      </c>
      <c r="HD9" s="22">
        <v>171367.84881722301</v>
      </c>
      <c r="HE9" s="22">
        <v>171367.84486689701</v>
      </c>
      <c r="HF9" s="22">
        <v>171367.841130232</v>
      </c>
      <c r="HG9" s="22">
        <v>171367.83759042501</v>
      </c>
      <c r="HH9" s="22">
        <v>171367.834232386</v>
      </c>
      <c r="HI9" s="22">
        <v>171367.83104252099</v>
      </c>
      <c r="HJ9" s="22">
        <v>171367.828008554</v>
      </c>
      <c r="HK9" s="22">
        <v>171367.82511937301</v>
      </c>
      <c r="HL9" s="22">
        <v>171367.82236489301</v>
      </c>
      <c r="HM9" s="22">
        <v>171367.81973594101</v>
      </c>
      <c r="HN9" s="22">
        <v>171367.817224156</v>
      </c>
    </row>
    <row r="10" spans="1:222" outlineLevel="1" x14ac:dyDescent="0.35">
      <c r="A10" s="20">
        <v>40000</v>
      </c>
      <c r="B10" s="22">
        <v>100000</v>
      </c>
      <c r="C10" s="22">
        <v>105462.00005927699</v>
      </c>
      <c r="D10" s="22">
        <v>107388.126170212</v>
      </c>
      <c r="E10" s="22">
        <v>107922.40446084899</v>
      </c>
      <c r="F10" s="22">
        <v>107642.35912596399</v>
      </c>
      <c r="G10" s="22">
        <v>106793.350317697</v>
      </c>
      <c r="H10" s="22">
        <v>105510.819528266</v>
      </c>
      <c r="I10" s="22">
        <v>103883.692259449</v>
      </c>
      <c r="J10" s="22">
        <v>101977.72943561101</v>
      </c>
      <c r="K10" s="22">
        <v>99845.617905867795</v>
      </c>
      <c r="L10" s="22">
        <v>97531.800097781001</v>
      </c>
      <c r="M10" s="22">
        <v>95074.9387923506</v>
      </c>
      <c r="N10" s="22">
        <v>92509.226282446296</v>
      </c>
      <c r="O10" s="22">
        <v>89865.101130981493</v>
      </c>
      <c r="P10" s="22">
        <v>87169.657228103402</v>
      </c>
      <c r="Q10" s="22">
        <v>84446.897332973604</v>
      </c>
      <c r="R10" s="22">
        <v>81717.914799231497</v>
      </c>
      <c r="S10" s="22">
        <v>79001.049351020905</v>
      </c>
      <c r="T10" s="22">
        <v>76312.040856998603</v>
      </c>
      <c r="U10" s="22">
        <v>73664.192025302094</v>
      </c>
      <c r="V10" s="22">
        <v>71068.543215764104</v>
      </c>
      <c r="W10" s="22">
        <v>68534.058147345</v>
      </c>
      <c r="X10" s="22">
        <v>66067.816982678996</v>
      </c>
      <c r="Y10" s="22">
        <v>63675.212341678198</v>
      </c>
      <c r="Z10" s="22">
        <v>61371.328889232798</v>
      </c>
      <c r="AA10" s="22">
        <v>60109.703854568703</v>
      </c>
      <c r="AB10" s="22">
        <v>59034.703091971904</v>
      </c>
      <c r="AC10" s="22">
        <v>58524.032671585897</v>
      </c>
      <c r="AD10" s="22">
        <v>57990.140799260203</v>
      </c>
      <c r="AE10" s="22">
        <v>57439.408947292701</v>
      </c>
      <c r="AF10" s="22">
        <v>57269.533145939</v>
      </c>
      <c r="AG10" s="22">
        <v>57177.862351604497</v>
      </c>
      <c r="AH10" s="22">
        <v>57065.104721478703</v>
      </c>
      <c r="AI10" s="22">
        <v>56980.341517799301</v>
      </c>
      <c r="AJ10" s="22">
        <v>57174.683981073198</v>
      </c>
      <c r="AK10" s="22">
        <v>57347.142381919497</v>
      </c>
      <c r="AL10" s="22">
        <v>57499.920924486898</v>
      </c>
      <c r="AM10" s="22">
        <v>57635.038761871903</v>
      </c>
      <c r="AN10" s="22">
        <v>57754.338573746201</v>
      </c>
      <c r="AO10" s="22">
        <v>57859.496253488498</v>
      </c>
      <c r="AP10" s="22">
        <v>57996.234947243298</v>
      </c>
      <c r="AQ10" s="22">
        <v>58267.739159853503</v>
      </c>
      <c r="AR10" s="22">
        <v>58522.573809121997</v>
      </c>
      <c r="AS10" s="22">
        <v>58761.8391740968</v>
      </c>
      <c r="AT10" s="22">
        <v>58986.564323275699</v>
      </c>
      <c r="AU10" s="22">
        <v>59197.710751302897</v>
      </c>
      <c r="AV10" s="22">
        <v>59396.176051339098</v>
      </c>
      <c r="AW10" s="22">
        <v>59582.797566697001</v>
      </c>
      <c r="AX10" s="22">
        <v>59758.355978177002</v>
      </c>
      <c r="AY10" s="22">
        <v>59923.5787942038</v>
      </c>
      <c r="AZ10" s="22">
        <v>60079.1437196345</v>
      </c>
      <c r="BA10" s="22">
        <v>60225.681886265098</v>
      </c>
      <c r="BB10" s="22">
        <v>60363.780933853901</v>
      </c>
      <c r="BC10" s="22">
        <v>60493.987935109799</v>
      </c>
      <c r="BD10" s="22">
        <v>60616.812161765301</v>
      </c>
      <c r="BE10" s="22">
        <v>60732.727691717802</v>
      </c>
      <c r="BF10" s="22">
        <v>60842.175859430899</v>
      </c>
      <c r="BG10" s="22">
        <v>60945.567553443099</v>
      </c>
      <c r="BH10" s="22">
        <v>61043.285366057004</v>
      </c>
      <c r="BI10" s="22">
        <v>61135.685601135403</v>
      </c>
      <c r="BJ10" s="22">
        <v>61223.100146512501</v>
      </c>
      <c r="BK10" s="22">
        <v>61305.838217865799</v>
      </c>
      <c r="BL10" s="22">
        <v>61384.187981067204</v>
      </c>
      <c r="BM10" s="22">
        <v>61458.4180600525</v>
      </c>
      <c r="BN10" s="22">
        <v>61528.778937170799</v>
      </c>
      <c r="BO10" s="22">
        <v>61595.504252810802</v>
      </c>
      <c r="BP10" s="22">
        <v>61658.812010883797</v>
      </c>
      <c r="BQ10" s="22">
        <v>61718.905696478003</v>
      </c>
      <c r="BR10" s="22">
        <v>61775.975311711598</v>
      </c>
      <c r="BS10" s="22">
        <v>61830.198335502399</v>
      </c>
      <c r="BT10" s="22">
        <v>61881.740612660702</v>
      </c>
      <c r="BU10" s="22">
        <v>61930.757177391599</v>
      </c>
      <c r="BV10" s="22">
        <v>61977.393015980597</v>
      </c>
      <c r="BW10" s="22">
        <v>62021.783773133902</v>
      </c>
      <c r="BX10" s="22">
        <v>62064.056406141397</v>
      </c>
      <c r="BY10" s="22">
        <v>62104.329790754098</v>
      </c>
      <c r="BZ10" s="22">
        <v>62142.715282389698</v>
      </c>
      <c r="CA10" s="22">
        <v>62179.317236027498</v>
      </c>
      <c r="CB10" s="22">
        <v>62214.233487909201</v>
      </c>
      <c r="CC10" s="22">
        <v>62247.555801933297</v>
      </c>
      <c r="CD10" s="22">
        <v>62279.370283418</v>
      </c>
      <c r="CE10" s="22">
        <v>62309.757762706002</v>
      </c>
      <c r="CF10" s="22">
        <v>62338.794150899303</v>
      </c>
      <c r="CG10" s="22">
        <v>62366.5507698363</v>
      </c>
      <c r="CH10" s="22">
        <v>62393.094658264599</v>
      </c>
      <c r="CI10" s="22">
        <v>62418.488856010401</v>
      </c>
      <c r="CJ10" s="22">
        <v>62442.7926678082</v>
      </c>
      <c r="CK10" s="22">
        <v>62466.061908326403</v>
      </c>
      <c r="CL10" s="22">
        <v>62488.349129803602</v>
      </c>
      <c r="CM10" s="22">
        <v>62509.703833602398</v>
      </c>
      <c r="CN10" s="22">
        <v>62530.172666885599</v>
      </c>
      <c r="CO10" s="22">
        <v>62549.799605526699</v>
      </c>
      <c r="CP10" s="22">
        <v>62568.626124278897</v>
      </c>
      <c r="CQ10" s="22">
        <v>62586.691355148498</v>
      </c>
      <c r="CR10" s="22">
        <v>62604.032234846803</v>
      </c>
      <c r="CS10" s="22">
        <v>62620.683642121803</v>
      </c>
      <c r="CT10" s="22">
        <v>62636.678525717303</v>
      </c>
      <c r="CU10" s="22">
        <v>62652.0480236406</v>
      </c>
      <c r="CV10" s="22">
        <v>62666.821574374</v>
      </c>
      <c r="CW10" s="22">
        <v>62681.027020614099</v>
      </c>
      <c r="CX10" s="22">
        <v>62694.690706077497</v>
      </c>
      <c r="CY10" s="22">
        <v>62806.4189178245</v>
      </c>
      <c r="CZ10" s="22">
        <v>62884.654176911899</v>
      </c>
      <c r="DA10" s="22">
        <v>62940.936864880699</v>
      </c>
      <c r="DB10" s="22">
        <v>62982.406727375397</v>
      </c>
      <c r="DC10" s="22">
        <v>63013.618326802898</v>
      </c>
      <c r="DD10" s="22">
        <v>63037.558471728997</v>
      </c>
      <c r="DE10" s="22">
        <v>63056.235323471003</v>
      </c>
      <c r="DF10" s="22">
        <v>63071.029862579097</v>
      </c>
      <c r="DG10" s="22">
        <v>63082.911400385303</v>
      </c>
      <c r="DH10" s="22">
        <v>63092.573079549402</v>
      </c>
      <c r="DI10" s="22">
        <v>63100.519046465801</v>
      </c>
      <c r="DJ10" s="22">
        <v>63107.121725703699</v>
      </c>
      <c r="DK10" s="22">
        <v>63112.660186155801</v>
      </c>
      <c r="DL10" s="22">
        <v>63117.346303562699</v>
      </c>
      <c r="DM10" s="22">
        <v>63121.342897378199</v>
      </c>
      <c r="DN10" s="22">
        <v>63124.776497018502</v>
      </c>
      <c r="DO10" s="22">
        <v>63127.746455756002</v>
      </c>
      <c r="DP10" s="22">
        <v>63130.331543245702</v>
      </c>
      <c r="DQ10" s="22">
        <v>63132.594772964403</v>
      </c>
      <c r="DR10" s="22">
        <v>63134.586977774299</v>
      </c>
      <c r="DS10" s="22">
        <v>63136.349486710598</v>
      </c>
      <c r="DT10" s="22">
        <v>63137.916149082201</v>
      </c>
      <c r="DU10" s="22">
        <v>63139.314879485297</v>
      </c>
      <c r="DV10" s="22">
        <v>63140.5688475922</v>
      </c>
      <c r="DW10" s="22">
        <v>63141.697402043399</v>
      </c>
      <c r="DX10" s="22">
        <v>63142.716793518201</v>
      </c>
      <c r="DY10" s="22">
        <v>63143.640744846103</v>
      </c>
      <c r="DZ10" s="22">
        <v>63144.480903675198</v>
      </c>
      <c r="EA10" s="22">
        <v>63145.247204288396</v>
      </c>
      <c r="EB10" s="22">
        <v>63145.948158625702</v>
      </c>
      <c r="EC10" s="22">
        <v>63146.591091766903</v>
      </c>
      <c r="ED10" s="22">
        <v>63147.182333561701</v>
      </c>
      <c r="EE10" s="22">
        <v>63147.7273754161</v>
      </c>
      <c r="EF10" s="22">
        <v>63148.230999234504</v>
      </c>
      <c r="EG10" s="22">
        <v>63148.697383984101</v>
      </c>
      <c r="EH10" s="22">
        <v>63149.130194177596</v>
      </c>
      <c r="EI10" s="22">
        <v>63149.532653673697</v>
      </c>
      <c r="EJ10" s="22">
        <v>63149.9076074943</v>
      </c>
      <c r="EK10" s="22">
        <v>63150.257573817304</v>
      </c>
      <c r="EL10" s="22">
        <v>63150.584787878302</v>
      </c>
      <c r="EM10" s="22">
        <v>63150.8912391798</v>
      </c>
      <c r="EN10" s="22">
        <v>63151.178703142301</v>
      </c>
      <c r="EO10" s="22">
        <v>63151.448768121401</v>
      </c>
      <c r="EP10" s="22">
        <v>63151.702858545097</v>
      </c>
      <c r="EQ10" s="22">
        <v>63151.942254793197</v>
      </c>
      <c r="ER10" s="22">
        <v>63152.168110330203</v>
      </c>
      <c r="ES10" s="22">
        <v>63152.381466513303</v>
      </c>
      <c r="ET10" s="22">
        <v>63152.583265430098</v>
      </c>
      <c r="EU10" s="22">
        <v>63152.774361057302</v>
      </c>
      <c r="EV10" s="22">
        <v>63152.9555289852</v>
      </c>
      <c r="EW10" s="22">
        <v>63153.127474916699</v>
      </c>
      <c r="EX10" s="22">
        <v>63153.290842110298</v>
      </c>
      <c r="EY10" s="22">
        <v>63153.446217916397</v>
      </c>
      <c r="EZ10" s="22">
        <v>63153.594139529603</v>
      </c>
      <c r="FA10" s="22">
        <v>63153.735099062797</v>
      </c>
      <c r="FB10" s="22">
        <v>63153.869548032199</v>
      </c>
      <c r="FC10" s="22">
        <v>63153.9979013302</v>
      </c>
      <c r="FD10" s="22">
        <v>63154.120540752003</v>
      </c>
      <c r="FE10" s="22">
        <v>63154.237818132497</v>
      </c>
      <c r="FF10" s="22">
        <v>63154.350058140597</v>
      </c>
      <c r="FG10" s="22">
        <v>63154.457560774099</v>
      </c>
      <c r="FH10" s="22">
        <v>63154.560603591199</v>
      </c>
      <c r="FI10" s="22">
        <v>63154.659443709301</v>
      </c>
      <c r="FJ10" s="22">
        <v>63154.754319599102</v>
      </c>
      <c r="FK10" s="22">
        <v>63154.845452696398</v>
      </c>
      <c r="FL10" s="22">
        <v>63154.933048854502</v>
      </c>
      <c r="FM10" s="22">
        <v>63155.017299652798</v>
      </c>
      <c r="FN10" s="22">
        <v>63155.098383578603</v>
      </c>
      <c r="FO10" s="22">
        <v>63155.176467096702</v>
      </c>
      <c r="FP10" s="22">
        <v>63155.251705617702</v>
      </c>
      <c r="FQ10" s="22">
        <v>63155.324244375202</v>
      </c>
      <c r="FR10" s="22">
        <v>63155.394219224298</v>
      </c>
      <c r="FS10" s="22">
        <v>63155.461757366698</v>
      </c>
      <c r="FT10" s="22">
        <v>63155.526978010399</v>
      </c>
      <c r="FU10" s="22">
        <v>63155.589992972098</v>
      </c>
      <c r="FV10" s="22">
        <v>63155.650907227202</v>
      </c>
      <c r="FW10" s="22">
        <v>63155.709819411197</v>
      </c>
      <c r="FX10" s="22">
        <v>63155.766822279598</v>
      </c>
      <c r="FY10" s="22">
        <v>63155.822003128902</v>
      </c>
      <c r="FZ10" s="22">
        <v>63155.875444182398</v>
      </c>
      <c r="GA10" s="22">
        <v>63156.329259119797</v>
      </c>
      <c r="GB10" s="22">
        <v>63156.6725512837</v>
      </c>
      <c r="GC10" s="22">
        <v>63156.940376556799</v>
      </c>
      <c r="GD10" s="22">
        <v>63157.154614908897</v>
      </c>
      <c r="GE10" s="22">
        <v>63157.329559675003</v>
      </c>
      <c r="GF10" s="22">
        <v>63157.474907947799</v>
      </c>
      <c r="GG10" s="22">
        <v>63157.597451404799</v>
      </c>
      <c r="GH10" s="22">
        <v>63157.702077783797</v>
      </c>
      <c r="GI10" s="22">
        <v>63157.792388000998</v>
      </c>
      <c r="GJ10" s="22">
        <v>63157.871089624801</v>
      </c>
      <c r="GK10" s="22">
        <v>63157.9402553209</v>
      </c>
      <c r="GL10" s="22">
        <v>63158.001497098099</v>
      </c>
      <c r="GM10" s="22">
        <v>63158.056086532401</v>
      </c>
      <c r="GN10" s="22">
        <v>63158.1050394462</v>
      </c>
      <c r="GO10" s="22">
        <v>63158.149176662999</v>
      </c>
      <c r="GP10" s="22">
        <v>63158.189168330602</v>
      </c>
      <c r="GQ10" s="22">
        <v>63158.225566748297</v>
      </c>
      <c r="GR10" s="22">
        <v>63158.258831016698</v>
      </c>
      <c r="GS10" s="22">
        <v>63158.289345780897</v>
      </c>
      <c r="GT10" s="22">
        <v>63158.317435648198</v>
      </c>
      <c r="GU10" s="22">
        <v>63158.343376396399</v>
      </c>
      <c r="GV10" s="22">
        <v>63158.367403773504</v>
      </c>
      <c r="GW10" s="22">
        <v>63158.389720468796</v>
      </c>
      <c r="GX10" s="22">
        <v>63158.410501682803</v>
      </c>
      <c r="GY10" s="22">
        <v>63158.429899612398</v>
      </c>
      <c r="GZ10" s="22">
        <v>63158.448047088699</v>
      </c>
      <c r="HA10" s="22">
        <v>63158.465060549002</v>
      </c>
      <c r="HB10" s="22">
        <v>63158.481042479303</v>
      </c>
      <c r="HC10" s="22">
        <v>63158.496083434802</v>
      </c>
      <c r="HD10" s="22">
        <v>63158.510263719501</v>
      </c>
      <c r="HE10" s="22">
        <v>63158.523654792101</v>
      </c>
      <c r="HF10" s="22">
        <v>63158.536320446197</v>
      </c>
      <c r="HG10" s="22">
        <v>63158.548317807697</v>
      </c>
      <c r="HH10" s="22">
        <v>63158.559698181103</v>
      </c>
      <c r="HI10" s="22">
        <v>63158.570507769597</v>
      </c>
      <c r="HJ10" s="22">
        <v>63158.580788291998</v>
      </c>
      <c r="HK10" s="22">
        <v>63158.590577512601</v>
      </c>
      <c r="HL10" s="22">
        <v>63158.599909696699</v>
      </c>
      <c r="HM10" s="22">
        <v>63158.608816006003</v>
      </c>
      <c r="HN10" s="22">
        <v>63158.6173248411</v>
      </c>
    </row>
    <row r="11" spans="1:222" outlineLevel="1" x14ac:dyDescent="0.35">
      <c r="A11" s="18">
        <v>0</v>
      </c>
      <c r="B11" s="22">
        <v>100000</v>
      </c>
      <c r="C11" s="22">
        <v>109281.55739577299</v>
      </c>
      <c r="D11" s="22">
        <v>115533.24736398501</v>
      </c>
      <c r="E11" s="22">
        <v>120782.068677875</v>
      </c>
      <c r="F11" s="22">
        <v>125556.602247866</v>
      </c>
      <c r="G11" s="22">
        <v>130068.017675632</v>
      </c>
      <c r="H11" s="22">
        <v>134422.28889093001</v>
      </c>
      <c r="I11" s="22">
        <v>138680.748540236</v>
      </c>
      <c r="J11" s="22">
        <v>142882.57168557699</v>
      </c>
      <c r="K11" s="22">
        <v>147054.72012455401</v>
      </c>
      <c r="L11" s="22">
        <v>151216.92371070699</v>
      </c>
      <c r="M11" s="22">
        <v>155384.41344574399</v>
      </c>
      <c r="N11" s="22">
        <v>159569.524029422</v>
      </c>
      <c r="O11" s="22">
        <v>163782.67840911599</v>
      </c>
      <c r="P11" s="22">
        <v>168033.01080087901</v>
      </c>
      <c r="Q11" s="22">
        <v>172328.766297272</v>
      </c>
      <c r="R11" s="22">
        <v>176677.556355015</v>
      </c>
      <c r="S11" s="22">
        <v>181086.51835853601</v>
      </c>
      <c r="T11" s="22">
        <v>185562.41008497</v>
      </c>
      <c r="U11" s="22">
        <v>190111.659678064</v>
      </c>
      <c r="V11" s="22">
        <v>194740.385415684</v>
      </c>
      <c r="W11" s="22">
        <v>199454.39544271599</v>
      </c>
      <c r="X11" s="22">
        <v>204259.17483454</v>
      </c>
      <c r="Y11" s="22">
        <v>209159.86535718499</v>
      </c>
      <c r="Z11" s="22">
        <v>214017.99353564301</v>
      </c>
      <c r="AA11" s="22">
        <v>206267.664233672</v>
      </c>
      <c r="AB11" s="22">
        <v>199571.687155105</v>
      </c>
      <c r="AC11" s="22">
        <v>195117.699664874</v>
      </c>
      <c r="AD11" s="22">
        <v>190861.623015066</v>
      </c>
      <c r="AE11" s="22">
        <v>186799.310973552</v>
      </c>
      <c r="AF11" s="22">
        <v>184186.85567981401</v>
      </c>
      <c r="AG11" s="22">
        <v>182000.92424363401</v>
      </c>
      <c r="AH11" s="22">
        <v>179904.582601264</v>
      </c>
      <c r="AI11" s="22">
        <v>178038.52802115999</v>
      </c>
      <c r="AJ11" s="22">
        <v>177165.61963404299</v>
      </c>
      <c r="AK11" s="22">
        <v>176328.79318189001</v>
      </c>
      <c r="AL11" s="22">
        <v>175527.33641114799</v>
      </c>
      <c r="AM11" s="22">
        <v>174760.443550172</v>
      </c>
      <c r="AN11" s="22">
        <v>174027.229918533</v>
      </c>
      <c r="AO11" s="22">
        <v>173326.74589295901</v>
      </c>
      <c r="AP11" s="22">
        <v>172789.687186464</v>
      </c>
      <c r="AQ11" s="22">
        <v>172714.78443656</v>
      </c>
      <c r="AR11" s="22">
        <v>172644.53325468599</v>
      </c>
      <c r="AS11" s="22">
        <v>172578.61846984699</v>
      </c>
      <c r="AT11" s="22">
        <v>172516.746506289</v>
      </c>
      <c r="AU11" s="22">
        <v>172458.64408543101</v>
      </c>
      <c r="AV11" s="22">
        <v>172404.05695942501</v>
      </c>
      <c r="AW11" s="22">
        <v>172352.74868660001</v>
      </c>
      <c r="AX11" s="22">
        <v>172304.49945607901</v>
      </c>
      <c r="AY11" s="22">
        <v>172259.104966407</v>
      </c>
      <c r="AZ11" s="22">
        <v>172216.375361126</v>
      </c>
      <c r="BA11" s="22">
        <v>172176.13422270399</v>
      </c>
      <c r="BB11" s="22">
        <v>172138.21762504501</v>
      </c>
      <c r="BC11" s="22">
        <v>172102.473243908</v>
      </c>
      <c r="BD11" s="22">
        <v>172068.75952386699</v>
      </c>
      <c r="BE11" s="22">
        <v>172036.94489997</v>
      </c>
      <c r="BF11" s="22">
        <v>172006.90707188199</v>
      </c>
      <c r="BG11" s="22">
        <v>171978.532328081</v>
      </c>
      <c r="BH11" s="22">
        <v>171951.71491752999</v>
      </c>
      <c r="BI11" s="22">
        <v>171926.356466164</v>
      </c>
      <c r="BJ11" s="22">
        <v>171902.36543555799</v>
      </c>
      <c r="BK11" s="22">
        <v>171879.65662113301</v>
      </c>
      <c r="BL11" s="22">
        <v>171858.15068733599</v>
      </c>
      <c r="BM11" s="22">
        <v>171837.773737332</v>
      </c>
      <c r="BN11" s="22">
        <v>171818.456914813</v>
      </c>
      <c r="BO11" s="22">
        <v>171800.13603567501</v>
      </c>
      <c r="BP11" s="22">
        <v>171782.75124741599</v>
      </c>
      <c r="BQ11" s="22">
        <v>171766.24671423499</v>
      </c>
      <c r="BR11" s="22">
        <v>171750.57032592801</v>
      </c>
      <c r="BS11" s="22">
        <v>171735.67342881201</v>
      </c>
      <c r="BT11" s="22">
        <v>171721.51057700699</v>
      </c>
      <c r="BU11" s="22">
        <v>171708.03930254199</v>
      </c>
      <c r="BV11" s="22">
        <v>171695.21990282799</v>
      </c>
      <c r="BW11" s="22">
        <v>171683.01524418301</v>
      </c>
      <c r="BX11" s="22">
        <v>171671.390580159</v>
      </c>
      <c r="BY11" s="22">
        <v>171660.313383531</v>
      </c>
      <c r="BZ11" s="22">
        <v>171649.753190888</v>
      </c>
      <c r="CA11" s="22">
        <v>171639.68145884899</v>
      </c>
      <c r="CB11" s="22">
        <v>171630.071430996</v>
      </c>
      <c r="CC11" s="22">
        <v>171620.898014704</v>
      </c>
      <c r="CD11" s="22">
        <v>171612.13766707899</v>
      </c>
      <c r="CE11" s="22">
        <v>171603.76828932401</v>
      </c>
      <c r="CF11" s="22">
        <v>171595.769128852</v>
      </c>
      <c r="CG11" s="22">
        <v>171588.12068857101</v>
      </c>
      <c r="CH11" s="22">
        <v>171580.80464276599</v>
      </c>
      <c r="CI11" s="22">
        <v>171573.80375908999</v>
      </c>
      <c r="CJ11" s="22">
        <v>171567.10182618201</v>
      </c>
      <c r="CK11" s="22">
        <v>171560.68358648001</v>
      </c>
      <c r="CL11" s="22">
        <v>171554.534673838</v>
      </c>
      <c r="CM11" s="22">
        <v>171548.64155558901</v>
      </c>
      <c r="CN11" s="22">
        <v>171542.99147868899</v>
      </c>
      <c r="CO11" s="22">
        <v>171537.57241967099</v>
      </c>
      <c r="CP11" s="22">
        <v>171532.37303809301</v>
      </c>
      <c r="CQ11" s="22">
        <v>171527.38263322701</v>
      </c>
      <c r="CR11" s="22">
        <v>171522.591103757</v>
      </c>
      <c r="CS11" s="22">
        <v>171517.988910246</v>
      </c>
      <c r="CT11" s="22">
        <v>171513.56704017901</v>
      </c>
      <c r="CU11" s="22">
        <v>171509.31697538399</v>
      </c>
      <c r="CV11" s="22">
        <v>171505.230661668</v>
      </c>
      <c r="CW11" s="22">
        <v>171501.30048048901</v>
      </c>
      <c r="CX11" s="22">
        <v>171497.51922253499</v>
      </c>
      <c r="CY11" s="22">
        <v>171466.559122012</v>
      </c>
      <c r="CZ11" s="22">
        <v>171444.82612336901</v>
      </c>
      <c r="DA11" s="22">
        <v>171429.15419152999</v>
      </c>
      <c r="DB11" s="22">
        <v>171417.580910405</v>
      </c>
      <c r="DC11" s="22">
        <v>171408.852000274</v>
      </c>
      <c r="DD11" s="22">
        <v>171402.14333868699</v>
      </c>
      <c r="DE11" s="22">
        <v>171396.89978800001</v>
      </c>
      <c r="DF11" s="22">
        <v>171392.73889359701</v>
      </c>
      <c r="DG11" s="22">
        <v>171389.39174094101</v>
      </c>
      <c r="DH11" s="22">
        <v>171386.66571107099</v>
      </c>
      <c r="DI11" s="22">
        <v>171384.42048217601</v>
      </c>
      <c r="DJ11" s="22">
        <v>171382.552237753</v>
      </c>
      <c r="DK11" s="22">
        <v>171380.983072364</v>
      </c>
      <c r="DL11" s="22">
        <v>171379.65375677901</v>
      </c>
      <c r="DM11" s="22">
        <v>171378.51871549399</v>
      </c>
      <c r="DN11" s="22">
        <v>171377.54248673501</v>
      </c>
      <c r="DO11" s="22">
        <v>171376.69719196501</v>
      </c>
      <c r="DP11" s="22">
        <v>171375.96070318299</v>
      </c>
      <c r="DQ11" s="22">
        <v>171375.31529930999</v>
      </c>
      <c r="DR11" s="22">
        <v>171374.74666986999</v>
      </c>
      <c r="DS11" s="22">
        <v>171374.243168285</v>
      </c>
      <c r="DT11" s="22">
        <v>171373.795246644</v>
      </c>
      <c r="DU11" s="22">
        <v>171373.39502382401</v>
      </c>
      <c r="DV11" s="22">
        <v>171373.03595257201</v>
      </c>
      <c r="DW11" s="22">
        <v>171372.71256075299</v>
      </c>
      <c r="DX11" s="22">
        <v>171372.42024864801</v>
      </c>
      <c r="DY11" s="22">
        <v>171372.155129005</v>
      </c>
      <c r="DZ11" s="22">
        <v>171371.91389991599</v>
      </c>
      <c r="EA11" s="22">
        <v>171371.69374314</v>
      </c>
      <c r="EB11" s="22">
        <v>171371.492242248</v>
      </c>
      <c r="EC11" s="22">
        <v>171371.30731633701</v>
      </c>
      <c r="ED11" s="22">
        <v>171371.13716605899</v>
      </c>
      <c r="EE11" s="22">
        <v>171370.98022941899</v>
      </c>
      <c r="EF11" s="22">
        <v>171370.835145405</v>
      </c>
      <c r="EG11" s="22">
        <v>171370.70072391201</v>
      </c>
      <c r="EH11" s="22">
        <v>171370.57592074599</v>
      </c>
      <c r="EI11" s="22">
        <v>171370.459816769</v>
      </c>
      <c r="EJ11" s="22">
        <v>171370.35160041801</v>
      </c>
      <c r="EK11" s="22">
        <v>171370.25055298899</v>
      </c>
      <c r="EL11" s="22">
        <v>171370.156036211</v>
      </c>
      <c r="EM11" s="22">
        <v>171370.06748170301</v>
      </c>
      <c r="EN11" s="22">
        <v>171369.98438200599</v>
      </c>
      <c r="EO11" s="22">
        <v>171369.90628291701</v>
      </c>
      <c r="EP11" s="22">
        <v>171369.832776928</v>
      </c>
      <c r="EQ11" s="22">
        <v>171369.76349757999</v>
      </c>
      <c r="ER11" s="22">
        <v>171369.6981146</v>
      </c>
      <c r="ES11" s="22">
        <v>171369.63632968999</v>
      </c>
      <c r="ET11" s="22">
        <v>171369.57787288001</v>
      </c>
      <c r="EU11" s="22">
        <v>171369.52249935301</v>
      </c>
      <c r="EV11" s="22">
        <v>171369.469986679</v>
      </c>
      <c r="EW11" s="22">
        <v>171369.420132397</v>
      </c>
      <c r="EX11" s="22">
        <v>171369.372751891</v>
      </c>
      <c r="EY11" s="22">
        <v>171369.32767653299</v>
      </c>
      <c r="EZ11" s="22">
        <v>171369.284752042</v>
      </c>
      <c r="FA11" s="22">
        <v>171369.24383703401</v>
      </c>
      <c r="FB11" s="22">
        <v>171369.20480174699</v>
      </c>
      <c r="FC11" s="22">
        <v>171369.167526907</v>
      </c>
      <c r="FD11" s="22">
        <v>171369.13190271999</v>
      </c>
      <c r="FE11" s="22">
        <v>171369.097827975</v>
      </c>
      <c r="FF11" s="22">
        <v>171369.06520924901</v>
      </c>
      <c r="FG11" s="22">
        <v>171369.03396019299</v>
      </c>
      <c r="FH11" s="22">
        <v>171369.00400089199</v>
      </c>
      <c r="FI11" s="22">
        <v>171368.975257299</v>
      </c>
      <c r="FJ11" s="22">
        <v>171368.94766071401</v>
      </c>
      <c r="FK11" s="22">
        <v>171368.92114732999</v>
      </c>
      <c r="FL11" s="22">
        <v>171368.89565781399</v>
      </c>
      <c r="FM11" s="22">
        <v>171368.87113693199</v>
      </c>
      <c r="FN11" s="22">
        <v>171368.847533213</v>
      </c>
      <c r="FO11" s="22">
        <v>171368.82479863899</v>
      </c>
      <c r="FP11" s="22">
        <v>171368.80288837201</v>
      </c>
      <c r="FQ11" s="22">
        <v>171368.781760499</v>
      </c>
      <c r="FR11" s="22">
        <v>171368.761375804</v>
      </c>
      <c r="FS11" s="22">
        <v>171368.741697561</v>
      </c>
      <c r="FT11" s="22">
        <v>171368.72269134401</v>
      </c>
      <c r="FU11" s="22">
        <v>171368.70432485599</v>
      </c>
      <c r="FV11" s="22">
        <v>171368.68656776601</v>
      </c>
      <c r="FW11" s="22">
        <v>171368.66939157201</v>
      </c>
      <c r="FX11" s="22">
        <v>171368.652769465</v>
      </c>
      <c r="FY11" s="22">
        <v>171368.63667620599</v>
      </c>
      <c r="FZ11" s="22">
        <v>171368.621088021</v>
      </c>
      <c r="GA11" s="22">
        <v>171368.48861844701</v>
      </c>
      <c r="GB11" s="22">
        <v>171368.38828748299</v>
      </c>
      <c r="GC11" s="22">
        <v>171368.30993159901</v>
      </c>
      <c r="GD11" s="22">
        <v>171368.24719799799</v>
      </c>
      <c r="GE11" s="22">
        <v>171368.19593140201</v>
      </c>
      <c r="GF11" s="22">
        <v>171368.15330961999</v>
      </c>
      <c r="GG11" s="22">
        <v>171368.11735411501</v>
      </c>
      <c r="GH11" s="22">
        <v>171368.08663977199</v>
      </c>
      <c r="GI11" s="22">
        <v>171368.06011585999</v>
      </c>
      <c r="GJ11" s="22">
        <v>171368.03699177201</v>
      </c>
      <c r="GK11" s="22">
        <v>171368.01666190999</v>
      </c>
      <c r="GL11" s="22">
        <v>171367.998655</v>
      </c>
      <c r="GM11" s="22">
        <v>171367.98259909899</v>
      </c>
      <c r="GN11" s="22">
        <v>171367.968196929</v>
      </c>
      <c r="GO11" s="22">
        <v>171367.955208172</v>
      </c>
      <c r="GP11" s="22">
        <v>171367.94343653999</v>
      </c>
      <c r="GQ11" s="22">
        <v>171367.93272020601</v>
      </c>
      <c r="GR11" s="22">
        <v>171367.92292459801</v>
      </c>
      <c r="GS11" s="22">
        <v>171367.91393693499</v>
      </c>
      <c r="GT11" s="22">
        <v>171367.90566200699</v>
      </c>
      <c r="GU11" s="22">
        <v>171367.89801890301</v>
      </c>
      <c r="GV11" s="22">
        <v>171367.89093843999</v>
      </c>
      <c r="GW11" s="22">
        <v>171367.884361117</v>
      </c>
      <c r="GX11" s="22">
        <v>171367.878235493</v>
      </c>
      <c r="GY11" s="22">
        <v>171367.87251687099</v>
      </c>
      <c r="GZ11" s="22">
        <v>171367.86716622999</v>
      </c>
      <c r="HA11" s="22">
        <v>171367.862149361</v>
      </c>
      <c r="HB11" s="22">
        <v>171367.85743614601</v>
      </c>
      <c r="HC11" s="22">
        <v>171367.85299996901</v>
      </c>
      <c r="HD11" s="22">
        <v>171367.84881722301</v>
      </c>
      <c r="HE11" s="22">
        <v>171367.84486689701</v>
      </c>
      <c r="HF11" s="22">
        <v>171367.841130232</v>
      </c>
      <c r="HG11" s="22">
        <v>171367.83759042501</v>
      </c>
      <c r="HH11" s="22">
        <v>171367.834232386</v>
      </c>
      <c r="HI11" s="22">
        <v>171367.83104252099</v>
      </c>
      <c r="HJ11" s="22">
        <v>171367.828008554</v>
      </c>
      <c r="HK11" s="22">
        <v>171367.82511937301</v>
      </c>
      <c r="HL11" s="22">
        <v>171367.82236489301</v>
      </c>
      <c r="HM11" s="22">
        <v>171367.81973594101</v>
      </c>
      <c r="HN11" s="22">
        <v>171367.817224156</v>
      </c>
    </row>
    <row r="12" spans="1:222" outlineLevel="1" x14ac:dyDescent="0.35">
      <c r="A12" s="19">
        <v>7270</v>
      </c>
      <c r="B12" s="22">
        <v>100000</v>
      </c>
      <c r="C12" s="22">
        <v>108560.397613533</v>
      </c>
      <c r="D12" s="22">
        <v>113948.911032239</v>
      </c>
      <c r="E12" s="22">
        <v>118201.560712975</v>
      </c>
      <c r="F12" s="22">
        <v>121843.274744175</v>
      </c>
      <c r="G12" s="22">
        <v>125078.434953433</v>
      </c>
      <c r="H12" s="22">
        <v>128005.000222581</v>
      </c>
      <c r="I12" s="22">
        <v>130675.72487943601</v>
      </c>
      <c r="J12" s="22">
        <v>133120.97227005</v>
      </c>
      <c r="K12" s="22">
        <v>135358.86789464799</v>
      </c>
      <c r="L12" s="22">
        <v>137400.435149122</v>
      </c>
      <c r="M12" s="22">
        <v>139252.45358553799</v>
      </c>
      <c r="N12" s="22">
        <v>140919.16807282201</v>
      </c>
      <c r="O12" s="22">
        <v>142403.366288013</v>
      </c>
      <c r="P12" s="22">
        <v>143707.08331909799</v>
      </c>
      <c r="Q12" s="22">
        <v>144832.07258292299</v>
      </c>
      <c r="R12" s="22">
        <v>145780.12284213401</v>
      </c>
      <c r="S12" s="22">
        <v>146553.26971750901</v>
      </c>
      <c r="T12" s="22">
        <v>147153.932591127</v>
      </c>
      <c r="U12" s="22">
        <v>147584.99753768099</v>
      </c>
      <c r="V12" s="22">
        <v>147849.86061494701</v>
      </c>
      <c r="W12" s="22">
        <v>147952.441787499</v>
      </c>
      <c r="X12" s="22">
        <v>147897.17703726501</v>
      </c>
      <c r="Y12" s="22">
        <v>147688.99432460999</v>
      </c>
      <c r="Z12" s="22">
        <v>147360.13467278899</v>
      </c>
      <c r="AA12" s="22">
        <v>149280.79565814001</v>
      </c>
      <c r="AB12" s="22">
        <v>151496.48547531999</v>
      </c>
      <c r="AC12" s="22">
        <v>155039.55724706201</v>
      </c>
      <c r="AD12" s="22">
        <v>158431.834053372</v>
      </c>
      <c r="AE12" s="22">
        <v>161673.14654237099</v>
      </c>
      <c r="AF12" s="22">
        <v>165900.01477110299</v>
      </c>
      <c r="AG12" s="22">
        <v>170293.85018734401</v>
      </c>
      <c r="AH12" s="22">
        <v>174559.67839172899</v>
      </c>
      <c r="AI12" s="22">
        <v>178038.52802115999</v>
      </c>
      <c r="AJ12" s="22">
        <v>177165.61963404299</v>
      </c>
      <c r="AK12" s="22">
        <v>176328.79318189001</v>
      </c>
      <c r="AL12" s="22">
        <v>175527.33641114799</v>
      </c>
      <c r="AM12" s="22">
        <v>174760.443550172</v>
      </c>
      <c r="AN12" s="22">
        <v>174027.229918533</v>
      </c>
      <c r="AO12" s="22">
        <v>173326.74589295901</v>
      </c>
      <c r="AP12" s="22">
        <v>172789.687186464</v>
      </c>
      <c r="AQ12" s="22">
        <v>172714.78443656</v>
      </c>
      <c r="AR12" s="22">
        <v>172644.53325468599</v>
      </c>
      <c r="AS12" s="22">
        <v>172578.61846984699</v>
      </c>
      <c r="AT12" s="22">
        <v>172516.746506289</v>
      </c>
      <c r="AU12" s="22">
        <v>172458.64408543101</v>
      </c>
      <c r="AV12" s="22">
        <v>172404.05695942501</v>
      </c>
      <c r="AW12" s="22">
        <v>172352.74868660001</v>
      </c>
      <c r="AX12" s="22">
        <v>172304.49945607901</v>
      </c>
      <c r="AY12" s="22">
        <v>172259.104966407</v>
      </c>
      <c r="AZ12" s="22">
        <v>172216.375361126</v>
      </c>
      <c r="BA12" s="22">
        <v>172176.13422270399</v>
      </c>
      <c r="BB12" s="22">
        <v>172138.21762504501</v>
      </c>
      <c r="BC12" s="22">
        <v>172102.473243908</v>
      </c>
      <c r="BD12" s="22">
        <v>172068.75952386699</v>
      </c>
      <c r="BE12" s="22">
        <v>172036.94489997</v>
      </c>
      <c r="BF12" s="22">
        <v>172006.90707188199</v>
      </c>
      <c r="BG12" s="22">
        <v>171978.532328081</v>
      </c>
      <c r="BH12" s="22">
        <v>171951.71491752999</v>
      </c>
      <c r="BI12" s="22">
        <v>171926.356466164</v>
      </c>
      <c r="BJ12" s="22">
        <v>171902.36543555799</v>
      </c>
      <c r="BK12" s="22">
        <v>171879.65662113301</v>
      </c>
      <c r="BL12" s="22">
        <v>171858.15068733599</v>
      </c>
      <c r="BM12" s="22">
        <v>171837.773737332</v>
      </c>
      <c r="BN12" s="22">
        <v>171818.456914813</v>
      </c>
      <c r="BO12" s="22">
        <v>171800.13603567501</v>
      </c>
      <c r="BP12" s="22">
        <v>171782.75124741599</v>
      </c>
      <c r="BQ12" s="22">
        <v>171766.24671423499</v>
      </c>
      <c r="BR12" s="22">
        <v>171750.57032592801</v>
      </c>
      <c r="BS12" s="22">
        <v>171735.67342881201</v>
      </c>
      <c r="BT12" s="22">
        <v>171721.51057700699</v>
      </c>
      <c r="BU12" s="22">
        <v>171708.03930254199</v>
      </c>
      <c r="BV12" s="22">
        <v>171695.21990282799</v>
      </c>
      <c r="BW12" s="22">
        <v>171683.01524418301</v>
      </c>
      <c r="BX12" s="22">
        <v>171671.390580159</v>
      </c>
      <c r="BY12" s="22">
        <v>171660.313383531</v>
      </c>
      <c r="BZ12" s="22">
        <v>171649.753190888</v>
      </c>
      <c r="CA12" s="22">
        <v>171639.68145884899</v>
      </c>
      <c r="CB12" s="22">
        <v>171630.071430996</v>
      </c>
      <c r="CC12" s="22">
        <v>171620.898014704</v>
      </c>
      <c r="CD12" s="22">
        <v>171612.13766707899</v>
      </c>
      <c r="CE12" s="22">
        <v>171603.76828932401</v>
      </c>
      <c r="CF12" s="22">
        <v>171595.769128852</v>
      </c>
      <c r="CG12" s="22">
        <v>171588.12068857101</v>
      </c>
      <c r="CH12" s="22">
        <v>171580.80464276599</v>
      </c>
      <c r="CI12" s="22">
        <v>171573.80375908999</v>
      </c>
      <c r="CJ12" s="22">
        <v>171567.10182618201</v>
      </c>
      <c r="CK12" s="22">
        <v>171560.68358648001</v>
      </c>
      <c r="CL12" s="22">
        <v>171554.534673838</v>
      </c>
      <c r="CM12" s="22">
        <v>171548.64155558901</v>
      </c>
      <c r="CN12" s="22">
        <v>171542.99147868899</v>
      </c>
      <c r="CO12" s="22">
        <v>171537.57241967099</v>
      </c>
      <c r="CP12" s="22">
        <v>171532.37303809301</v>
      </c>
      <c r="CQ12" s="22">
        <v>171527.38263322701</v>
      </c>
      <c r="CR12" s="22">
        <v>171522.591103757</v>
      </c>
      <c r="CS12" s="22">
        <v>171517.988910246</v>
      </c>
      <c r="CT12" s="22">
        <v>171513.56704017901</v>
      </c>
      <c r="CU12" s="22">
        <v>171509.31697538399</v>
      </c>
      <c r="CV12" s="22">
        <v>171505.230661668</v>
      </c>
      <c r="CW12" s="22">
        <v>171501.30048048901</v>
      </c>
      <c r="CX12" s="22">
        <v>171497.51922253499</v>
      </c>
      <c r="CY12" s="22">
        <v>171466.559122012</v>
      </c>
      <c r="CZ12" s="22">
        <v>171444.82612336901</v>
      </c>
      <c r="DA12" s="22">
        <v>171429.15419152999</v>
      </c>
      <c r="DB12" s="22">
        <v>171417.580910405</v>
      </c>
      <c r="DC12" s="22">
        <v>171408.852000274</v>
      </c>
      <c r="DD12" s="22">
        <v>171402.14333868699</v>
      </c>
      <c r="DE12" s="22">
        <v>171396.89978800001</v>
      </c>
      <c r="DF12" s="22">
        <v>171392.73889359701</v>
      </c>
      <c r="DG12" s="22">
        <v>171389.39174094101</v>
      </c>
      <c r="DH12" s="22">
        <v>171386.66571107099</v>
      </c>
      <c r="DI12" s="22">
        <v>171384.42048217601</v>
      </c>
      <c r="DJ12" s="22">
        <v>171382.552237753</v>
      </c>
      <c r="DK12" s="22">
        <v>171380.983072364</v>
      </c>
      <c r="DL12" s="22">
        <v>171379.65375677901</v>
      </c>
      <c r="DM12" s="22">
        <v>171378.51871549399</v>
      </c>
      <c r="DN12" s="22">
        <v>171377.54248673501</v>
      </c>
      <c r="DO12" s="22">
        <v>171376.69719196501</v>
      </c>
      <c r="DP12" s="22">
        <v>171375.96070318299</v>
      </c>
      <c r="DQ12" s="22">
        <v>171375.31529930999</v>
      </c>
      <c r="DR12" s="22">
        <v>171374.74666986999</v>
      </c>
      <c r="DS12" s="22">
        <v>171374.243168285</v>
      </c>
      <c r="DT12" s="22">
        <v>171373.795246644</v>
      </c>
      <c r="DU12" s="22">
        <v>171373.39502382401</v>
      </c>
      <c r="DV12" s="22">
        <v>171373.03595257201</v>
      </c>
      <c r="DW12" s="22">
        <v>171372.71256075299</v>
      </c>
      <c r="DX12" s="22">
        <v>171372.42024864801</v>
      </c>
      <c r="DY12" s="22">
        <v>171372.155129005</v>
      </c>
      <c r="DZ12" s="22">
        <v>171371.91389991599</v>
      </c>
      <c r="EA12" s="22">
        <v>171371.69374314</v>
      </c>
      <c r="EB12" s="22">
        <v>171371.492242248</v>
      </c>
      <c r="EC12" s="22">
        <v>171371.30731633701</v>
      </c>
      <c r="ED12" s="22">
        <v>171371.13716605899</v>
      </c>
      <c r="EE12" s="22">
        <v>171370.98022941899</v>
      </c>
      <c r="EF12" s="22">
        <v>171370.835145405</v>
      </c>
      <c r="EG12" s="22">
        <v>171370.70072391201</v>
      </c>
      <c r="EH12" s="22">
        <v>171370.57592074599</v>
      </c>
      <c r="EI12" s="22">
        <v>171370.459816769</v>
      </c>
      <c r="EJ12" s="22">
        <v>171370.35160041801</v>
      </c>
      <c r="EK12" s="22">
        <v>171370.25055298899</v>
      </c>
      <c r="EL12" s="22">
        <v>171370.156036211</v>
      </c>
      <c r="EM12" s="22">
        <v>171370.06748170301</v>
      </c>
      <c r="EN12" s="22">
        <v>171369.98438200599</v>
      </c>
      <c r="EO12" s="22">
        <v>171369.90628291701</v>
      </c>
      <c r="EP12" s="22">
        <v>171369.832776928</v>
      </c>
      <c r="EQ12" s="22">
        <v>171369.76349757999</v>
      </c>
      <c r="ER12" s="22">
        <v>171369.6981146</v>
      </c>
      <c r="ES12" s="22">
        <v>171369.63632968999</v>
      </c>
      <c r="ET12" s="22">
        <v>171369.57787288001</v>
      </c>
      <c r="EU12" s="22">
        <v>171369.52249935301</v>
      </c>
      <c r="EV12" s="22">
        <v>171369.469986679</v>
      </c>
      <c r="EW12" s="22">
        <v>171369.420132397</v>
      </c>
      <c r="EX12" s="22">
        <v>171369.372751891</v>
      </c>
      <c r="EY12" s="22">
        <v>171369.32767653299</v>
      </c>
      <c r="EZ12" s="22">
        <v>171369.284752042</v>
      </c>
      <c r="FA12" s="22">
        <v>171369.24383703401</v>
      </c>
      <c r="FB12" s="22">
        <v>171369.20480174699</v>
      </c>
      <c r="FC12" s="22">
        <v>171369.167526907</v>
      </c>
      <c r="FD12" s="22">
        <v>171369.13190271999</v>
      </c>
      <c r="FE12" s="22">
        <v>171369.097827975</v>
      </c>
      <c r="FF12" s="22">
        <v>171369.06520924901</v>
      </c>
      <c r="FG12" s="22">
        <v>171369.03396019299</v>
      </c>
      <c r="FH12" s="22">
        <v>171369.00400089199</v>
      </c>
      <c r="FI12" s="22">
        <v>171368.975257299</v>
      </c>
      <c r="FJ12" s="22">
        <v>171368.94766071401</v>
      </c>
      <c r="FK12" s="22">
        <v>171368.92114732999</v>
      </c>
      <c r="FL12" s="22">
        <v>171368.89565781399</v>
      </c>
      <c r="FM12" s="22">
        <v>171368.87113693199</v>
      </c>
      <c r="FN12" s="22">
        <v>171368.847533213</v>
      </c>
      <c r="FO12" s="22">
        <v>171368.82479863899</v>
      </c>
      <c r="FP12" s="22">
        <v>171368.80288837201</v>
      </c>
      <c r="FQ12" s="22">
        <v>171368.781760499</v>
      </c>
      <c r="FR12" s="22">
        <v>171368.761375804</v>
      </c>
      <c r="FS12" s="22">
        <v>171368.741697561</v>
      </c>
      <c r="FT12" s="22">
        <v>171368.72269134401</v>
      </c>
      <c r="FU12" s="22">
        <v>171368.70432485599</v>
      </c>
      <c r="FV12" s="22">
        <v>171368.68656776601</v>
      </c>
      <c r="FW12" s="22">
        <v>171368.66939157201</v>
      </c>
      <c r="FX12" s="22">
        <v>171368.652769465</v>
      </c>
      <c r="FY12" s="22">
        <v>171368.63667620599</v>
      </c>
      <c r="FZ12" s="22">
        <v>171368.621088021</v>
      </c>
      <c r="GA12" s="22">
        <v>171368.48861844701</v>
      </c>
      <c r="GB12" s="22">
        <v>171368.38828748299</v>
      </c>
      <c r="GC12" s="22">
        <v>171368.30993159901</v>
      </c>
      <c r="GD12" s="22">
        <v>171368.24719799799</v>
      </c>
      <c r="GE12" s="22">
        <v>171368.19593140201</v>
      </c>
      <c r="GF12" s="22">
        <v>171368.15330961999</v>
      </c>
      <c r="GG12" s="22">
        <v>171368.11735411501</v>
      </c>
      <c r="GH12" s="22">
        <v>171368.08663977199</v>
      </c>
      <c r="GI12" s="22">
        <v>171368.06011585999</v>
      </c>
      <c r="GJ12" s="22">
        <v>171368.03699177201</v>
      </c>
      <c r="GK12" s="22">
        <v>171368.01666190999</v>
      </c>
      <c r="GL12" s="22">
        <v>171367.998655</v>
      </c>
      <c r="GM12" s="22">
        <v>171367.98259909899</v>
      </c>
      <c r="GN12" s="22">
        <v>171367.968196929</v>
      </c>
      <c r="GO12" s="22">
        <v>171367.955208172</v>
      </c>
      <c r="GP12" s="22">
        <v>171367.94343653999</v>
      </c>
      <c r="GQ12" s="22">
        <v>171367.93272020601</v>
      </c>
      <c r="GR12" s="22">
        <v>171367.92292459801</v>
      </c>
      <c r="GS12" s="22">
        <v>171367.91393693499</v>
      </c>
      <c r="GT12" s="22">
        <v>171367.90566200699</v>
      </c>
      <c r="GU12" s="22">
        <v>171367.89801890301</v>
      </c>
      <c r="GV12" s="22">
        <v>171367.89093843999</v>
      </c>
      <c r="GW12" s="22">
        <v>171367.884361117</v>
      </c>
      <c r="GX12" s="22">
        <v>171367.878235493</v>
      </c>
      <c r="GY12" s="22">
        <v>171367.87251687099</v>
      </c>
      <c r="GZ12" s="22">
        <v>171367.86716622999</v>
      </c>
      <c r="HA12" s="22">
        <v>171367.862149361</v>
      </c>
      <c r="HB12" s="22">
        <v>171367.85743614601</v>
      </c>
      <c r="HC12" s="22">
        <v>171367.85299996901</v>
      </c>
      <c r="HD12" s="22">
        <v>171367.84881722301</v>
      </c>
      <c r="HE12" s="22">
        <v>171367.84486689701</v>
      </c>
      <c r="HF12" s="22">
        <v>171367.841130232</v>
      </c>
      <c r="HG12" s="22">
        <v>171367.83759042501</v>
      </c>
      <c r="HH12" s="22">
        <v>171367.834232386</v>
      </c>
      <c r="HI12" s="22">
        <v>171367.83104252099</v>
      </c>
      <c r="HJ12" s="22">
        <v>171367.828008554</v>
      </c>
      <c r="HK12" s="22">
        <v>171367.82511937301</v>
      </c>
      <c r="HL12" s="22">
        <v>171367.82236489301</v>
      </c>
      <c r="HM12" s="22">
        <v>171367.81973594101</v>
      </c>
      <c r="HN12" s="22">
        <v>171367.817224156</v>
      </c>
    </row>
    <row r="13" spans="1:222" outlineLevel="1" x14ac:dyDescent="0.35">
      <c r="A13" s="18">
        <v>10000</v>
      </c>
      <c r="B13" s="22">
        <v>100000</v>
      </c>
      <c r="C13" s="22">
        <v>108292.73073155399</v>
      </c>
      <c r="D13" s="22">
        <v>113366.531425486</v>
      </c>
      <c r="E13" s="22">
        <v>117262.896866168</v>
      </c>
      <c r="F13" s="22">
        <v>120507.764659491</v>
      </c>
      <c r="G13" s="22">
        <v>123305.70280904201</v>
      </c>
      <c r="H13" s="22">
        <v>125754.779254116</v>
      </c>
      <c r="I13" s="22">
        <v>127908.048228126</v>
      </c>
      <c r="J13" s="22">
        <v>129796.496910637</v>
      </c>
      <c r="K13" s="22">
        <v>131439.27643729301</v>
      </c>
      <c r="L13" s="22">
        <v>132848.884663626</v>
      </c>
      <c r="M13" s="22">
        <v>134034.04945857701</v>
      </c>
      <c r="N13" s="22">
        <v>135001.44462725101</v>
      </c>
      <c r="O13" s="22">
        <v>135756.75780780899</v>
      </c>
      <c r="P13" s="22">
        <v>136305.37049782299</v>
      </c>
      <c r="Q13" s="22">
        <v>136652.79077455701</v>
      </c>
      <c r="R13" s="22">
        <v>136804.92006110001</v>
      </c>
      <c r="S13" s="22">
        <v>136768.20418165799</v>
      </c>
      <c r="T13" s="22">
        <v>136549.70171867599</v>
      </c>
      <c r="U13" s="22">
        <v>136157.09264001</v>
      </c>
      <c r="V13" s="22">
        <v>135598.64398704001</v>
      </c>
      <c r="W13" s="22">
        <v>134883.14538732299</v>
      </c>
      <c r="X13" s="22">
        <v>134019.82436101799</v>
      </c>
      <c r="Y13" s="22">
        <v>133018.24932780999</v>
      </c>
      <c r="Z13" s="22">
        <v>131912.26813676499</v>
      </c>
      <c r="AA13" s="22">
        <v>132814.98635552099</v>
      </c>
      <c r="AB13" s="22">
        <v>133963.68626084199</v>
      </c>
      <c r="AC13" s="22">
        <v>136263.38034657101</v>
      </c>
      <c r="AD13" s="22">
        <v>138404.07334933701</v>
      </c>
      <c r="AE13" s="22">
        <v>140390.70073387999</v>
      </c>
      <c r="AF13" s="22">
        <v>143209.31943268099</v>
      </c>
      <c r="AG13" s="22">
        <v>146145.09904073999</v>
      </c>
      <c r="AH13" s="22">
        <v>148946.683416368</v>
      </c>
      <c r="AI13" s="22">
        <v>151737.05893465501</v>
      </c>
      <c r="AJ13" s="22">
        <v>155198.675209037</v>
      </c>
      <c r="AK13" s="22">
        <v>158538.48831483701</v>
      </c>
      <c r="AL13" s="22">
        <v>161756.11511439001</v>
      </c>
      <c r="AM13" s="22">
        <v>164851.87953431401</v>
      </c>
      <c r="AN13" s="22">
        <v>167826.732296854</v>
      </c>
      <c r="AO13" s="22">
        <v>170682.17240756101</v>
      </c>
      <c r="AP13" s="22">
        <v>172789.687186464</v>
      </c>
      <c r="AQ13" s="22">
        <v>172714.78443656</v>
      </c>
      <c r="AR13" s="22">
        <v>172644.53325468599</v>
      </c>
      <c r="AS13" s="22">
        <v>172578.61846984699</v>
      </c>
      <c r="AT13" s="22">
        <v>172516.746506289</v>
      </c>
      <c r="AU13" s="22">
        <v>172458.64408543101</v>
      </c>
      <c r="AV13" s="22">
        <v>172404.05695942501</v>
      </c>
      <c r="AW13" s="22">
        <v>172352.74868660001</v>
      </c>
      <c r="AX13" s="22">
        <v>172304.49945607901</v>
      </c>
      <c r="AY13" s="22">
        <v>172259.104966407</v>
      </c>
      <c r="AZ13" s="22">
        <v>172216.375361126</v>
      </c>
      <c r="BA13" s="22">
        <v>172176.13422270399</v>
      </c>
      <c r="BB13" s="22">
        <v>172138.21762504501</v>
      </c>
      <c r="BC13" s="22">
        <v>172102.473243908</v>
      </c>
      <c r="BD13" s="22">
        <v>172068.75952386699</v>
      </c>
      <c r="BE13" s="22">
        <v>172036.94489997</v>
      </c>
      <c r="BF13" s="22">
        <v>172006.90707188199</v>
      </c>
      <c r="BG13" s="22">
        <v>171978.532328081</v>
      </c>
      <c r="BH13" s="22">
        <v>171951.71491752999</v>
      </c>
      <c r="BI13" s="22">
        <v>171926.356466164</v>
      </c>
      <c r="BJ13" s="22">
        <v>171902.36543555799</v>
      </c>
      <c r="BK13" s="22">
        <v>171879.65662113301</v>
      </c>
      <c r="BL13" s="22">
        <v>171858.15068733599</v>
      </c>
      <c r="BM13" s="22">
        <v>171837.773737332</v>
      </c>
      <c r="BN13" s="22">
        <v>171818.456914813</v>
      </c>
      <c r="BO13" s="22">
        <v>171800.13603567501</v>
      </c>
      <c r="BP13" s="22">
        <v>171782.75124741599</v>
      </c>
      <c r="BQ13" s="22">
        <v>171766.24671423499</v>
      </c>
      <c r="BR13" s="22">
        <v>171750.57032592801</v>
      </c>
      <c r="BS13" s="22">
        <v>171735.67342881201</v>
      </c>
      <c r="BT13" s="22">
        <v>171721.51057700699</v>
      </c>
      <c r="BU13" s="22">
        <v>171708.03930254199</v>
      </c>
      <c r="BV13" s="22">
        <v>171695.21990282799</v>
      </c>
      <c r="BW13" s="22">
        <v>171683.01524418301</v>
      </c>
      <c r="BX13" s="22">
        <v>171671.390580159</v>
      </c>
      <c r="BY13" s="22">
        <v>171660.313383531</v>
      </c>
      <c r="BZ13" s="22">
        <v>171649.753190888</v>
      </c>
      <c r="CA13" s="22">
        <v>171639.68145884899</v>
      </c>
      <c r="CB13" s="22">
        <v>171630.071430996</v>
      </c>
      <c r="CC13" s="22">
        <v>171620.898014704</v>
      </c>
      <c r="CD13" s="22">
        <v>171612.13766707899</v>
      </c>
      <c r="CE13" s="22">
        <v>171603.76828932401</v>
      </c>
      <c r="CF13" s="22">
        <v>171595.769128852</v>
      </c>
      <c r="CG13" s="22">
        <v>171588.12068857101</v>
      </c>
      <c r="CH13" s="22">
        <v>171580.80464276599</v>
      </c>
      <c r="CI13" s="22">
        <v>171573.80375908999</v>
      </c>
      <c r="CJ13" s="22">
        <v>171567.10182618201</v>
      </c>
      <c r="CK13" s="22">
        <v>171560.68358648001</v>
      </c>
      <c r="CL13" s="22">
        <v>171554.534673838</v>
      </c>
      <c r="CM13" s="22">
        <v>171548.64155558901</v>
      </c>
      <c r="CN13" s="22">
        <v>171542.99147868899</v>
      </c>
      <c r="CO13" s="22">
        <v>171537.57241967099</v>
      </c>
      <c r="CP13" s="22">
        <v>171532.37303809301</v>
      </c>
      <c r="CQ13" s="22">
        <v>171527.38263322701</v>
      </c>
      <c r="CR13" s="22">
        <v>171522.591103757</v>
      </c>
      <c r="CS13" s="22">
        <v>171517.988910246</v>
      </c>
      <c r="CT13" s="22">
        <v>171513.56704017901</v>
      </c>
      <c r="CU13" s="22">
        <v>171509.31697538399</v>
      </c>
      <c r="CV13" s="22">
        <v>171505.230661668</v>
      </c>
      <c r="CW13" s="22">
        <v>171501.30048048901</v>
      </c>
      <c r="CX13" s="22">
        <v>171497.51922253499</v>
      </c>
      <c r="CY13" s="22">
        <v>171466.559122012</v>
      </c>
      <c r="CZ13" s="22">
        <v>171444.82612336901</v>
      </c>
      <c r="DA13" s="22">
        <v>171429.15419152999</v>
      </c>
      <c r="DB13" s="22">
        <v>171417.580910405</v>
      </c>
      <c r="DC13" s="22">
        <v>171408.852000274</v>
      </c>
      <c r="DD13" s="22">
        <v>171402.14333868699</v>
      </c>
      <c r="DE13" s="22">
        <v>171396.89978800001</v>
      </c>
      <c r="DF13" s="22">
        <v>171392.73889359701</v>
      </c>
      <c r="DG13" s="22">
        <v>171389.39174094101</v>
      </c>
      <c r="DH13" s="22">
        <v>171386.66571107099</v>
      </c>
      <c r="DI13" s="22">
        <v>171384.42048217601</v>
      </c>
      <c r="DJ13" s="22">
        <v>171382.552237753</v>
      </c>
      <c r="DK13" s="22">
        <v>171380.983072364</v>
      </c>
      <c r="DL13" s="22">
        <v>171379.65375677901</v>
      </c>
      <c r="DM13" s="22">
        <v>171378.51871549399</v>
      </c>
      <c r="DN13" s="22">
        <v>171377.54248673501</v>
      </c>
      <c r="DO13" s="22">
        <v>171376.69719196501</v>
      </c>
      <c r="DP13" s="22">
        <v>171375.96070318299</v>
      </c>
      <c r="DQ13" s="22">
        <v>171375.31529930999</v>
      </c>
      <c r="DR13" s="22">
        <v>171374.74666986999</v>
      </c>
      <c r="DS13" s="22">
        <v>171374.243168285</v>
      </c>
      <c r="DT13" s="22">
        <v>171373.795246644</v>
      </c>
      <c r="DU13" s="22">
        <v>171373.39502382401</v>
      </c>
      <c r="DV13" s="22">
        <v>171373.03595257201</v>
      </c>
      <c r="DW13" s="22">
        <v>171372.71256075299</v>
      </c>
      <c r="DX13" s="22">
        <v>171372.42024864801</v>
      </c>
      <c r="DY13" s="22">
        <v>171372.155129005</v>
      </c>
      <c r="DZ13" s="22">
        <v>171371.91389991599</v>
      </c>
      <c r="EA13" s="22">
        <v>171371.69374314</v>
      </c>
      <c r="EB13" s="22">
        <v>171371.492242248</v>
      </c>
      <c r="EC13" s="22">
        <v>171371.30731633701</v>
      </c>
      <c r="ED13" s="22">
        <v>171371.13716605899</v>
      </c>
      <c r="EE13" s="22">
        <v>171370.98022941899</v>
      </c>
      <c r="EF13" s="22">
        <v>171370.835145405</v>
      </c>
      <c r="EG13" s="22">
        <v>171370.70072391201</v>
      </c>
      <c r="EH13" s="22">
        <v>171370.57592074599</v>
      </c>
      <c r="EI13" s="22">
        <v>171370.459816769</v>
      </c>
      <c r="EJ13" s="22">
        <v>171370.35160041801</v>
      </c>
      <c r="EK13" s="22">
        <v>171370.25055298899</v>
      </c>
      <c r="EL13" s="22">
        <v>171370.156036211</v>
      </c>
      <c r="EM13" s="22">
        <v>171370.06748170301</v>
      </c>
      <c r="EN13" s="22">
        <v>171369.98438200599</v>
      </c>
      <c r="EO13" s="22">
        <v>171369.90628291701</v>
      </c>
      <c r="EP13" s="22">
        <v>171369.832776928</v>
      </c>
      <c r="EQ13" s="22">
        <v>171369.76349757999</v>
      </c>
      <c r="ER13" s="22">
        <v>171369.6981146</v>
      </c>
      <c r="ES13" s="22">
        <v>171369.63632968999</v>
      </c>
      <c r="ET13" s="22">
        <v>171369.57787288001</v>
      </c>
      <c r="EU13" s="22">
        <v>171369.52249935301</v>
      </c>
      <c r="EV13" s="22">
        <v>171369.469986679</v>
      </c>
      <c r="EW13" s="22">
        <v>171369.420132397</v>
      </c>
      <c r="EX13" s="22">
        <v>171369.372751891</v>
      </c>
      <c r="EY13" s="22">
        <v>171369.32767653299</v>
      </c>
      <c r="EZ13" s="22">
        <v>171369.284752042</v>
      </c>
      <c r="FA13" s="22">
        <v>171369.24383703401</v>
      </c>
      <c r="FB13" s="22">
        <v>171369.20480174699</v>
      </c>
      <c r="FC13" s="22">
        <v>171369.167526907</v>
      </c>
      <c r="FD13" s="22">
        <v>171369.13190271999</v>
      </c>
      <c r="FE13" s="22">
        <v>171369.097827975</v>
      </c>
      <c r="FF13" s="22">
        <v>171369.06520924901</v>
      </c>
      <c r="FG13" s="22">
        <v>171369.03396019299</v>
      </c>
      <c r="FH13" s="22">
        <v>171369.00400089199</v>
      </c>
      <c r="FI13" s="22">
        <v>171368.975257299</v>
      </c>
      <c r="FJ13" s="22">
        <v>171368.94766071401</v>
      </c>
      <c r="FK13" s="22">
        <v>171368.92114732999</v>
      </c>
      <c r="FL13" s="22">
        <v>171368.89565781399</v>
      </c>
      <c r="FM13" s="22">
        <v>171368.87113693199</v>
      </c>
      <c r="FN13" s="22">
        <v>171368.847533213</v>
      </c>
      <c r="FO13" s="22">
        <v>171368.82479863899</v>
      </c>
      <c r="FP13" s="22">
        <v>171368.80288837201</v>
      </c>
      <c r="FQ13" s="22">
        <v>171368.781760499</v>
      </c>
      <c r="FR13" s="22">
        <v>171368.761375804</v>
      </c>
      <c r="FS13" s="22">
        <v>171368.741697561</v>
      </c>
      <c r="FT13" s="22">
        <v>171368.72269134401</v>
      </c>
      <c r="FU13" s="22">
        <v>171368.70432485599</v>
      </c>
      <c r="FV13" s="22">
        <v>171368.68656776601</v>
      </c>
      <c r="FW13" s="22">
        <v>171368.66939157201</v>
      </c>
      <c r="FX13" s="22">
        <v>171368.652769465</v>
      </c>
      <c r="FY13" s="22">
        <v>171368.63667620599</v>
      </c>
      <c r="FZ13" s="22">
        <v>171368.621088021</v>
      </c>
      <c r="GA13" s="22">
        <v>171368.48861844701</v>
      </c>
      <c r="GB13" s="22">
        <v>171368.38828748299</v>
      </c>
      <c r="GC13" s="22">
        <v>171368.30993159901</v>
      </c>
      <c r="GD13" s="22">
        <v>171368.24719799799</v>
      </c>
      <c r="GE13" s="22">
        <v>171368.19593140201</v>
      </c>
      <c r="GF13" s="22">
        <v>171368.15330961999</v>
      </c>
      <c r="GG13" s="22">
        <v>171368.11735411501</v>
      </c>
      <c r="GH13" s="22">
        <v>171368.08663977199</v>
      </c>
      <c r="GI13" s="22">
        <v>171368.06011585999</v>
      </c>
      <c r="GJ13" s="22">
        <v>171368.03699177201</v>
      </c>
      <c r="GK13" s="22">
        <v>171368.01666190999</v>
      </c>
      <c r="GL13" s="22">
        <v>171367.998655</v>
      </c>
      <c r="GM13" s="22">
        <v>171367.98259909899</v>
      </c>
      <c r="GN13" s="22">
        <v>171367.968196929</v>
      </c>
      <c r="GO13" s="22">
        <v>171367.955208172</v>
      </c>
      <c r="GP13" s="22">
        <v>171367.94343653999</v>
      </c>
      <c r="GQ13" s="22">
        <v>171367.93272020601</v>
      </c>
      <c r="GR13" s="22">
        <v>171367.92292459801</v>
      </c>
      <c r="GS13" s="22">
        <v>171367.91393693499</v>
      </c>
      <c r="GT13" s="22">
        <v>171367.90566200699</v>
      </c>
      <c r="GU13" s="22">
        <v>171367.89801890301</v>
      </c>
      <c r="GV13" s="22">
        <v>171367.89093843999</v>
      </c>
      <c r="GW13" s="22">
        <v>171367.884361117</v>
      </c>
      <c r="GX13" s="22">
        <v>171367.878235493</v>
      </c>
      <c r="GY13" s="22">
        <v>171367.87251687099</v>
      </c>
      <c r="GZ13" s="22">
        <v>171367.86716622999</v>
      </c>
      <c r="HA13" s="22">
        <v>171367.862149361</v>
      </c>
      <c r="HB13" s="22">
        <v>171367.85743614601</v>
      </c>
      <c r="HC13" s="22">
        <v>171367.85299996901</v>
      </c>
      <c r="HD13" s="22">
        <v>171367.84881722301</v>
      </c>
      <c r="HE13" s="22">
        <v>171367.84486689701</v>
      </c>
      <c r="HF13" s="22">
        <v>171367.841130232</v>
      </c>
      <c r="HG13" s="22">
        <v>171367.83759042501</v>
      </c>
      <c r="HH13" s="22">
        <v>171367.834232386</v>
      </c>
      <c r="HI13" s="22">
        <v>171367.83104252099</v>
      </c>
      <c r="HJ13" s="22">
        <v>171367.828008554</v>
      </c>
      <c r="HK13" s="22">
        <v>171367.82511937301</v>
      </c>
      <c r="HL13" s="22">
        <v>171367.82236489301</v>
      </c>
      <c r="HM13" s="22">
        <v>171367.81973594101</v>
      </c>
      <c r="HN13" s="22">
        <v>171367.817224156</v>
      </c>
    </row>
    <row r="14" spans="1:222" outlineLevel="1" x14ac:dyDescent="0.35">
      <c r="A14" s="19">
        <v>60000</v>
      </c>
      <c r="B14" s="22">
        <v>100000</v>
      </c>
      <c r="C14" s="22">
        <v>103685.517741649</v>
      </c>
      <c r="D14" s="22">
        <v>103796.587660604</v>
      </c>
      <c r="E14" s="22">
        <v>102557.062733295</v>
      </c>
      <c r="F14" s="22">
        <v>100583.154004454</v>
      </c>
      <c r="G14" s="22">
        <v>98145.779722954205</v>
      </c>
      <c r="H14" s="22">
        <v>95398.298900563997</v>
      </c>
      <c r="I14" s="22">
        <v>92441.7711404203</v>
      </c>
      <c r="J14" s="22">
        <v>89349.257718569294</v>
      </c>
      <c r="K14" s="22">
        <v>86176.593718231496</v>
      </c>
      <c r="L14" s="22">
        <v>82967.819891556806</v>
      </c>
      <c r="M14" s="22">
        <v>79758.226175182397</v>
      </c>
      <c r="N14" s="22">
        <v>76576.225393152999</v>
      </c>
      <c r="O14" s="22">
        <v>73444.612573517195</v>
      </c>
      <c r="P14" s="22">
        <v>70381.481904833505</v>
      </c>
      <c r="Q14" s="22">
        <v>67400.941460757793</v>
      </c>
      <c r="R14" s="22">
        <v>64513.700376129302</v>
      </c>
      <c r="S14" s="22">
        <v>61727.5691834342</v>
      </c>
      <c r="T14" s="22">
        <v>59047.895881707103</v>
      </c>
      <c r="U14" s="22">
        <v>56477.950517749603</v>
      </c>
      <c r="V14" s="22">
        <v>54019.265802944697</v>
      </c>
      <c r="W14" s="22">
        <v>51671.9385370253</v>
      </c>
      <c r="X14" s="22">
        <v>49434.895240216298</v>
      </c>
      <c r="Y14" s="22">
        <v>47306.124771471601</v>
      </c>
      <c r="Z14" s="22">
        <v>45291.134954902198</v>
      </c>
      <c r="AA14" s="22">
        <v>44083.875287105599</v>
      </c>
      <c r="AB14" s="22">
        <v>43043.377716637297</v>
      </c>
      <c r="AC14" s="22">
        <v>42438.7865460127</v>
      </c>
      <c r="AD14" s="22">
        <v>41837.773277179098</v>
      </c>
      <c r="AE14" s="22">
        <v>41243.573298477299</v>
      </c>
      <c r="AF14" s="22">
        <v>40939.149991192797</v>
      </c>
      <c r="AG14" s="22">
        <v>40704.272207685397</v>
      </c>
      <c r="AH14" s="22">
        <v>40466.830940373096</v>
      </c>
      <c r="AI14" s="22">
        <v>40260.736784463101</v>
      </c>
      <c r="AJ14" s="22">
        <v>40261.744101430202</v>
      </c>
      <c r="AK14" s="22">
        <v>40255.912606042497</v>
      </c>
      <c r="AL14" s="22">
        <v>40244.311296148298</v>
      </c>
      <c r="AM14" s="22">
        <v>40227.8875548016</v>
      </c>
      <c r="AN14" s="22">
        <v>40207.477480317597</v>
      </c>
      <c r="AO14" s="22">
        <v>40183.815879019501</v>
      </c>
      <c r="AP14" s="22">
        <v>40188.176503607399</v>
      </c>
      <c r="AQ14" s="22">
        <v>40291.326970238399</v>
      </c>
      <c r="AR14" s="22">
        <v>40387.805395793403</v>
      </c>
      <c r="AS14" s="22">
        <v>40478.097558649897</v>
      </c>
      <c r="AT14" s="22">
        <v>40562.651350652697</v>
      </c>
      <c r="AU14" s="22">
        <v>40641.879766537997</v>
      </c>
      <c r="AV14" s="22">
        <v>40716.163678977697</v>
      </c>
      <c r="AW14" s="22">
        <v>40785.854408293497</v>
      </c>
      <c r="AX14" s="22">
        <v>40851.276097140901</v>
      </c>
      <c r="AY14" s="22">
        <v>40912.727901195802</v>
      </c>
      <c r="AZ14" s="22">
        <v>40970.486007211599</v>
      </c>
      <c r="BA14" s="22">
        <v>41024.805489853497</v>
      </c>
      <c r="BB14" s="22">
        <v>41075.922018529898</v>
      </c>
      <c r="BC14" s="22">
        <v>41124.053425109902</v>
      </c>
      <c r="BD14" s="22">
        <v>41169.401142961899</v>
      </c>
      <c r="BE14" s="22">
        <v>41212.151527233</v>
      </c>
      <c r="BF14" s="22">
        <v>41252.477065729101</v>
      </c>
      <c r="BG14" s="22">
        <v>41290.537489172799</v>
      </c>
      <c r="BH14" s="22">
        <v>41326.480789035399</v>
      </c>
      <c r="BI14" s="22">
        <v>41360.444150557603</v>
      </c>
      <c r="BJ14" s="22">
        <v>41392.554808021203</v>
      </c>
      <c r="BK14" s="22">
        <v>41422.930828791599</v>
      </c>
      <c r="BL14" s="22">
        <v>41451.6818321424</v>
      </c>
      <c r="BM14" s="22">
        <v>41478.9096483963</v>
      </c>
      <c r="BN14" s="22">
        <v>41504.708923458798</v>
      </c>
      <c r="BO14" s="22">
        <v>41529.167673404998</v>
      </c>
      <c r="BP14" s="22">
        <v>41552.367793388803</v>
      </c>
      <c r="BQ14" s="22">
        <v>41574.3855247803</v>
      </c>
      <c r="BR14" s="22">
        <v>41595.291884103397</v>
      </c>
      <c r="BS14" s="22">
        <v>41615.153057040698</v>
      </c>
      <c r="BT14" s="22">
        <v>41634.030760486603</v>
      </c>
      <c r="BU14" s="22">
        <v>41651.982575372902</v>
      </c>
      <c r="BV14" s="22">
        <v>41669.062252753902</v>
      </c>
      <c r="BW14" s="22">
        <v>41685.319995418802</v>
      </c>
      <c r="BX14" s="22">
        <v>41700.802717102502</v>
      </c>
      <c r="BY14" s="22">
        <v>41715.554281186101</v>
      </c>
      <c r="BZ14" s="22">
        <v>41729.615720607602</v>
      </c>
      <c r="CA14" s="22">
        <v>41743.025440560603</v>
      </c>
      <c r="CB14" s="22">
        <v>41755.8194054138</v>
      </c>
      <c r="CC14" s="22">
        <v>41768.0313111633</v>
      </c>
      <c r="CD14" s="22">
        <v>41779.692744614898</v>
      </c>
      <c r="CE14" s="22">
        <v>41790.833330387897</v>
      </c>
      <c r="CF14" s="22">
        <v>41801.480866740298</v>
      </c>
      <c r="CG14" s="22">
        <v>41811.661451125197</v>
      </c>
      <c r="CH14" s="22">
        <v>41821.399596313997</v>
      </c>
      <c r="CI14" s="22">
        <v>41830.718337847102</v>
      </c>
      <c r="CJ14" s="22">
        <v>41839.639333509003</v>
      </c>
      <c r="CK14" s="22">
        <v>41848.1829554656</v>
      </c>
      <c r="CL14" s="22">
        <v>41856.3683756475</v>
      </c>
      <c r="CM14" s="22">
        <v>41864.213644912103</v>
      </c>
      <c r="CN14" s="22">
        <v>41871.7357664757</v>
      </c>
      <c r="CO14" s="22">
        <v>41878.950764062101</v>
      </c>
      <c r="CP14" s="22">
        <v>41885.873745179502</v>
      </c>
      <c r="CQ14" s="22">
        <v>41892.5189599023</v>
      </c>
      <c r="CR14" s="22">
        <v>41898.899855504103</v>
      </c>
      <c r="CS14" s="22">
        <v>41905.029127257803</v>
      </c>
      <c r="CT14" s="22">
        <v>41910.918765695998</v>
      </c>
      <c r="CU14" s="22">
        <v>41916.580100597297</v>
      </c>
      <c r="CV14" s="22">
        <v>41922.023841947099</v>
      </c>
      <c r="CW14" s="22">
        <v>41927.260118096201</v>
      </c>
      <c r="CX14" s="22">
        <v>41932.298511327397</v>
      </c>
      <c r="CY14" s="22">
        <v>41973.576783342003</v>
      </c>
      <c r="CZ14" s="22">
        <v>42002.590501387698</v>
      </c>
      <c r="DA14" s="22">
        <v>42023.5418198486</v>
      </c>
      <c r="DB14" s="22">
        <v>42039.035559770498</v>
      </c>
      <c r="DC14" s="22">
        <v>42050.737501160402</v>
      </c>
      <c r="DD14" s="22">
        <v>42059.743034166902</v>
      </c>
      <c r="DE14" s="22">
        <v>42066.790735998897</v>
      </c>
      <c r="DF14" s="22">
        <v>42072.389967113399</v>
      </c>
      <c r="DG14" s="22">
        <v>42076.8992544047</v>
      </c>
      <c r="DH14" s="22">
        <v>42080.575677947898</v>
      </c>
      <c r="DI14" s="22">
        <v>42083.606715071001</v>
      </c>
      <c r="DJ14" s="22">
        <v>42086.131211321197</v>
      </c>
      <c r="DK14" s="22">
        <v>42088.2534609918</v>
      </c>
      <c r="DL14" s="22">
        <v>42090.052831082197</v>
      </c>
      <c r="DM14" s="22">
        <v>42091.590448137598</v>
      </c>
      <c r="DN14" s="22">
        <v>42092.913915421501</v>
      </c>
      <c r="DO14" s="22">
        <v>42094.060687762299</v>
      </c>
      <c r="DP14" s="22">
        <v>42095.060517818703</v>
      </c>
      <c r="DQ14" s="22">
        <v>42095.937250976604</v>
      </c>
      <c r="DR14" s="22">
        <v>42096.710157358597</v>
      </c>
      <c r="DS14" s="22">
        <v>42097.394930872499</v>
      </c>
      <c r="DT14" s="22">
        <v>42098.0044460184</v>
      </c>
      <c r="DU14" s="22">
        <v>42098.549336566801</v>
      </c>
      <c r="DV14" s="22">
        <v>42099.0384419326</v>
      </c>
      <c r="DW14" s="22">
        <v>42099.4791543502</v>
      </c>
      <c r="DX14" s="22">
        <v>42099.877691005102</v>
      </c>
      <c r="DY14" s="22">
        <v>42100.2393089201</v>
      </c>
      <c r="DZ14" s="22">
        <v>42100.568475820299</v>
      </c>
      <c r="EA14" s="22">
        <v>42100.869006895002</v>
      </c>
      <c r="EB14" s="22">
        <v>42101.144174947804</v>
      </c>
      <c r="EC14" s="22">
        <v>42101.396799641399</v>
      </c>
      <c r="ED14" s="22">
        <v>42101.629320213302</v>
      </c>
      <c r="EE14" s="22">
        <v>42101.843855042403</v>
      </c>
      <c r="EF14" s="22">
        <v>42102.042250693798</v>
      </c>
      <c r="EG14" s="22">
        <v>42102.226122498098</v>
      </c>
      <c r="EH14" s="22">
        <v>42102.396888283198</v>
      </c>
      <c r="EI14" s="22">
        <v>42102.555796537003</v>
      </c>
      <c r="EJ14" s="22">
        <v>42102.703950023002</v>
      </c>
      <c r="EK14" s="22">
        <v>42102.842325662503</v>
      </c>
      <c r="EL14" s="22">
        <v>42102.971791338197</v>
      </c>
      <c r="EM14" s="22">
        <v>42103.093120150603</v>
      </c>
      <c r="EN14" s="22">
        <v>42103.2070025551</v>
      </c>
      <c r="EO14" s="22">
        <v>42103.314056732401</v>
      </c>
      <c r="EP14" s="22">
        <v>42103.414837475997</v>
      </c>
      <c r="EQ14" s="22">
        <v>42103.509843835898</v>
      </c>
      <c r="ER14" s="22">
        <v>42103.599525710903</v>
      </c>
      <c r="ES14" s="22">
        <v>42103.684289551398</v>
      </c>
      <c r="ET14" s="22">
        <v>42103.764503306498</v>
      </c>
      <c r="EU14" s="22">
        <v>42103.8405007283</v>
      </c>
      <c r="EV14" s="22">
        <v>42103.912585124897</v>
      </c>
      <c r="EW14" s="22">
        <v>42103.981032643402</v>
      </c>
      <c r="EX14" s="22">
        <v>42104.046095146397</v>
      </c>
      <c r="EY14" s="22">
        <v>42104.108002740402</v>
      </c>
      <c r="EZ14" s="22">
        <v>42104.166966002202</v>
      </c>
      <c r="FA14" s="22">
        <v>42104.223177943597</v>
      </c>
      <c r="FB14" s="22">
        <v>42104.276815750301</v>
      </c>
      <c r="FC14" s="22">
        <v>42104.328042321496</v>
      </c>
      <c r="FD14" s="22">
        <v>42104.377007639298</v>
      </c>
      <c r="FE14" s="22">
        <v>42104.423849985702</v>
      </c>
      <c r="FF14" s="22">
        <v>42104.468697028598</v>
      </c>
      <c r="FG14" s="22">
        <v>42104.511666791201</v>
      </c>
      <c r="FH14" s="22">
        <v>42104.552868520397</v>
      </c>
      <c r="FI14" s="22">
        <v>42104.592403463903</v>
      </c>
      <c r="FJ14" s="22">
        <v>42104.630365568897</v>
      </c>
      <c r="FK14" s="22">
        <v>42104.6668421102</v>
      </c>
      <c r="FL14" s="22">
        <v>42104.701914255798</v>
      </c>
      <c r="FM14" s="22">
        <v>42104.735657577599</v>
      </c>
      <c r="FN14" s="22">
        <v>42104.768142511799</v>
      </c>
      <c r="FO14" s="22">
        <v>42104.799434777196</v>
      </c>
      <c r="FP14" s="22">
        <v>42104.829595752402</v>
      </c>
      <c r="FQ14" s="22">
        <v>42104.858682819198</v>
      </c>
      <c r="FR14" s="22">
        <v>42104.886749674297</v>
      </c>
      <c r="FS14" s="22">
        <v>42104.913846612602</v>
      </c>
      <c r="FT14" s="22">
        <v>42104.940020786104</v>
      </c>
      <c r="FU14" s="22">
        <v>42104.9653164388</v>
      </c>
      <c r="FV14" s="22">
        <v>42104.989775122202</v>
      </c>
      <c r="FW14" s="22">
        <v>42105.013435891902</v>
      </c>
      <c r="FX14" s="22">
        <v>42105.036335488003</v>
      </c>
      <c r="FY14" s="22">
        <v>42105.0585084993</v>
      </c>
      <c r="FZ14" s="22">
        <v>42105.079987515397</v>
      </c>
      <c r="GA14" s="22">
        <v>42105.262595800399</v>
      </c>
      <c r="GB14" s="22">
        <v>42105.401000229998</v>
      </c>
      <c r="GC14" s="22">
        <v>42105.5091550574</v>
      </c>
      <c r="GD14" s="22">
        <v>42105.595790225903</v>
      </c>
      <c r="GE14" s="22">
        <v>42105.666620193202</v>
      </c>
      <c r="GF14" s="22">
        <v>42105.7255286656</v>
      </c>
      <c r="GG14" s="22">
        <v>42105.7752399327</v>
      </c>
      <c r="GH14" s="22">
        <v>42105.8177172633</v>
      </c>
      <c r="GI14" s="22">
        <v>42105.854408819498</v>
      </c>
      <c r="GJ14" s="22">
        <v>42105.886404691497</v>
      </c>
      <c r="GK14" s="22">
        <v>42105.914540185498</v>
      </c>
      <c r="GL14" s="22">
        <v>42105.939465547701</v>
      </c>
      <c r="GM14" s="22">
        <v>42105.961694127298</v>
      </c>
      <c r="GN14" s="22">
        <v>42105.981636335098</v>
      </c>
      <c r="GO14" s="22">
        <v>42105.999624031501</v>
      </c>
      <c r="GP14" s="22">
        <v>42106.015928333502</v>
      </c>
      <c r="GQ14" s="22">
        <v>42106.030772815502</v>
      </c>
      <c r="GR14" s="22">
        <v>42106.044343428199</v>
      </c>
      <c r="GS14" s="22">
        <v>42106.056796046301</v>
      </c>
      <c r="GT14" s="22">
        <v>42106.068262278997</v>
      </c>
      <c r="GU14" s="22">
        <v>42106.078853988598</v>
      </c>
      <c r="GV14" s="22">
        <v>42106.088666841497</v>
      </c>
      <c r="GW14" s="22">
        <v>42106.097783121797</v>
      </c>
      <c r="GX14" s="22">
        <v>42106.106273981597</v>
      </c>
      <c r="GY14" s="22">
        <v>42106.1142012524</v>
      </c>
      <c r="GZ14" s="22">
        <v>42106.121618917001</v>
      </c>
      <c r="HA14" s="22">
        <v>42106.128574310504</v>
      </c>
      <c r="HB14" s="22">
        <v>42106.1351091092</v>
      </c>
      <c r="HC14" s="22">
        <v>42106.141260148499</v>
      </c>
      <c r="HD14" s="22">
        <v>42106.147060102798</v>
      </c>
      <c r="HE14" s="22">
        <v>42106.152538054899</v>
      </c>
      <c r="HF14" s="22">
        <v>42106.157719974697</v>
      </c>
      <c r="HG14" s="22">
        <v>42106.162629123399</v>
      </c>
      <c r="HH14" s="22">
        <v>42106.167286396201</v>
      </c>
      <c r="HI14" s="22">
        <v>42106.171710615003</v>
      </c>
      <c r="HJ14" s="22">
        <v>42106.175918778397</v>
      </c>
      <c r="HK14" s="22">
        <v>42106.179926276702</v>
      </c>
      <c r="HL14" s="22">
        <v>42106.183747076902</v>
      </c>
      <c r="HM14" s="22">
        <v>42106.187393883403</v>
      </c>
      <c r="HN14" s="22">
        <v>42106.190878276902</v>
      </c>
    </row>
    <row r="15" spans="1:222" outlineLevel="1" x14ac:dyDescent="0.35">
      <c r="A15" s="18">
        <v>1000000</v>
      </c>
      <c r="B15" s="22">
        <v>100000</v>
      </c>
      <c r="C15" s="22">
        <v>56103.104038146397</v>
      </c>
      <c r="D15" s="22">
        <v>38790.549507072603</v>
      </c>
      <c r="E15" s="22">
        <v>29470.8164304212</v>
      </c>
      <c r="F15" s="22">
        <v>23623.416744587201</v>
      </c>
      <c r="G15" s="22">
        <v>19601.819874438501</v>
      </c>
      <c r="H15" s="22">
        <v>16661.409388199299</v>
      </c>
      <c r="I15" s="22">
        <v>14415.679101827</v>
      </c>
      <c r="J15" s="22">
        <v>12643.723607243601</v>
      </c>
      <c r="K15" s="22">
        <v>11209.942884149699</v>
      </c>
      <c r="L15" s="22">
        <v>10026.379593096801</v>
      </c>
      <c r="M15" s="22">
        <v>9033.4142094100207</v>
      </c>
      <c r="N15" s="22">
        <v>8189.1560168650703</v>
      </c>
      <c r="O15" s="22">
        <v>7463.2755799387996</v>
      </c>
      <c r="P15" s="22">
        <v>6833.2489092457199</v>
      </c>
      <c r="Q15" s="22">
        <v>6281.9793734896302</v>
      </c>
      <c r="R15" s="22">
        <v>5796.2411465883797</v>
      </c>
      <c r="S15" s="22">
        <v>5365.6308188882003</v>
      </c>
      <c r="T15" s="22">
        <v>4981.8434649375204</v>
      </c>
      <c r="U15" s="22">
        <v>4638.1616910227804</v>
      </c>
      <c r="V15" s="22">
        <v>4329.0879368348797</v>
      </c>
      <c r="W15" s="22">
        <v>4050.0752364012201</v>
      </c>
      <c r="X15" s="22">
        <v>3797.3269661722302</v>
      </c>
      <c r="Y15" s="22">
        <v>3567.64577186624</v>
      </c>
      <c r="Z15" s="22">
        <v>3358.9302815588298</v>
      </c>
      <c r="AA15" s="22">
        <v>3219.7592328483202</v>
      </c>
      <c r="AB15" s="22">
        <v>3100.0975371578802</v>
      </c>
      <c r="AC15" s="22">
        <v>3017.6654329493399</v>
      </c>
      <c r="AD15" s="22">
        <v>2940.2205624325702</v>
      </c>
      <c r="AE15" s="22">
        <v>2867.4160593051802</v>
      </c>
      <c r="AF15" s="22">
        <v>2818.2316273999299</v>
      </c>
      <c r="AG15" s="22">
        <v>2776.68302489697</v>
      </c>
      <c r="AH15" s="22">
        <v>2737.4569618466699</v>
      </c>
      <c r="AI15" s="22">
        <v>2702.5674641332398</v>
      </c>
      <c r="AJ15" s="22">
        <v>2683.4500693101099</v>
      </c>
      <c r="AK15" s="22">
        <v>2665.4658696739202</v>
      </c>
      <c r="AL15" s="22">
        <v>2648.53771046367</v>
      </c>
      <c r="AM15" s="22">
        <v>2632.5953816403398</v>
      </c>
      <c r="AN15" s="22">
        <v>2617.5746763843799</v>
      </c>
      <c r="AO15" s="22">
        <v>2603.4166182886202</v>
      </c>
      <c r="AP15" s="22">
        <v>2592.0424314879801</v>
      </c>
      <c r="AQ15" s="22">
        <v>2587.8865155994799</v>
      </c>
      <c r="AR15" s="22">
        <v>2584.0502014406602</v>
      </c>
      <c r="AS15" s="22">
        <v>2580.5048894434799</v>
      </c>
      <c r="AT15" s="22">
        <v>2577.2248965188601</v>
      </c>
      <c r="AU15" s="22">
        <v>2574.1871206154001</v>
      </c>
      <c r="AV15" s="22">
        <v>2571.3707485874502</v>
      </c>
      <c r="AW15" s="22">
        <v>2568.75700111273</v>
      </c>
      <c r="AX15" s="22">
        <v>2566.3289094085899</v>
      </c>
      <c r="AY15" s="22">
        <v>2564.0711193247998</v>
      </c>
      <c r="AZ15" s="22">
        <v>2561.9697190749698</v>
      </c>
      <c r="BA15" s="22">
        <v>2560.0120874356599</v>
      </c>
      <c r="BB15" s="22">
        <v>2558.1867597137698</v>
      </c>
      <c r="BC15" s="22">
        <v>2556.4833091774299</v>
      </c>
      <c r="BD15" s="22">
        <v>2554.8922419760902</v>
      </c>
      <c r="BE15" s="22">
        <v>2553.4049038538501</v>
      </c>
      <c r="BF15" s="22">
        <v>2552.0133971953701</v>
      </c>
      <c r="BG15" s="22">
        <v>2550.7105071426399</v>
      </c>
      <c r="BH15" s="22">
        <v>2549.4896356907002</v>
      </c>
      <c r="BI15" s="22">
        <v>2548.3447428143099</v>
      </c>
      <c r="BJ15" s="22">
        <v>2547.2702938015</v>
      </c>
      <c r="BK15" s="22">
        <v>2546.2612120755298</v>
      </c>
      <c r="BL15" s="22">
        <v>2545.3128368777998</v>
      </c>
      <c r="BM15" s="22">
        <v>2544.4208852628699</v>
      </c>
      <c r="BN15" s="22">
        <v>2543.5814179240001</v>
      </c>
      <c r="BO15" s="22">
        <v>2542.7908084269002</v>
      </c>
      <c r="BP15" s="22">
        <v>2542.0457154794799</v>
      </c>
      <c r="BQ15" s="22">
        <v>2541.3430579101901</v>
      </c>
      <c r="BR15" s="22">
        <v>2540.6799920656899</v>
      </c>
      <c r="BS15" s="22">
        <v>2540.0538913722398</v>
      </c>
      <c r="BT15" s="22">
        <v>2539.4623278345598</v>
      </c>
      <c r="BU15" s="22">
        <v>2538.9030552716999</v>
      </c>
      <c r="BV15" s="22">
        <v>2538.3739941117701</v>
      </c>
      <c r="BW15" s="22">
        <v>2537.8732175874302</v>
      </c>
      <c r="BX15" s="22">
        <v>2537.3989391912401</v>
      </c>
      <c r="BY15" s="22">
        <v>2536.9495012655998</v>
      </c>
      <c r="BZ15" s="22">
        <v>2536.52336461508</v>
      </c>
      <c r="CA15" s="22">
        <v>2536.1190990414598</v>
      </c>
      <c r="CB15" s="22">
        <v>2535.7353747119901</v>
      </c>
      <c r="CC15" s="22">
        <v>2535.3709542808501</v>
      </c>
      <c r="CD15" s="22">
        <v>2535.0246856921799</v>
      </c>
      <c r="CE15" s="22">
        <v>2534.6954956004201</v>
      </c>
      <c r="CF15" s="22">
        <v>2534.3823833501001</v>
      </c>
      <c r="CG15" s="22">
        <v>2534.0844154633501</v>
      </c>
      <c r="CH15" s="22">
        <v>2533.80072058834</v>
      </c>
      <c r="CI15" s="22">
        <v>2533.5304848666701</v>
      </c>
      <c r="CJ15" s="22">
        <v>2533.2729476817199</v>
      </c>
      <c r="CK15" s="22">
        <v>2533.02739775398</v>
      </c>
      <c r="CL15" s="22">
        <v>2532.7931695522798</v>
      </c>
      <c r="CM15" s="22">
        <v>2532.5696399931098</v>
      </c>
      <c r="CN15" s="22">
        <v>2532.3562254028502</v>
      </c>
      <c r="CO15" s="22">
        <v>2532.1523787200299</v>
      </c>
      <c r="CP15" s="22">
        <v>2531.9575869168398</v>
      </c>
      <c r="CQ15" s="22">
        <v>2531.7713686212801</v>
      </c>
      <c r="CR15" s="22">
        <v>2531.5932719228299</v>
      </c>
      <c r="CS15" s="22">
        <v>2531.4228723461501</v>
      </c>
      <c r="CT15" s="22">
        <v>2531.2597709788802</v>
      </c>
      <c r="CU15" s="22">
        <v>2531.1035927406101</v>
      </c>
      <c r="CV15" s="22">
        <v>2530.9539847814499</v>
      </c>
      <c r="CW15" s="22">
        <v>2530.8106149996502</v>
      </c>
      <c r="CX15" s="22">
        <v>2530.67317066855</v>
      </c>
      <c r="CY15" s="22">
        <v>2529.56738716785</v>
      </c>
      <c r="CZ15" s="22">
        <v>2528.8148125850998</v>
      </c>
      <c r="DA15" s="22">
        <v>2528.2866791937799</v>
      </c>
      <c r="DB15" s="22">
        <v>2527.9059657357898</v>
      </c>
      <c r="DC15" s="22">
        <v>2527.6249517477499</v>
      </c>
      <c r="DD15" s="22">
        <v>2527.41313366945</v>
      </c>
      <c r="DE15" s="22">
        <v>2527.2504632240202</v>
      </c>
      <c r="DF15" s="22">
        <v>2527.12343123036</v>
      </c>
      <c r="DG15" s="22">
        <v>2527.0227281575899</v>
      </c>
      <c r="DH15" s="22">
        <v>2526.9418070345901</v>
      </c>
      <c r="DI15" s="22">
        <v>2526.8759780514401</v>
      </c>
      <c r="DJ15" s="22">
        <v>2526.82182485873</v>
      </c>
      <c r="DK15" s="22">
        <v>2526.77682026915</v>
      </c>
      <c r="DL15" s="22">
        <v>2526.7390683210601</v>
      </c>
      <c r="DM15" s="22">
        <v>2526.7071280616101</v>
      </c>
      <c r="DN15" s="22">
        <v>2526.6798911768401</v>
      </c>
      <c r="DO15" s="22">
        <v>2526.6564957217302</v>
      </c>
      <c r="DP15" s="22">
        <v>2526.6362644431601</v>
      </c>
      <c r="DQ15" s="22">
        <v>2526.6186601076201</v>
      </c>
      <c r="DR15" s="22">
        <v>2526.6032527510301</v>
      </c>
      <c r="DS15" s="22">
        <v>2526.5896953957099</v>
      </c>
      <c r="DT15" s="22">
        <v>2526.5777058539502</v>
      </c>
      <c r="DU15" s="22">
        <v>2526.5670529568201</v>
      </c>
      <c r="DV15" s="22">
        <v>2526.5575460344098</v>
      </c>
      <c r="DW15" s="22">
        <v>2526.5490268093599</v>
      </c>
      <c r="DX15" s="22">
        <v>2526.5413630982498</v>
      </c>
      <c r="DY15" s="22">
        <v>2526.53444387947</v>
      </c>
      <c r="DZ15" s="22">
        <v>2526.5281754027301</v>
      </c>
      <c r="EA15" s="22">
        <v>2526.52247809864</v>
      </c>
      <c r="EB15" s="22">
        <v>2526.5172841078102</v>
      </c>
      <c r="EC15" s="22">
        <v>2526.5125352927598</v>
      </c>
      <c r="ED15" s="22">
        <v>2526.5081816288098</v>
      </c>
      <c r="EE15" s="22">
        <v>2526.5041798944399</v>
      </c>
      <c r="EF15" s="22">
        <v>2526.5004925994899</v>
      </c>
      <c r="EG15" s="22">
        <v>2526.4970871036298</v>
      </c>
      <c r="EH15" s="22">
        <v>2526.4939348877701</v>
      </c>
      <c r="EI15" s="22">
        <v>2526.4910109489501</v>
      </c>
      <c r="EJ15" s="22">
        <v>2526.4882932957398</v>
      </c>
      <c r="EK15" s="22">
        <v>2526.4857625254399</v>
      </c>
      <c r="EL15" s="22">
        <v>2526.4834014685598</v>
      </c>
      <c r="EM15" s="22">
        <v>2526.4811948885699</v>
      </c>
      <c r="EN15" s="22">
        <v>2526.4791292274899</v>
      </c>
      <c r="EO15" s="22">
        <v>2526.47719238939</v>
      </c>
      <c r="EP15" s="22">
        <v>2526.4753735557501</v>
      </c>
      <c r="EQ15" s="22">
        <v>2526.47366302719</v>
      </c>
      <c r="ER15" s="22">
        <v>2526.4720520876199</v>
      </c>
      <c r="ES15" s="22">
        <v>2526.47053288707</v>
      </c>
      <c r="ET15" s="22">
        <v>2526.4690983405499</v>
      </c>
      <c r="EU15" s="22">
        <v>2526.46774204025</v>
      </c>
      <c r="EV15" s="22">
        <v>2526.4664581793099</v>
      </c>
      <c r="EW15" s="22">
        <v>2526.4652414854099</v>
      </c>
      <c r="EX15" s="22">
        <v>2526.4640871626698</v>
      </c>
      <c r="EY15" s="22">
        <v>2526.4629908408201</v>
      </c>
      <c r="EZ15" s="22">
        <v>2526.4619485305798</v>
      </c>
      <c r="FA15" s="22">
        <v>2526.4609565843698</v>
      </c>
      <c r="FB15" s="22">
        <v>2526.4600116616798</v>
      </c>
      <c r="FC15" s="22">
        <v>2526.4591106984399</v>
      </c>
      <c r="FD15" s="22">
        <v>2526.4582508799399</v>
      </c>
      <c r="FE15" s="22">
        <v>2526.4574296167102</v>
      </c>
      <c r="FF15" s="22">
        <v>2526.4566445231799</v>
      </c>
      <c r="FG15" s="22">
        <v>2526.45589339859</v>
      </c>
      <c r="FH15" s="22">
        <v>2526.4551742099902</v>
      </c>
      <c r="FI15" s="22">
        <v>2526.4544850769998</v>
      </c>
      <c r="FJ15" s="22">
        <v>2526.4538242582198</v>
      </c>
      <c r="FK15" s="22">
        <v>2526.4531901389701</v>
      </c>
      <c r="FL15" s="22">
        <v>2526.4525812203501</v>
      </c>
      <c r="FM15" s="22">
        <v>2526.4519961092801</v>
      </c>
      <c r="FN15" s="22">
        <v>2526.4514335096701</v>
      </c>
      <c r="FO15" s="22">
        <v>2526.45089221429</v>
      </c>
      <c r="FP15" s="22">
        <v>2526.45037109755</v>
      </c>
      <c r="FQ15" s="22">
        <v>2526.4498691088602</v>
      </c>
      <c r="FR15" s="22">
        <v>2526.4493852667201</v>
      </c>
      <c r="FS15" s="22">
        <v>2526.4489186532101</v>
      </c>
      <c r="FT15" s="22">
        <v>2526.4484684091299</v>
      </c>
      <c r="FU15" s="22">
        <v>2526.4480337294699</v>
      </c>
      <c r="FV15" s="22">
        <v>2526.44761385931</v>
      </c>
      <c r="FW15" s="22">
        <v>2526.4472080901401</v>
      </c>
      <c r="FX15" s="22">
        <v>2526.4468157563501</v>
      </c>
      <c r="FY15" s="22">
        <v>2526.4464362322101</v>
      </c>
      <c r="FZ15" s="22">
        <v>2526.4460689289499</v>
      </c>
      <c r="GA15" s="22">
        <v>2526.4429602847299</v>
      </c>
      <c r="GB15" s="22">
        <v>2526.4406218263598</v>
      </c>
      <c r="GC15" s="22">
        <v>2526.4388058500399</v>
      </c>
      <c r="GD15" s="22">
        <v>2526.4373588517601</v>
      </c>
      <c r="GE15" s="22">
        <v>2526.4361811572198</v>
      </c>
      <c r="GF15" s="22">
        <v>2526.4352054937699</v>
      </c>
      <c r="GG15" s="22">
        <v>2526.4343849566499</v>
      </c>
      <c r="GH15" s="22">
        <v>2526.4336859233199</v>
      </c>
      <c r="GI15" s="22">
        <v>2526.43308370983</v>
      </c>
      <c r="GJ15" s="22">
        <v>2526.4325598138998</v>
      </c>
      <c r="GK15" s="22">
        <v>2526.43210011154</v>
      </c>
      <c r="GL15" s="22">
        <v>2526.4316936456498</v>
      </c>
      <c r="GM15" s="22">
        <v>2526.43133179296</v>
      </c>
      <c r="GN15" s="22">
        <v>2526.4310076790298</v>
      </c>
      <c r="GO15" s="22">
        <v>2526.43071575972</v>
      </c>
      <c r="GP15" s="22">
        <v>2526.4304515166</v>
      </c>
      <c r="GQ15" s="22">
        <v>2526.4302112318901</v>
      </c>
      <c r="GR15" s="22">
        <v>2526.4299918198399</v>
      </c>
      <c r="GS15" s="22">
        <v>2526.4297906987499</v>
      </c>
      <c r="GT15" s="22">
        <v>2526.4296056927401</v>
      </c>
      <c r="GU15" s="22">
        <v>2526.4294349554898</v>
      </c>
      <c r="GV15" s="22">
        <v>2526.42927691048</v>
      </c>
      <c r="GW15" s="22">
        <v>2526.42913020372</v>
      </c>
      <c r="GX15" s="22">
        <v>2526.4289936660098</v>
      </c>
      <c r="GY15" s="22">
        <v>2526.4288662826202</v>
      </c>
      <c r="GZ15" s="22">
        <v>2526.4287471687599</v>
      </c>
      <c r="HA15" s="22">
        <v>2526.4286355494701</v>
      </c>
      <c r="HB15" s="22">
        <v>2526.4285307431801</v>
      </c>
      <c r="HC15" s="22">
        <v>2526.42843214815</v>
      </c>
      <c r="HD15" s="22">
        <v>2526.4283392311099</v>
      </c>
      <c r="HE15" s="22">
        <v>2526.4282515178902</v>
      </c>
      <c r="HF15" s="22">
        <v>2526.4281685854098</v>
      </c>
      <c r="HG15" s="22">
        <v>2526.4280900550998</v>
      </c>
      <c r="HH15" s="22">
        <v>2526.4280155871202</v>
      </c>
      <c r="HI15" s="22">
        <v>2526.4279448756201</v>
      </c>
      <c r="HJ15" s="22">
        <v>2526.4278776445799</v>
      </c>
      <c r="HK15" s="22">
        <v>2526.4278136442799</v>
      </c>
      <c r="HL15" s="22">
        <v>2526.4277526482301</v>
      </c>
      <c r="HM15" s="22">
        <v>2526.42769445057</v>
      </c>
      <c r="HN15" s="22">
        <v>2526.42763886376</v>
      </c>
    </row>
    <row r="16" spans="1:222" ht="15" outlineLevel="1" thickBot="1" x14ac:dyDescent="0.4">
      <c r="A16" s="19">
        <v>2000</v>
      </c>
      <c r="B16" s="28">
        <v>100000</v>
      </c>
      <c r="C16" s="28">
        <v>109081.94601691701</v>
      </c>
      <c r="D16" s="28">
        <v>115092.469072778</v>
      </c>
      <c r="E16" s="28">
        <v>120060.158796167</v>
      </c>
      <c r="F16" s="28">
        <v>124511.54157462499</v>
      </c>
      <c r="G16" s="28">
        <v>128654.674260061</v>
      </c>
      <c r="H16" s="28">
        <v>132591.855741409</v>
      </c>
      <c r="I16" s="28">
        <v>136380.33626691601</v>
      </c>
      <c r="J16" s="28">
        <v>140054.864477697</v>
      </c>
      <c r="K16" s="28">
        <v>143637.66221126099</v>
      </c>
      <c r="L16" s="28">
        <v>147143.422202321</v>
      </c>
      <c r="M16" s="28">
        <v>150582.05090748001</v>
      </c>
      <c r="N16" s="28">
        <v>153960.27769743599</v>
      </c>
      <c r="O16" s="28">
        <v>157282.644967848</v>
      </c>
      <c r="P16" s="28">
        <v>160552.13696725899</v>
      </c>
      <c r="Q16" s="28">
        <v>163770.58645448301</v>
      </c>
      <c r="R16" s="28">
        <v>166938.939296547</v>
      </c>
      <c r="S16" s="28">
        <v>170057.425904228</v>
      </c>
      <c r="T16" s="28">
        <v>173125.67093551799</v>
      </c>
      <c r="U16" s="28">
        <v>176142.76238444899</v>
      </c>
      <c r="V16" s="28">
        <v>179107.29474802001</v>
      </c>
      <c r="W16" s="28">
        <v>182017.39673914501</v>
      </c>
      <c r="X16" s="28">
        <v>184870.751085472</v>
      </c>
      <c r="Y16" s="28">
        <v>187664.61182614701</v>
      </c>
      <c r="Z16" s="28">
        <v>190430.52961671399</v>
      </c>
      <c r="AA16" s="28">
        <v>196275.509035881</v>
      </c>
      <c r="AB16" s="28">
        <v>199571.687155105</v>
      </c>
      <c r="AC16" s="28">
        <v>195117.699664874</v>
      </c>
      <c r="AD16" s="28">
        <v>190861.623015066</v>
      </c>
      <c r="AE16" s="28">
        <v>186799.310973552</v>
      </c>
      <c r="AF16" s="28">
        <v>184186.85567981401</v>
      </c>
      <c r="AG16" s="28">
        <v>182000.92424363401</v>
      </c>
      <c r="AH16" s="28">
        <v>179904.582601264</v>
      </c>
      <c r="AI16" s="28">
        <v>178038.52802115999</v>
      </c>
      <c r="AJ16" s="28">
        <v>177165.61963404299</v>
      </c>
      <c r="AK16" s="28">
        <v>176328.79318189001</v>
      </c>
      <c r="AL16" s="28">
        <v>175527.33641114799</v>
      </c>
      <c r="AM16" s="28">
        <v>174760.443550172</v>
      </c>
      <c r="AN16" s="28">
        <v>174027.229918533</v>
      </c>
      <c r="AO16" s="28">
        <v>173326.74589295901</v>
      </c>
      <c r="AP16" s="28">
        <v>172789.687186464</v>
      </c>
      <c r="AQ16" s="28">
        <v>172714.78443656</v>
      </c>
      <c r="AR16" s="28">
        <v>172644.53325468599</v>
      </c>
      <c r="AS16" s="28">
        <v>172578.61846984699</v>
      </c>
      <c r="AT16" s="28">
        <v>172516.746506289</v>
      </c>
      <c r="AU16" s="28">
        <v>172458.64408543101</v>
      </c>
      <c r="AV16" s="28">
        <v>172404.05695942501</v>
      </c>
      <c r="AW16" s="28">
        <v>172352.74868660001</v>
      </c>
      <c r="AX16" s="28">
        <v>172304.49945607901</v>
      </c>
      <c r="AY16" s="28">
        <v>172259.104966407</v>
      </c>
      <c r="AZ16" s="28">
        <v>172216.375361126</v>
      </c>
      <c r="BA16" s="28">
        <v>172176.13422270399</v>
      </c>
      <c r="BB16" s="28">
        <v>172138.21762504501</v>
      </c>
      <c r="BC16" s="28">
        <v>172102.473243908</v>
      </c>
      <c r="BD16" s="28">
        <v>172068.75952386699</v>
      </c>
      <c r="BE16" s="28">
        <v>172036.94489997</v>
      </c>
      <c r="BF16" s="28">
        <v>172006.90707188199</v>
      </c>
      <c r="BG16" s="28">
        <v>171978.532328081</v>
      </c>
      <c r="BH16" s="28">
        <v>171951.71491752999</v>
      </c>
      <c r="BI16" s="28">
        <v>171926.356466164</v>
      </c>
      <c r="BJ16" s="28">
        <v>171902.36543555799</v>
      </c>
      <c r="BK16" s="28">
        <v>171879.65662113301</v>
      </c>
      <c r="BL16" s="28">
        <v>171858.15068733599</v>
      </c>
      <c r="BM16" s="28">
        <v>171837.773737332</v>
      </c>
      <c r="BN16" s="28">
        <v>171818.456914813</v>
      </c>
      <c r="BO16" s="28">
        <v>171800.13603567501</v>
      </c>
      <c r="BP16" s="28">
        <v>171782.75124741599</v>
      </c>
      <c r="BQ16" s="28">
        <v>171766.24671423499</v>
      </c>
      <c r="BR16" s="28">
        <v>171750.57032592801</v>
      </c>
      <c r="BS16" s="28">
        <v>171735.67342881201</v>
      </c>
      <c r="BT16" s="28">
        <v>171721.51057700699</v>
      </c>
      <c r="BU16" s="28">
        <v>171708.03930254199</v>
      </c>
      <c r="BV16" s="28">
        <v>171695.21990282799</v>
      </c>
      <c r="BW16" s="28">
        <v>171683.01524418301</v>
      </c>
      <c r="BX16" s="28">
        <v>171671.390580159</v>
      </c>
      <c r="BY16" s="28">
        <v>171660.313383531</v>
      </c>
      <c r="BZ16" s="28">
        <v>171649.753190888</v>
      </c>
      <c r="CA16" s="28">
        <v>171639.68145884899</v>
      </c>
      <c r="CB16" s="28">
        <v>171630.071430996</v>
      </c>
      <c r="CC16" s="28">
        <v>171620.898014704</v>
      </c>
      <c r="CD16" s="28">
        <v>171612.13766707899</v>
      </c>
      <c r="CE16" s="28">
        <v>171603.76828932401</v>
      </c>
      <c r="CF16" s="28">
        <v>171595.769128852</v>
      </c>
      <c r="CG16" s="28">
        <v>171588.12068857101</v>
      </c>
      <c r="CH16" s="28">
        <v>171580.80464276599</v>
      </c>
      <c r="CI16" s="28">
        <v>171573.80375908999</v>
      </c>
      <c r="CJ16" s="28">
        <v>171567.10182618201</v>
      </c>
      <c r="CK16" s="28">
        <v>171560.68358648001</v>
      </c>
      <c r="CL16" s="28">
        <v>171554.534673838</v>
      </c>
      <c r="CM16" s="28">
        <v>171548.64155558901</v>
      </c>
      <c r="CN16" s="28">
        <v>171542.99147868899</v>
      </c>
      <c r="CO16" s="28">
        <v>171537.57241967099</v>
      </c>
      <c r="CP16" s="28">
        <v>171532.37303809301</v>
      </c>
      <c r="CQ16" s="28">
        <v>171527.38263322701</v>
      </c>
      <c r="CR16" s="28">
        <v>171522.591103757</v>
      </c>
      <c r="CS16" s="28">
        <v>171517.988910246</v>
      </c>
      <c r="CT16" s="28">
        <v>171513.56704017901</v>
      </c>
      <c r="CU16" s="28">
        <v>171509.31697538399</v>
      </c>
      <c r="CV16" s="28">
        <v>171505.230661668</v>
      </c>
      <c r="CW16" s="28">
        <v>171501.30048048901</v>
      </c>
      <c r="CX16" s="28">
        <v>171497.51922253499</v>
      </c>
      <c r="CY16" s="28">
        <v>171466.559122012</v>
      </c>
      <c r="CZ16" s="28">
        <v>171444.82612336901</v>
      </c>
      <c r="DA16" s="28">
        <v>171429.15419152999</v>
      </c>
      <c r="DB16" s="28">
        <v>171417.580910405</v>
      </c>
      <c r="DC16" s="28">
        <v>171408.852000274</v>
      </c>
      <c r="DD16" s="28">
        <v>171402.14333868699</v>
      </c>
      <c r="DE16" s="28">
        <v>171396.89978800001</v>
      </c>
      <c r="DF16" s="28">
        <v>171392.73889359701</v>
      </c>
      <c r="DG16" s="28">
        <v>171389.39174094101</v>
      </c>
      <c r="DH16" s="28">
        <v>171386.66571107099</v>
      </c>
      <c r="DI16" s="28">
        <v>171384.42048217601</v>
      </c>
      <c r="DJ16" s="28">
        <v>171382.552237753</v>
      </c>
      <c r="DK16" s="28">
        <v>171380.983072364</v>
      </c>
      <c r="DL16" s="28">
        <v>171379.65375677901</v>
      </c>
      <c r="DM16" s="28">
        <v>171378.51871549399</v>
      </c>
      <c r="DN16" s="28">
        <v>171377.54248673501</v>
      </c>
      <c r="DO16" s="28">
        <v>171376.69719196501</v>
      </c>
      <c r="DP16" s="28">
        <v>171375.96070318299</v>
      </c>
      <c r="DQ16" s="28">
        <v>171375.31529930999</v>
      </c>
      <c r="DR16" s="28">
        <v>171374.74666986999</v>
      </c>
      <c r="DS16" s="28">
        <v>171374.243168285</v>
      </c>
      <c r="DT16" s="28">
        <v>171373.795246644</v>
      </c>
      <c r="DU16" s="28">
        <v>171373.39502382401</v>
      </c>
      <c r="DV16" s="28">
        <v>171373.03595257201</v>
      </c>
      <c r="DW16" s="28">
        <v>171372.71256075299</v>
      </c>
      <c r="DX16" s="28">
        <v>171372.42024864801</v>
      </c>
      <c r="DY16" s="28">
        <v>171372.155129005</v>
      </c>
      <c r="DZ16" s="28">
        <v>171371.91389991599</v>
      </c>
      <c r="EA16" s="28">
        <v>171371.69374314</v>
      </c>
      <c r="EB16" s="28">
        <v>171371.492242248</v>
      </c>
      <c r="EC16" s="28">
        <v>171371.30731633701</v>
      </c>
      <c r="ED16" s="28">
        <v>171371.13716605899</v>
      </c>
      <c r="EE16" s="28">
        <v>171370.98022941899</v>
      </c>
      <c r="EF16" s="28">
        <v>171370.835145405</v>
      </c>
      <c r="EG16" s="28">
        <v>171370.70072391201</v>
      </c>
      <c r="EH16" s="28">
        <v>171370.57592074599</v>
      </c>
      <c r="EI16" s="28">
        <v>171370.459816769</v>
      </c>
      <c r="EJ16" s="28">
        <v>171370.35160041801</v>
      </c>
      <c r="EK16" s="28">
        <v>171370.25055298899</v>
      </c>
      <c r="EL16" s="28">
        <v>171370.156036211</v>
      </c>
      <c r="EM16" s="28">
        <v>171370.06748170301</v>
      </c>
      <c r="EN16" s="28">
        <v>171369.98438200599</v>
      </c>
      <c r="EO16" s="28">
        <v>171369.90628291701</v>
      </c>
      <c r="EP16" s="28">
        <v>171369.832776928</v>
      </c>
      <c r="EQ16" s="28">
        <v>171369.76349757999</v>
      </c>
      <c r="ER16" s="28">
        <v>171369.6981146</v>
      </c>
      <c r="ES16" s="28">
        <v>171369.63632968999</v>
      </c>
      <c r="ET16" s="28">
        <v>171369.57787288001</v>
      </c>
      <c r="EU16" s="28">
        <v>171369.52249935301</v>
      </c>
      <c r="EV16" s="28">
        <v>171369.469986679</v>
      </c>
      <c r="EW16" s="28">
        <v>171369.420132397</v>
      </c>
      <c r="EX16" s="28">
        <v>171369.372751891</v>
      </c>
      <c r="EY16" s="28">
        <v>171369.32767653299</v>
      </c>
      <c r="EZ16" s="28">
        <v>171369.284752042</v>
      </c>
      <c r="FA16" s="28">
        <v>171369.24383703401</v>
      </c>
      <c r="FB16" s="28">
        <v>171369.20480174699</v>
      </c>
      <c r="FC16" s="28">
        <v>171369.167526907</v>
      </c>
      <c r="FD16" s="28">
        <v>171369.13190271999</v>
      </c>
      <c r="FE16" s="28">
        <v>171369.097827975</v>
      </c>
      <c r="FF16" s="28">
        <v>171369.06520924901</v>
      </c>
      <c r="FG16" s="28">
        <v>171369.03396019299</v>
      </c>
      <c r="FH16" s="28">
        <v>171369.00400089199</v>
      </c>
      <c r="FI16" s="28">
        <v>171368.975257299</v>
      </c>
      <c r="FJ16" s="28">
        <v>171368.94766071401</v>
      </c>
      <c r="FK16" s="28">
        <v>171368.92114732999</v>
      </c>
      <c r="FL16" s="28">
        <v>171368.89565781399</v>
      </c>
      <c r="FM16" s="28">
        <v>171368.87113693199</v>
      </c>
      <c r="FN16" s="28">
        <v>171368.847533213</v>
      </c>
      <c r="FO16" s="28">
        <v>171368.82479863899</v>
      </c>
      <c r="FP16" s="28">
        <v>171368.80288837201</v>
      </c>
      <c r="FQ16" s="28">
        <v>171368.781760499</v>
      </c>
      <c r="FR16" s="28">
        <v>171368.761375804</v>
      </c>
      <c r="FS16" s="28">
        <v>171368.741697561</v>
      </c>
      <c r="FT16" s="28">
        <v>171368.72269134401</v>
      </c>
      <c r="FU16" s="28">
        <v>171368.70432485599</v>
      </c>
      <c r="FV16" s="28">
        <v>171368.68656776601</v>
      </c>
      <c r="FW16" s="28">
        <v>171368.66939157201</v>
      </c>
      <c r="FX16" s="28">
        <v>171368.652769465</v>
      </c>
      <c r="FY16" s="28">
        <v>171368.63667620599</v>
      </c>
      <c r="FZ16" s="28">
        <v>171368.621088021</v>
      </c>
      <c r="GA16" s="28">
        <v>171368.48861844701</v>
      </c>
      <c r="GB16" s="28">
        <v>171368.38828748299</v>
      </c>
      <c r="GC16" s="28">
        <v>171368.30993159901</v>
      </c>
      <c r="GD16" s="28">
        <v>171368.24719799799</v>
      </c>
      <c r="GE16" s="28">
        <v>171368.19593140201</v>
      </c>
      <c r="GF16" s="28">
        <v>171368.15330961999</v>
      </c>
      <c r="GG16" s="28">
        <v>171368.11735411501</v>
      </c>
      <c r="GH16" s="28">
        <v>171368.08663977199</v>
      </c>
      <c r="GI16" s="28">
        <v>171368.06011585999</v>
      </c>
      <c r="GJ16" s="28">
        <v>171368.03699177201</v>
      </c>
      <c r="GK16" s="28">
        <v>171368.01666190999</v>
      </c>
      <c r="GL16" s="28">
        <v>171367.998655</v>
      </c>
      <c r="GM16" s="28">
        <v>171367.98259909899</v>
      </c>
      <c r="GN16" s="28">
        <v>171367.968196929</v>
      </c>
      <c r="GO16" s="28">
        <v>171367.955208172</v>
      </c>
      <c r="GP16" s="28">
        <v>171367.94343653999</v>
      </c>
      <c r="GQ16" s="28">
        <v>171367.93272020601</v>
      </c>
      <c r="GR16" s="28">
        <v>171367.92292459801</v>
      </c>
      <c r="GS16" s="28">
        <v>171367.91393693499</v>
      </c>
      <c r="GT16" s="28">
        <v>171367.90566200699</v>
      </c>
      <c r="GU16" s="28">
        <v>171367.89801890301</v>
      </c>
      <c r="GV16" s="28">
        <v>171367.89093843999</v>
      </c>
      <c r="GW16" s="28">
        <v>171367.884361117</v>
      </c>
      <c r="GX16" s="28">
        <v>171367.878235493</v>
      </c>
      <c r="GY16" s="28">
        <v>171367.87251687099</v>
      </c>
      <c r="GZ16" s="28">
        <v>171367.86716622999</v>
      </c>
      <c r="HA16" s="28">
        <v>171367.862149361</v>
      </c>
      <c r="HB16" s="28">
        <v>171367.85743614601</v>
      </c>
      <c r="HC16" s="28">
        <v>171367.85299996901</v>
      </c>
      <c r="HD16" s="28">
        <v>171367.84881722301</v>
      </c>
      <c r="HE16" s="28">
        <v>171367.84486689701</v>
      </c>
      <c r="HF16" s="28">
        <v>171367.841130232</v>
      </c>
      <c r="HG16" s="28">
        <v>171367.83759042501</v>
      </c>
      <c r="HH16" s="28">
        <v>171367.834232386</v>
      </c>
      <c r="HI16" s="28">
        <v>171367.83104252099</v>
      </c>
      <c r="HJ16" s="28">
        <v>171367.828008554</v>
      </c>
      <c r="HK16" s="28">
        <v>171367.82511937301</v>
      </c>
      <c r="HL16" s="28">
        <v>171367.82236489301</v>
      </c>
      <c r="HM16" s="28">
        <v>171367.81973594101</v>
      </c>
      <c r="HN16" s="28">
        <v>171367.817224156</v>
      </c>
    </row>
    <row r="17" spans="1:222" x14ac:dyDescent="0.35">
      <c r="A17" s="35" t="s">
        <v>2</v>
      </c>
      <c r="B17" s="34">
        <f>SUBTOTAL(107,Table1[1])</f>
        <v>0</v>
      </c>
      <c r="C17" s="34">
        <f>SUBTOTAL(107,Table1[1.01])</f>
        <v>16504.256483803008</v>
      </c>
      <c r="D17" s="34">
        <f>SUBTOTAL(107,Table1[1.02])</f>
        <v>24187.329155745432</v>
      </c>
      <c r="E17" s="34">
        <f>SUBTOTAL(107,Table1[1.03])</f>
        <v>29319.781859313869</v>
      </c>
      <c r="F17" s="34">
        <f>SUBTOTAL(107,Table1[1.04])</f>
        <v>33358.421708837603</v>
      </c>
      <c r="G17" s="34">
        <f>SUBTOTAL(107,Table1[1.05])</f>
        <v>36814.479875022524</v>
      </c>
      <c r="H17" s="34">
        <f>SUBTOTAL(107,Table1[1.06])</f>
        <v>39913.965560668767</v>
      </c>
      <c r="I17" s="34">
        <f>SUBTOTAL(107,Table1[1.07])</f>
        <v>42772.884302252023</v>
      </c>
      <c r="J17" s="34">
        <f>SUBTOTAL(107,Table1[1.08])</f>
        <v>45457.095771555978</v>
      </c>
      <c r="K17" s="34">
        <f>SUBTOTAL(107,Table1[1.09])</f>
        <v>48006.675359357963</v>
      </c>
      <c r="L17" s="34">
        <f>SUBTOTAL(107,Table1[1.1])</f>
        <v>50447.241484630809</v>
      </c>
      <c r="M17" s="34">
        <f>SUBTOTAL(107,Table1[1.11])</f>
        <v>52795.808263044193</v>
      </c>
      <c r="N17" s="34">
        <f>SUBTOTAL(107,Table1[1.12])</f>
        <v>55064.074499654824</v>
      </c>
      <c r="O17" s="34">
        <f>SUBTOTAL(107,Table1[1.13])</f>
        <v>57260.397106435768</v>
      </c>
      <c r="P17" s="34">
        <f>SUBTOTAL(107,Table1[1.14])</f>
        <v>59391.034168603925</v>
      </c>
      <c r="Q17" s="34">
        <f>SUBTOTAL(107,Table1[1.15])</f>
        <v>61460.954044717131</v>
      </c>
      <c r="R17" s="34">
        <f>SUBTOTAL(107,Table1[1.16])</f>
        <v>63474.371248765063</v>
      </c>
      <c r="S17" s="34">
        <f>SUBTOTAL(107,Table1[1.17])</f>
        <v>65435.101949007621</v>
      </c>
      <c r="T17" s="34">
        <f>SUBTOTAL(107,Table1[1.18])</f>
        <v>67346.795939073214</v>
      </c>
      <c r="U17" s="34">
        <f>SUBTOTAL(107,Table1[1.19])</f>
        <v>69213.081861709565</v>
      </c>
      <c r="V17" s="34">
        <f>SUBTOTAL(107,Table1[1.2])</f>
        <v>71037.650686777226</v>
      </c>
      <c r="W17" s="34">
        <f>SUBTOTAL(107,Table1[1.21])</f>
        <v>72824.295171236459</v>
      </c>
      <c r="X17" s="34">
        <f>SUBTOTAL(107,Table1[1.22])</f>
        <v>74576.918293239301</v>
      </c>
      <c r="Y17" s="34">
        <f>SUBTOTAL(107,Table1[1.23])</f>
        <v>76299.5204014747</v>
      </c>
      <c r="Z17" s="34">
        <f>SUBTOTAL(107,Table1[1.24])</f>
        <v>77980.760338166729</v>
      </c>
      <c r="AA17" s="34">
        <f>SUBTOTAL(107,Table1[1.25])</f>
        <v>78356.033234935676</v>
      </c>
      <c r="AB17" s="34">
        <f>SUBTOTAL(107,Table1[1.26])</f>
        <v>78694.896296080507</v>
      </c>
      <c r="AC17" s="34">
        <f>SUBTOTAL(107,Table1[1.27])</f>
        <v>78556.632709332785</v>
      </c>
      <c r="AD17" s="34">
        <f>SUBTOTAL(107,Table1[1.28])</f>
        <v>78552.165121855287</v>
      </c>
      <c r="AE17" s="34">
        <f>SUBTOTAL(107,Table1[1.29])</f>
        <v>78666.54580400922</v>
      </c>
      <c r="AF17" s="34">
        <f>SUBTOTAL(107,Table1[1.3])</f>
        <v>78582.749034596694</v>
      </c>
      <c r="AG17" s="34">
        <f>SUBTOTAL(107,Table1[1.31])</f>
        <v>78497.139754437492</v>
      </c>
      <c r="AH17" s="34">
        <f>SUBTOTAL(107,Table1[1.32])</f>
        <v>78478.527029842444</v>
      </c>
      <c r="AI17" s="34">
        <f>SUBTOTAL(107,Table1[1.33])</f>
        <v>78493.779603868403</v>
      </c>
      <c r="AJ17" s="34">
        <f>SUBTOTAL(107,Table1[1.34])</f>
        <v>78379.75298064138</v>
      </c>
      <c r="AK17" s="34">
        <f>SUBTOTAL(107,Table1[1.35])</f>
        <v>78293.602132539731</v>
      </c>
      <c r="AL17" s="34">
        <f>SUBTOTAL(107,Table1[1.36])</f>
        <v>78232.601528200699</v>
      </c>
      <c r="AM17" s="34">
        <f>SUBTOTAL(107,Table1[1.37])</f>
        <v>78194.135200086079</v>
      </c>
      <c r="AN17" s="34">
        <f>SUBTOTAL(107,Table1[1.38])</f>
        <v>78175.717277203235</v>
      </c>
      <c r="AO17" s="34">
        <f>SUBTOTAL(107,Table1[1.39])</f>
        <v>78175.006847582554</v>
      </c>
      <c r="AP17" s="34">
        <f>SUBTOTAL(107,Table1[1.4])</f>
        <v>78170.208134558401</v>
      </c>
      <c r="AQ17" s="34">
        <f>SUBTOTAL(107,Table1[1.41])</f>
        <v>78106.962393338545</v>
      </c>
      <c r="AR17" s="34">
        <f>SUBTOTAL(107,Table1[1.42])</f>
        <v>78047.743269560931</v>
      </c>
      <c r="AS17" s="34">
        <f>SUBTOTAL(107,Table1[1.43])</f>
        <v>77992.266687012409</v>
      </c>
      <c r="AT17" s="34">
        <f>SUBTOTAL(107,Table1[1.44])</f>
        <v>77940.269424663871</v>
      </c>
      <c r="AU17" s="34">
        <f>SUBTOTAL(107,Table1[1.45])</f>
        <v>77891.507668968232</v>
      </c>
      <c r="AV17" s="34">
        <f>SUBTOTAL(107,Table1[1.46])</f>
        <v>77845.755636496659</v>
      </c>
      <c r="AW17" s="34">
        <f>SUBTOTAL(107,Table1[1.47])</f>
        <v>77802.804270894019</v>
      </c>
      <c r="AX17" s="34">
        <f>SUBTOTAL(107,Table1[1.48])</f>
        <v>77762.460015937875</v>
      </c>
      <c r="AY17" s="34">
        <f>SUBTOTAL(107,Table1[1.49])</f>
        <v>77724.543664773446</v>
      </c>
      <c r="AZ17" s="34">
        <f>SUBTOTAL(107,Table1[1.5])</f>
        <v>77688.889284148448</v>
      </c>
      <c r="BA17" s="34">
        <f>SUBTOTAL(107,Table1[1.51])</f>
        <v>77655.343211538158</v>
      </c>
      <c r="BB17" s="34">
        <f>SUBTOTAL(107,Table1[1.52])</f>
        <v>77623.763122401011</v>
      </c>
      <c r="BC17" s="34">
        <f>SUBTOTAL(107,Table1[1.53])</f>
        <v>77594.017164366902</v>
      </c>
      <c r="BD17" s="34">
        <f>SUBTOTAL(107,Table1[1.54])</f>
        <v>77565.983154877496</v>
      </c>
      <c r="BE17" s="34">
        <f>SUBTOTAL(107,Table1[1.55])</f>
        <v>77539.547838665647</v>
      </c>
      <c r="BF17" s="34">
        <f>SUBTOTAL(107,Table1[1.56])</f>
        <v>77514.606201402421</v>
      </c>
      <c r="BG17" s="34">
        <f>SUBTOTAL(107,Table1[1.57])</f>
        <v>77491.060835875251</v>
      </c>
      <c r="BH17" s="34">
        <f>SUBTOTAL(107,Table1[1.58])</f>
        <v>77468.821357138702</v>
      </c>
      <c r="BI17" s="34">
        <f>SUBTOTAL(107,Table1[1.59])</f>
        <v>77447.80386319352</v>
      </c>
      <c r="BJ17" s="34">
        <f>SUBTOTAL(107,Table1[1.6])</f>
        <v>77427.930437911447</v>
      </c>
      <c r="BK17" s="34">
        <f>SUBTOTAL(107,Table1[1.61])</f>
        <v>77409.128693072213</v>
      </c>
      <c r="BL17" s="34">
        <f>SUBTOTAL(107,Table1[1.62])</f>
        <v>77391.331346556515</v>
      </c>
      <c r="BM17" s="34">
        <f>SUBTOTAL(107,Table1[1.63])</f>
        <v>77374.475833929115</v>
      </c>
      <c r="BN17" s="34">
        <f>SUBTOTAL(107,Table1[1.64])</f>
        <v>77358.503950803148</v>
      </c>
      <c r="BO17" s="34">
        <f>SUBTOTAL(107,Table1[1.65])</f>
        <v>77343.361523572676</v>
      </c>
      <c r="BP17" s="34">
        <f>SUBTOTAL(107,Table1[1.66])</f>
        <v>77328.99810625863</v>
      </c>
      <c r="BQ17" s="34">
        <f>SUBTOTAL(107,Table1[1.67])</f>
        <v>77315.366701383085</v>
      </c>
      <c r="BR17" s="34">
        <f>SUBTOTAL(107,Table1[1.68])</f>
        <v>77302.423502934806</v>
      </c>
      <c r="BS17" s="34">
        <f>SUBTOTAL(107,Table1[1.69])</f>
        <v>77290.127659648657</v>
      </c>
      <c r="BT17" s="34">
        <f>SUBTOTAL(107,Table1[1.7])</f>
        <v>77278.441056945987</v>
      </c>
      <c r="BU17" s="34">
        <f>SUBTOTAL(107,Table1[1.71])</f>
        <v>77267.32811602726</v>
      </c>
      <c r="BV17" s="34">
        <f>SUBTOTAL(107,Table1[1.72])</f>
        <v>77256.755608711974</v>
      </c>
      <c r="BW17" s="34">
        <f>SUBTOTAL(107,Table1[1.73])</f>
        <v>77246.692486752436</v>
      </c>
      <c r="BX17" s="34">
        <f>SUBTOTAL(107,Table1[1.74])</f>
        <v>77237.109724437585</v>
      </c>
      <c r="BY17" s="34">
        <f>SUBTOTAL(107,Table1[1.75])</f>
        <v>77227.980173406439</v>
      </c>
      <c r="BZ17" s="34">
        <f>SUBTOTAL(107,Table1[1.76])</f>
        <v>77219.278428677862</v>
      </c>
      <c r="CA17" s="34">
        <f>SUBTOTAL(107,Table1[1.77])</f>
        <v>77210.980704986257</v>
      </c>
      <c r="CB17" s="34">
        <f>SUBTOTAL(107,Table1[1.78])</f>
        <v>77203.06472258571</v>
      </c>
      <c r="CC17" s="34">
        <f>SUBTOTAL(107,Table1[1.79])</f>
        <v>77195.509601762067</v>
      </c>
      <c r="CD17" s="34">
        <f>SUBTOTAL(107,Table1[1.8])</f>
        <v>77188.29576534107</v>
      </c>
      <c r="CE17" s="34">
        <f>SUBTOTAL(107,Table1[1.81])</f>
        <v>77181.404848562568</v>
      </c>
      <c r="CF17" s="34">
        <f>SUBTOTAL(107,Table1[1.82])</f>
        <v>77174.819615715765</v>
      </c>
      <c r="CG17" s="34">
        <f>SUBTOTAL(107,Table1[1.83])</f>
        <v>77168.523883007816</v>
      </c>
      <c r="CH17" s="34">
        <f>SUBTOTAL(107,Table1[1.84])</f>
        <v>77162.502447158593</v>
      </c>
      <c r="CI17" s="34">
        <f>SUBTOTAL(107,Table1[1.85])</f>
        <v>77156.741019277804</v>
      </c>
      <c r="CJ17" s="34">
        <f>SUBTOTAL(107,Table1[1.86])</f>
        <v>77151.226163600615</v>
      </c>
      <c r="CK17" s="34">
        <f>SUBTOTAL(107,Table1[1.87])</f>
        <v>77145.945240698711</v>
      </c>
      <c r="CL17" s="34">
        <f>SUBTOTAL(107,Table1[1.88])</f>
        <v>77140.886354820497</v>
      </c>
      <c r="CM17" s="34">
        <f>SUBTOTAL(107,Table1[1.89])</f>
        <v>77136.038305040478</v>
      </c>
      <c r="CN17" s="34">
        <f>SUBTOTAL(107,Table1[1.9])</f>
        <v>77131.390539910179</v>
      </c>
      <c r="CO17" s="34">
        <f>SUBTOTAL(107,Table1[1.91])</f>
        <v>77126.933115356762</v>
      </c>
      <c r="CP17" s="34">
        <f>SUBTOTAL(107,Table1[1.92])</f>
        <v>77122.656655567422</v>
      </c>
      <c r="CQ17" s="34">
        <f>SUBTOTAL(107,Table1[1.93])</f>
        <v>77118.552316633373</v>
      </c>
      <c r="CR17" s="34">
        <f>SUBTOTAL(107,Table1[1.94])</f>
        <v>77114.611752750323</v>
      </c>
      <c r="CS17" s="34">
        <f>SUBTOTAL(107,Table1[1.95])</f>
        <v>77110.827084772274</v>
      </c>
      <c r="CT17" s="34">
        <f>SUBTOTAL(107,Table1[1.96])</f>
        <v>77107.190870948107</v>
      </c>
      <c r="CU17" s="34">
        <f>SUBTOTAL(107,Table1[1.97])</f>
        <v>77103.696079673071</v>
      </c>
      <c r="CV17" s="34">
        <f>SUBTOTAL(107,Table1[1.98])</f>
        <v>77100.336064111078</v>
      </c>
      <c r="CW17" s="34">
        <f>SUBTOTAL(107,Table1[1.99])</f>
        <v>77097.104538539163</v>
      </c>
      <c r="CX17" s="34">
        <f>SUBTOTAL(107,Table1[2])</f>
        <v>77093.99555629876</v>
      </c>
      <c r="CY17" s="34">
        <f>SUBTOTAL(107,Table1[2.1])</f>
        <v>77068.542414816286</v>
      </c>
      <c r="CZ17" s="34">
        <f>SUBTOTAL(107,Table1[2.2])</f>
        <v>77050.675872007021</v>
      </c>
      <c r="DA17" s="34">
        <f>SUBTOTAL(107,Table1[2.3])</f>
        <v>77037.790727443818</v>
      </c>
      <c r="DB17" s="34">
        <f>SUBTOTAL(107,Table1[2.4])</f>
        <v>77028.273589593373</v>
      </c>
      <c r="DC17" s="34">
        <f>SUBTOTAL(107,Table1[2.5])</f>
        <v>77021.093761795957</v>
      </c>
      <c r="DD17" s="34">
        <f>SUBTOTAL(107,Table1[2.6])</f>
        <v>77015.574192366505</v>
      </c>
      <c r="DE17" s="34">
        <f>SUBTOTAL(107,Table1[2.7])</f>
        <v>77011.258851290026</v>
      </c>
      <c r="DF17" s="34">
        <f>SUBTOTAL(107,Table1[2.8])</f>
        <v>77007.833556902886</v>
      </c>
      <c r="DG17" s="34">
        <f>SUBTOTAL(107,Table1[2.9])</f>
        <v>77005.077379825278</v>
      </c>
      <c r="DH17" s="34">
        <f>SUBTOTAL(107,Table1[3])</f>
        <v>77002.832050888595</v>
      </c>
      <c r="DI17" s="34">
        <f>SUBTOTAL(107,Table1[3.1])</f>
        <v>77000.982253064445</v>
      </c>
      <c r="DJ17" s="34">
        <f>SUBTOTAL(107,Table1[3.2])</f>
        <v>76999.44265398859</v>
      </c>
      <c r="DK17" s="34">
        <f>SUBTOTAL(107,Table1[3.3])</f>
        <v>76998.149206609582</v>
      </c>
      <c r="DL17" s="34">
        <f>SUBTOTAL(107,Table1[3.4])</f>
        <v>76997.053208117199</v>
      </c>
      <c r="DM17" s="34">
        <f>SUBTOTAL(107,Table1[3.5])</f>
        <v>76996.117175283871</v>
      </c>
      <c r="DN17" s="34">
        <f>SUBTOTAL(107,Table1[3.6])</f>
        <v>76995.311936968035</v>
      </c>
      <c r="DO17" s="34">
        <f>SUBTOTAL(107,Table1[3.7])</f>
        <v>76994.614555487977</v>
      </c>
      <c r="DP17" s="34">
        <f>SUBTOTAL(107,Table1[3.8])</f>
        <v>76994.006820971466</v>
      </c>
      <c r="DQ17" s="34">
        <f>SUBTOTAL(107,Table1[3.9])</f>
        <v>76993.474147348868</v>
      </c>
      <c r="DR17" s="34">
        <f>SUBTOTAL(107,Table1[4])</f>
        <v>76993.004753579939</v>
      </c>
      <c r="DS17" s="34">
        <f>SUBTOTAL(107,Table1[4.1])</f>
        <v>76992.589049917049</v>
      </c>
      <c r="DT17" s="34">
        <f>SUBTOTAL(107,Table1[4.2])</f>
        <v>76992.21917325235</v>
      </c>
      <c r="DU17" s="34">
        <f>SUBTOTAL(107,Table1[4.3])</f>
        <v>76991.888632029033</v>
      </c>
      <c r="DV17" s="34">
        <f>SUBTOTAL(107,Table1[4.4])</f>
        <v>76991.592032477201</v>
      </c>
      <c r="DW17" s="34">
        <f>SUBTOTAL(107,Table1[4.5])</f>
        <v>76991.324865801667</v>
      </c>
      <c r="DX17" s="34">
        <f>SUBTOTAL(107,Table1[4.6])</f>
        <v>76991.083341444901</v>
      </c>
      <c r="DY17" s="34">
        <f>SUBTOTAL(107,Table1[4.7])</f>
        <v>76990.864255493856</v>
      </c>
      <c r="DZ17" s="34">
        <f>SUBTOTAL(107,Table1[4.8])</f>
        <v>76990.664886082101</v>
      </c>
      <c r="EA17" s="34">
        <f>SUBTOTAL(107,Table1[4.9])</f>
        <v>76990.482909712868</v>
      </c>
      <c r="EB17" s="34">
        <f>SUBTOTAL(107,Table1[5])</f>
        <v>76990.316333886862</v>
      </c>
      <c r="EC17" s="34">
        <f>SUBTOTAL(107,Table1[5.1])</f>
        <v>76990.163442538425</v>
      </c>
      <c r="ED17" s="34">
        <f>SUBTOTAL(107,Table1[5.2])</f>
        <v>76990.022751598648</v>
      </c>
      <c r="EE17" s="34">
        <f>SUBTOTAL(107,Table1[5.3])</f>
        <v>76989.892972601214</v>
      </c>
      <c r="EF17" s="34">
        <f>SUBTOTAL(107,Table1[5.4])</f>
        <v>76989.772982730938</v>
      </c>
      <c r="EG17" s="34">
        <f>SUBTOTAL(107,Table1[5.5])</f>
        <v>76989.661800051254</v>
      </c>
      <c r="EH17" s="34">
        <f>SUBTOTAL(107,Table1[5.6])</f>
        <v>76989.558562915729</v>
      </c>
      <c r="EI17" s="34">
        <f>SUBTOTAL(107,Table1[5.7])</f>
        <v>76989.462512786675</v>
      </c>
      <c r="EJ17" s="34">
        <f>SUBTOTAL(107,Table1[5.8])</f>
        <v>76989.372979831795</v>
      </c>
      <c r="EK17" s="34">
        <f>SUBTOTAL(107,Table1[5.9])</f>
        <v>76989.289370798899</v>
      </c>
      <c r="EL17" s="34">
        <f>SUBTOTAL(107,Table1[6])</f>
        <v>76989.211158774997</v>
      </c>
      <c r="EM17" s="34">
        <f>SUBTOTAL(107,Table1[6.1])</f>
        <v>76989.137874496912</v>
      </c>
      <c r="EN17" s="34">
        <f>SUBTOTAL(107,Table1[6.2])</f>
        <v>76989.069098958353</v>
      </c>
      <c r="EO17" s="34">
        <f>SUBTOTAL(107,Table1[6.3])</f>
        <v>76989.00445709152</v>
      </c>
      <c r="EP17" s="34">
        <f>SUBTOTAL(107,Table1[6.4])</f>
        <v>76988.943612356816</v>
      </c>
      <c r="EQ17" s="34">
        <f>SUBTOTAL(107,Table1[6.5])</f>
        <v>76988.886262088083</v>
      </c>
      <c r="ER17" s="34">
        <f>SUBTOTAL(107,Table1[6.6])</f>
        <v>76988.832133481774</v>
      </c>
      <c r="ES17" s="34">
        <f>SUBTOTAL(107,Table1[6.7])</f>
        <v>76988.780980125157</v>
      </c>
      <c r="ET17" s="34">
        <f>SUBTOTAL(107,Table1[6.8])</f>
        <v>76988.732578987503</v>
      </c>
      <c r="EU17" s="34">
        <f>SUBTOTAL(107,Table1[6.9])</f>
        <v>76988.686727801687</v>
      </c>
      <c r="EV17" s="34">
        <f>SUBTOTAL(107,Table1[7])</f>
        <v>76988.643242782215</v>
      </c>
      <c r="EW17" s="34">
        <f>SUBTOTAL(107,Table1[7.1])</f>
        <v>76988.601956629951</v>
      </c>
      <c r="EX17" s="34">
        <f>SUBTOTAL(107,Table1[7.2])</f>
        <v>76988.562716780856</v>
      </c>
      <c r="EY17" s="34">
        <f>SUBTOTAL(107,Table1[7.3])</f>
        <v>76988.525383872693</v>
      </c>
      <c r="EZ17" s="34">
        <f>SUBTOTAL(107,Table1[7.4])</f>
        <v>76988.489830390725</v>
      </c>
      <c r="FA17" s="34">
        <f>SUBTOTAL(107,Table1[7.5])</f>
        <v>76988.455939472595</v>
      </c>
      <c r="FB17" s="34">
        <f>SUBTOTAL(107,Table1[7.6])</f>
        <v>76988.423603854346</v>
      </c>
      <c r="FC17" s="34">
        <f>SUBTOTAL(107,Table1[7.7])</f>
        <v>76988.392724934893</v>
      </c>
      <c r="FD17" s="34">
        <f>SUBTOTAL(107,Table1[7.8])</f>
        <v>76988.363211944263</v>
      </c>
      <c r="FE17" s="34">
        <f>SUBTOTAL(107,Table1[7.9])</f>
        <v>76988.33498120337</v>
      </c>
      <c r="FF17" s="34">
        <f>SUBTOTAL(107,Table1[8])</f>
        <v>76988.307955467026</v>
      </c>
      <c r="FG17" s="34">
        <f>SUBTOTAL(107,Table1[8.1])</f>
        <v>76988.282063334598</v>
      </c>
      <c r="FH17" s="34">
        <f>SUBTOTAL(107,Table1[8.2])</f>
        <v>76988.257238722188</v>
      </c>
      <c r="FI17" s="34">
        <f>SUBTOTAL(107,Table1[8.3])</f>
        <v>76988.23342039375</v>
      </c>
      <c r="FJ17" s="34">
        <f>SUBTOTAL(107,Table1[8.4])</f>
        <v>76988.210551533164</v>
      </c>
      <c r="FK17" s="34">
        <f>SUBTOTAL(107,Table1[8.5])</f>
        <v>76988.188579367212</v>
      </c>
      <c r="FL17" s="34">
        <f>SUBTOTAL(107,Table1[8.6])</f>
        <v>76988.167454820301</v>
      </c>
      <c r="FM17" s="34">
        <f>SUBTOTAL(107,Table1[8.7])</f>
        <v>76988.147132205122</v>
      </c>
      <c r="FN17" s="34">
        <f>SUBTOTAL(107,Table1[8.8])</f>
        <v>76988.127568944459</v>
      </c>
      <c r="FO17" s="34">
        <f>SUBTOTAL(107,Table1[8.9])</f>
        <v>76988.10872531576</v>
      </c>
      <c r="FP17" s="34">
        <f>SUBTOTAL(107,Table1[9])</f>
        <v>76988.090564224665</v>
      </c>
      <c r="FQ17" s="34">
        <f>SUBTOTAL(107,Table1[9.1])</f>
        <v>76988.073050995255</v>
      </c>
      <c r="FR17" s="34">
        <f>SUBTOTAL(107,Table1[9.2])</f>
        <v>76988.056153181591</v>
      </c>
      <c r="FS17" s="34">
        <f>SUBTOTAL(107,Table1[9.3])</f>
        <v>76988.039840396232</v>
      </c>
      <c r="FT17" s="34">
        <f>SUBTOTAL(107,Table1[9.4])</f>
        <v>76988.024084153381</v>
      </c>
      <c r="FU17" s="34">
        <f>SUBTOTAL(107,Table1[9.5])</f>
        <v>76988.00885772724</v>
      </c>
      <c r="FV17" s="34">
        <f>SUBTOTAL(107,Table1[9.6])</f>
        <v>76987.99413601894</v>
      </c>
      <c r="FW17" s="34">
        <f>SUBTOTAL(107,Table1[9.7])</f>
        <v>76987.979895440934</v>
      </c>
      <c r="FX17" s="34">
        <f>SUBTOTAL(107,Table1[9.8])</f>
        <v>76987.966113805902</v>
      </c>
      <c r="FY17" s="34">
        <f>SUBTOTAL(107,Table1[9.9])</f>
        <v>76987.952770225937</v>
      </c>
      <c r="FZ17" s="34">
        <f>SUBTOTAL(107,Table1[10])</f>
        <v>76987.939845023808</v>
      </c>
      <c r="GA17" s="34">
        <f>SUBTOTAL(107,Table1[11])</f>
        <v>76987.829989102393</v>
      </c>
      <c r="GB17" s="34">
        <f>SUBTOTAL(107,Table1[12])</f>
        <v>76987.746764313444</v>
      </c>
      <c r="GC17" s="34">
        <f>SUBTOTAL(107,Table1[13])</f>
        <v>76987.681754015794</v>
      </c>
      <c r="GD17" s="34">
        <f>SUBTOTAL(107,Table1[14])</f>
        <v>76987.62969572391</v>
      </c>
      <c r="GE17" s="34">
        <f>SUBTOTAL(107,Table1[15])</f>
        <v>76987.587146418111</v>
      </c>
      <c r="GF17" s="34">
        <f>SUBTOTAL(107,Table1[16])</f>
        <v>76987.551767125726</v>
      </c>
      <c r="GG17" s="34">
        <f>SUBTOTAL(107,Table1[17])</f>
        <v>76987.521917746984</v>
      </c>
      <c r="GH17" s="34">
        <f>SUBTOTAL(107,Table1[18])</f>
        <v>76987.496416727008</v>
      </c>
      <c r="GI17" s="34">
        <f>SUBTOTAL(107,Table1[19])</f>
        <v>76987.474392771299</v>
      </c>
      <c r="GJ17" s="34">
        <f>SUBTOTAL(107,Table1[20])</f>
        <v>76987.455190192413</v>
      </c>
      <c r="GK17" s="34">
        <f>SUBTOTAL(107,Table1[21])</f>
        <v>76987.438306673605</v>
      </c>
      <c r="GL17" s="34">
        <f>SUBTOTAL(107,Table1[22])</f>
        <v>76987.423351267513</v>
      </c>
      <c r="GM17" s="34">
        <f>SUBTOTAL(107,Table1[23])</f>
        <v>76987.410015393471</v>
      </c>
      <c r="GN17" s="34">
        <f>SUBTOTAL(107,Table1[24])</f>
        <v>76987.398052391669</v>
      </c>
      <c r="GO17" s="34">
        <f>SUBTOTAL(107,Table1[25])</f>
        <v>76987.38726284483</v>
      </c>
      <c r="GP17" s="34">
        <f>SUBTOTAL(107,Table1[26])</f>
        <v>76987.37748385912</v>
      </c>
      <c r="GQ17" s="34">
        <f>SUBTOTAL(107,Table1[27])</f>
        <v>76987.368581126721</v>
      </c>
      <c r="GR17" s="34">
        <f>SUBTOTAL(107,Table1[28])</f>
        <v>76987.360442953286</v>
      </c>
      <c r="GS17" s="34">
        <f>SUBTOTAL(107,Table1[29])</f>
        <v>76987.352975723217</v>
      </c>
      <c r="GT17" s="34">
        <f>SUBTOTAL(107,Table1[30])</f>
        <v>76987.346100401919</v>
      </c>
      <c r="GU17" s="34">
        <f>SUBTOTAL(107,Table1[31])</f>
        <v>76987.339749820181</v>
      </c>
      <c r="GV17" s="34">
        <f>SUBTOTAL(107,Table1[32])</f>
        <v>76987.333866540866</v>
      </c>
      <c r="GW17" s="34">
        <f>SUBTOTAL(107,Table1[33])</f>
        <v>76987.328401163846</v>
      </c>
      <c r="GX17" s="34">
        <f>SUBTOTAL(107,Table1[34])</f>
        <v>76987.323310977474</v>
      </c>
      <c r="GY17" s="34">
        <f>SUBTOTAL(107,Table1[35])</f>
        <v>76987.318558867919</v>
      </c>
      <c r="GZ17" s="34">
        <f>SUBTOTAL(107,Table1[36])</f>
        <v>76987.3141124338</v>
      </c>
      <c r="HA17" s="34">
        <f>SUBTOTAL(107,Table1[37])</f>
        <v>76987.309943267333</v>
      </c>
      <c r="HB17" s="34">
        <f>SUBTOTAL(107,Table1[38])</f>
        <v>76987.306026357386</v>
      </c>
      <c r="HC17" s="34">
        <f>SUBTOTAL(107,Table1[39])</f>
        <v>76987.302339600064</v>
      </c>
      <c r="HD17" s="34">
        <f>SUBTOTAL(107,Table1[40])</f>
        <v>76987.298863389631</v>
      </c>
      <c r="HE17" s="34">
        <f>SUBTOTAL(107,Table1[41])</f>
        <v>76987.29558027575</v>
      </c>
      <c r="HF17" s="34">
        <f>SUBTOTAL(107,Table1[42])</f>
        <v>76987.292474677801</v>
      </c>
      <c r="HG17" s="34">
        <f>SUBTOTAL(107,Table1[43])</f>
        <v>76987.289532639727</v>
      </c>
      <c r="HH17" s="34">
        <f>SUBTOTAL(107,Table1[44])</f>
        <v>76987.286741627235</v>
      </c>
      <c r="HI17" s="34">
        <f>SUBTOTAL(107,Table1[45])</f>
        <v>76987.284090348767</v>
      </c>
      <c r="HJ17" s="34">
        <f>SUBTOTAL(107,Table1[46])</f>
        <v>76987.281568607548</v>
      </c>
      <c r="HK17" s="34">
        <f>SUBTOTAL(107,Table1[47])</f>
        <v>76987.279167172528</v>
      </c>
      <c r="HL17" s="34">
        <f>SUBTOTAL(107,Table1[48])</f>
        <v>76987.27687766614</v>
      </c>
      <c r="HM17" s="34">
        <f>SUBTOTAL(107,Table1[49])</f>
        <v>76987.274692468432</v>
      </c>
      <c r="HN17" s="34">
        <f>SUBTOTAL(107,Table1[50])</f>
        <v>76987.272604633617</v>
      </c>
    </row>
  </sheetData>
  <conditionalFormatting sqref="A6:HN16">
    <cfRule type="top10" dxfId="222" priority="1" rank="1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F158-348B-4230-AD41-C406263BE50E}">
  <sheetPr>
    <outlinePr summaryBelow="0"/>
  </sheetPr>
  <dimension ref="A1:HQ20"/>
  <sheetViews>
    <sheetView workbookViewId="0"/>
    <sheetView showGridLines="0" topLeftCell="A5" workbookViewId="1">
      <selection activeCell="D8" sqref="D8"/>
    </sheetView>
  </sheetViews>
  <sheetFormatPr defaultRowHeight="14.5" outlineLevelRow="1" outlineLevelCol="1" x14ac:dyDescent="0.35"/>
  <cols>
    <col min="1" max="1" width="13.6328125" bestFit="1" customWidth="1"/>
    <col min="3" max="3" width="6.08984375" bestFit="1" customWidth="1"/>
    <col min="4" max="225" width="12.54296875" bestFit="1" customWidth="1" outlineLevel="1"/>
  </cols>
  <sheetData>
    <row r="1" spans="1:225" ht="15" thickBot="1" x14ac:dyDescent="0.4"/>
    <row r="2" spans="1:225" ht="15.5" x14ac:dyDescent="0.35">
      <c r="B2" s="24" t="s">
        <v>16</v>
      </c>
      <c r="C2" s="2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</row>
    <row r="3" spans="1:225" ht="15.5" collapsed="1" x14ac:dyDescent="0.35">
      <c r="B3" s="23"/>
      <c r="C3" s="23"/>
      <c r="D3" s="15" t="s">
        <v>18</v>
      </c>
      <c r="E3" s="15">
        <v>1</v>
      </c>
      <c r="F3" s="15">
        <v>1.01</v>
      </c>
      <c r="G3" s="15">
        <v>1.02</v>
      </c>
      <c r="H3" s="15">
        <v>1.03</v>
      </c>
      <c r="I3" s="15">
        <v>1.04</v>
      </c>
      <c r="J3" s="15">
        <v>1.05</v>
      </c>
      <c r="K3" s="15">
        <v>1.06</v>
      </c>
      <c r="L3" s="15">
        <v>1.07</v>
      </c>
      <c r="M3" s="15">
        <v>1.08</v>
      </c>
      <c r="N3" s="15">
        <v>1.0900000000000001</v>
      </c>
      <c r="O3" s="15">
        <v>1.1000000000000001</v>
      </c>
      <c r="P3" s="15">
        <v>1.1100000000000001</v>
      </c>
      <c r="Q3" s="15">
        <v>1.1200000000000001</v>
      </c>
      <c r="R3" s="15">
        <v>1.1299999999999999</v>
      </c>
      <c r="S3" s="15">
        <v>1.1399999999999999</v>
      </c>
      <c r="T3" s="15">
        <v>1.1499999999999999</v>
      </c>
      <c r="U3" s="15">
        <v>1.1599999999999999</v>
      </c>
      <c r="V3" s="15">
        <v>1.17</v>
      </c>
      <c r="W3" s="15">
        <v>1.18</v>
      </c>
      <c r="X3" s="15">
        <v>1.19</v>
      </c>
      <c r="Y3" s="15">
        <v>1.2</v>
      </c>
      <c r="Z3" s="15">
        <v>1.21</v>
      </c>
      <c r="AA3" s="15">
        <v>1.22</v>
      </c>
      <c r="AB3" s="15">
        <v>1.23</v>
      </c>
      <c r="AC3" s="15">
        <v>1.24</v>
      </c>
      <c r="AD3" s="15">
        <v>1.25</v>
      </c>
      <c r="AE3" s="15">
        <v>1.26</v>
      </c>
      <c r="AF3" s="15">
        <v>1.27</v>
      </c>
      <c r="AG3" s="15">
        <v>1.28</v>
      </c>
      <c r="AH3" s="15">
        <v>1.29</v>
      </c>
      <c r="AI3" s="15">
        <v>1.3</v>
      </c>
      <c r="AJ3" s="15">
        <v>1.31</v>
      </c>
      <c r="AK3" s="15">
        <v>1.32</v>
      </c>
      <c r="AL3" s="15">
        <v>1.33</v>
      </c>
      <c r="AM3" s="15">
        <v>1.34</v>
      </c>
      <c r="AN3" s="15">
        <v>1.35</v>
      </c>
      <c r="AO3" s="15">
        <v>1.36</v>
      </c>
      <c r="AP3" s="15">
        <v>1.37</v>
      </c>
      <c r="AQ3" s="15">
        <v>1.38</v>
      </c>
      <c r="AR3" s="15">
        <v>1.39</v>
      </c>
      <c r="AS3" s="15">
        <v>1.4</v>
      </c>
      <c r="AT3" s="15">
        <v>1.41</v>
      </c>
      <c r="AU3" s="15">
        <v>1.42</v>
      </c>
      <c r="AV3" s="15">
        <v>1.43</v>
      </c>
      <c r="AW3" s="15">
        <v>1.44</v>
      </c>
      <c r="AX3" s="15">
        <v>1.45</v>
      </c>
      <c r="AY3" s="15">
        <v>1.46</v>
      </c>
      <c r="AZ3" s="15">
        <v>1.47</v>
      </c>
      <c r="BA3" s="15">
        <v>1.48</v>
      </c>
      <c r="BB3" s="15">
        <v>1.49</v>
      </c>
      <c r="BC3" s="15">
        <v>1.5</v>
      </c>
      <c r="BD3" s="15">
        <v>1.51</v>
      </c>
      <c r="BE3" s="15">
        <v>1.52</v>
      </c>
      <c r="BF3" s="15">
        <v>1.53</v>
      </c>
      <c r="BG3" s="15">
        <v>1.54</v>
      </c>
      <c r="BH3" s="15">
        <v>1.55</v>
      </c>
      <c r="BI3" s="15">
        <v>1.56</v>
      </c>
      <c r="BJ3" s="15">
        <v>1.57</v>
      </c>
      <c r="BK3" s="15">
        <v>1.58</v>
      </c>
      <c r="BL3" s="15">
        <v>1.59</v>
      </c>
      <c r="BM3" s="15">
        <v>1.6</v>
      </c>
      <c r="BN3" s="15">
        <v>1.61</v>
      </c>
      <c r="BO3" s="15">
        <v>1.62</v>
      </c>
      <c r="BP3" s="15">
        <v>1.63</v>
      </c>
      <c r="BQ3" s="15">
        <v>1.64</v>
      </c>
      <c r="BR3" s="15">
        <v>1.65</v>
      </c>
      <c r="BS3" s="15">
        <v>1.66</v>
      </c>
      <c r="BT3" s="15">
        <v>1.67</v>
      </c>
      <c r="BU3" s="15">
        <v>1.68</v>
      </c>
      <c r="BV3" s="15">
        <v>1.69</v>
      </c>
      <c r="BW3" s="15">
        <v>1.7</v>
      </c>
      <c r="BX3" s="15">
        <v>1.71</v>
      </c>
      <c r="BY3" s="15">
        <v>1.72</v>
      </c>
      <c r="BZ3" s="15">
        <v>1.73</v>
      </c>
      <c r="CA3" s="15">
        <v>1.74</v>
      </c>
      <c r="CB3" s="15">
        <v>1.75</v>
      </c>
      <c r="CC3" s="15">
        <v>1.76</v>
      </c>
      <c r="CD3" s="15">
        <v>1.77</v>
      </c>
      <c r="CE3" s="15">
        <v>1.78</v>
      </c>
      <c r="CF3" s="15">
        <v>1.79</v>
      </c>
      <c r="CG3" s="15">
        <v>1.8</v>
      </c>
      <c r="CH3" s="15">
        <v>1.81</v>
      </c>
      <c r="CI3" s="15">
        <v>1.82</v>
      </c>
      <c r="CJ3" s="15">
        <v>1.83</v>
      </c>
      <c r="CK3" s="15">
        <v>1.84</v>
      </c>
      <c r="CL3" s="15">
        <v>1.85</v>
      </c>
      <c r="CM3" s="15">
        <v>1.86</v>
      </c>
      <c r="CN3" s="15">
        <v>1.87</v>
      </c>
      <c r="CO3" s="15">
        <v>1.88</v>
      </c>
      <c r="CP3" s="15">
        <v>1.89</v>
      </c>
      <c r="CQ3" s="15">
        <v>1.9</v>
      </c>
      <c r="CR3" s="15">
        <v>1.91</v>
      </c>
      <c r="CS3" s="15">
        <v>1.92</v>
      </c>
      <c r="CT3" s="15">
        <v>1.93</v>
      </c>
      <c r="CU3" s="15">
        <v>1.94</v>
      </c>
      <c r="CV3" s="15">
        <v>1.95</v>
      </c>
      <c r="CW3" s="15">
        <v>1.96</v>
      </c>
      <c r="CX3" s="15">
        <v>1.97</v>
      </c>
      <c r="CY3" s="15">
        <v>1.98</v>
      </c>
      <c r="CZ3" s="15">
        <v>1.99</v>
      </c>
      <c r="DA3" s="15">
        <v>2</v>
      </c>
      <c r="DB3" s="15">
        <v>2.1</v>
      </c>
      <c r="DC3" s="15">
        <v>2.2000000000000002</v>
      </c>
      <c r="DD3" s="15">
        <v>2.2999999999999998</v>
      </c>
      <c r="DE3" s="15">
        <v>2.4</v>
      </c>
      <c r="DF3" s="15">
        <v>2.5</v>
      </c>
      <c r="DG3" s="15">
        <v>2.6</v>
      </c>
      <c r="DH3" s="15">
        <v>2.7</v>
      </c>
      <c r="DI3" s="15">
        <v>2.8</v>
      </c>
      <c r="DJ3" s="15">
        <v>2.9</v>
      </c>
      <c r="DK3" s="15">
        <v>3</v>
      </c>
      <c r="DL3" s="15">
        <v>3.1</v>
      </c>
      <c r="DM3" s="15">
        <v>3.2</v>
      </c>
      <c r="DN3" s="15">
        <v>3.3</v>
      </c>
      <c r="DO3" s="15">
        <v>3.4</v>
      </c>
      <c r="DP3" s="15">
        <v>3.5</v>
      </c>
      <c r="DQ3" s="15">
        <v>3.6</v>
      </c>
      <c r="DR3" s="15">
        <v>3.7</v>
      </c>
      <c r="DS3" s="15">
        <v>3.8</v>
      </c>
      <c r="DT3" s="15">
        <v>3.9</v>
      </c>
      <c r="DU3" s="15">
        <v>4</v>
      </c>
      <c r="DV3" s="15">
        <v>4.0999999999999996</v>
      </c>
      <c r="DW3" s="15">
        <v>4.2</v>
      </c>
      <c r="DX3" s="15">
        <v>4.3</v>
      </c>
      <c r="DY3" s="15">
        <v>4.4000000000000004</v>
      </c>
      <c r="DZ3" s="15">
        <v>4.5</v>
      </c>
      <c r="EA3" s="15">
        <v>4.5999999999999996</v>
      </c>
      <c r="EB3" s="15">
        <v>4.7</v>
      </c>
      <c r="EC3" s="15">
        <v>4.8</v>
      </c>
      <c r="ED3" s="15">
        <v>4.9000000000000004</v>
      </c>
      <c r="EE3" s="15">
        <v>5</v>
      </c>
      <c r="EF3" s="15">
        <v>5.0999999999999996</v>
      </c>
      <c r="EG3" s="15">
        <v>5.2</v>
      </c>
      <c r="EH3" s="15">
        <v>5.3</v>
      </c>
      <c r="EI3" s="15">
        <v>5.4</v>
      </c>
      <c r="EJ3" s="15">
        <v>5.5</v>
      </c>
      <c r="EK3" s="15">
        <v>5.6</v>
      </c>
      <c r="EL3" s="15">
        <v>5.7</v>
      </c>
      <c r="EM3" s="15">
        <v>5.8</v>
      </c>
      <c r="EN3" s="15">
        <v>5.9</v>
      </c>
      <c r="EO3" s="15">
        <v>6</v>
      </c>
      <c r="EP3" s="15">
        <v>6.1</v>
      </c>
      <c r="EQ3" s="15">
        <v>6.2</v>
      </c>
      <c r="ER3" s="15">
        <v>6.3</v>
      </c>
      <c r="ES3" s="15">
        <v>6.4</v>
      </c>
      <c r="ET3" s="15">
        <v>6.5</v>
      </c>
      <c r="EU3" s="15">
        <v>6.6</v>
      </c>
      <c r="EV3" s="15">
        <v>6.7</v>
      </c>
      <c r="EW3" s="15">
        <v>6.8</v>
      </c>
      <c r="EX3" s="15">
        <v>6.9</v>
      </c>
      <c r="EY3" s="15">
        <v>7</v>
      </c>
      <c r="EZ3" s="15">
        <v>7.1</v>
      </c>
      <c r="FA3" s="15">
        <v>7.2</v>
      </c>
      <c r="FB3" s="15">
        <v>7.3</v>
      </c>
      <c r="FC3" s="15">
        <v>7.4</v>
      </c>
      <c r="FD3" s="15">
        <v>7.5</v>
      </c>
      <c r="FE3" s="15">
        <v>7.6</v>
      </c>
      <c r="FF3" s="15">
        <v>7.7</v>
      </c>
      <c r="FG3" s="15">
        <v>7.8</v>
      </c>
      <c r="FH3" s="15">
        <v>7.9</v>
      </c>
      <c r="FI3" s="15">
        <v>8</v>
      </c>
      <c r="FJ3" s="15">
        <v>8.1</v>
      </c>
      <c r="FK3" s="15">
        <v>8.1999999999999993</v>
      </c>
      <c r="FL3" s="15">
        <v>8.3000000000000007</v>
      </c>
      <c r="FM3" s="15">
        <v>8.4</v>
      </c>
      <c r="FN3" s="15">
        <v>8.5</v>
      </c>
      <c r="FO3" s="15">
        <v>8.6</v>
      </c>
      <c r="FP3" s="15">
        <v>8.6999999999999993</v>
      </c>
      <c r="FQ3" s="15">
        <v>8.8000000000000007</v>
      </c>
      <c r="FR3" s="15">
        <v>8.9</v>
      </c>
      <c r="FS3" s="15">
        <v>9</v>
      </c>
      <c r="FT3" s="15">
        <v>9.1</v>
      </c>
      <c r="FU3" s="15">
        <v>9.1999999999999993</v>
      </c>
      <c r="FV3" s="15">
        <v>9.3000000000000007</v>
      </c>
      <c r="FW3" s="15">
        <v>9.4</v>
      </c>
      <c r="FX3" s="15">
        <v>9.5</v>
      </c>
      <c r="FY3" s="15">
        <v>9.6</v>
      </c>
      <c r="FZ3" s="15">
        <v>9.6999999999999993</v>
      </c>
      <c r="GA3" s="15">
        <v>9.8000000000000007</v>
      </c>
      <c r="GB3" s="15">
        <v>9.9</v>
      </c>
      <c r="GC3" s="15">
        <v>10</v>
      </c>
      <c r="GD3" s="15">
        <v>11</v>
      </c>
      <c r="GE3" s="15">
        <v>12</v>
      </c>
      <c r="GF3" s="15">
        <v>13</v>
      </c>
      <c r="GG3" s="15">
        <v>14</v>
      </c>
      <c r="GH3" s="15">
        <v>15</v>
      </c>
      <c r="GI3" s="15">
        <v>16</v>
      </c>
      <c r="GJ3" s="15">
        <v>17</v>
      </c>
      <c r="GK3" s="15">
        <v>18</v>
      </c>
      <c r="GL3" s="15">
        <v>19</v>
      </c>
      <c r="GM3" s="15">
        <v>20</v>
      </c>
      <c r="GN3" s="15">
        <v>21</v>
      </c>
      <c r="GO3" s="15">
        <v>22</v>
      </c>
      <c r="GP3" s="15">
        <v>23</v>
      </c>
      <c r="GQ3" s="15">
        <v>24</v>
      </c>
      <c r="GR3" s="15">
        <v>25</v>
      </c>
      <c r="GS3" s="15">
        <v>26</v>
      </c>
      <c r="GT3" s="15">
        <v>27</v>
      </c>
      <c r="GU3" s="15">
        <v>28</v>
      </c>
      <c r="GV3" s="15">
        <v>29</v>
      </c>
      <c r="GW3" s="15">
        <v>30</v>
      </c>
      <c r="GX3" s="15">
        <v>31</v>
      </c>
      <c r="GY3" s="15">
        <v>32</v>
      </c>
      <c r="GZ3" s="15">
        <v>33</v>
      </c>
      <c r="HA3" s="15">
        <v>34</v>
      </c>
      <c r="HB3" s="15">
        <v>35</v>
      </c>
      <c r="HC3" s="15">
        <v>36</v>
      </c>
      <c r="HD3" s="15">
        <v>37</v>
      </c>
      <c r="HE3" s="15">
        <v>38</v>
      </c>
      <c r="HF3" s="15">
        <v>39</v>
      </c>
      <c r="HG3" s="15">
        <v>40</v>
      </c>
      <c r="HH3" s="15">
        <v>41</v>
      </c>
      <c r="HI3" s="15">
        <v>42</v>
      </c>
      <c r="HJ3" s="15">
        <v>43</v>
      </c>
      <c r="HK3" s="15">
        <v>44</v>
      </c>
      <c r="HL3" s="15">
        <v>45</v>
      </c>
      <c r="HM3" s="15">
        <v>46</v>
      </c>
      <c r="HN3" s="15">
        <v>47</v>
      </c>
      <c r="HO3" s="15">
        <v>48</v>
      </c>
      <c r="HP3" s="15">
        <v>49</v>
      </c>
      <c r="HQ3" s="15">
        <v>50</v>
      </c>
    </row>
    <row r="4" spans="1:225" ht="21" hidden="1" outlineLevel="1" x14ac:dyDescent="0.35">
      <c r="B4" s="25"/>
      <c r="C4" s="25"/>
      <c r="D4" s="12"/>
      <c r="E4" s="17" t="s">
        <v>54</v>
      </c>
      <c r="F4" s="17" t="s">
        <v>54</v>
      </c>
      <c r="G4" s="17" t="s">
        <v>54</v>
      </c>
      <c r="H4" s="17" t="s">
        <v>54</v>
      </c>
      <c r="I4" s="17" t="s">
        <v>54</v>
      </c>
      <c r="J4" s="17" t="s">
        <v>54</v>
      </c>
      <c r="K4" s="17" t="s">
        <v>54</v>
      </c>
      <c r="L4" s="17" t="s">
        <v>54</v>
      </c>
      <c r="M4" s="17" t="s">
        <v>54</v>
      </c>
      <c r="N4" s="17" t="s">
        <v>54</v>
      </c>
      <c r="O4" s="17" t="s">
        <v>54</v>
      </c>
      <c r="P4" s="17" t="s">
        <v>54</v>
      </c>
      <c r="Q4" s="17" t="s">
        <v>54</v>
      </c>
      <c r="R4" s="17" t="s">
        <v>54</v>
      </c>
      <c r="S4" s="17" t="s">
        <v>54</v>
      </c>
      <c r="T4" s="17" t="s">
        <v>54</v>
      </c>
      <c r="U4" s="17" t="s">
        <v>54</v>
      </c>
      <c r="V4" s="17" t="s">
        <v>54</v>
      </c>
      <c r="W4" s="17" t="s">
        <v>54</v>
      </c>
      <c r="X4" s="17" t="s">
        <v>54</v>
      </c>
      <c r="Y4" s="17" t="s">
        <v>54</v>
      </c>
      <c r="Z4" s="17" t="s">
        <v>54</v>
      </c>
      <c r="AA4" s="17" t="s">
        <v>54</v>
      </c>
      <c r="AB4" s="17" t="s">
        <v>54</v>
      </c>
      <c r="AC4" s="17" t="s">
        <v>54</v>
      </c>
      <c r="AD4" s="17" t="s">
        <v>54</v>
      </c>
      <c r="AE4" s="17" t="s">
        <v>54</v>
      </c>
      <c r="AF4" s="17" t="s">
        <v>54</v>
      </c>
      <c r="AG4" s="17" t="s">
        <v>54</v>
      </c>
      <c r="AH4" s="17" t="s">
        <v>54</v>
      </c>
      <c r="AI4" s="17" t="s">
        <v>54</v>
      </c>
      <c r="AJ4" s="17" t="s">
        <v>54</v>
      </c>
      <c r="AK4" s="17" t="s">
        <v>54</v>
      </c>
      <c r="AL4" s="17" t="s">
        <v>54</v>
      </c>
      <c r="AM4" s="17" t="s">
        <v>54</v>
      </c>
      <c r="AN4" s="17" t="s">
        <v>54</v>
      </c>
      <c r="AO4" s="17" t="s">
        <v>54</v>
      </c>
      <c r="AP4" s="17" t="s">
        <v>54</v>
      </c>
      <c r="AQ4" s="17" t="s">
        <v>54</v>
      </c>
      <c r="AR4" s="17" t="s">
        <v>54</v>
      </c>
      <c r="AS4" s="17" t="s">
        <v>54</v>
      </c>
      <c r="AT4" s="17" t="s">
        <v>54</v>
      </c>
      <c r="AU4" s="17" t="s">
        <v>54</v>
      </c>
      <c r="AV4" s="17" t="s">
        <v>54</v>
      </c>
      <c r="AW4" s="17" t="s">
        <v>54</v>
      </c>
      <c r="AX4" s="17" t="s">
        <v>54</v>
      </c>
      <c r="AY4" s="17" t="s">
        <v>54</v>
      </c>
      <c r="AZ4" s="17" t="s">
        <v>54</v>
      </c>
      <c r="BA4" s="17" t="s">
        <v>54</v>
      </c>
      <c r="BB4" s="17" t="s">
        <v>54</v>
      </c>
      <c r="BC4" s="17" t="s">
        <v>54</v>
      </c>
      <c r="BD4" s="17" t="s">
        <v>54</v>
      </c>
      <c r="BE4" s="17" t="s">
        <v>54</v>
      </c>
      <c r="BF4" s="17" t="s">
        <v>54</v>
      </c>
      <c r="BG4" s="17" t="s">
        <v>54</v>
      </c>
      <c r="BH4" s="17" t="s">
        <v>54</v>
      </c>
      <c r="BI4" s="17" t="s">
        <v>54</v>
      </c>
      <c r="BJ4" s="17" t="s">
        <v>54</v>
      </c>
      <c r="BK4" s="17" t="s">
        <v>54</v>
      </c>
      <c r="BL4" s="17" t="s">
        <v>54</v>
      </c>
      <c r="BM4" s="17" t="s">
        <v>54</v>
      </c>
      <c r="BN4" s="17" t="s">
        <v>54</v>
      </c>
      <c r="BO4" s="17" t="s">
        <v>54</v>
      </c>
      <c r="BP4" s="17" t="s">
        <v>54</v>
      </c>
      <c r="BQ4" s="17" t="s">
        <v>54</v>
      </c>
      <c r="BR4" s="17" t="s">
        <v>54</v>
      </c>
      <c r="BS4" s="17" t="s">
        <v>54</v>
      </c>
      <c r="BT4" s="17" t="s">
        <v>54</v>
      </c>
      <c r="BU4" s="17" t="s">
        <v>54</v>
      </c>
      <c r="BV4" s="17" t="s">
        <v>54</v>
      </c>
      <c r="BW4" s="17" t="s">
        <v>54</v>
      </c>
      <c r="BX4" s="17" t="s">
        <v>54</v>
      </c>
      <c r="BY4" s="17" t="s">
        <v>54</v>
      </c>
      <c r="BZ4" s="17" t="s">
        <v>54</v>
      </c>
      <c r="CA4" s="17" t="s">
        <v>54</v>
      </c>
      <c r="CB4" s="17" t="s">
        <v>54</v>
      </c>
      <c r="CC4" s="17" t="s">
        <v>54</v>
      </c>
      <c r="CD4" s="17" t="s">
        <v>54</v>
      </c>
      <c r="CE4" s="17" t="s">
        <v>54</v>
      </c>
      <c r="CF4" s="17" t="s">
        <v>54</v>
      </c>
      <c r="CG4" s="17" t="s">
        <v>54</v>
      </c>
      <c r="CH4" s="17" t="s">
        <v>54</v>
      </c>
      <c r="CI4" s="17" t="s">
        <v>54</v>
      </c>
      <c r="CJ4" s="17" t="s">
        <v>54</v>
      </c>
      <c r="CK4" s="17" t="s">
        <v>54</v>
      </c>
      <c r="CL4" s="17" t="s">
        <v>54</v>
      </c>
      <c r="CM4" s="17" t="s">
        <v>54</v>
      </c>
      <c r="CN4" s="17" t="s">
        <v>54</v>
      </c>
      <c r="CO4" s="17" t="s">
        <v>54</v>
      </c>
      <c r="CP4" s="17" t="s">
        <v>54</v>
      </c>
      <c r="CQ4" s="17" t="s">
        <v>54</v>
      </c>
      <c r="CR4" s="17" t="s">
        <v>54</v>
      </c>
      <c r="CS4" s="17" t="s">
        <v>54</v>
      </c>
      <c r="CT4" s="17" t="s">
        <v>54</v>
      </c>
      <c r="CU4" s="17" t="s">
        <v>54</v>
      </c>
      <c r="CV4" s="17" t="s">
        <v>54</v>
      </c>
      <c r="CW4" s="17" t="s">
        <v>54</v>
      </c>
      <c r="CX4" s="17" t="s">
        <v>54</v>
      </c>
      <c r="CY4" s="17" t="s">
        <v>54</v>
      </c>
      <c r="CZ4" s="17" t="s">
        <v>54</v>
      </c>
      <c r="DA4" s="17" t="s">
        <v>54</v>
      </c>
      <c r="DB4" s="17" t="s">
        <v>54</v>
      </c>
      <c r="DC4" s="17" t="s">
        <v>54</v>
      </c>
      <c r="DD4" s="17" t="s">
        <v>54</v>
      </c>
      <c r="DE4" s="17" t="s">
        <v>54</v>
      </c>
      <c r="DF4" s="17" t="s">
        <v>54</v>
      </c>
      <c r="DG4" s="17" t="s">
        <v>54</v>
      </c>
      <c r="DH4" s="17" t="s">
        <v>54</v>
      </c>
      <c r="DI4" s="17" t="s">
        <v>54</v>
      </c>
      <c r="DJ4" s="17" t="s">
        <v>54</v>
      </c>
      <c r="DK4" s="17" t="s">
        <v>54</v>
      </c>
      <c r="DL4" s="17" t="s">
        <v>54</v>
      </c>
      <c r="DM4" s="17" t="s">
        <v>54</v>
      </c>
      <c r="DN4" s="17" t="s">
        <v>54</v>
      </c>
      <c r="DO4" s="17" t="s">
        <v>54</v>
      </c>
      <c r="DP4" s="17" t="s">
        <v>54</v>
      </c>
      <c r="DQ4" s="17" t="s">
        <v>54</v>
      </c>
      <c r="DR4" s="17" t="s">
        <v>54</v>
      </c>
      <c r="DS4" s="17" t="s">
        <v>54</v>
      </c>
      <c r="DT4" s="17" t="s">
        <v>54</v>
      </c>
      <c r="DU4" s="17" t="s">
        <v>54</v>
      </c>
      <c r="DV4" s="17" t="s">
        <v>54</v>
      </c>
      <c r="DW4" s="17" t="s">
        <v>54</v>
      </c>
      <c r="DX4" s="17" t="s">
        <v>54</v>
      </c>
      <c r="DY4" s="17" t="s">
        <v>54</v>
      </c>
      <c r="DZ4" s="17" t="s">
        <v>54</v>
      </c>
      <c r="EA4" s="17" t="s">
        <v>54</v>
      </c>
      <c r="EB4" s="17" t="s">
        <v>54</v>
      </c>
      <c r="EC4" s="17" t="s">
        <v>54</v>
      </c>
      <c r="ED4" s="17" t="s">
        <v>54</v>
      </c>
      <c r="EE4" s="17" t="s">
        <v>54</v>
      </c>
      <c r="EF4" s="17" t="s">
        <v>54</v>
      </c>
      <c r="EG4" s="17" t="s">
        <v>54</v>
      </c>
      <c r="EH4" s="17" t="s">
        <v>54</v>
      </c>
      <c r="EI4" s="17" t="s">
        <v>54</v>
      </c>
      <c r="EJ4" s="17" t="s">
        <v>54</v>
      </c>
      <c r="EK4" s="17" t="s">
        <v>54</v>
      </c>
      <c r="EL4" s="17" t="s">
        <v>54</v>
      </c>
      <c r="EM4" s="17" t="s">
        <v>54</v>
      </c>
      <c r="EN4" s="17" t="s">
        <v>54</v>
      </c>
      <c r="EO4" s="17" t="s">
        <v>54</v>
      </c>
      <c r="EP4" s="17" t="s">
        <v>54</v>
      </c>
      <c r="EQ4" s="17" t="s">
        <v>54</v>
      </c>
      <c r="ER4" s="17" t="s">
        <v>54</v>
      </c>
      <c r="ES4" s="17" t="s">
        <v>54</v>
      </c>
      <c r="ET4" s="17" t="s">
        <v>54</v>
      </c>
      <c r="EU4" s="17" t="s">
        <v>54</v>
      </c>
      <c r="EV4" s="17" t="s">
        <v>54</v>
      </c>
      <c r="EW4" s="17" t="s">
        <v>54</v>
      </c>
      <c r="EX4" s="17" t="s">
        <v>54</v>
      </c>
      <c r="EY4" s="17" t="s">
        <v>54</v>
      </c>
      <c r="EZ4" s="17" t="s">
        <v>54</v>
      </c>
      <c r="FA4" s="17" t="s">
        <v>54</v>
      </c>
      <c r="FB4" s="17" t="s">
        <v>54</v>
      </c>
      <c r="FC4" s="17" t="s">
        <v>54</v>
      </c>
      <c r="FD4" s="17" t="s">
        <v>54</v>
      </c>
      <c r="FE4" s="17" t="s">
        <v>54</v>
      </c>
      <c r="FF4" s="17" t="s">
        <v>54</v>
      </c>
      <c r="FG4" s="17" t="s">
        <v>54</v>
      </c>
      <c r="FH4" s="17" t="s">
        <v>54</v>
      </c>
      <c r="FI4" s="17" t="s">
        <v>54</v>
      </c>
      <c r="FJ4" s="17" t="s">
        <v>54</v>
      </c>
      <c r="FK4" s="17" t="s">
        <v>54</v>
      </c>
      <c r="FL4" s="17" t="s">
        <v>54</v>
      </c>
      <c r="FM4" s="17" t="s">
        <v>54</v>
      </c>
      <c r="FN4" s="17" t="s">
        <v>54</v>
      </c>
      <c r="FO4" s="17" t="s">
        <v>54</v>
      </c>
      <c r="FP4" s="17" t="s">
        <v>54</v>
      </c>
      <c r="FQ4" s="17" t="s">
        <v>54</v>
      </c>
      <c r="FR4" s="17" t="s">
        <v>54</v>
      </c>
      <c r="FS4" s="17" t="s">
        <v>54</v>
      </c>
      <c r="FT4" s="17" t="s">
        <v>54</v>
      </c>
      <c r="FU4" s="17" t="s">
        <v>54</v>
      </c>
      <c r="FV4" s="17" t="s">
        <v>54</v>
      </c>
      <c r="FW4" s="17" t="s">
        <v>54</v>
      </c>
      <c r="FX4" s="17" t="s">
        <v>54</v>
      </c>
      <c r="FY4" s="17" t="s">
        <v>54</v>
      </c>
      <c r="FZ4" s="17" t="s">
        <v>54</v>
      </c>
      <c r="GA4" s="17" t="s">
        <v>54</v>
      </c>
      <c r="GB4" s="17" t="s">
        <v>54</v>
      </c>
      <c r="GC4" s="17" t="s">
        <v>54</v>
      </c>
      <c r="GD4" s="17" t="s">
        <v>54</v>
      </c>
      <c r="GE4" s="17" t="s">
        <v>54</v>
      </c>
      <c r="GF4" s="17" t="s">
        <v>54</v>
      </c>
      <c r="GG4" s="17" t="s">
        <v>54</v>
      </c>
      <c r="GH4" s="17" t="s">
        <v>54</v>
      </c>
      <c r="GI4" s="17" t="s">
        <v>54</v>
      </c>
      <c r="GJ4" s="17" t="s">
        <v>54</v>
      </c>
      <c r="GK4" s="17" t="s">
        <v>54</v>
      </c>
      <c r="GL4" s="17" t="s">
        <v>54</v>
      </c>
      <c r="GM4" s="17" t="s">
        <v>54</v>
      </c>
      <c r="GN4" s="17" t="s">
        <v>54</v>
      </c>
      <c r="GO4" s="17" t="s">
        <v>54</v>
      </c>
      <c r="GP4" s="17" t="s">
        <v>54</v>
      </c>
      <c r="GQ4" s="17" t="s">
        <v>54</v>
      </c>
      <c r="GR4" s="17" t="s">
        <v>54</v>
      </c>
      <c r="GS4" s="17" t="s">
        <v>54</v>
      </c>
      <c r="GT4" s="17" t="s">
        <v>54</v>
      </c>
      <c r="GU4" s="17" t="s">
        <v>54</v>
      </c>
      <c r="GV4" s="17" t="s">
        <v>54</v>
      </c>
      <c r="GW4" s="17" t="s">
        <v>54</v>
      </c>
      <c r="GX4" s="17" t="s">
        <v>54</v>
      </c>
      <c r="GY4" s="17" t="s">
        <v>54</v>
      </c>
      <c r="GZ4" s="17" t="s">
        <v>54</v>
      </c>
      <c r="HA4" s="17" t="s">
        <v>54</v>
      </c>
      <c r="HB4" s="17" t="s">
        <v>54</v>
      </c>
      <c r="HC4" s="17" t="s">
        <v>54</v>
      </c>
      <c r="HD4" s="17" t="s">
        <v>54</v>
      </c>
      <c r="HE4" s="17" t="s">
        <v>54</v>
      </c>
      <c r="HF4" s="17" t="s">
        <v>54</v>
      </c>
      <c r="HG4" s="17" t="s">
        <v>54</v>
      </c>
      <c r="HH4" s="17" t="s">
        <v>54</v>
      </c>
      <c r="HI4" s="17" t="s">
        <v>54</v>
      </c>
      <c r="HJ4" s="17" t="s">
        <v>54</v>
      </c>
      <c r="HK4" s="17" t="s">
        <v>54</v>
      </c>
      <c r="HL4" s="17" t="s">
        <v>54</v>
      </c>
      <c r="HM4" s="17" t="s">
        <v>54</v>
      </c>
      <c r="HN4" s="17" t="s">
        <v>54</v>
      </c>
      <c r="HO4" s="17" t="s">
        <v>54</v>
      </c>
      <c r="HP4" s="17" t="s">
        <v>54</v>
      </c>
      <c r="HQ4" s="17" t="s">
        <v>54</v>
      </c>
    </row>
    <row r="5" spans="1:225" x14ac:dyDescent="0.35">
      <c r="B5" s="26" t="s">
        <v>17</v>
      </c>
      <c r="C5" s="26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</row>
    <row r="6" spans="1:225" outlineLevel="1" x14ac:dyDescent="0.35">
      <c r="B6" s="25"/>
      <c r="C6" s="25" t="s">
        <v>53</v>
      </c>
      <c r="D6" s="12">
        <v>1.1000000000000001</v>
      </c>
      <c r="E6" s="16">
        <v>1</v>
      </c>
      <c r="F6" s="16">
        <v>1.01</v>
      </c>
      <c r="G6" s="16">
        <v>1.02</v>
      </c>
      <c r="H6" s="16">
        <v>1.03</v>
      </c>
      <c r="I6" s="16">
        <v>1.04</v>
      </c>
      <c r="J6" s="16">
        <v>1.05</v>
      </c>
      <c r="K6" s="16">
        <v>1.06</v>
      </c>
      <c r="L6" s="16">
        <v>1.07</v>
      </c>
      <c r="M6" s="16">
        <v>1.08</v>
      </c>
      <c r="N6" s="16">
        <v>1.0900000000000001</v>
      </c>
      <c r="O6" s="16">
        <v>1.1000000000000001</v>
      </c>
      <c r="P6" s="16">
        <v>1.1100000000000001</v>
      </c>
      <c r="Q6" s="16">
        <v>1.1200000000000001</v>
      </c>
      <c r="R6" s="16">
        <v>1.1299999999999999</v>
      </c>
      <c r="S6" s="16">
        <v>1.1399999999999999</v>
      </c>
      <c r="T6" s="16">
        <v>1.1499999999999999</v>
      </c>
      <c r="U6" s="16">
        <v>1.1599999999999999</v>
      </c>
      <c r="V6" s="16">
        <v>1.17</v>
      </c>
      <c r="W6" s="16">
        <v>1.18</v>
      </c>
      <c r="X6" s="16">
        <v>1.19</v>
      </c>
      <c r="Y6" s="16">
        <v>1.2</v>
      </c>
      <c r="Z6" s="16">
        <v>1.21</v>
      </c>
      <c r="AA6" s="16">
        <v>1.22</v>
      </c>
      <c r="AB6" s="16">
        <v>1.23</v>
      </c>
      <c r="AC6" s="16">
        <v>1.24</v>
      </c>
      <c r="AD6" s="16">
        <v>1.25</v>
      </c>
      <c r="AE6" s="16">
        <v>1.26</v>
      </c>
      <c r="AF6" s="16">
        <v>1.27</v>
      </c>
      <c r="AG6" s="16">
        <v>1.28</v>
      </c>
      <c r="AH6" s="16">
        <v>1.29</v>
      </c>
      <c r="AI6" s="16">
        <v>1.3</v>
      </c>
      <c r="AJ6" s="16">
        <v>1.31</v>
      </c>
      <c r="AK6" s="16">
        <v>1.32</v>
      </c>
      <c r="AL6" s="16">
        <v>1.33</v>
      </c>
      <c r="AM6" s="16">
        <v>1.34</v>
      </c>
      <c r="AN6" s="16">
        <v>1.35</v>
      </c>
      <c r="AO6" s="16">
        <v>1.36</v>
      </c>
      <c r="AP6" s="16">
        <v>1.37</v>
      </c>
      <c r="AQ6" s="16">
        <v>1.38</v>
      </c>
      <c r="AR6" s="16">
        <v>1.39</v>
      </c>
      <c r="AS6" s="16">
        <v>1.4</v>
      </c>
      <c r="AT6" s="16">
        <v>1.41</v>
      </c>
      <c r="AU6" s="16">
        <v>1.42</v>
      </c>
      <c r="AV6" s="16">
        <v>1.43</v>
      </c>
      <c r="AW6" s="16">
        <v>1.44</v>
      </c>
      <c r="AX6" s="16">
        <v>1.45</v>
      </c>
      <c r="AY6" s="16">
        <v>1.46</v>
      </c>
      <c r="AZ6" s="16">
        <v>1.47</v>
      </c>
      <c r="BA6" s="16">
        <v>1.48</v>
      </c>
      <c r="BB6" s="16">
        <v>1.49</v>
      </c>
      <c r="BC6" s="16">
        <v>1.5</v>
      </c>
      <c r="BD6" s="16">
        <v>1.51</v>
      </c>
      <c r="BE6" s="16">
        <v>1.52</v>
      </c>
      <c r="BF6" s="16">
        <v>1.53</v>
      </c>
      <c r="BG6" s="16">
        <v>1.54</v>
      </c>
      <c r="BH6" s="16">
        <v>1.55</v>
      </c>
      <c r="BI6" s="16">
        <v>1.56</v>
      </c>
      <c r="BJ6" s="16">
        <v>1.57</v>
      </c>
      <c r="BK6" s="16">
        <v>1.58</v>
      </c>
      <c r="BL6" s="16">
        <v>1.59</v>
      </c>
      <c r="BM6" s="16">
        <v>1.6</v>
      </c>
      <c r="BN6" s="16">
        <v>1.61</v>
      </c>
      <c r="BO6" s="16">
        <v>1.62</v>
      </c>
      <c r="BP6" s="16">
        <v>1.63</v>
      </c>
      <c r="BQ6" s="16">
        <v>1.64</v>
      </c>
      <c r="BR6" s="16">
        <v>1.65</v>
      </c>
      <c r="BS6" s="16">
        <v>1.66</v>
      </c>
      <c r="BT6" s="16">
        <v>1.67</v>
      </c>
      <c r="BU6" s="16">
        <v>1.68</v>
      </c>
      <c r="BV6" s="16">
        <v>1.69</v>
      </c>
      <c r="BW6" s="16">
        <v>1.7</v>
      </c>
      <c r="BX6" s="16">
        <v>1.71</v>
      </c>
      <c r="BY6" s="16">
        <v>1.72</v>
      </c>
      <c r="BZ6" s="16">
        <v>1.73</v>
      </c>
      <c r="CA6" s="16">
        <v>1.74</v>
      </c>
      <c r="CB6" s="16">
        <v>1.75</v>
      </c>
      <c r="CC6" s="16">
        <v>1.76</v>
      </c>
      <c r="CD6" s="16">
        <v>1.77</v>
      </c>
      <c r="CE6" s="16">
        <v>1.78</v>
      </c>
      <c r="CF6" s="16">
        <v>1.79</v>
      </c>
      <c r="CG6" s="16">
        <v>1.8</v>
      </c>
      <c r="CH6" s="16">
        <v>1.81</v>
      </c>
      <c r="CI6" s="16">
        <v>1.82</v>
      </c>
      <c r="CJ6" s="16">
        <v>1.83</v>
      </c>
      <c r="CK6" s="16">
        <v>1.84</v>
      </c>
      <c r="CL6" s="16">
        <v>1.85</v>
      </c>
      <c r="CM6" s="16">
        <v>1.86</v>
      </c>
      <c r="CN6" s="16">
        <v>1.87</v>
      </c>
      <c r="CO6" s="16">
        <v>1.88</v>
      </c>
      <c r="CP6" s="16">
        <v>1.89</v>
      </c>
      <c r="CQ6" s="16">
        <v>1.9</v>
      </c>
      <c r="CR6" s="16">
        <v>1.91</v>
      </c>
      <c r="CS6" s="16">
        <v>1.92</v>
      </c>
      <c r="CT6" s="16">
        <v>1.93</v>
      </c>
      <c r="CU6" s="16">
        <v>1.94</v>
      </c>
      <c r="CV6" s="16">
        <v>1.95</v>
      </c>
      <c r="CW6" s="16">
        <v>1.96</v>
      </c>
      <c r="CX6" s="16">
        <v>1.97</v>
      </c>
      <c r="CY6" s="16">
        <v>1.98</v>
      </c>
      <c r="CZ6" s="16">
        <v>1.99</v>
      </c>
      <c r="DA6" s="16">
        <v>2</v>
      </c>
      <c r="DB6" s="16">
        <v>2.1</v>
      </c>
      <c r="DC6" s="16">
        <v>2.2000000000000002</v>
      </c>
      <c r="DD6" s="16">
        <v>2.2999999999999998</v>
      </c>
      <c r="DE6" s="16">
        <v>2.4</v>
      </c>
      <c r="DF6" s="16">
        <v>2.5</v>
      </c>
      <c r="DG6" s="16">
        <v>2.6</v>
      </c>
      <c r="DH6" s="16">
        <v>2.7</v>
      </c>
      <c r="DI6" s="16">
        <v>2.8</v>
      </c>
      <c r="DJ6" s="16">
        <v>2.9</v>
      </c>
      <c r="DK6" s="16">
        <v>3</v>
      </c>
      <c r="DL6" s="16">
        <v>3.1</v>
      </c>
      <c r="DM6" s="16">
        <v>3.2</v>
      </c>
      <c r="DN6" s="16">
        <v>3.3</v>
      </c>
      <c r="DO6" s="16">
        <v>3.4</v>
      </c>
      <c r="DP6" s="16">
        <v>3.5</v>
      </c>
      <c r="DQ6" s="16">
        <v>3.6</v>
      </c>
      <c r="DR6" s="16">
        <v>3.7</v>
      </c>
      <c r="DS6" s="16">
        <v>3.8</v>
      </c>
      <c r="DT6" s="16">
        <v>3.9</v>
      </c>
      <c r="DU6" s="16">
        <v>4</v>
      </c>
      <c r="DV6" s="16">
        <v>4.0999999999999996</v>
      </c>
      <c r="DW6" s="16">
        <v>4.2</v>
      </c>
      <c r="DX6" s="16">
        <v>4.3</v>
      </c>
      <c r="DY6" s="16">
        <v>4.4000000000000004</v>
      </c>
      <c r="DZ6" s="16">
        <v>4.5</v>
      </c>
      <c r="EA6" s="16">
        <v>4.5999999999999996</v>
      </c>
      <c r="EB6" s="16">
        <v>4.7</v>
      </c>
      <c r="EC6" s="16">
        <v>4.8</v>
      </c>
      <c r="ED6" s="16">
        <v>4.9000000000000004</v>
      </c>
      <c r="EE6" s="16">
        <v>5</v>
      </c>
      <c r="EF6" s="16">
        <v>5.0999999999999996</v>
      </c>
      <c r="EG6" s="16">
        <v>5.2</v>
      </c>
      <c r="EH6" s="16">
        <v>5.3</v>
      </c>
      <c r="EI6" s="16">
        <v>5.4</v>
      </c>
      <c r="EJ6" s="16">
        <v>5.5</v>
      </c>
      <c r="EK6" s="16">
        <v>5.6</v>
      </c>
      <c r="EL6" s="16">
        <v>5.7</v>
      </c>
      <c r="EM6" s="16">
        <v>5.8</v>
      </c>
      <c r="EN6" s="16">
        <v>5.9</v>
      </c>
      <c r="EO6" s="16">
        <v>6</v>
      </c>
      <c r="EP6" s="16">
        <v>6.1</v>
      </c>
      <c r="EQ6" s="16">
        <v>6.2</v>
      </c>
      <c r="ER6" s="16">
        <v>6.3</v>
      </c>
      <c r="ES6" s="16">
        <v>6.4</v>
      </c>
      <c r="ET6" s="16">
        <v>6.5</v>
      </c>
      <c r="EU6" s="16">
        <v>6.6</v>
      </c>
      <c r="EV6" s="16">
        <v>6.7</v>
      </c>
      <c r="EW6" s="16">
        <v>6.8</v>
      </c>
      <c r="EX6" s="16">
        <v>6.9</v>
      </c>
      <c r="EY6" s="16">
        <v>7</v>
      </c>
      <c r="EZ6" s="16">
        <v>7.1</v>
      </c>
      <c r="FA6" s="16">
        <v>7.2</v>
      </c>
      <c r="FB6" s="16">
        <v>7.3</v>
      </c>
      <c r="FC6" s="16">
        <v>7.4</v>
      </c>
      <c r="FD6" s="16">
        <v>7.5</v>
      </c>
      <c r="FE6" s="16">
        <v>7.6</v>
      </c>
      <c r="FF6" s="16">
        <v>7.7</v>
      </c>
      <c r="FG6" s="16">
        <v>7.8</v>
      </c>
      <c r="FH6" s="16">
        <v>7.9</v>
      </c>
      <c r="FI6" s="16">
        <v>8</v>
      </c>
      <c r="FJ6" s="16">
        <v>8.1</v>
      </c>
      <c r="FK6" s="16">
        <v>8.1999999999999993</v>
      </c>
      <c r="FL6" s="16">
        <v>8.3000000000000007</v>
      </c>
      <c r="FM6" s="16">
        <v>8.4</v>
      </c>
      <c r="FN6" s="16">
        <v>8.5</v>
      </c>
      <c r="FO6" s="16">
        <v>8.6</v>
      </c>
      <c r="FP6" s="16">
        <v>8.6999999999999993</v>
      </c>
      <c r="FQ6" s="16">
        <v>8.8000000000000007</v>
      </c>
      <c r="FR6" s="16">
        <v>8.9</v>
      </c>
      <c r="FS6" s="16">
        <v>9</v>
      </c>
      <c r="FT6" s="16">
        <v>9.1</v>
      </c>
      <c r="FU6" s="16">
        <v>9.1999999999999993</v>
      </c>
      <c r="FV6" s="16">
        <v>9.3000000000000007</v>
      </c>
      <c r="FW6" s="16">
        <v>9.4</v>
      </c>
      <c r="FX6" s="16">
        <v>9.5</v>
      </c>
      <c r="FY6" s="16">
        <v>9.6</v>
      </c>
      <c r="FZ6" s="16">
        <v>9.6999999999999993</v>
      </c>
      <c r="GA6" s="16">
        <v>9.8000000000000007</v>
      </c>
      <c r="GB6" s="16">
        <v>9.9</v>
      </c>
      <c r="GC6" s="16">
        <v>10</v>
      </c>
      <c r="GD6" s="16">
        <v>11</v>
      </c>
      <c r="GE6" s="16">
        <v>12</v>
      </c>
      <c r="GF6" s="16">
        <v>13</v>
      </c>
      <c r="GG6" s="16">
        <v>14</v>
      </c>
      <c r="GH6" s="16">
        <v>15</v>
      </c>
      <c r="GI6" s="16">
        <v>16</v>
      </c>
      <c r="GJ6" s="16">
        <v>17</v>
      </c>
      <c r="GK6" s="16">
        <v>18</v>
      </c>
      <c r="GL6" s="16">
        <v>19</v>
      </c>
      <c r="GM6" s="16">
        <v>20</v>
      </c>
      <c r="GN6" s="16">
        <v>21</v>
      </c>
      <c r="GO6" s="16">
        <v>22</v>
      </c>
      <c r="GP6" s="16">
        <v>23</v>
      </c>
      <c r="GQ6" s="16">
        <v>24</v>
      </c>
      <c r="GR6" s="16">
        <v>25</v>
      </c>
      <c r="GS6" s="16">
        <v>26</v>
      </c>
      <c r="GT6" s="16">
        <v>27</v>
      </c>
      <c r="GU6" s="16">
        <v>28</v>
      </c>
      <c r="GV6" s="16">
        <v>29</v>
      </c>
      <c r="GW6" s="16">
        <v>30</v>
      </c>
      <c r="GX6" s="16">
        <v>31</v>
      </c>
      <c r="GY6" s="16">
        <v>32</v>
      </c>
      <c r="GZ6" s="16">
        <v>33</v>
      </c>
      <c r="HA6" s="16">
        <v>34</v>
      </c>
      <c r="HB6" s="16">
        <v>35</v>
      </c>
      <c r="HC6" s="16">
        <v>36</v>
      </c>
      <c r="HD6" s="16">
        <v>37</v>
      </c>
      <c r="HE6" s="16">
        <v>38</v>
      </c>
      <c r="HF6" s="16">
        <v>39</v>
      </c>
      <c r="HG6" s="16">
        <v>40</v>
      </c>
      <c r="HH6" s="16">
        <v>41</v>
      </c>
      <c r="HI6" s="16">
        <v>42</v>
      </c>
      <c r="HJ6" s="16">
        <v>43</v>
      </c>
      <c r="HK6" s="16">
        <v>44</v>
      </c>
      <c r="HL6" s="16">
        <v>45</v>
      </c>
      <c r="HM6" s="16">
        <v>46</v>
      </c>
      <c r="HN6" s="16">
        <v>47</v>
      </c>
      <c r="HO6" s="16">
        <v>48</v>
      </c>
      <c r="HP6" s="16">
        <v>49</v>
      </c>
      <c r="HQ6" s="16">
        <v>50</v>
      </c>
    </row>
    <row r="7" spans="1:225" x14ac:dyDescent="0.35">
      <c r="B7" s="26" t="s">
        <v>19</v>
      </c>
      <c r="C7" s="2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</row>
    <row r="8" spans="1:225" outlineLevel="1" x14ac:dyDescent="0.35">
      <c r="A8" s="18">
        <v>250000</v>
      </c>
      <c r="B8" s="25"/>
      <c r="C8" s="25" t="s">
        <v>24</v>
      </c>
      <c r="D8" s="22">
        <v>35298.445067516703</v>
      </c>
      <c r="E8" s="22">
        <v>100000</v>
      </c>
      <c r="F8" s="22">
        <v>90348.162172220793</v>
      </c>
      <c r="G8" s="22">
        <v>80190.909850250493</v>
      </c>
      <c r="H8" s="22">
        <v>71251.200109974801</v>
      </c>
      <c r="I8" s="22">
        <v>63586.126749432296</v>
      </c>
      <c r="J8" s="22">
        <v>57026.224324642099</v>
      </c>
      <c r="K8" s="22">
        <v>51388.113454957602</v>
      </c>
      <c r="L8" s="22">
        <v>46513.540869012199</v>
      </c>
      <c r="M8" s="22">
        <v>42273.177703144502</v>
      </c>
      <c r="N8" s="22">
        <v>38562.799313242103</v>
      </c>
      <c r="O8" s="22">
        <v>35298.445067516703</v>
      </c>
      <c r="P8" s="22">
        <v>32412.1504440219</v>
      </c>
      <c r="Q8" s="22">
        <v>29848.518549071399</v>
      </c>
      <c r="R8" s="22">
        <v>27562.051160653999</v>
      </c>
      <c r="S8" s="22">
        <v>25515.0907987682</v>
      </c>
      <c r="T8" s="22">
        <v>23676.234440567201</v>
      </c>
      <c r="U8" s="22">
        <v>22019.105994682999</v>
      </c>
      <c r="V8" s="22">
        <v>20521.4007868878</v>
      </c>
      <c r="W8" s="22">
        <v>19164.136724764801</v>
      </c>
      <c r="X8" s="22">
        <v>17931.0632442635</v>
      </c>
      <c r="Y8" s="22">
        <v>16808.1914270946</v>
      </c>
      <c r="Z8" s="22">
        <v>15783.417775006001</v>
      </c>
      <c r="AA8" s="22">
        <v>14846.220853139001</v>
      </c>
      <c r="AB8" s="22">
        <v>13987.4150014835</v>
      </c>
      <c r="AC8" s="22">
        <v>13201.3550271595</v>
      </c>
      <c r="AD8" s="22">
        <v>12681.441638259799</v>
      </c>
      <c r="AE8" s="22">
        <v>12232.992979144799</v>
      </c>
      <c r="AF8" s="22">
        <v>11927.2603327488</v>
      </c>
      <c r="AG8" s="22">
        <v>11637.915278136101</v>
      </c>
      <c r="AH8" s="22">
        <v>11364.136940869201</v>
      </c>
      <c r="AI8" s="22">
        <v>11181.6891455032</v>
      </c>
      <c r="AJ8" s="22">
        <v>11027.6986298007</v>
      </c>
      <c r="AK8" s="22">
        <v>10881.3753462654</v>
      </c>
      <c r="AL8" s="22">
        <v>10750.9587969203</v>
      </c>
      <c r="AM8" s="22">
        <v>10682.1814932864</v>
      </c>
      <c r="AN8" s="22">
        <v>10616.994898348499</v>
      </c>
      <c r="AO8" s="22">
        <v>10555.2130236709</v>
      </c>
      <c r="AP8" s="22">
        <v>10496.660338273099</v>
      </c>
      <c r="AQ8" s="22">
        <v>10441.170667579599</v>
      </c>
      <c r="AR8" s="22">
        <v>10388.586320111601</v>
      </c>
      <c r="AS8" s="22">
        <v>10346.6434137611</v>
      </c>
      <c r="AT8" s="22">
        <v>10333.1132046069</v>
      </c>
      <c r="AU8" s="22">
        <v>10320.513095027</v>
      </c>
      <c r="AV8" s="22">
        <v>10308.768854231101</v>
      </c>
      <c r="AW8" s="22">
        <v>10297.8129443655</v>
      </c>
      <c r="AX8" s="22">
        <v>10287.5838484092</v>
      </c>
      <c r="AY8" s="22">
        <v>10278.0254728813</v>
      </c>
      <c r="AZ8" s="22">
        <v>10269.086616103499</v>
      </c>
      <c r="BA8" s="22">
        <v>10260.7204940417</v>
      </c>
      <c r="BB8" s="22">
        <v>10252.884316837601</v>
      </c>
      <c r="BC8" s="22">
        <v>10245.5389100541</v>
      </c>
      <c r="BD8" s="22">
        <v>10238.648375442301</v>
      </c>
      <c r="BE8" s="22">
        <v>10232.1797867025</v>
      </c>
      <c r="BF8" s="22">
        <v>10226.1029162826</v>
      </c>
      <c r="BG8" s="22">
        <v>10220.389989752</v>
      </c>
      <c r="BH8" s="22">
        <v>10215.015464707099</v>
      </c>
      <c r="BI8" s="22">
        <v>10209.9558315381</v>
      </c>
      <c r="BJ8" s="22">
        <v>10205.1894336974</v>
      </c>
      <c r="BK8" s="22">
        <v>10200.696305394</v>
      </c>
      <c r="BL8" s="22">
        <v>10196.4580248723</v>
      </c>
      <c r="BM8" s="22">
        <v>10192.4575816494</v>
      </c>
      <c r="BN8" s="22">
        <v>10188.6792562676</v>
      </c>
      <c r="BO8" s="22">
        <v>10185.1085112786</v>
      </c>
      <c r="BP8" s="22">
        <v>10181.731892321301</v>
      </c>
      <c r="BQ8" s="22">
        <v>10178.536938278399</v>
      </c>
      <c r="BR8" s="22">
        <v>10175.512099605899</v>
      </c>
      <c r="BS8" s="22">
        <v>10172.6466640293</v>
      </c>
      <c r="BT8" s="22">
        <v>10169.930688885301</v>
      </c>
      <c r="BU8" s="22">
        <v>10167.354939463599</v>
      </c>
      <c r="BV8" s="22">
        <v>10164.9108327707</v>
      </c>
      <c r="BW8" s="22">
        <v>10162.590386198999</v>
      </c>
      <c r="BX8" s="22">
        <v>10160.3861706364</v>
      </c>
      <c r="BY8" s="22">
        <v>10158.291267598601</v>
      </c>
      <c r="BZ8" s="22">
        <v>10156.2992300106</v>
      </c>
      <c r="CA8" s="22">
        <v>10154.4040462991</v>
      </c>
      <c r="CB8" s="22">
        <v>10152.600107492101</v>
      </c>
      <c r="CC8" s="22">
        <v>10150.882177052899</v>
      </c>
      <c r="CD8" s="22">
        <v>10149.2453632011</v>
      </c>
      <c r="CE8" s="22">
        <v>10147.685093496701</v>
      </c>
      <c r="CF8" s="22">
        <v>10146.197091488701</v>
      </c>
      <c r="CG8" s="22">
        <v>10144.777355242601</v>
      </c>
      <c r="CH8" s="22">
        <v>10143.4221375856</v>
      </c>
      <c r="CI8" s="22">
        <v>10142.127927916799</v>
      </c>
      <c r="CJ8" s="22">
        <v>10140.8914354509</v>
      </c>
      <c r="CK8" s="22">
        <v>10139.7095737688</v>
      </c>
      <c r="CL8" s="22">
        <v>10138.579446567799</v>
      </c>
      <c r="CM8" s="22">
        <v>10137.498334506499</v>
      </c>
      <c r="CN8" s="22">
        <v>10136.463683055699</v>
      </c>
      <c r="CO8" s="22">
        <v>10135.473091269499</v>
      </c>
      <c r="CP8" s="22">
        <v>10134.5243014017</v>
      </c>
      <c r="CQ8" s="22">
        <v>10133.615189297399</v>
      </c>
      <c r="CR8" s="22">
        <v>10132.7437554976</v>
      </c>
      <c r="CS8" s="22">
        <v>10131.9081169981</v>
      </c>
      <c r="CT8" s="22">
        <v>10131.1064996111</v>
      </c>
      <c r="CU8" s="22">
        <v>10130.337230880699</v>
      </c>
      <c r="CV8" s="22">
        <v>10129.598733508599</v>
      </c>
      <c r="CW8" s="22">
        <v>10128.889519250301</v>
      </c>
      <c r="CX8" s="22">
        <v>10128.208183245</v>
      </c>
      <c r="CY8" s="22">
        <v>10127.5533987443</v>
      </c>
      <c r="CZ8" s="22">
        <v>10126.923912211299</v>
      </c>
      <c r="DA8" s="22">
        <v>10126.3185387592</v>
      </c>
      <c r="DB8" s="22">
        <v>10121.3717377949</v>
      </c>
      <c r="DC8" s="22">
        <v>10117.9102789015</v>
      </c>
      <c r="DD8" s="22">
        <v>10115.4203259306</v>
      </c>
      <c r="DE8" s="22">
        <v>10113.585191038001</v>
      </c>
      <c r="DF8" s="22">
        <v>10112.2033237818</v>
      </c>
      <c r="DG8" s="22">
        <v>10111.1427315374</v>
      </c>
      <c r="DH8" s="22">
        <v>10110.314735249</v>
      </c>
      <c r="DI8" s="22">
        <v>10109.658370773999</v>
      </c>
      <c r="DJ8" s="22">
        <v>10109.1308483962</v>
      </c>
      <c r="DK8" s="22">
        <v>10108.701564487301</v>
      </c>
      <c r="DL8" s="22">
        <v>10108.3482532123</v>
      </c>
      <c r="DM8" s="22">
        <v>10108.0544598016</v>
      </c>
      <c r="DN8" s="22">
        <v>10107.807848602601</v>
      </c>
      <c r="DO8" s="22">
        <v>10107.5990494786</v>
      </c>
      <c r="DP8" s="22">
        <v>10107.420858073399</v>
      </c>
      <c r="DQ8" s="22">
        <v>10107.267672812601</v>
      </c>
      <c r="DR8" s="22">
        <v>10107.1350928869</v>
      </c>
      <c r="DS8" s="22">
        <v>10107.0196273687</v>
      </c>
      <c r="DT8" s="22">
        <v>10106.918482139899</v>
      </c>
      <c r="DU8" s="22">
        <v>10106.829402015999</v>
      </c>
      <c r="DV8" s="22">
        <v>10106.7505525091</v>
      </c>
      <c r="DW8" s="22">
        <v>10106.6804303848</v>
      </c>
      <c r="DX8" s="22">
        <v>10106.6177953609</v>
      </c>
      <c r="DY8" s="22">
        <v>10106.5616174878</v>
      </c>
      <c r="DZ8" s="22">
        <v>10106.5110362709</v>
      </c>
      <c r="EA8" s="22">
        <v>10106.465328665499</v>
      </c>
      <c r="EB8" s="22">
        <v>10106.423883830999</v>
      </c>
      <c r="EC8" s="22">
        <v>10106.3861830775</v>
      </c>
      <c r="ED8" s="22">
        <v>10106.3517838311</v>
      </c>
      <c r="EE8" s="22">
        <v>10106.3203067308</v>
      </c>
      <c r="EF8" s="22">
        <v>10106.291425183899</v>
      </c>
      <c r="EG8" s="22">
        <v>10106.2648568636</v>
      </c>
      <c r="EH8" s="22">
        <v>10106.2403567493</v>
      </c>
      <c r="EI8" s="22">
        <v>10106.217711401299</v>
      </c>
      <c r="EJ8" s="22">
        <v>10106.1967342267</v>
      </c>
      <c r="EK8" s="22">
        <v>10106.1772615482</v>
      </c>
      <c r="EL8" s="22">
        <v>10106.159149323001</v>
      </c>
      <c r="EM8" s="22">
        <v>10106.142270394101</v>
      </c>
      <c r="EN8" s="22">
        <v>10106.1265121777</v>
      </c>
      <c r="EO8" s="22">
        <v>10106.1117747097</v>
      </c>
      <c r="EP8" s="22">
        <v>10106.097968989399</v>
      </c>
      <c r="EQ8" s="22">
        <v>10106.085015570399</v>
      </c>
      <c r="ER8" s="22">
        <v>10106.0728433572</v>
      </c>
      <c r="ES8" s="22">
        <v>10106.061388574501</v>
      </c>
      <c r="ET8" s="22">
        <v>10106.0505938809</v>
      </c>
      <c r="EU8" s="22">
        <v>10106.040407606</v>
      </c>
      <c r="EV8" s="22">
        <v>10106.0307830893</v>
      </c>
      <c r="EW8" s="22">
        <v>10106.0216781079</v>
      </c>
      <c r="EX8" s="22">
        <v>10106.013054379</v>
      </c>
      <c r="EY8" s="22">
        <v>10106.004877125501</v>
      </c>
      <c r="EZ8" s="22">
        <v>10105.9971146967</v>
      </c>
      <c r="FA8" s="22">
        <v>10105.9897382363</v>
      </c>
      <c r="FB8" s="22">
        <v>10105.982721390101</v>
      </c>
      <c r="FC8" s="22">
        <v>10105.9760400495</v>
      </c>
      <c r="FD8" s="22">
        <v>10105.9696721242</v>
      </c>
      <c r="FE8" s="22">
        <v>10105.963597342299</v>
      </c>
      <c r="FF8" s="22">
        <v>10105.9577970726</v>
      </c>
      <c r="FG8" s="22">
        <v>10105.952254166799</v>
      </c>
      <c r="FH8" s="22">
        <v>10105.9469528191</v>
      </c>
      <c r="FI8" s="22">
        <v>10105.941878441499</v>
      </c>
      <c r="FJ8" s="22">
        <v>10105.9370175522</v>
      </c>
      <c r="FK8" s="22">
        <v>10105.9323576755</v>
      </c>
      <c r="FL8" s="22">
        <v>10105.927887252299</v>
      </c>
      <c r="FM8" s="22">
        <v>10105.9235955604</v>
      </c>
      <c r="FN8" s="22">
        <v>10105.919472641301</v>
      </c>
      <c r="FO8" s="22">
        <v>10105.9155092362</v>
      </c>
      <c r="FP8" s="22">
        <v>10105.9116967269</v>
      </c>
      <c r="FQ8" s="22">
        <v>10105.9080270826</v>
      </c>
      <c r="FR8" s="22">
        <v>10105.9044928125</v>
      </c>
      <c r="FS8" s="22">
        <v>10105.9010869221</v>
      </c>
      <c r="FT8" s="22">
        <v>10105.8978028741</v>
      </c>
      <c r="FU8" s="22">
        <v>10105.8946345523</v>
      </c>
      <c r="FV8" s="22">
        <v>10105.8915762293</v>
      </c>
      <c r="FW8" s="22">
        <v>10105.888622536901</v>
      </c>
      <c r="FX8" s="22">
        <v>10105.885768439</v>
      </c>
      <c r="FY8" s="22">
        <v>10105.8830092071</v>
      </c>
      <c r="FZ8" s="22">
        <v>10105.8803403976</v>
      </c>
      <c r="GA8" s="22">
        <v>10105.8777578313</v>
      </c>
      <c r="GB8" s="22">
        <v>10105.8752575743</v>
      </c>
      <c r="GC8" s="22">
        <v>10105.8728359211</v>
      </c>
      <c r="GD8" s="22">
        <v>10105.852262134</v>
      </c>
      <c r="GE8" s="22">
        <v>10105.836686922599</v>
      </c>
      <c r="GF8" s="22">
        <v>10105.824527773</v>
      </c>
      <c r="GG8" s="22">
        <v>10105.814796064</v>
      </c>
      <c r="GH8" s="22">
        <v>10105.8068454574</v>
      </c>
      <c r="GI8" s="22">
        <v>10105.8002371525</v>
      </c>
      <c r="GJ8" s="22">
        <v>10105.7946636339</v>
      </c>
      <c r="GK8" s="22">
        <v>10105.789903473</v>
      </c>
      <c r="GL8" s="22">
        <v>10105.785793459199</v>
      </c>
      <c r="GM8" s="22">
        <v>10105.782210818699</v>
      </c>
      <c r="GN8" s="22">
        <v>10105.77906153</v>
      </c>
      <c r="GO8" s="22">
        <v>10105.776272441801</v>
      </c>
      <c r="GP8" s="22">
        <v>10105.7737858321</v>
      </c>
      <c r="GQ8" s="22">
        <v>10105.7715555748</v>
      </c>
      <c r="GR8" s="22">
        <v>10105.7695443876</v>
      </c>
      <c r="GS8" s="22">
        <v>10105.767721824101</v>
      </c>
      <c r="GT8" s="22">
        <v>10105.766062786201</v>
      </c>
      <c r="GU8" s="22">
        <v>10105.764546406201</v>
      </c>
      <c r="GV8" s="22">
        <v>10105.763155196901</v>
      </c>
      <c r="GW8" s="22">
        <v>10105.7618743981</v>
      </c>
      <c r="GX8" s="22">
        <v>10105.7606914672</v>
      </c>
      <c r="GY8" s="22">
        <v>10105.7595956805</v>
      </c>
      <c r="GZ8" s="22">
        <v>10105.758577816699</v>
      </c>
      <c r="HA8" s="22">
        <v>10105.757629903799</v>
      </c>
      <c r="HB8" s="22">
        <v>10105.7567450155</v>
      </c>
      <c r="HC8" s="22">
        <v>10105.7559171059</v>
      </c>
      <c r="HD8" s="22">
        <v>10105.7551408747</v>
      </c>
      <c r="HE8" s="22">
        <v>10105.7544116562</v>
      </c>
      <c r="HF8" s="22">
        <v>10105.7537253271</v>
      </c>
      <c r="HG8" s="22">
        <v>10105.7530782306</v>
      </c>
      <c r="HH8" s="22">
        <v>10105.752467112499</v>
      </c>
      <c r="HI8" s="22">
        <v>10105.7518890671</v>
      </c>
      <c r="HJ8" s="22">
        <v>10105.7513414924</v>
      </c>
      <c r="HK8" s="22">
        <v>10105.750822051201</v>
      </c>
      <c r="HL8" s="22">
        <v>10105.7503286384</v>
      </c>
      <c r="HM8" s="22">
        <v>10105.7498593533</v>
      </c>
      <c r="HN8" s="22">
        <v>10105.749412475099</v>
      </c>
      <c r="HO8" s="22">
        <v>10105.748986442301</v>
      </c>
      <c r="HP8" s="22">
        <v>10105.748579834801</v>
      </c>
      <c r="HQ8" s="22">
        <v>10105.7481913582</v>
      </c>
    </row>
    <row r="9" spans="1:225" outlineLevel="1" x14ac:dyDescent="0.35">
      <c r="A9" s="19">
        <v>100000</v>
      </c>
      <c r="B9" s="25"/>
      <c r="C9" s="25" t="s">
        <v>25</v>
      </c>
      <c r="D9" s="22">
        <v>64133.365623676204</v>
      </c>
      <c r="E9" s="22">
        <v>100000</v>
      </c>
      <c r="F9" s="22">
        <v>100400.31946785</v>
      </c>
      <c r="G9" s="22">
        <v>97454.331721201306</v>
      </c>
      <c r="H9" s="22">
        <v>93497.337478537607</v>
      </c>
      <c r="I9" s="22">
        <v>89168.029629385506</v>
      </c>
      <c r="J9" s="22">
        <v>84732.708602637198</v>
      </c>
      <c r="K9" s="22">
        <v>80327.276557022196</v>
      </c>
      <c r="L9" s="22">
        <v>76028.3789697756</v>
      </c>
      <c r="M9" s="22">
        <v>71880.979176058507</v>
      </c>
      <c r="N9" s="22">
        <v>67911.234812371506</v>
      </c>
      <c r="O9" s="22">
        <v>64133.365623676204</v>
      </c>
      <c r="P9" s="22">
        <v>60553.688859521499</v>
      </c>
      <c r="Q9" s="22">
        <v>57173.164228351801</v>
      </c>
      <c r="R9" s="22">
        <v>53989.083668417203</v>
      </c>
      <c r="S9" s="22">
        <v>50996.235707396001</v>
      </c>
      <c r="T9" s="22">
        <v>48187.729166780897</v>
      </c>
      <c r="U9" s="22">
        <v>45555.586505982799</v>
      </c>
      <c r="V9" s="22">
        <v>43091.176211779501</v>
      </c>
      <c r="W9" s="22">
        <v>40785.529843012497</v>
      </c>
      <c r="X9" s="22">
        <v>38629.574781009702</v>
      </c>
      <c r="Y9" s="22">
        <v>36614.304438678097</v>
      </c>
      <c r="Z9" s="22">
        <v>34730.901526377398</v>
      </c>
      <c r="AA9" s="22">
        <v>32970.825774856799</v>
      </c>
      <c r="AB9" s="22">
        <v>31325.874581172699</v>
      </c>
      <c r="AC9" s="22">
        <v>29793.652959313102</v>
      </c>
      <c r="AD9" s="22">
        <v>28822.512695246201</v>
      </c>
      <c r="AE9" s="22">
        <v>27983.353096364699</v>
      </c>
      <c r="AF9" s="22">
        <v>27446.1707907905</v>
      </c>
      <c r="AG9" s="22">
        <v>26926.645674331801</v>
      </c>
      <c r="AH9" s="22">
        <v>26425.359975495499</v>
      </c>
      <c r="AI9" s="22">
        <v>26121.4948467381</v>
      </c>
      <c r="AJ9" s="22">
        <v>25871.7618270282</v>
      </c>
      <c r="AK9" s="22">
        <v>25629.122418146999</v>
      </c>
      <c r="AL9" s="22">
        <v>25414.224417389101</v>
      </c>
      <c r="AM9" s="22">
        <v>25336.786609692299</v>
      </c>
      <c r="AN9" s="22">
        <v>25260.823201616498</v>
      </c>
      <c r="AO9" s="22">
        <v>25186.556286246399</v>
      </c>
      <c r="AP9" s="22">
        <v>25114.164228409001</v>
      </c>
      <c r="AQ9" s="22">
        <v>25043.786630987801</v>
      </c>
      <c r="AR9" s="22">
        <v>24975.5289496941</v>
      </c>
      <c r="AS9" s="22">
        <v>24928.466771578202</v>
      </c>
      <c r="AT9" s="22">
        <v>24946.011966904302</v>
      </c>
      <c r="AU9" s="22">
        <v>24962.391225189102</v>
      </c>
      <c r="AV9" s="22">
        <v>24977.697174344201</v>
      </c>
      <c r="AW9" s="22">
        <v>24992.013953743</v>
      </c>
      <c r="AX9" s="22">
        <v>25005.418085977199</v>
      </c>
      <c r="AY9" s="22">
        <v>25017.979251087902</v>
      </c>
      <c r="AZ9" s="22">
        <v>25029.760974791101</v>
      </c>
      <c r="BA9" s="22">
        <v>25040.821240834601</v>
      </c>
      <c r="BB9" s="22">
        <v>25051.213036401299</v>
      </c>
      <c r="BC9" s="22">
        <v>25060.984838394001</v>
      </c>
      <c r="BD9" s="22">
        <v>25070.181047484301</v>
      </c>
      <c r="BE9" s="22">
        <v>25078.8423759736</v>
      </c>
      <c r="BF9" s="22">
        <v>25087.0061947783</v>
      </c>
      <c r="BG9" s="22">
        <v>25094.7068442073</v>
      </c>
      <c r="BH9" s="22">
        <v>25101.9759126381</v>
      </c>
      <c r="BI9" s="22">
        <v>25108.842486698901</v>
      </c>
      <c r="BJ9" s="22">
        <v>25115.3333761375</v>
      </c>
      <c r="BK9" s="22">
        <v>25121.473316173098</v>
      </c>
      <c r="BL9" s="22">
        <v>25127.2851498009</v>
      </c>
      <c r="BM9" s="22">
        <v>25132.789992223701</v>
      </c>
      <c r="BN9" s="22">
        <v>25138.007379335198</v>
      </c>
      <c r="BO9" s="22">
        <v>25142.955401952899</v>
      </c>
      <c r="BP9" s="22">
        <v>25147.650827304798</v>
      </c>
      <c r="BQ9" s="22">
        <v>25152.1092091018</v>
      </c>
      <c r="BR9" s="22">
        <v>25156.344987376498</v>
      </c>
      <c r="BS9" s="22">
        <v>25160.3715791377</v>
      </c>
      <c r="BT9" s="22">
        <v>25164.201460771099</v>
      </c>
      <c r="BU9" s="22">
        <v>25167.846243016</v>
      </c>
      <c r="BV9" s="22">
        <v>25171.316739256199</v>
      </c>
      <c r="BW9" s="22">
        <v>25174.6230277824</v>
      </c>
      <c r="BX9" s="22">
        <v>25177.774508615301</v>
      </c>
      <c r="BY9" s="22">
        <v>25180.779955413</v>
      </c>
      <c r="BZ9" s="22">
        <v>25183.6475629331</v>
      </c>
      <c r="CA9" s="22">
        <v>25186.3849904704</v>
      </c>
      <c r="CB9" s="22">
        <v>25188.999401646899</v>
      </c>
      <c r="CC9" s="22">
        <v>25191.4975008931</v>
      </c>
      <c r="CD9" s="22">
        <v>25193.8855669244</v>
      </c>
      <c r="CE9" s="22">
        <v>25196.169483486501</v>
      </c>
      <c r="CF9" s="22">
        <v>25198.3547676159</v>
      </c>
      <c r="CG9" s="22">
        <v>25200.446595637601</v>
      </c>
      <c r="CH9" s="22">
        <v>25202.4498271005</v>
      </c>
      <c r="CI9" s="22">
        <v>25204.3690268315</v>
      </c>
      <c r="CJ9" s="22">
        <v>25206.208485270301</v>
      </c>
      <c r="CK9" s="22">
        <v>25207.972237236099</v>
      </c>
      <c r="CL9" s="22">
        <v>25209.664079256501</v>
      </c>
      <c r="CM9" s="22">
        <v>25211.287585582599</v>
      </c>
      <c r="CN9" s="22">
        <v>25212.846122999901</v>
      </c>
      <c r="CO9" s="22">
        <v>25214.342864534701</v>
      </c>
      <c r="CP9" s="22">
        <v>25215.780802147099</v>
      </c>
      <c r="CQ9" s="22">
        <v>25217.1627584938</v>
      </c>
      <c r="CR9" s="22">
        <v>25218.491397836398</v>
      </c>
      <c r="CS9" s="22">
        <v>25219.769236161901</v>
      </c>
      <c r="CT9" s="22">
        <v>25220.998650581099</v>
      </c>
      <c r="CU9" s="22">
        <v>25222.181888059498</v>
      </c>
      <c r="CV9" s="22">
        <v>25223.321073534</v>
      </c>
      <c r="CW9" s="22">
        <v>25224.418217463401</v>
      </c>
      <c r="CX9" s="22">
        <v>25225.475222856399</v>
      </c>
      <c r="CY9" s="22">
        <v>25226.493891815298</v>
      </c>
      <c r="CZ9" s="22">
        <v>25227.475931635399</v>
      </c>
      <c r="DA9" s="22">
        <v>25228.422960490901</v>
      </c>
      <c r="DB9" s="22">
        <v>25236.269563808899</v>
      </c>
      <c r="DC9" s="22">
        <v>25241.899613369202</v>
      </c>
      <c r="DD9" s="22">
        <v>25246.043352496501</v>
      </c>
      <c r="DE9" s="22">
        <v>25249.162004056601</v>
      </c>
      <c r="DF9" s="22">
        <v>25251.555895136102</v>
      </c>
      <c r="DG9" s="22">
        <v>25253.425935464002</v>
      </c>
      <c r="DH9" s="22">
        <v>25254.9098020569</v>
      </c>
      <c r="DI9" s="22">
        <v>25256.103900318001</v>
      </c>
      <c r="DJ9" s="22">
        <v>25257.077063951001</v>
      </c>
      <c r="DK9" s="22">
        <v>25257.879315628001</v>
      </c>
      <c r="DL9" s="22">
        <v>25258.547596320699</v>
      </c>
      <c r="DM9" s="22">
        <v>25259.109589548701</v>
      </c>
      <c r="DN9" s="22">
        <v>25259.586322161002</v>
      </c>
      <c r="DO9" s="22">
        <v>25259.9939636624</v>
      </c>
      <c r="DP9" s="22">
        <v>25260.3450908786</v>
      </c>
      <c r="DQ9" s="22">
        <v>25260.649589893099</v>
      </c>
      <c r="DR9" s="22">
        <v>25260.9153080463</v>
      </c>
      <c r="DS9" s="22">
        <v>25261.148531208699</v>
      </c>
      <c r="DT9" s="22">
        <v>25261.354337259301</v>
      </c>
      <c r="DU9" s="22">
        <v>25261.536860747899</v>
      </c>
      <c r="DV9" s="22">
        <v>25261.699493088501</v>
      </c>
      <c r="DW9" s="22">
        <v>25261.845035440401</v>
      </c>
      <c r="DX9" s="22">
        <v>25261.975816509999</v>
      </c>
      <c r="DY9" s="22">
        <v>25262.093784090601</v>
      </c>
      <c r="DZ9" s="22">
        <v>25262.200576761701</v>
      </c>
      <c r="EA9" s="22">
        <v>25262.297580470498</v>
      </c>
      <c r="EB9" s="22">
        <v>25262.385973499499</v>
      </c>
      <c r="EC9" s="22">
        <v>25262.466762445201</v>
      </c>
      <c r="ED9" s="22">
        <v>25262.5408111865</v>
      </c>
      <c r="EE9" s="22">
        <v>25262.608864350401</v>
      </c>
      <c r="EF9" s="22">
        <v>25262.671566428598</v>
      </c>
      <c r="EG9" s="22">
        <v>25262.7294774363</v>
      </c>
      <c r="EH9" s="22">
        <v>25262.7830858044</v>
      </c>
      <c r="EI9" s="22">
        <v>25262.832819046998</v>
      </c>
      <c r="EJ9" s="22">
        <v>25262.879052629702</v>
      </c>
      <c r="EK9" s="22">
        <v>25262.922117374601</v>
      </c>
      <c r="EL9" s="22">
        <v>25262.962305670299</v>
      </c>
      <c r="EM9" s="22">
        <v>25262.999876701801</v>
      </c>
      <c r="EN9" s="22">
        <v>25263.035060871702</v>
      </c>
      <c r="EO9" s="22">
        <v>25263.068063551102</v>
      </c>
      <c r="EP9" s="22">
        <v>25263.0990682755</v>
      </c>
      <c r="EQ9" s="22">
        <v>25263.128239474499</v>
      </c>
      <c r="ER9" s="22">
        <v>25263.155724813801</v>
      </c>
      <c r="ES9" s="22">
        <v>25263.181657208301</v>
      </c>
      <c r="ET9" s="22">
        <v>25263.206156560602</v>
      </c>
      <c r="EU9" s="22">
        <v>25263.229331264301</v>
      </c>
      <c r="EV9" s="22">
        <v>25263.251279509201</v>
      </c>
      <c r="EW9" s="22">
        <v>25263.2720904171</v>
      </c>
      <c r="EX9" s="22">
        <v>25263.291845032501</v>
      </c>
      <c r="EY9" s="22">
        <v>25263.310617190298</v>
      </c>
      <c r="EZ9" s="22">
        <v>25263.328474275098</v>
      </c>
      <c r="FA9" s="22">
        <v>25263.345477890201</v>
      </c>
      <c r="FB9" s="22">
        <v>25263.361684445899</v>
      </c>
      <c r="FC9" s="22">
        <v>25263.3771456799</v>
      </c>
      <c r="FD9" s="22">
        <v>25263.391909117199</v>
      </c>
      <c r="FE9" s="22">
        <v>25263.406018477799</v>
      </c>
      <c r="FF9" s="22">
        <v>25263.419514039899</v>
      </c>
      <c r="FG9" s="22">
        <v>25263.432432961999</v>
      </c>
      <c r="FH9" s="22">
        <v>25263.444809571502</v>
      </c>
      <c r="FI9" s="22">
        <v>25263.456675621299</v>
      </c>
      <c r="FJ9" s="22">
        <v>25263.4680605207</v>
      </c>
      <c r="FK9" s="22">
        <v>25263.478991541699</v>
      </c>
      <c r="FL9" s="22">
        <v>25263.4894940046</v>
      </c>
      <c r="FM9" s="22">
        <v>25263.499591444899</v>
      </c>
      <c r="FN9" s="22">
        <v>25263.509305763899</v>
      </c>
      <c r="FO9" s="22">
        <v>25263.518657364501</v>
      </c>
      <c r="FP9" s="22">
        <v>25263.527665273701</v>
      </c>
      <c r="FQ9" s="22">
        <v>25263.536347254001</v>
      </c>
      <c r="FR9" s="22">
        <v>25263.544719903999</v>
      </c>
      <c r="FS9" s="22">
        <v>25263.552798750101</v>
      </c>
      <c r="FT9" s="22">
        <v>25263.560598329001</v>
      </c>
      <c r="FU9" s="22">
        <v>25263.568132264099</v>
      </c>
      <c r="FV9" s="22">
        <v>25263.5754133341</v>
      </c>
      <c r="FW9" s="22">
        <v>25263.582453535801</v>
      </c>
      <c r="FX9" s="22">
        <v>25263.589264141901</v>
      </c>
      <c r="FY9" s="22">
        <v>25263.595855753199</v>
      </c>
      <c r="FZ9" s="22">
        <v>25263.602238347299</v>
      </c>
      <c r="GA9" s="22">
        <v>25263.608421322198</v>
      </c>
      <c r="GB9" s="22">
        <v>25263.6144135369</v>
      </c>
      <c r="GC9" s="22">
        <v>25263.620223348898</v>
      </c>
      <c r="GD9" s="22">
        <v>25263.669830424202</v>
      </c>
      <c r="GE9" s="22">
        <v>25263.707702323401</v>
      </c>
      <c r="GF9" s="22">
        <v>25263.737476766401</v>
      </c>
      <c r="GG9" s="22">
        <v>25263.761449959002</v>
      </c>
      <c r="GH9" s="22">
        <v>25263.7811365054</v>
      </c>
      <c r="GI9" s="22">
        <v>25263.7975726392</v>
      </c>
      <c r="GJ9" s="22">
        <v>25263.811489495602</v>
      </c>
      <c r="GK9" s="22">
        <v>25263.823416697</v>
      </c>
      <c r="GL9" s="22">
        <v>25263.833746712</v>
      </c>
      <c r="GM9" s="22">
        <v>25263.842776191501</v>
      </c>
      <c r="GN9" s="22">
        <v>25263.850733302501</v>
      </c>
      <c r="GO9" s="22">
        <v>25263.8577962663</v>
      </c>
      <c r="GP9" s="22">
        <v>25263.8641062194</v>
      </c>
      <c r="GQ9" s="22">
        <v>25263.869776317901</v>
      </c>
      <c r="GR9" s="22">
        <v>25263.8748983</v>
      </c>
      <c r="GS9" s="22">
        <v>25263.879547293</v>
      </c>
      <c r="GT9" s="22">
        <v>25263.883785388702</v>
      </c>
      <c r="GU9" s="22">
        <v>25263.887664337199</v>
      </c>
      <c r="GV9" s="22">
        <v>25263.8912276023</v>
      </c>
      <c r="GW9" s="22">
        <v>25263.8945119481</v>
      </c>
      <c r="GX9" s="22">
        <v>25263.897548675399</v>
      </c>
      <c r="GY9" s="22">
        <v>25263.9003645956</v>
      </c>
      <c r="GZ9" s="22">
        <v>25263.902982804098</v>
      </c>
      <c r="HA9" s="22">
        <v>25263.9054232995</v>
      </c>
      <c r="HB9" s="22">
        <v>25263.907703484299</v>
      </c>
      <c r="HC9" s="22">
        <v>25263.909838570598</v>
      </c>
      <c r="HD9" s="22">
        <v>25263.911841913101</v>
      </c>
      <c r="HE9" s="22">
        <v>25263.913725283401</v>
      </c>
      <c r="HF9" s="22">
        <v>25263.9154990967</v>
      </c>
      <c r="HG9" s="22">
        <v>25263.917172601101</v>
      </c>
      <c r="HH9" s="22">
        <v>25263.918754036298</v>
      </c>
      <c r="HI9" s="22">
        <v>25263.9202507665</v>
      </c>
      <c r="HJ9" s="22">
        <v>25263.9216693938</v>
      </c>
      <c r="HK9" s="22">
        <v>25263.923015853801</v>
      </c>
      <c r="HL9" s="22">
        <v>25263.9242954974</v>
      </c>
      <c r="HM9" s="22">
        <v>25263.925513160801</v>
      </c>
      <c r="HN9" s="22">
        <v>25263.926673226</v>
      </c>
      <c r="HO9" s="22">
        <v>25263.9277796723</v>
      </c>
      <c r="HP9" s="22">
        <v>25263.928836122101</v>
      </c>
      <c r="HQ9" s="22">
        <v>25263.9298458792</v>
      </c>
    </row>
    <row r="10" spans="1:225" outlineLevel="1" x14ac:dyDescent="0.35">
      <c r="A10" s="18">
        <v>5000</v>
      </c>
      <c r="B10" s="25"/>
      <c r="C10" s="25" t="s">
        <v>26</v>
      </c>
      <c r="D10" s="22">
        <v>141432.52400059701</v>
      </c>
      <c r="E10" s="22">
        <v>100000</v>
      </c>
      <c r="F10" s="22">
        <v>108784.264763081</v>
      </c>
      <c r="G10" s="22">
        <v>114438.336196171</v>
      </c>
      <c r="H10" s="22">
        <v>118994.49373373701</v>
      </c>
      <c r="I10" s="22">
        <v>122977.73052002001</v>
      </c>
      <c r="J10" s="22">
        <v>126593.287459463</v>
      </c>
      <c r="K10" s="22">
        <v>129940.15806195499</v>
      </c>
      <c r="L10" s="22">
        <v>133072.079744802</v>
      </c>
      <c r="M10" s="22">
        <v>136020.22701541201</v>
      </c>
      <c r="N10" s="22">
        <v>138803.28469838199</v>
      </c>
      <c r="O10" s="22">
        <v>141432.52400059701</v>
      </c>
      <c r="P10" s="22">
        <v>143914.614122175</v>
      </c>
      <c r="Q10" s="22">
        <v>146253.29510318101</v>
      </c>
      <c r="R10" s="22">
        <v>148450.42841370701</v>
      </c>
      <c r="S10" s="22">
        <v>150506.68386659399</v>
      </c>
      <c r="T10" s="22">
        <v>152422.00211619501</v>
      </c>
      <c r="U10" s="22">
        <v>154195.91262258901</v>
      </c>
      <c r="V10" s="22">
        <v>155827.75548605801</v>
      </c>
      <c r="W10" s="22">
        <v>157316.83789828801</v>
      </c>
      <c r="X10" s="22">
        <v>158662.54550044899</v>
      </c>
      <c r="Y10" s="22">
        <v>159864.42241299199</v>
      </c>
      <c r="Z10" s="22">
        <v>160922.22942116199</v>
      </c>
      <c r="AA10" s="22">
        <v>161835.98686464099</v>
      </c>
      <c r="AB10" s="22">
        <v>162606.006696575</v>
      </c>
      <c r="AC10" s="22">
        <v>163262.67192592201</v>
      </c>
      <c r="AD10" s="22">
        <v>166443.752008757</v>
      </c>
      <c r="AE10" s="22">
        <v>170001.929532351</v>
      </c>
      <c r="AF10" s="22">
        <v>175107.74730253199</v>
      </c>
      <c r="AG10" s="22">
        <v>180108.15097581799</v>
      </c>
      <c r="AH10" s="22">
        <v>184997.63555520499</v>
      </c>
      <c r="AI10" s="22">
        <v>184186.85567981401</v>
      </c>
      <c r="AJ10" s="22">
        <v>182000.92424363401</v>
      </c>
      <c r="AK10" s="22">
        <v>179904.582601264</v>
      </c>
      <c r="AL10" s="22">
        <v>178038.52802115999</v>
      </c>
      <c r="AM10" s="22">
        <v>177165.61963404299</v>
      </c>
      <c r="AN10" s="22">
        <v>176328.79318189001</v>
      </c>
      <c r="AO10" s="22">
        <v>175527.33641114799</v>
      </c>
      <c r="AP10" s="22">
        <v>174760.443550172</v>
      </c>
      <c r="AQ10" s="22">
        <v>174027.229918533</v>
      </c>
      <c r="AR10" s="22">
        <v>173326.74589295901</v>
      </c>
      <c r="AS10" s="22">
        <v>172789.687186464</v>
      </c>
      <c r="AT10" s="22">
        <v>172714.78443656</v>
      </c>
      <c r="AU10" s="22">
        <v>172644.53325468599</v>
      </c>
      <c r="AV10" s="22">
        <v>172578.61846984699</v>
      </c>
      <c r="AW10" s="22">
        <v>172516.746506289</v>
      </c>
      <c r="AX10" s="22">
        <v>172458.64408543101</v>
      </c>
      <c r="AY10" s="22">
        <v>172404.05695942501</v>
      </c>
      <c r="AZ10" s="22">
        <v>172352.74868660001</v>
      </c>
      <c r="BA10" s="22">
        <v>172304.49945607901</v>
      </c>
      <c r="BB10" s="22">
        <v>172259.104966407</v>
      </c>
      <c r="BC10" s="22">
        <v>172216.375361126</v>
      </c>
      <c r="BD10" s="22">
        <v>172176.13422270399</v>
      </c>
      <c r="BE10" s="22">
        <v>172138.21762504501</v>
      </c>
      <c r="BF10" s="22">
        <v>172102.473243908</v>
      </c>
      <c r="BG10" s="22">
        <v>172068.75952386699</v>
      </c>
      <c r="BH10" s="22">
        <v>172036.94489997</v>
      </c>
      <c r="BI10" s="22">
        <v>172006.90707188199</v>
      </c>
      <c r="BJ10" s="22">
        <v>171978.532328081</v>
      </c>
      <c r="BK10" s="22">
        <v>171951.71491752999</v>
      </c>
      <c r="BL10" s="22">
        <v>171926.356466164</v>
      </c>
      <c r="BM10" s="22">
        <v>171902.36543555799</v>
      </c>
      <c r="BN10" s="22">
        <v>171879.65662113301</v>
      </c>
      <c r="BO10" s="22">
        <v>171858.15068733599</v>
      </c>
      <c r="BP10" s="22">
        <v>171837.773737332</v>
      </c>
      <c r="BQ10" s="22">
        <v>171818.456914813</v>
      </c>
      <c r="BR10" s="22">
        <v>171800.13603567501</v>
      </c>
      <c r="BS10" s="22">
        <v>171782.75124741599</v>
      </c>
      <c r="BT10" s="22">
        <v>171766.24671423499</v>
      </c>
      <c r="BU10" s="22">
        <v>171750.57032592801</v>
      </c>
      <c r="BV10" s="22">
        <v>171735.67342881201</v>
      </c>
      <c r="BW10" s="22">
        <v>171721.51057700699</v>
      </c>
      <c r="BX10" s="22">
        <v>171708.03930254199</v>
      </c>
      <c r="BY10" s="22">
        <v>171695.21990282799</v>
      </c>
      <c r="BZ10" s="22">
        <v>171683.01524418301</v>
      </c>
      <c r="CA10" s="22">
        <v>171671.390580159</v>
      </c>
      <c r="CB10" s="22">
        <v>171660.313383531</v>
      </c>
      <c r="CC10" s="22">
        <v>171649.753190888</v>
      </c>
      <c r="CD10" s="22">
        <v>171639.68145884899</v>
      </c>
      <c r="CE10" s="22">
        <v>171630.071430996</v>
      </c>
      <c r="CF10" s="22">
        <v>171620.898014704</v>
      </c>
      <c r="CG10" s="22">
        <v>171612.13766707899</v>
      </c>
      <c r="CH10" s="22">
        <v>171603.76828932401</v>
      </c>
      <c r="CI10" s="22">
        <v>171595.769128852</v>
      </c>
      <c r="CJ10" s="22">
        <v>171588.12068857101</v>
      </c>
      <c r="CK10" s="22">
        <v>171580.80464276599</v>
      </c>
      <c r="CL10" s="22">
        <v>171573.80375908999</v>
      </c>
      <c r="CM10" s="22">
        <v>171567.10182618201</v>
      </c>
      <c r="CN10" s="22">
        <v>171560.68358648001</v>
      </c>
      <c r="CO10" s="22">
        <v>171554.534673838</v>
      </c>
      <c r="CP10" s="22">
        <v>171548.64155558901</v>
      </c>
      <c r="CQ10" s="22">
        <v>171542.99147868899</v>
      </c>
      <c r="CR10" s="22">
        <v>171537.57241967099</v>
      </c>
      <c r="CS10" s="22">
        <v>171532.37303809301</v>
      </c>
      <c r="CT10" s="22">
        <v>171527.38263322701</v>
      </c>
      <c r="CU10" s="22">
        <v>171522.591103757</v>
      </c>
      <c r="CV10" s="22">
        <v>171517.988910246</v>
      </c>
      <c r="CW10" s="22">
        <v>171513.56704017901</v>
      </c>
      <c r="CX10" s="22">
        <v>171509.31697538399</v>
      </c>
      <c r="CY10" s="22">
        <v>171505.230661668</v>
      </c>
      <c r="CZ10" s="22">
        <v>171501.30048048901</v>
      </c>
      <c r="DA10" s="22">
        <v>171497.51922253499</v>
      </c>
      <c r="DB10" s="22">
        <v>171466.559122012</v>
      </c>
      <c r="DC10" s="22">
        <v>171444.82612336901</v>
      </c>
      <c r="DD10" s="22">
        <v>171429.15419152999</v>
      </c>
      <c r="DE10" s="22">
        <v>171417.580910405</v>
      </c>
      <c r="DF10" s="22">
        <v>171408.852000274</v>
      </c>
      <c r="DG10" s="22">
        <v>171402.14333868699</v>
      </c>
      <c r="DH10" s="22">
        <v>171396.89978800001</v>
      </c>
      <c r="DI10" s="22">
        <v>171392.73889359701</v>
      </c>
      <c r="DJ10" s="22">
        <v>171389.39174094101</v>
      </c>
      <c r="DK10" s="22">
        <v>171386.66571107099</v>
      </c>
      <c r="DL10" s="22">
        <v>171384.42048217601</v>
      </c>
      <c r="DM10" s="22">
        <v>171382.552237753</v>
      </c>
      <c r="DN10" s="22">
        <v>171380.983072364</v>
      </c>
      <c r="DO10" s="22">
        <v>171379.65375677901</v>
      </c>
      <c r="DP10" s="22">
        <v>171378.51871549399</v>
      </c>
      <c r="DQ10" s="22">
        <v>171377.54248673501</v>
      </c>
      <c r="DR10" s="22">
        <v>171376.69719196501</v>
      </c>
      <c r="DS10" s="22">
        <v>171375.96070318299</v>
      </c>
      <c r="DT10" s="22">
        <v>171375.31529930999</v>
      </c>
      <c r="DU10" s="22">
        <v>171374.74666986999</v>
      </c>
      <c r="DV10" s="22">
        <v>171374.243168285</v>
      </c>
      <c r="DW10" s="22">
        <v>171373.795246644</v>
      </c>
      <c r="DX10" s="22">
        <v>171373.39502382401</v>
      </c>
      <c r="DY10" s="22">
        <v>171373.03595257201</v>
      </c>
      <c r="DZ10" s="22">
        <v>171372.71256075299</v>
      </c>
      <c r="EA10" s="22">
        <v>171372.42024864801</v>
      </c>
      <c r="EB10" s="22">
        <v>171372.155129005</v>
      </c>
      <c r="EC10" s="22">
        <v>171371.91389991599</v>
      </c>
      <c r="ED10" s="22">
        <v>171371.69374314</v>
      </c>
      <c r="EE10" s="22">
        <v>171371.492242248</v>
      </c>
      <c r="EF10" s="22">
        <v>171371.30731633701</v>
      </c>
      <c r="EG10" s="22">
        <v>171371.13716605899</v>
      </c>
      <c r="EH10" s="22">
        <v>171370.98022941899</v>
      </c>
      <c r="EI10" s="22">
        <v>171370.835145405</v>
      </c>
      <c r="EJ10" s="22">
        <v>171370.70072391201</v>
      </c>
      <c r="EK10" s="22">
        <v>171370.57592074599</v>
      </c>
      <c r="EL10" s="22">
        <v>171370.459816769</v>
      </c>
      <c r="EM10" s="22">
        <v>171370.35160041801</v>
      </c>
      <c r="EN10" s="22">
        <v>171370.25055298899</v>
      </c>
      <c r="EO10" s="22">
        <v>171370.156036211</v>
      </c>
      <c r="EP10" s="22">
        <v>171370.06748170301</v>
      </c>
      <c r="EQ10" s="22">
        <v>171369.98438200599</v>
      </c>
      <c r="ER10" s="22">
        <v>171369.90628291701</v>
      </c>
      <c r="ES10" s="22">
        <v>171369.832776928</v>
      </c>
      <c r="ET10" s="22">
        <v>171369.76349757999</v>
      </c>
      <c r="EU10" s="22">
        <v>171369.6981146</v>
      </c>
      <c r="EV10" s="22">
        <v>171369.63632968999</v>
      </c>
      <c r="EW10" s="22">
        <v>171369.57787288001</v>
      </c>
      <c r="EX10" s="22">
        <v>171369.52249935301</v>
      </c>
      <c r="EY10" s="22">
        <v>171369.469986679</v>
      </c>
      <c r="EZ10" s="22">
        <v>171369.420132397</v>
      </c>
      <c r="FA10" s="22">
        <v>171369.372751891</v>
      </c>
      <c r="FB10" s="22">
        <v>171369.32767653299</v>
      </c>
      <c r="FC10" s="22">
        <v>171369.284752042</v>
      </c>
      <c r="FD10" s="22">
        <v>171369.24383703401</v>
      </c>
      <c r="FE10" s="22">
        <v>171369.20480174699</v>
      </c>
      <c r="FF10" s="22">
        <v>171369.167526907</v>
      </c>
      <c r="FG10" s="22">
        <v>171369.13190271999</v>
      </c>
      <c r="FH10" s="22">
        <v>171369.097827975</v>
      </c>
      <c r="FI10" s="22">
        <v>171369.06520924901</v>
      </c>
      <c r="FJ10" s="22">
        <v>171369.03396019299</v>
      </c>
      <c r="FK10" s="22">
        <v>171369.00400089199</v>
      </c>
      <c r="FL10" s="22">
        <v>171368.975257299</v>
      </c>
      <c r="FM10" s="22">
        <v>171368.94766071401</v>
      </c>
      <c r="FN10" s="22">
        <v>171368.92114732999</v>
      </c>
      <c r="FO10" s="22">
        <v>171368.89565781399</v>
      </c>
      <c r="FP10" s="22">
        <v>171368.87113693199</v>
      </c>
      <c r="FQ10" s="22">
        <v>171368.847533213</v>
      </c>
      <c r="FR10" s="22">
        <v>171368.82479863899</v>
      </c>
      <c r="FS10" s="22">
        <v>171368.80288837201</v>
      </c>
      <c r="FT10" s="22">
        <v>171368.781760499</v>
      </c>
      <c r="FU10" s="22">
        <v>171368.761375804</v>
      </c>
      <c r="FV10" s="22">
        <v>171368.741697561</v>
      </c>
      <c r="FW10" s="22">
        <v>171368.72269134401</v>
      </c>
      <c r="FX10" s="22">
        <v>171368.70432485599</v>
      </c>
      <c r="FY10" s="22">
        <v>171368.68656776601</v>
      </c>
      <c r="FZ10" s="22">
        <v>171368.66939157201</v>
      </c>
      <c r="GA10" s="22">
        <v>171368.652769465</v>
      </c>
      <c r="GB10" s="22">
        <v>171368.63667620599</v>
      </c>
      <c r="GC10" s="22">
        <v>171368.621088021</v>
      </c>
      <c r="GD10" s="22">
        <v>171368.48861844701</v>
      </c>
      <c r="GE10" s="22">
        <v>171368.38828748299</v>
      </c>
      <c r="GF10" s="22">
        <v>171368.30993159901</v>
      </c>
      <c r="GG10" s="22">
        <v>171368.24719799799</v>
      </c>
      <c r="GH10" s="22">
        <v>171368.19593140201</v>
      </c>
      <c r="GI10" s="22">
        <v>171368.15330961999</v>
      </c>
      <c r="GJ10" s="22">
        <v>171368.11735411501</v>
      </c>
      <c r="GK10" s="22">
        <v>171368.08663977199</v>
      </c>
      <c r="GL10" s="22">
        <v>171368.06011585999</v>
      </c>
      <c r="GM10" s="22">
        <v>171368.03699177201</v>
      </c>
      <c r="GN10" s="22">
        <v>171368.01666190999</v>
      </c>
      <c r="GO10" s="22">
        <v>171367.998655</v>
      </c>
      <c r="GP10" s="22">
        <v>171367.98259909899</v>
      </c>
      <c r="GQ10" s="22">
        <v>171367.968196929</v>
      </c>
      <c r="GR10" s="22">
        <v>171367.955208172</v>
      </c>
      <c r="GS10" s="22">
        <v>171367.94343653999</v>
      </c>
      <c r="GT10" s="22">
        <v>171367.93272020601</v>
      </c>
      <c r="GU10" s="22">
        <v>171367.92292459801</v>
      </c>
      <c r="GV10" s="22">
        <v>171367.91393693499</v>
      </c>
      <c r="GW10" s="22">
        <v>171367.90566200699</v>
      </c>
      <c r="GX10" s="22">
        <v>171367.89801890301</v>
      </c>
      <c r="GY10" s="22">
        <v>171367.89093843999</v>
      </c>
      <c r="GZ10" s="22">
        <v>171367.884361117</v>
      </c>
      <c r="HA10" s="22">
        <v>171367.878235493</v>
      </c>
      <c r="HB10" s="22">
        <v>171367.87251687099</v>
      </c>
      <c r="HC10" s="22">
        <v>171367.86716622999</v>
      </c>
      <c r="HD10" s="22">
        <v>171367.862149361</v>
      </c>
      <c r="HE10" s="22">
        <v>171367.85743614601</v>
      </c>
      <c r="HF10" s="22">
        <v>171367.85299996901</v>
      </c>
      <c r="HG10" s="22">
        <v>171367.84881722301</v>
      </c>
      <c r="HH10" s="22">
        <v>171367.84486689701</v>
      </c>
      <c r="HI10" s="22">
        <v>171367.841130232</v>
      </c>
      <c r="HJ10" s="22">
        <v>171367.83759042501</v>
      </c>
      <c r="HK10" s="22">
        <v>171367.834232386</v>
      </c>
      <c r="HL10" s="22">
        <v>171367.83104252099</v>
      </c>
      <c r="HM10" s="22">
        <v>171367.828008554</v>
      </c>
      <c r="HN10" s="22">
        <v>171367.82511937301</v>
      </c>
      <c r="HO10" s="22">
        <v>171367.82236489301</v>
      </c>
      <c r="HP10" s="22">
        <v>171367.81973594101</v>
      </c>
      <c r="HQ10" s="22">
        <v>171367.817224156</v>
      </c>
    </row>
    <row r="11" spans="1:225" outlineLevel="1" x14ac:dyDescent="0.35">
      <c r="A11" s="20">
        <v>40000</v>
      </c>
      <c r="B11" s="25"/>
      <c r="C11" s="25" t="s">
        <v>27</v>
      </c>
      <c r="D11" s="22">
        <v>97531.800097781001</v>
      </c>
      <c r="E11" s="22">
        <v>100000</v>
      </c>
      <c r="F11" s="22">
        <v>105462.00005927699</v>
      </c>
      <c r="G11" s="22">
        <v>107388.126170212</v>
      </c>
      <c r="H11" s="22">
        <v>107922.40446084899</v>
      </c>
      <c r="I11" s="22">
        <v>107642.35912596399</v>
      </c>
      <c r="J11" s="22">
        <v>106793.350317697</v>
      </c>
      <c r="K11" s="22">
        <v>105510.819528266</v>
      </c>
      <c r="L11" s="22">
        <v>103883.692259449</v>
      </c>
      <c r="M11" s="22">
        <v>101977.72943561101</v>
      </c>
      <c r="N11" s="22">
        <v>99845.617905867795</v>
      </c>
      <c r="O11" s="22">
        <v>97531.800097781001</v>
      </c>
      <c r="P11" s="22">
        <v>95074.9387923506</v>
      </c>
      <c r="Q11" s="22">
        <v>92509.226282446296</v>
      </c>
      <c r="R11" s="22">
        <v>89865.101130981493</v>
      </c>
      <c r="S11" s="22">
        <v>87169.657228103402</v>
      </c>
      <c r="T11" s="22">
        <v>84446.897332973604</v>
      </c>
      <c r="U11" s="22">
        <v>81717.914799231497</v>
      </c>
      <c r="V11" s="22">
        <v>79001.049351020905</v>
      </c>
      <c r="W11" s="22">
        <v>76312.040856998603</v>
      </c>
      <c r="X11" s="22">
        <v>73664.192025302094</v>
      </c>
      <c r="Y11" s="22">
        <v>71068.543215764104</v>
      </c>
      <c r="Z11" s="22">
        <v>68534.058147345</v>
      </c>
      <c r="AA11" s="22">
        <v>66067.816982678996</v>
      </c>
      <c r="AB11" s="22">
        <v>63675.212341678198</v>
      </c>
      <c r="AC11" s="22">
        <v>61371.328889232798</v>
      </c>
      <c r="AD11" s="22">
        <v>60109.703854568703</v>
      </c>
      <c r="AE11" s="22">
        <v>59034.703091971904</v>
      </c>
      <c r="AF11" s="22">
        <v>58524.032671585897</v>
      </c>
      <c r="AG11" s="22">
        <v>57990.140799260203</v>
      </c>
      <c r="AH11" s="22">
        <v>57439.408947292701</v>
      </c>
      <c r="AI11" s="22">
        <v>57269.533145939</v>
      </c>
      <c r="AJ11" s="22">
        <v>57177.862351604497</v>
      </c>
      <c r="AK11" s="22">
        <v>57065.104721478703</v>
      </c>
      <c r="AL11" s="22">
        <v>56980.341517799301</v>
      </c>
      <c r="AM11" s="22">
        <v>57174.683981073198</v>
      </c>
      <c r="AN11" s="22">
        <v>57347.142381919497</v>
      </c>
      <c r="AO11" s="22">
        <v>57499.920924486898</v>
      </c>
      <c r="AP11" s="22">
        <v>57635.038761871903</v>
      </c>
      <c r="AQ11" s="22">
        <v>57754.338573746201</v>
      </c>
      <c r="AR11" s="22">
        <v>57859.496253488498</v>
      </c>
      <c r="AS11" s="22">
        <v>57996.234947243298</v>
      </c>
      <c r="AT11" s="22">
        <v>58267.739159853503</v>
      </c>
      <c r="AU11" s="22">
        <v>58522.573809121997</v>
      </c>
      <c r="AV11" s="22">
        <v>58761.8391740968</v>
      </c>
      <c r="AW11" s="22">
        <v>58986.564323275699</v>
      </c>
      <c r="AX11" s="22">
        <v>59197.710751302897</v>
      </c>
      <c r="AY11" s="22">
        <v>59396.176051339098</v>
      </c>
      <c r="AZ11" s="22">
        <v>59582.797566697001</v>
      </c>
      <c r="BA11" s="22">
        <v>59758.355978177002</v>
      </c>
      <c r="BB11" s="22">
        <v>59923.5787942038</v>
      </c>
      <c r="BC11" s="22">
        <v>60079.1437196345</v>
      </c>
      <c r="BD11" s="22">
        <v>60225.681886265098</v>
      </c>
      <c r="BE11" s="22">
        <v>60363.780933853901</v>
      </c>
      <c r="BF11" s="22">
        <v>60493.987935109799</v>
      </c>
      <c r="BG11" s="22">
        <v>60616.812161765301</v>
      </c>
      <c r="BH11" s="22">
        <v>60732.727691717802</v>
      </c>
      <c r="BI11" s="22">
        <v>60842.175859430899</v>
      </c>
      <c r="BJ11" s="22">
        <v>60945.567553443099</v>
      </c>
      <c r="BK11" s="22">
        <v>61043.285366057004</v>
      </c>
      <c r="BL11" s="22">
        <v>61135.685601135403</v>
      </c>
      <c r="BM11" s="22">
        <v>61223.100146512501</v>
      </c>
      <c r="BN11" s="22">
        <v>61305.838217865799</v>
      </c>
      <c r="BO11" s="22">
        <v>61384.187981067204</v>
      </c>
      <c r="BP11" s="22">
        <v>61458.4180600525</v>
      </c>
      <c r="BQ11" s="22">
        <v>61528.778937170799</v>
      </c>
      <c r="BR11" s="22">
        <v>61595.504252810802</v>
      </c>
      <c r="BS11" s="22">
        <v>61658.812010883797</v>
      </c>
      <c r="BT11" s="22">
        <v>61718.905696478003</v>
      </c>
      <c r="BU11" s="22">
        <v>61775.975311711598</v>
      </c>
      <c r="BV11" s="22">
        <v>61830.198335502399</v>
      </c>
      <c r="BW11" s="22">
        <v>61881.740612660702</v>
      </c>
      <c r="BX11" s="22">
        <v>61930.757177391599</v>
      </c>
      <c r="BY11" s="22">
        <v>61977.393015980597</v>
      </c>
      <c r="BZ11" s="22">
        <v>62021.783773133902</v>
      </c>
      <c r="CA11" s="22">
        <v>62064.056406141397</v>
      </c>
      <c r="CB11" s="22">
        <v>62104.329790754098</v>
      </c>
      <c r="CC11" s="22">
        <v>62142.715282389698</v>
      </c>
      <c r="CD11" s="22">
        <v>62179.317236027498</v>
      </c>
      <c r="CE11" s="22">
        <v>62214.233487909201</v>
      </c>
      <c r="CF11" s="22">
        <v>62247.555801933297</v>
      </c>
      <c r="CG11" s="22">
        <v>62279.370283418</v>
      </c>
      <c r="CH11" s="22">
        <v>62309.757762706002</v>
      </c>
      <c r="CI11" s="22">
        <v>62338.794150899303</v>
      </c>
      <c r="CJ11" s="22">
        <v>62366.5507698363</v>
      </c>
      <c r="CK11" s="22">
        <v>62393.094658264599</v>
      </c>
      <c r="CL11" s="22">
        <v>62418.488856010401</v>
      </c>
      <c r="CM11" s="22">
        <v>62442.7926678082</v>
      </c>
      <c r="CN11" s="22">
        <v>62466.061908326403</v>
      </c>
      <c r="CO11" s="22">
        <v>62488.349129803602</v>
      </c>
      <c r="CP11" s="22">
        <v>62509.703833602398</v>
      </c>
      <c r="CQ11" s="22">
        <v>62530.172666885599</v>
      </c>
      <c r="CR11" s="22">
        <v>62549.799605526699</v>
      </c>
      <c r="CS11" s="22">
        <v>62568.626124278897</v>
      </c>
      <c r="CT11" s="22">
        <v>62586.691355148498</v>
      </c>
      <c r="CU11" s="22">
        <v>62604.032234846803</v>
      </c>
      <c r="CV11" s="22">
        <v>62620.683642121803</v>
      </c>
      <c r="CW11" s="22">
        <v>62636.678525717303</v>
      </c>
      <c r="CX11" s="22">
        <v>62652.0480236406</v>
      </c>
      <c r="CY11" s="22">
        <v>62666.821574374</v>
      </c>
      <c r="CZ11" s="22">
        <v>62681.027020614099</v>
      </c>
      <c r="DA11" s="22">
        <v>62694.690706077497</v>
      </c>
      <c r="DB11" s="22">
        <v>62806.4189178245</v>
      </c>
      <c r="DC11" s="22">
        <v>62884.654176911899</v>
      </c>
      <c r="DD11" s="22">
        <v>62940.936864880699</v>
      </c>
      <c r="DE11" s="22">
        <v>62982.406727375397</v>
      </c>
      <c r="DF11" s="22">
        <v>63013.618326802898</v>
      </c>
      <c r="DG11" s="22">
        <v>63037.558471728997</v>
      </c>
      <c r="DH11" s="22">
        <v>63056.235323471003</v>
      </c>
      <c r="DI11" s="22">
        <v>63071.029862579097</v>
      </c>
      <c r="DJ11" s="22">
        <v>63082.911400385303</v>
      </c>
      <c r="DK11" s="22">
        <v>63092.573079549402</v>
      </c>
      <c r="DL11" s="22">
        <v>63100.519046465801</v>
      </c>
      <c r="DM11" s="22">
        <v>63107.121725703699</v>
      </c>
      <c r="DN11" s="22">
        <v>63112.660186155801</v>
      </c>
      <c r="DO11" s="22">
        <v>63117.346303562699</v>
      </c>
      <c r="DP11" s="22">
        <v>63121.342897378199</v>
      </c>
      <c r="DQ11" s="22">
        <v>63124.776497018502</v>
      </c>
      <c r="DR11" s="22">
        <v>63127.746455756002</v>
      </c>
      <c r="DS11" s="22">
        <v>63130.331543245702</v>
      </c>
      <c r="DT11" s="22">
        <v>63132.594772964403</v>
      </c>
      <c r="DU11" s="22">
        <v>63134.586977774299</v>
      </c>
      <c r="DV11" s="22">
        <v>63136.349486710598</v>
      </c>
      <c r="DW11" s="22">
        <v>63137.916149082201</v>
      </c>
      <c r="DX11" s="22">
        <v>63139.314879485297</v>
      </c>
      <c r="DY11" s="22">
        <v>63140.5688475922</v>
      </c>
      <c r="DZ11" s="22">
        <v>63141.697402043399</v>
      </c>
      <c r="EA11" s="22">
        <v>63142.716793518201</v>
      </c>
      <c r="EB11" s="22">
        <v>63143.640744846103</v>
      </c>
      <c r="EC11" s="22">
        <v>63144.480903675198</v>
      </c>
      <c r="ED11" s="22">
        <v>63145.247204288396</v>
      </c>
      <c r="EE11" s="22">
        <v>63145.948158625702</v>
      </c>
      <c r="EF11" s="22">
        <v>63146.591091766903</v>
      </c>
      <c r="EG11" s="22">
        <v>63147.182333561701</v>
      </c>
      <c r="EH11" s="22">
        <v>63147.7273754161</v>
      </c>
      <c r="EI11" s="22">
        <v>63148.230999234504</v>
      </c>
      <c r="EJ11" s="22">
        <v>63148.697383984101</v>
      </c>
      <c r="EK11" s="22">
        <v>63149.130194177596</v>
      </c>
      <c r="EL11" s="22">
        <v>63149.532653673697</v>
      </c>
      <c r="EM11" s="22">
        <v>63149.9076074943</v>
      </c>
      <c r="EN11" s="22">
        <v>63150.257573817304</v>
      </c>
      <c r="EO11" s="22">
        <v>63150.584787878302</v>
      </c>
      <c r="EP11" s="22">
        <v>63150.8912391798</v>
      </c>
      <c r="EQ11" s="22">
        <v>63151.178703142301</v>
      </c>
      <c r="ER11" s="22">
        <v>63151.448768121401</v>
      </c>
      <c r="ES11" s="22">
        <v>63151.702858545097</v>
      </c>
      <c r="ET11" s="22">
        <v>63151.942254793197</v>
      </c>
      <c r="EU11" s="22">
        <v>63152.168110330203</v>
      </c>
      <c r="EV11" s="22">
        <v>63152.381466513303</v>
      </c>
      <c r="EW11" s="22">
        <v>63152.583265430098</v>
      </c>
      <c r="EX11" s="22">
        <v>63152.774361057302</v>
      </c>
      <c r="EY11" s="22">
        <v>63152.9555289852</v>
      </c>
      <c r="EZ11" s="22">
        <v>63153.127474916699</v>
      </c>
      <c r="FA11" s="22">
        <v>63153.290842110298</v>
      </c>
      <c r="FB11" s="22">
        <v>63153.446217916397</v>
      </c>
      <c r="FC11" s="22">
        <v>63153.594139529603</v>
      </c>
      <c r="FD11" s="22">
        <v>63153.735099062797</v>
      </c>
      <c r="FE11" s="22">
        <v>63153.869548032199</v>
      </c>
      <c r="FF11" s="22">
        <v>63153.9979013302</v>
      </c>
      <c r="FG11" s="22">
        <v>63154.120540752003</v>
      </c>
      <c r="FH11" s="22">
        <v>63154.237818132497</v>
      </c>
      <c r="FI11" s="22">
        <v>63154.350058140597</v>
      </c>
      <c r="FJ11" s="22">
        <v>63154.457560774099</v>
      </c>
      <c r="FK11" s="22">
        <v>63154.560603591199</v>
      </c>
      <c r="FL11" s="22">
        <v>63154.659443709301</v>
      </c>
      <c r="FM11" s="22">
        <v>63154.754319599102</v>
      </c>
      <c r="FN11" s="22">
        <v>63154.845452696398</v>
      </c>
      <c r="FO11" s="22">
        <v>63154.933048854502</v>
      </c>
      <c r="FP11" s="22">
        <v>63155.017299652798</v>
      </c>
      <c r="FQ11" s="22">
        <v>63155.098383578603</v>
      </c>
      <c r="FR11" s="22">
        <v>63155.176467096702</v>
      </c>
      <c r="FS11" s="22">
        <v>63155.251705617702</v>
      </c>
      <c r="FT11" s="22">
        <v>63155.324244375202</v>
      </c>
      <c r="FU11" s="22">
        <v>63155.394219224298</v>
      </c>
      <c r="FV11" s="22">
        <v>63155.461757366698</v>
      </c>
      <c r="FW11" s="22">
        <v>63155.526978010399</v>
      </c>
      <c r="FX11" s="22">
        <v>63155.589992972098</v>
      </c>
      <c r="FY11" s="22">
        <v>63155.650907227202</v>
      </c>
      <c r="FZ11" s="22">
        <v>63155.709819411197</v>
      </c>
      <c r="GA11" s="22">
        <v>63155.766822279598</v>
      </c>
      <c r="GB11" s="22">
        <v>63155.822003128902</v>
      </c>
      <c r="GC11" s="22">
        <v>63155.875444182398</v>
      </c>
      <c r="GD11" s="22">
        <v>63156.329259119797</v>
      </c>
      <c r="GE11" s="22">
        <v>63156.6725512837</v>
      </c>
      <c r="GF11" s="22">
        <v>63156.940376556799</v>
      </c>
      <c r="GG11" s="22">
        <v>63157.154614908897</v>
      </c>
      <c r="GH11" s="22">
        <v>63157.329559675003</v>
      </c>
      <c r="GI11" s="22">
        <v>63157.474907947799</v>
      </c>
      <c r="GJ11" s="22">
        <v>63157.597451404799</v>
      </c>
      <c r="GK11" s="22">
        <v>63157.702077783797</v>
      </c>
      <c r="GL11" s="22">
        <v>63157.792388000998</v>
      </c>
      <c r="GM11" s="22">
        <v>63157.871089624801</v>
      </c>
      <c r="GN11" s="22">
        <v>63157.9402553209</v>
      </c>
      <c r="GO11" s="22">
        <v>63158.001497098099</v>
      </c>
      <c r="GP11" s="22">
        <v>63158.056086532401</v>
      </c>
      <c r="GQ11" s="22">
        <v>63158.1050394462</v>
      </c>
      <c r="GR11" s="22">
        <v>63158.149176662999</v>
      </c>
      <c r="GS11" s="22">
        <v>63158.189168330602</v>
      </c>
      <c r="GT11" s="22">
        <v>63158.225566748297</v>
      </c>
      <c r="GU11" s="22">
        <v>63158.258831016698</v>
      </c>
      <c r="GV11" s="22">
        <v>63158.289345780897</v>
      </c>
      <c r="GW11" s="22">
        <v>63158.317435648198</v>
      </c>
      <c r="GX11" s="22">
        <v>63158.343376396399</v>
      </c>
      <c r="GY11" s="22">
        <v>63158.367403773504</v>
      </c>
      <c r="GZ11" s="22">
        <v>63158.389720468796</v>
      </c>
      <c r="HA11" s="22">
        <v>63158.410501682803</v>
      </c>
      <c r="HB11" s="22">
        <v>63158.429899612398</v>
      </c>
      <c r="HC11" s="22">
        <v>63158.448047088699</v>
      </c>
      <c r="HD11" s="22">
        <v>63158.465060549002</v>
      </c>
      <c r="HE11" s="22">
        <v>63158.481042479303</v>
      </c>
      <c r="HF11" s="22">
        <v>63158.496083434802</v>
      </c>
      <c r="HG11" s="22">
        <v>63158.510263719501</v>
      </c>
      <c r="HH11" s="22">
        <v>63158.523654792101</v>
      </c>
      <c r="HI11" s="22">
        <v>63158.536320446197</v>
      </c>
      <c r="HJ11" s="22">
        <v>63158.548317807697</v>
      </c>
      <c r="HK11" s="22">
        <v>63158.559698181103</v>
      </c>
      <c r="HL11" s="22">
        <v>63158.570507769597</v>
      </c>
      <c r="HM11" s="22">
        <v>63158.580788291998</v>
      </c>
      <c r="HN11" s="22">
        <v>63158.590577512601</v>
      </c>
      <c r="HO11" s="22">
        <v>63158.599909696699</v>
      </c>
      <c r="HP11" s="22">
        <v>63158.608816006003</v>
      </c>
      <c r="HQ11" s="22">
        <v>63158.6173248411</v>
      </c>
    </row>
    <row r="12" spans="1:225" outlineLevel="1" x14ac:dyDescent="0.35">
      <c r="A12" s="18">
        <v>0</v>
      </c>
      <c r="B12" s="25"/>
      <c r="C12" s="25" t="s">
        <v>28</v>
      </c>
      <c r="D12" s="22">
        <v>151216.92371070699</v>
      </c>
      <c r="E12" s="22">
        <v>100000</v>
      </c>
      <c r="F12" s="22">
        <v>109281.55739577299</v>
      </c>
      <c r="G12" s="22">
        <v>115533.24736398501</v>
      </c>
      <c r="H12" s="22">
        <v>120782.068677875</v>
      </c>
      <c r="I12" s="22">
        <v>125556.602247866</v>
      </c>
      <c r="J12" s="22">
        <v>130068.017675632</v>
      </c>
      <c r="K12" s="22">
        <v>134422.28889093001</v>
      </c>
      <c r="L12" s="22">
        <v>138680.748540236</v>
      </c>
      <c r="M12" s="22">
        <v>142882.57168557699</v>
      </c>
      <c r="N12" s="22">
        <v>147054.72012455401</v>
      </c>
      <c r="O12" s="22">
        <v>151216.92371070699</v>
      </c>
      <c r="P12" s="22">
        <v>155384.41344574399</v>
      </c>
      <c r="Q12" s="22">
        <v>159569.524029422</v>
      </c>
      <c r="R12" s="22">
        <v>163782.67840911599</v>
      </c>
      <c r="S12" s="22">
        <v>168033.01080087901</v>
      </c>
      <c r="T12" s="22">
        <v>172328.766297272</v>
      </c>
      <c r="U12" s="22">
        <v>176677.556355015</v>
      </c>
      <c r="V12" s="22">
        <v>181086.51835853601</v>
      </c>
      <c r="W12" s="22">
        <v>185562.41008497</v>
      </c>
      <c r="X12" s="22">
        <v>190111.659678064</v>
      </c>
      <c r="Y12" s="22">
        <v>194740.385415684</v>
      </c>
      <c r="Z12" s="22">
        <v>199454.39544271599</v>
      </c>
      <c r="AA12" s="22">
        <v>204259.17483454</v>
      </c>
      <c r="AB12" s="22">
        <v>209159.86535718499</v>
      </c>
      <c r="AC12" s="22">
        <v>214017.99353564301</v>
      </c>
      <c r="AD12" s="22">
        <v>206267.664233672</v>
      </c>
      <c r="AE12" s="22">
        <v>199571.687155105</v>
      </c>
      <c r="AF12" s="22">
        <v>195117.699664874</v>
      </c>
      <c r="AG12" s="22">
        <v>190861.623015066</v>
      </c>
      <c r="AH12" s="22">
        <v>186799.310973552</v>
      </c>
      <c r="AI12" s="22">
        <v>184186.85567981401</v>
      </c>
      <c r="AJ12" s="22">
        <v>182000.92424363401</v>
      </c>
      <c r="AK12" s="22">
        <v>179904.582601264</v>
      </c>
      <c r="AL12" s="22">
        <v>178038.52802115999</v>
      </c>
      <c r="AM12" s="22">
        <v>177165.61963404299</v>
      </c>
      <c r="AN12" s="22">
        <v>176328.79318189001</v>
      </c>
      <c r="AO12" s="22">
        <v>175527.33641114799</v>
      </c>
      <c r="AP12" s="22">
        <v>174760.443550172</v>
      </c>
      <c r="AQ12" s="22">
        <v>174027.229918533</v>
      </c>
      <c r="AR12" s="22">
        <v>173326.74589295901</v>
      </c>
      <c r="AS12" s="22">
        <v>172789.687186464</v>
      </c>
      <c r="AT12" s="22">
        <v>172714.78443656</v>
      </c>
      <c r="AU12" s="22">
        <v>172644.53325468599</v>
      </c>
      <c r="AV12" s="22">
        <v>172578.61846984699</v>
      </c>
      <c r="AW12" s="22">
        <v>172516.746506289</v>
      </c>
      <c r="AX12" s="22">
        <v>172458.64408543101</v>
      </c>
      <c r="AY12" s="22">
        <v>172404.05695942501</v>
      </c>
      <c r="AZ12" s="22">
        <v>172352.74868660001</v>
      </c>
      <c r="BA12" s="22">
        <v>172304.49945607901</v>
      </c>
      <c r="BB12" s="22">
        <v>172259.104966407</v>
      </c>
      <c r="BC12" s="22">
        <v>172216.375361126</v>
      </c>
      <c r="BD12" s="22">
        <v>172176.13422270399</v>
      </c>
      <c r="BE12" s="22">
        <v>172138.21762504501</v>
      </c>
      <c r="BF12" s="22">
        <v>172102.473243908</v>
      </c>
      <c r="BG12" s="22">
        <v>172068.75952386699</v>
      </c>
      <c r="BH12" s="22">
        <v>172036.94489997</v>
      </c>
      <c r="BI12" s="22">
        <v>172006.90707188199</v>
      </c>
      <c r="BJ12" s="22">
        <v>171978.532328081</v>
      </c>
      <c r="BK12" s="22">
        <v>171951.71491752999</v>
      </c>
      <c r="BL12" s="22">
        <v>171926.356466164</v>
      </c>
      <c r="BM12" s="22">
        <v>171902.36543555799</v>
      </c>
      <c r="BN12" s="22">
        <v>171879.65662113301</v>
      </c>
      <c r="BO12" s="22">
        <v>171858.15068733599</v>
      </c>
      <c r="BP12" s="22">
        <v>171837.773737332</v>
      </c>
      <c r="BQ12" s="22">
        <v>171818.456914813</v>
      </c>
      <c r="BR12" s="22">
        <v>171800.13603567501</v>
      </c>
      <c r="BS12" s="22">
        <v>171782.75124741599</v>
      </c>
      <c r="BT12" s="22">
        <v>171766.24671423499</v>
      </c>
      <c r="BU12" s="22">
        <v>171750.57032592801</v>
      </c>
      <c r="BV12" s="22">
        <v>171735.67342881201</v>
      </c>
      <c r="BW12" s="22">
        <v>171721.51057700699</v>
      </c>
      <c r="BX12" s="22">
        <v>171708.03930254199</v>
      </c>
      <c r="BY12" s="22">
        <v>171695.21990282799</v>
      </c>
      <c r="BZ12" s="22">
        <v>171683.01524418301</v>
      </c>
      <c r="CA12" s="22">
        <v>171671.390580159</v>
      </c>
      <c r="CB12" s="22">
        <v>171660.313383531</v>
      </c>
      <c r="CC12" s="22">
        <v>171649.753190888</v>
      </c>
      <c r="CD12" s="22">
        <v>171639.68145884899</v>
      </c>
      <c r="CE12" s="22">
        <v>171630.071430996</v>
      </c>
      <c r="CF12" s="22">
        <v>171620.898014704</v>
      </c>
      <c r="CG12" s="22">
        <v>171612.13766707899</v>
      </c>
      <c r="CH12" s="22">
        <v>171603.76828932401</v>
      </c>
      <c r="CI12" s="22">
        <v>171595.769128852</v>
      </c>
      <c r="CJ12" s="22">
        <v>171588.12068857101</v>
      </c>
      <c r="CK12" s="22">
        <v>171580.80464276599</v>
      </c>
      <c r="CL12" s="22">
        <v>171573.80375908999</v>
      </c>
      <c r="CM12" s="22">
        <v>171567.10182618201</v>
      </c>
      <c r="CN12" s="22">
        <v>171560.68358648001</v>
      </c>
      <c r="CO12" s="22">
        <v>171554.534673838</v>
      </c>
      <c r="CP12" s="22">
        <v>171548.64155558901</v>
      </c>
      <c r="CQ12" s="22">
        <v>171542.99147868899</v>
      </c>
      <c r="CR12" s="22">
        <v>171537.57241967099</v>
      </c>
      <c r="CS12" s="22">
        <v>171532.37303809301</v>
      </c>
      <c r="CT12" s="22">
        <v>171527.38263322701</v>
      </c>
      <c r="CU12" s="22">
        <v>171522.591103757</v>
      </c>
      <c r="CV12" s="22">
        <v>171517.988910246</v>
      </c>
      <c r="CW12" s="22">
        <v>171513.56704017901</v>
      </c>
      <c r="CX12" s="22">
        <v>171509.31697538399</v>
      </c>
      <c r="CY12" s="22">
        <v>171505.230661668</v>
      </c>
      <c r="CZ12" s="22">
        <v>171501.30048048901</v>
      </c>
      <c r="DA12" s="22">
        <v>171497.51922253499</v>
      </c>
      <c r="DB12" s="22">
        <v>171466.559122012</v>
      </c>
      <c r="DC12" s="22">
        <v>171444.82612336901</v>
      </c>
      <c r="DD12" s="22">
        <v>171429.15419152999</v>
      </c>
      <c r="DE12" s="22">
        <v>171417.580910405</v>
      </c>
      <c r="DF12" s="22">
        <v>171408.852000274</v>
      </c>
      <c r="DG12" s="22">
        <v>171402.14333868699</v>
      </c>
      <c r="DH12" s="22">
        <v>171396.89978800001</v>
      </c>
      <c r="DI12" s="22">
        <v>171392.73889359701</v>
      </c>
      <c r="DJ12" s="22">
        <v>171389.39174094101</v>
      </c>
      <c r="DK12" s="22">
        <v>171386.66571107099</v>
      </c>
      <c r="DL12" s="22">
        <v>171384.42048217601</v>
      </c>
      <c r="DM12" s="22">
        <v>171382.552237753</v>
      </c>
      <c r="DN12" s="22">
        <v>171380.983072364</v>
      </c>
      <c r="DO12" s="22">
        <v>171379.65375677901</v>
      </c>
      <c r="DP12" s="22">
        <v>171378.51871549399</v>
      </c>
      <c r="DQ12" s="22">
        <v>171377.54248673501</v>
      </c>
      <c r="DR12" s="22">
        <v>171376.69719196501</v>
      </c>
      <c r="DS12" s="22">
        <v>171375.96070318299</v>
      </c>
      <c r="DT12" s="22">
        <v>171375.31529930999</v>
      </c>
      <c r="DU12" s="22">
        <v>171374.74666986999</v>
      </c>
      <c r="DV12" s="22">
        <v>171374.243168285</v>
      </c>
      <c r="DW12" s="22">
        <v>171373.795246644</v>
      </c>
      <c r="DX12" s="22">
        <v>171373.39502382401</v>
      </c>
      <c r="DY12" s="22">
        <v>171373.03595257201</v>
      </c>
      <c r="DZ12" s="22">
        <v>171372.71256075299</v>
      </c>
      <c r="EA12" s="22">
        <v>171372.42024864801</v>
      </c>
      <c r="EB12" s="22">
        <v>171372.155129005</v>
      </c>
      <c r="EC12" s="22">
        <v>171371.91389991599</v>
      </c>
      <c r="ED12" s="22">
        <v>171371.69374314</v>
      </c>
      <c r="EE12" s="22">
        <v>171371.492242248</v>
      </c>
      <c r="EF12" s="22">
        <v>171371.30731633701</v>
      </c>
      <c r="EG12" s="22">
        <v>171371.13716605899</v>
      </c>
      <c r="EH12" s="22">
        <v>171370.98022941899</v>
      </c>
      <c r="EI12" s="22">
        <v>171370.835145405</v>
      </c>
      <c r="EJ12" s="22">
        <v>171370.70072391201</v>
      </c>
      <c r="EK12" s="22">
        <v>171370.57592074599</v>
      </c>
      <c r="EL12" s="22">
        <v>171370.459816769</v>
      </c>
      <c r="EM12" s="22">
        <v>171370.35160041801</v>
      </c>
      <c r="EN12" s="22">
        <v>171370.25055298899</v>
      </c>
      <c r="EO12" s="22">
        <v>171370.156036211</v>
      </c>
      <c r="EP12" s="22">
        <v>171370.06748170301</v>
      </c>
      <c r="EQ12" s="22">
        <v>171369.98438200599</v>
      </c>
      <c r="ER12" s="22">
        <v>171369.90628291701</v>
      </c>
      <c r="ES12" s="22">
        <v>171369.832776928</v>
      </c>
      <c r="ET12" s="22">
        <v>171369.76349757999</v>
      </c>
      <c r="EU12" s="22">
        <v>171369.6981146</v>
      </c>
      <c r="EV12" s="22">
        <v>171369.63632968999</v>
      </c>
      <c r="EW12" s="22">
        <v>171369.57787288001</v>
      </c>
      <c r="EX12" s="22">
        <v>171369.52249935301</v>
      </c>
      <c r="EY12" s="22">
        <v>171369.469986679</v>
      </c>
      <c r="EZ12" s="22">
        <v>171369.420132397</v>
      </c>
      <c r="FA12" s="22">
        <v>171369.372751891</v>
      </c>
      <c r="FB12" s="22">
        <v>171369.32767653299</v>
      </c>
      <c r="FC12" s="22">
        <v>171369.284752042</v>
      </c>
      <c r="FD12" s="22">
        <v>171369.24383703401</v>
      </c>
      <c r="FE12" s="22">
        <v>171369.20480174699</v>
      </c>
      <c r="FF12" s="22">
        <v>171369.167526907</v>
      </c>
      <c r="FG12" s="22">
        <v>171369.13190271999</v>
      </c>
      <c r="FH12" s="22">
        <v>171369.097827975</v>
      </c>
      <c r="FI12" s="22">
        <v>171369.06520924901</v>
      </c>
      <c r="FJ12" s="22">
        <v>171369.03396019299</v>
      </c>
      <c r="FK12" s="22">
        <v>171369.00400089199</v>
      </c>
      <c r="FL12" s="22">
        <v>171368.975257299</v>
      </c>
      <c r="FM12" s="22">
        <v>171368.94766071401</v>
      </c>
      <c r="FN12" s="22">
        <v>171368.92114732999</v>
      </c>
      <c r="FO12" s="22">
        <v>171368.89565781399</v>
      </c>
      <c r="FP12" s="22">
        <v>171368.87113693199</v>
      </c>
      <c r="FQ12" s="22">
        <v>171368.847533213</v>
      </c>
      <c r="FR12" s="22">
        <v>171368.82479863899</v>
      </c>
      <c r="FS12" s="22">
        <v>171368.80288837201</v>
      </c>
      <c r="FT12" s="22">
        <v>171368.781760499</v>
      </c>
      <c r="FU12" s="22">
        <v>171368.761375804</v>
      </c>
      <c r="FV12" s="22">
        <v>171368.741697561</v>
      </c>
      <c r="FW12" s="22">
        <v>171368.72269134401</v>
      </c>
      <c r="FX12" s="22">
        <v>171368.70432485599</v>
      </c>
      <c r="FY12" s="22">
        <v>171368.68656776601</v>
      </c>
      <c r="FZ12" s="22">
        <v>171368.66939157201</v>
      </c>
      <c r="GA12" s="22">
        <v>171368.652769465</v>
      </c>
      <c r="GB12" s="22">
        <v>171368.63667620599</v>
      </c>
      <c r="GC12" s="22">
        <v>171368.621088021</v>
      </c>
      <c r="GD12" s="22">
        <v>171368.48861844701</v>
      </c>
      <c r="GE12" s="22">
        <v>171368.38828748299</v>
      </c>
      <c r="GF12" s="22">
        <v>171368.30993159901</v>
      </c>
      <c r="GG12" s="22">
        <v>171368.24719799799</v>
      </c>
      <c r="GH12" s="22">
        <v>171368.19593140201</v>
      </c>
      <c r="GI12" s="22">
        <v>171368.15330961999</v>
      </c>
      <c r="GJ12" s="22">
        <v>171368.11735411501</v>
      </c>
      <c r="GK12" s="22">
        <v>171368.08663977199</v>
      </c>
      <c r="GL12" s="22">
        <v>171368.06011585999</v>
      </c>
      <c r="GM12" s="22">
        <v>171368.03699177201</v>
      </c>
      <c r="GN12" s="22">
        <v>171368.01666190999</v>
      </c>
      <c r="GO12" s="22">
        <v>171367.998655</v>
      </c>
      <c r="GP12" s="22">
        <v>171367.98259909899</v>
      </c>
      <c r="GQ12" s="22">
        <v>171367.968196929</v>
      </c>
      <c r="GR12" s="22">
        <v>171367.955208172</v>
      </c>
      <c r="GS12" s="22">
        <v>171367.94343653999</v>
      </c>
      <c r="GT12" s="22">
        <v>171367.93272020601</v>
      </c>
      <c r="GU12" s="22">
        <v>171367.92292459801</v>
      </c>
      <c r="GV12" s="22">
        <v>171367.91393693499</v>
      </c>
      <c r="GW12" s="22">
        <v>171367.90566200699</v>
      </c>
      <c r="GX12" s="22">
        <v>171367.89801890301</v>
      </c>
      <c r="GY12" s="22">
        <v>171367.89093843999</v>
      </c>
      <c r="GZ12" s="22">
        <v>171367.884361117</v>
      </c>
      <c r="HA12" s="22">
        <v>171367.878235493</v>
      </c>
      <c r="HB12" s="22">
        <v>171367.87251687099</v>
      </c>
      <c r="HC12" s="22">
        <v>171367.86716622999</v>
      </c>
      <c r="HD12" s="22">
        <v>171367.862149361</v>
      </c>
      <c r="HE12" s="22">
        <v>171367.85743614601</v>
      </c>
      <c r="HF12" s="22">
        <v>171367.85299996901</v>
      </c>
      <c r="HG12" s="22">
        <v>171367.84881722301</v>
      </c>
      <c r="HH12" s="22">
        <v>171367.84486689701</v>
      </c>
      <c r="HI12" s="22">
        <v>171367.841130232</v>
      </c>
      <c r="HJ12" s="22">
        <v>171367.83759042501</v>
      </c>
      <c r="HK12" s="22">
        <v>171367.834232386</v>
      </c>
      <c r="HL12" s="22">
        <v>171367.83104252099</v>
      </c>
      <c r="HM12" s="22">
        <v>171367.828008554</v>
      </c>
      <c r="HN12" s="22">
        <v>171367.82511937301</v>
      </c>
      <c r="HO12" s="22">
        <v>171367.82236489301</v>
      </c>
      <c r="HP12" s="22">
        <v>171367.81973594101</v>
      </c>
      <c r="HQ12" s="22">
        <v>171367.817224156</v>
      </c>
    </row>
    <row r="13" spans="1:225" outlineLevel="1" x14ac:dyDescent="0.35">
      <c r="A13" s="19">
        <v>7270</v>
      </c>
      <c r="B13" s="25"/>
      <c r="C13" s="25" t="s">
        <v>29</v>
      </c>
      <c r="D13" s="22">
        <v>137400.435149122</v>
      </c>
      <c r="E13" s="22">
        <v>100000</v>
      </c>
      <c r="F13" s="22">
        <v>108560.397613533</v>
      </c>
      <c r="G13" s="22">
        <v>113948.911032239</v>
      </c>
      <c r="H13" s="22">
        <v>118201.560712975</v>
      </c>
      <c r="I13" s="22">
        <v>121843.274744175</v>
      </c>
      <c r="J13" s="22">
        <v>125078.434953433</v>
      </c>
      <c r="K13" s="22">
        <v>128005.000222581</v>
      </c>
      <c r="L13" s="22">
        <v>130675.72487943601</v>
      </c>
      <c r="M13" s="22">
        <v>133120.97227005</v>
      </c>
      <c r="N13" s="22">
        <v>135358.86789464799</v>
      </c>
      <c r="O13" s="22">
        <v>137400.435149122</v>
      </c>
      <c r="P13" s="22">
        <v>139252.45358553799</v>
      </c>
      <c r="Q13" s="22">
        <v>140919.16807282201</v>
      </c>
      <c r="R13" s="22">
        <v>142403.366288013</v>
      </c>
      <c r="S13" s="22">
        <v>143707.08331909799</v>
      </c>
      <c r="T13" s="22">
        <v>144832.07258292299</v>
      </c>
      <c r="U13" s="22">
        <v>145780.12284213401</v>
      </c>
      <c r="V13" s="22">
        <v>146553.26971750901</v>
      </c>
      <c r="W13" s="22">
        <v>147153.932591127</v>
      </c>
      <c r="X13" s="22">
        <v>147584.99753768099</v>
      </c>
      <c r="Y13" s="22">
        <v>147849.86061494701</v>
      </c>
      <c r="Z13" s="22">
        <v>147952.441787499</v>
      </c>
      <c r="AA13" s="22">
        <v>147897.17703726501</v>
      </c>
      <c r="AB13" s="22">
        <v>147688.99432460999</v>
      </c>
      <c r="AC13" s="22">
        <v>147360.13467278899</v>
      </c>
      <c r="AD13" s="22">
        <v>149280.79565814001</v>
      </c>
      <c r="AE13" s="22">
        <v>151496.48547531999</v>
      </c>
      <c r="AF13" s="22">
        <v>155039.55724706201</v>
      </c>
      <c r="AG13" s="22">
        <v>158431.834053372</v>
      </c>
      <c r="AH13" s="22">
        <v>161673.14654237099</v>
      </c>
      <c r="AI13" s="22">
        <v>165900.01477110299</v>
      </c>
      <c r="AJ13" s="22">
        <v>170293.85018734401</v>
      </c>
      <c r="AK13" s="22">
        <v>174559.67839172899</v>
      </c>
      <c r="AL13" s="22">
        <v>178038.52802115999</v>
      </c>
      <c r="AM13" s="22">
        <v>177165.61963404299</v>
      </c>
      <c r="AN13" s="22">
        <v>176328.79318189001</v>
      </c>
      <c r="AO13" s="22">
        <v>175527.33641114799</v>
      </c>
      <c r="AP13" s="22">
        <v>174760.443550172</v>
      </c>
      <c r="AQ13" s="22">
        <v>174027.229918533</v>
      </c>
      <c r="AR13" s="22">
        <v>173326.74589295901</v>
      </c>
      <c r="AS13" s="22">
        <v>172789.687186464</v>
      </c>
      <c r="AT13" s="22">
        <v>172714.78443656</v>
      </c>
      <c r="AU13" s="22">
        <v>172644.53325468599</v>
      </c>
      <c r="AV13" s="22">
        <v>172578.61846984699</v>
      </c>
      <c r="AW13" s="22">
        <v>172516.746506289</v>
      </c>
      <c r="AX13" s="22">
        <v>172458.64408543101</v>
      </c>
      <c r="AY13" s="22">
        <v>172404.05695942501</v>
      </c>
      <c r="AZ13" s="22">
        <v>172352.74868660001</v>
      </c>
      <c r="BA13" s="22">
        <v>172304.49945607901</v>
      </c>
      <c r="BB13" s="22">
        <v>172259.104966407</v>
      </c>
      <c r="BC13" s="22">
        <v>172216.375361126</v>
      </c>
      <c r="BD13" s="22">
        <v>172176.13422270399</v>
      </c>
      <c r="BE13" s="22">
        <v>172138.21762504501</v>
      </c>
      <c r="BF13" s="22">
        <v>172102.473243908</v>
      </c>
      <c r="BG13" s="22">
        <v>172068.75952386699</v>
      </c>
      <c r="BH13" s="22">
        <v>172036.94489997</v>
      </c>
      <c r="BI13" s="22">
        <v>172006.90707188199</v>
      </c>
      <c r="BJ13" s="22">
        <v>171978.532328081</v>
      </c>
      <c r="BK13" s="22">
        <v>171951.71491752999</v>
      </c>
      <c r="BL13" s="22">
        <v>171926.356466164</v>
      </c>
      <c r="BM13" s="22">
        <v>171902.36543555799</v>
      </c>
      <c r="BN13" s="22">
        <v>171879.65662113301</v>
      </c>
      <c r="BO13" s="22">
        <v>171858.15068733599</v>
      </c>
      <c r="BP13" s="22">
        <v>171837.773737332</v>
      </c>
      <c r="BQ13" s="22">
        <v>171818.456914813</v>
      </c>
      <c r="BR13" s="22">
        <v>171800.13603567501</v>
      </c>
      <c r="BS13" s="22">
        <v>171782.75124741599</v>
      </c>
      <c r="BT13" s="22">
        <v>171766.24671423499</v>
      </c>
      <c r="BU13" s="22">
        <v>171750.57032592801</v>
      </c>
      <c r="BV13" s="22">
        <v>171735.67342881201</v>
      </c>
      <c r="BW13" s="22">
        <v>171721.51057700699</v>
      </c>
      <c r="BX13" s="22">
        <v>171708.03930254199</v>
      </c>
      <c r="BY13" s="22">
        <v>171695.21990282799</v>
      </c>
      <c r="BZ13" s="22">
        <v>171683.01524418301</v>
      </c>
      <c r="CA13" s="22">
        <v>171671.390580159</v>
      </c>
      <c r="CB13" s="22">
        <v>171660.313383531</v>
      </c>
      <c r="CC13" s="22">
        <v>171649.753190888</v>
      </c>
      <c r="CD13" s="22">
        <v>171639.68145884899</v>
      </c>
      <c r="CE13" s="22">
        <v>171630.071430996</v>
      </c>
      <c r="CF13" s="22">
        <v>171620.898014704</v>
      </c>
      <c r="CG13" s="22">
        <v>171612.13766707899</v>
      </c>
      <c r="CH13" s="22">
        <v>171603.76828932401</v>
      </c>
      <c r="CI13" s="22">
        <v>171595.769128852</v>
      </c>
      <c r="CJ13" s="22">
        <v>171588.12068857101</v>
      </c>
      <c r="CK13" s="22">
        <v>171580.80464276599</v>
      </c>
      <c r="CL13" s="22">
        <v>171573.80375908999</v>
      </c>
      <c r="CM13" s="22">
        <v>171567.10182618201</v>
      </c>
      <c r="CN13" s="22">
        <v>171560.68358648001</v>
      </c>
      <c r="CO13" s="22">
        <v>171554.534673838</v>
      </c>
      <c r="CP13" s="22">
        <v>171548.64155558901</v>
      </c>
      <c r="CQ13" s="22">
        <v>171542.99147868899</v>
      </c>
      <c r="CR13" s="22">
        <v>171537.57241967099</v>
      </c>
      <c r="CS13" s="22">
        <v>171532.37303809301</v>
      </c>
      <c r="CT13" s="22">
        <v>171527.38263322701</v>
      </c>
      <c r="CU13" s="22">
        <v>171522.591103757</v>
      </c>
      <c r="CV13" s="22">
        <v>171517.988910246</v>
      </c>
      <c r="CW13" s="22">
        <v>171513.56704017901</v>
      </c>
      <c r="CX13" s="22">
        <v>171509.31697538399</v>
      </c>
      <c r="CY13" s="22">
        <v>171505.230661668</v>
      </c>
      <c r="CZ13" s="22">
        <v>171501.30048048901</v>
      </c>
      <c r="DA13" s="22">
        <v>171497.51922253499</v>
      </c>
      <c r="DB13" s="22">
        <v>171466.559122012</v>
      </c>
      <c r="DC13" s="22">
        <v>171444.82612336901</v>
      </c>
      <c r="DD13" s="22">
        <v>171429.15419152999</v>
      </c>
      <c r="DE13" s="22">
        <v>171417.580910405</v>
      </c>
      <c r="DF13" s="22">
        <v>171408.852000274</v>
      </c>
      <c r="DG13" s="22">
        <v>171402.14333868699</v>
      </c>
      <c r="DH13" s="22">
        <v>171396.89978800001</v>
      </c>
      <c r="DI13" s="22">
        <v>171392.73889359701</v>
      </c>
      <c r="DJ13" s="22">
        <v>171389.39174094101</v>
      </c>
      <c r="DK13" s="22">
        <v>171386.66571107099</v>
      </c>
      <c r="DL13" s="22">
        <v>171384.42048217601</v>
      </c>
      <c r="DM13" s="22">
        <v>171382.552237753</v>
      </c>
      <c r="DN13" s="22">
        <v>171380.983072364</v>
      </c>
      <c r="DO13" s="22">
        <v>171379.65375677901</v>
      </c>
      <c r="DP13" s="22">
        <v>171378.51871549399</v>
      </c>
      <c r="DQ13" s="22">
        <v>171377.54248673501</v>
      </c>
      <c r="DR13" s="22">
        <v>171376.69719196501</v>
      </c>
      <c r="DS13" s="22">
        <v>171375.96070318299</v>
      </c>
      <c r="DT13" s="22">
        <v>171375.31529930999</v>
      </c>
      <c r="DU13" s="22">
        <v>171374.74666986999</v>
      </c>
      <c r="DV13" s="22">
        <v>171374.243168285</v>
      </c>
      <c r="DW13" s="22">
        <v>171373.795246644</v>
      </c>
      <c r="DX13" s="22">
        <v>171373.39502382401</v>
      </c>
      <c r="DY13" s="22">
        <v>171373.03595257201</v>
      </c>
      <c r="DZ13" s="22">
        <v>171372.71256075299</v>
      </c>
      <c r="EA13" s="22">
        <v>171372.42024864801</v>
      </c>
      <c r="EB13" s="22">
        <v>171372.155129005</v>
      </c>
      <c r="EC13" s="22">
        <v>171371.91389991599</v>
      </c>
      <c r="ED13" s="22">
        <v>171371.69374314</v>
      </c>
      <c r="EE13" s="22">
        <v>171371.492242248</v>
      </c>
      <c r="EF13" s="22">
        <v>171371.30731633701</v>
      </c>
      <c r="EG13" s="22">
        <v>171371.13716605899</v>
      </c>
      <c r="EH13" s="22">
        <v>171370.98022941899</v>
      </c>
      <c r="EI13" s="22">
        <v>171370.835145405</v>
      </c>
      <c r="EJ13" s="22">
        <v>171370.70072391201</v>
      </c>
      <c r="EK13" s="22">
        <v>171370.57592074599</v>
      </c>
      <c r="EL13" s="22">
        <v>171370.459816769</v>
      </c>
      <c r="EM13" s="22">
        <v>171370.35160041801</v>
      </c>
      <c r="EN13" s="22">
        <v>171370.25055298899</v>
      </c>
      <c r="EO13" s="22">
        <v>171370.156036211</v>
      </c>
      <c r="EP13" s="22">
        <v>171370.06748170301</v>
      </c>
      <c r="EQ13" s="22">
        <v>171369.98438200599</v>
      </c>
      <c r="ER13" s="22">
        <v>171369.90628291701</v>
      </c>
      <c r="ES13" s="22">
        <v>171369.832776928</v>
      </c>
      <c r="ET13" s="22">
        <v>171369.76349757999</v>
      </c>
      <c r="EU13" s="22">
        <v>171369.6981146</v>
      </c>
      <c r="EV13" s="22">
        <v>171369.63632968999</v>
      </c>
      <c r="EW13" s="22">
        <v>171369.57787288001</v>
      </c>
      <c r="EX13" s="22">
        <v>171369.52249935301</v>
      </c>
      <c r="EY13" s="22">
        <v>171369.469986679</v>
      </c>
      <c r="EZ13" s="22">
        <v>171369.420132397</v>
      </c>
      <c r="FA13" s="22">
        <v>171369.372751891</v>
      </c>
      <c r="FB13" s="22">
        <v>171369.32767653299</v>
      </c>
      <c r="FC13" s="22">
        <v>171369.284752042</v>
      </c>
      <c r="FD13" s="22">
        <v>171369.24383703401</v>
      </c>
      <c r="FE13" s="22">
        <v>171369.20480174699</v>
      </c>
      <c r="FF13" s="22">
        <v>171369.167526907</v>
      </c>
      <c r="FG13" s="22">
        <v>171369.13190271999</v>
      </c>
      <c r="FH13" s="22">
        <v>171369.097827975</v>
      </c>
      <c r="FI13" s="22">
        <v>171369.06520924901</v>
      </c>
      <c r="FJ13" s="22">
        <v>171369.03396019299</v>
      </c>
      <c r="FK13" s="22">
        <v>171369.00400089199</v>
      </c>
      <c r="FL13" s="22">
        <v>171368.975257299</v>
      </c>
      <c r="FM13" s="22">
        <v>171368.94766071401</v>
      </c>
      <c r="FN13" s="22">
        <v>171368.92114732999</v>
      </c>
      <c r="FO13" s="22">
        <v>171368.89565781399</v>
      </c>
      <c r="FP13" s="22">
        <v>171368.87113693199</v>
      </c>
      <c r="FQ13" s="22">
        <v>171368.847533213</v>
      </c>
      <c r="FR13" s="22">
        <v>171368.82479863899</v>
      </c>
      <c r="FS13" s="22">
        <v>171368.80288837201</v>
      </c>
      <c r="FT13" s="22">
        <v>171368.781760499</v>
      </c>
      <c r="FU13" s="22">
        <v>171368.761375804</v>
      </c>
      <c r="FV13" s="22">
        <v>171368.741697561</v>
      </c>
      <c r="FW13" s="22">
        <v>171368.72269134401</v>
      </c>
      <c r="FX13" s="22">
        <v>171368.70432485599</v>
      </c>
      <c r="FY13" s="22">
        <v>171368.68656776601</v>
      </c>
      <c r="FZ13" s="22">
        <v>171368.66939157201</v>
      </c>
      <c r="GA13" s="22">
        <v>171368.652769465</v>
      </c>
      <c r="GB13" s="22">
        <v>171368.63667620599</v>
      </c>
      <c r="GC13" s="22">
        <v>171368.621088021</v>
      </c>
      <c r="GD13" s="22">
        <v>171368.48861844701</v>
      </c>
      <c r="GE13" s="22">
        <v>171368.38828748299</v>
      </c>
      <c r="GF13" s="22">
        <v>171368.30993159901</v>
      </c>
      <c r="GG13" s="22">
        <v>171368.24719799799</v>
      </c>
      <c r="GH13" s="22">
        <v>171368.19593140201</v>
      </c>
      <c r="GI13" s="22">
        <v>171368.15330961999</v>
      </c>
      <c r="GJ13" s="22">
        <v>171368.11735411501</v>
      </c>
      <c r="GK13" s="22">
        <v>171368.08663977199</v>
      </c>
      <c r="GL13" s="22">
        <v>171368.06011585999</v>
      </c>
      <c r="GM13" s="22">
        <v>171368.03699177201</v>
      </c>
      <c r="GN13" s="22">
        <v>171368.01666190999</v>
      </c>
      <c r="GO13" s="22">
        <v>171367.998655</v>
      </c>
      <c r="GP13" s="22">
        <v>171367.98259909899</v>
      </c>
      <c r="GQ13" s="22">
        <v>171367.968196929</v>
      </c>
      <c r="GR13" s="22">
        <v>171367.955208172</v>
      </c>
      <c r="GS13" s="22">
        <v>171367.94343653999</v>
      </c>
      <c r="GT13" s="22">
        <v>171367.93272020601</v>
      </c>
      <c r="GU13" s="22">
        <v>171367.92292459801</v>
      </c>
      <c r="GV13" s="22">
        <v>171367.91393693499</v>
      </c>
      <c r="GW13" s="22">
        <v>171367.90566200699</v>
      </c>
      <c r="GX13" s="22">
        <v>171367.89801890301</v>
      </c>
      <c r="GY13" s="22">
        <v>171367.89093843999</v>
      </c>
      <c r="GZ13" s="22">
        <v>171367.884361117</v>
      </c>
      <c r="HA13" s="22">
        <v>171367.878235493</v>
      </c>
      <c r="HB13" s="22">
        <v>171367.87251687099</v>
      </c>
      <c r="HC13" s="22">
        <v>171367.86716622999</v>
      </c>
      <c r="HD13" s="22">
        <v>171367.862149361</v>
      </c>
      <c r="HE13" s="22">
        <v>171367.85743614601</v>
      </c>
      <c r="HF13" s="22">
        <v>171367.85299996901</v>
      </c>
      <c r="HG13" s="22">
        <v>171367.84881722301</v>
      </c>
      <c r="HH13" s="22">
        <v>171367.84486689701</v>
      </c>
      <c r="HI13" s="22">
        <v>171367.841130232</v>
      </c>
      <c r="HJ13" s="22">
        <v>171367.83759042501</v>
      </c>
      <c r="HK13" s="22">
        <v>171367.834232386</v>
      </c>
      <c r="HL13" s="22">
        <v>171367.83104252099</v>
      </c>
      <c r="HM13" s="22">
        <v>171367.828008554</v>
      </c>
      <c r="HN13" s="22">
        <v>171367.82511937301</v>
      </c>
      <c r="HO13" s="22">
        <v>171367.82236489301</v>
      </c>
      <c r="HP13" s="22">
        <v>171367.81973594101</v>
      </c>
      <c r="HQ13" s="22">
        <v>171367.817224156</v>
      </c>
    </row>
    <row r="14" spans="1:225" outlineLevel="1" x14ac:dyDescent="0.35">
      <c r="A14" s="18">
        <v>10000</v>
      </c>
      <c r="B14" s="25"/>
      <c r="C14" s="25" t="s">
        <v>30</v>
      </c>
      <c r="D14" s="22">
        <v>132848.884663626</v>
      </c>
      <c r="E14" s="22">
        <v>100000</v>
      </c>
      <c r="F14" s="22">
        <v>108292.73073155399</v>
      </c>
      <c r="G14" s="22">
        <v>113366.531425486</v>
      </c>
      <c r="H14" s="22">
        <v>117262.896866168</v>
      </c>
      <c r="I14" s="22">
        <v>120507.764659491</v>
      </c>
      <c r="J14" s="22">
        <v>123305.70280904201</v>
      </c>
      <c r="K14" s="22">
        <v>125754.779254116</v>
      </c>
      <c r="L14" s="22">
        <v>127908.048228126</v>
      </c>
      <c r="M14" s="22">
        <v>129796.496910637</v>
      </c>
      <c r="N14" s="22">
        <v>131439.27643729301</v>
      </c>
      <c r="O14" s="22">
        <v>132848.884663626</v>
      </c>
      <c r="P14" s="22">
        <v>134034.04945857701</v>
      </c>
      <c r="Q14" s="22">
        <v>135001.44462725101</v>
      </c>
      <c r="R14" s="22">
        <v>135756.75780780899</v>
      </c>
      <c r="S14" s="22">
        <v>136305.37049782299</v>
      </c>
      <c r="T14" s="22">
        <v>136652.79077455701</v>
      </c>
      <c r="U14" s="22">
        <v>136804.92006110001</v>
      </c>
      <c r="V14" s="22">
        <v>136768.20418165799</v>
      </c>
      <c r="W14" s="22">
        <v>136549.70171867599</v>
      </c>
      <c r="X14" s="22">
        <v>136157.09264001</v>
      </c>
      <c r="Y14" s="22">
        <v>135598.64398704001</v>
      </c>
      <c r="Z14" s="22">
        <v>134883.14538732299</v>
      </c>
      <c r="AA14" s="22">
        <v>134019.82436101799</v>
      </c>
      <c r="AB14" s="22">
        <v>133018.24932780999</v>
      </c>
      <c r="AC14" s="22">
        <v>131912.26813676499</v>
      </c>
      <c r="AD14" s="22">
        <v>132814.98635552099</v>
      </c>
      <c r="AE14" s="22">
        <v>133963.68626084199</v>
      </c>
      <c r="AF14" s="22">
        <v>136263.38034657101</v>
      </c>
      <c r="AG14" s="22">
        <v>138404.07334933701</v>
      </c>
      <c r="AH14" s="22">
        <v>140390.70073387999</v>
      </c>
      <c r="AI14" s="22">
        <v>143209.31943268099</v>
      </c>
      <c r="AJ14" s="22">
        <v>146145.09904073999</v>
      </c>
      <c r="AK14" s="22">
        <v>148946.683416368</v>
      </c>
      <c r="AL14" s="22">
        <v>151737.05893465501</v>
      </c>
      <c r="AM14" s="22">
        <v>155198.675209037</v>
      </c>
      <c r="AN14" s="22">
        <v>158538.48831483701</v>
      </c>
      <c r="AO14" s="22">
        <v>161756.11511439001</v>
      </c>
      <c r="AP14" s="22">
        <v>164851.87953431401</v>
      </c>
      <c r="AQ14" s="22">
        <v>167826.732296854</v>
      </c>
      <c r="AR14" s="22">
        <v>170682.17240756101</v>
      </c>
      <c r="AS14" s="22">
        <v>172789.687186464</v>
      </c>
      <c r="AT14" s="22">
        <v>172714.78443656</v>
      </c>
      <c r="AU14" s="22">
        <v>172644.53325468599</v>
      </c>
      <c r="AV14" s="22">
        <v>172578.61846984699</v>
      </c>
      <c r="AW14" s="22">
        <v>172516.746506289</v>
      </c>
      <c r="AX14" s="22">
        <v>172458.64408543101</v>
      </c>
      <c r="AY14" s="22">
        <v>172404.05695942501</v>
      </c>
      <c r="AZ14" s="22">
        <v>172352.74868660001</v>
      </c>
      <c r="BA14" s="22">
        <v>172304.49945607901</v>
      </c>
      <c r="BB14" s="22">
        <v>172259.104966407</v>
      </c>
      <c r="BC14" s="22">
        <v>172216.375361126</v>
      </c>
      <c r="BD14" s="22">
        <v>172176.13422270399</v>
      </c>
      <c r="BE14" s="22">
        <v>172138.21762504501</v>
      </c>
      <c r="BF14" s="22">
        <v>172102.473243908</v>
      </c>
      <c r="BG14" s="22">
        <v>172068.75952386699</v>
      </c>
      <c r="BH14" s="22">
        <v>172036.94489997</v>
      </c>
      <c r="BI14" s="22">
        <v>172006.90707188199</v>
      </c>
      <c r="BJ14" s="22">
        <v>171978.532328081</v>
      </c>
      <c r="BK14" s="22">
        <v>171951.71491752999</v>
      </c>
      <c r="BL14" s="22">
        <v>171926.356466164</v>
      </c>
      <c r="BM14" s="22">
        <v>171902.36543555799</v>
      </c>
      <c r="BN14" s="22">
        <v>171879.65662113301</v>
      </c>
      <c r="BO14" s="22">
        <v>171858.15068733599</v>
      </c>
      <c r="BP14" s="22">
        <v>171837.773737332</v>
      </c>
      <c r="BQ14" s="22">
        <v>171818.456914813</v>
      </c>
      <c r="BR14" s="22">
        <v>171800.13603567501</v>
      </c>
      <c r="BS14" s="22">
        <v>171782.75124741599</v>
      </c>
      <c r="BT14" s="22">
        <v>171766.24671423499</v>
      </c>
      <c r="BU14" s="22">
        <v>171750.57032592801</v>
      </c>
      <c r="BV14" s="22">
        <v>171735.67342881201</v>
      </c>
      <c r="BW14" s="22">
        <v>171721.51057700699</v>
      </c>
      <c r="BX14" s="22">
        <v>171708.03930254199</v>
      </c>
      <c r="BY14" s="22">
        <v>171695.21990282799</v>
      </c>
      <c r="BZ14" s="22">
        <v>171683.01524418301</v>
      </c>
      <c r="CA14" s="22">
        <v>171671.390580159</v>
      </c>
      <c r="CB14" s="22">
        <v>171660.313383531</v>
      </c>
      <c r="CC14" s="22">
        <v>171649.753190888</v>
      </c>
      <c r="CD14" s="22">
        <v>171639.68145884899</v>
      </c>
      <c r="CE14" s="22">
        <v>171630.071430996</v>
      </c>
      <c r="CF14" s="22">
        <v>171620.898014704</v>
      </c>
      <c r="CG14" s="22">
        <v>171612.13766707899</v>
      </c>
      <c r="CH14" s="22">
        <v>171603.76828932401</v>
      </c>
      <c r="CI14" s="22">
        <v>171595.769128852</v>
      </c>
      <c r="CJ14" s="22">
        <v>171588.12068857101</v>
      </c>
      <c r="CK14" s="22">
        <v>171580.80464276599</v>
      </c>
      <c r="CL14" s="22">
        <v>171573.80375908999</v>
      </c>
      <c r="CM14" s="22">
        <v>171567.10182618201</v>
      </c>
      <c r="CN14" s="22">
        <v>171560.68358648001</v>
      </c>
      <c r="CO14" s="22">
        <v>171554.534673838</v>
      </c>
      <c r="CP14" s="22">
        <v>171548.64155558901</v>
      </c>
      <c r="CQ14" s="22">
        <v>171542.99147868899</v>
      </c>
      <c r="CR14" s="22">
        <v>171537.57241967099</v>
      </c>
      <c r="CS14" s="22">
        <v>171532.37303809301</v>
      </c>
      <c r="CT14" s="22">
        <v>171527.38263322701</v>
      </c>
      <c r="CU14" s="22">
        <v>171522.591103757</v>
      </c>
      <c r="CV14" s="22">
        <v>171517.988910246</v>
      </c>
      <c r="CW14" s="22">
        <v>171513.56704017901</v>
      </c>
      <c r="CX14" s="22">
        <v>171509.31697538399</v>
      </c>
      <c r="CY14" s="22">
        <v>171505.230661668</v>
      </c>
      <c r="CZ14" s="22">
        <v>171501.30048048901</v>
      </c>
      <c r="DA14" s="22">
        <v>171497.51922253499</v>
      </c>
      <c r="DB14" s="22">
        <v>171466.559122012</v>
      </c>
      <c r="DC14" s="22">
        <v>171444.82612336901</v>
      </c>
      <c r="DD14" s="22">
        <v>171429.15419152999</v>
      </c>
      <c r="DE14" s="22">
        <v>171417.580910405</v>
      </c>
      <c r="DF14" s="22">
        <v>171408.852000274</v>
      </c>
      <c r="DG14" s="22">
        <v>171402.14333868699</v>
      </c>
      <c r="DH14" s="22">
        <v>171396.89978800001</v>
      </c>
      <c r="DI14" s="22">
        <v>171392.73889359701</v>
      </c>
      <c r="DJ14" s="22">
        <v>171389.39174094101</v>
      </c>
      <c r="DK14" s="22">
        <v>171386.66571107099</v>
      </c>
      <c r="DL14" s="22">
        <v>171384.42048217601</v>
      </c>
      <c r="DM14" s="22">
        <v>171382.552237753</v>
      </c>
      <c r="DN14" s="22">
        <v>171380.983072364</v>
      </c>
      <c r="DO14" s="22">
        <v>171379.65375677901</v>
      </c>
      <c r="DP14" s="22">
        <v>171378.51871549399</v>
      </c>
      <c r="DQ14" s="22">
        <v>171377.54248673501</v>
      </c>
      <c r="DR14" s="22">
        <v>171376.69719196501</v>
      </c>
      <c r="DS14" s="22">
        <v>171375.96070318299</v>
      </c>
      <c r="DT14" s="22">
        <v>171375.31529930999</v>
      </c>
      <c r="DU14" s="22">
        <v>171374.74666986999</v>
      </c>
      <c r="DV14" s="22">
        <v>171374.243168285</v>
      </c>
      <c r="DW14" s="22">
        <v>171373.795246644</v>
      </c>
      <c r="DX14" s="22">
        <v>171373.39502382401</v>
      </c>
      <c r="DY14" s="22">
        <v>171373.03595257201</v>
      </c>
      <c r="DZ14" s="22">
        <v>171372.71256075299</v>
      </c>
      <c r="EA14" s="22">
        <v>171372.42024864801</v>
      </c>
      <c r="EB14" s="22">
        <v>171372.155129005</v>
      </c>
      <c r="EC14" s="22">
        <v>171371.91389991599</v>
      </c>
      <c r="ED14" s="22">
        <v>171371.69374314</v>
      </c>
      <c r="EE14" s="22">
        <v>171371.492242248</v>
      </c>
      <c r="EF14" s="22">
        <v>171371.30731633701</v>
      </c>
      <c r="EG14" s="22">
        <v>171371.13716605899</v>
      </c>
      <c r="EH14" s="22">
        <v>171370.98022941899</v>
      </c>
      <c r="EI14" s="22">
        <v>171370.835145405</v>
      </c>
      <c r="EJ14" s="22">
        <v>171370.70072391201</v>
      </c>
      <c r="EK14" s="22">
        <v>171370.57592074599</v>
      </c>
      <c r="EL14" s="22">
        <v>171370.459816769</v>
      </c>
      <c r="EM14" s="22">
        <v>171370.35160041801</v>
      </c>
      <c r="EN14" s="22">
        <v>171370.25055298899</v>
      </c>
      <c r="EO14" s="22">
        <v>171370.156036211</v>
      </c>
      <c r="EP14" s="22">
        <v>171370.06748170301</v>
      </c>
      <c r="EQ14" s="22">
        <v>171369.98438200599</v>
      </c>
      <c r="ER14" s="22">
        <v>171369.90628291701</v>
      </c>
      <c r="ES14" s="22">
        <v>171369.832776928</v>
      </c>
      <c r="ET14" s="22">
        <v>171369.76349757999</v>
      </c>
      <c r="EU14" s="22">
        <v>171369.6981146</v>
      </c>
      <c r="EV14" s="22">
        <v>171369.63632968999</v>
      </c>
      <c r="EW14" s="22">
        <v>171369.57787288001</v>
      </c>
      <c r="EX14" s="22">
        <v>171369.52249935301</v>
      </c>
      <c r="EY14" s="22">
        <v>171369.469986679</v>
      </c>
      <c r="EZ14" s="22">
        <v>171369.420132397</v>
      </c>
      <c r="FA14" s="22">
        <v>171369.372751891</v>
      </c>
      <c r="FB14" s="22">
        <v>171369.32767653299</v>
      </c>
      <c r="FC14" s="22">
        <v>171369.284752042</v>
      </c>
      <c r="FD14" s="22">
        <v>171369.24383703401</v>
      </c>
      <c r="FE14" s="22">
        <v>171369.20480174699</v>
      </c>
      <c r="FF14" s="22">
        <v>171369.167526907</v>
      </c>
      <c r="FG14" s="22">
        <v>171369.13190271999</v>
      </c>
      <c r="FH14" s="22">
        <v>171369.097827975</v>
      </c>
      <c r="FI14" s="22">
        <v>171369.06520924901</v>
      </c>
      <c r="FJ14" s="22">
        <v>171369.03396019299</v>
      </c>
      <c r="FK14" s="22">
        <v>171369.00400089199</v>
      </c>
      <c r="FL14" s="22">
        <v>171368.975257299</v>
      </c>
      <c r="FM14" s="22">
        <v>171368.94766071401</v>
      </c>
      <c r="FN14" s="22">
        <v>171368.92114732999</v>
      </c>
      <c r="FO14" s="22">
        <v>171368.89565781399</v>
      </c>
      <c r="FP14" s="22">
        <v>171368.87113693199</v>
      </c>
      <c r="FQ14" s="22">
        <v>171368.847533213</v>
      </c>
      <c r="FR14" s="22">
        <v>171368.82479863899</v>
      </c>
      <c r="FS14" s="22">
        <v>171368.80288837201</v>
      </c>
      <c r="FT14" s="22">
        <v>171368.781760499</v>
      </c>
      <c r="FU14" s="22">
        <v>171368.761375804</v>
      </c>
      <c r="FV14" s="22">
        <v>171368.741697561</v>
      </c>
      <c r="FW14" s="22">
        <v>171368.72269134401</v>
      </c>
      <c r="FX14" s="22">
        <v>171368.70432485599</v>
      </c>
      <c r="FY14" s="22">
        <v>171368.68656776601</v>
      </c>
      <c r="FZ14" s="22">
        <v>171368.66939157201</v>
      </c>
      <c r="GA14" s="22">
        <v>171368.652769465</v>
      </c>
      <c r="GB14" s="22">
        <v>171368.63667620599</v>
      </c>
      <c r="GC14" s="22">
        <v>171368.621088021</v>
      </c>
      <c r="GD14" s="22">
        <v>171368.48861844701</v>
      </c>
      <c r="GE14" s="22">
        <v>171368.38828748299</v>
      </c>
      <c r="GF14" s="22">
        <v>171368.30993159901</v>
      </c>
      <c r="GG14" s="22">
        <v>171368.24719799799</v>
      </c>
      <c r="GH14" s="22">
        <v>171368.19593140201</v>
      </c>
      <c r="GI14" s="22">
        <v>171368.15330961999</v>
      </c>
      <c r="GJ14" s="22">
        <v>171368.11735411501</v>
      </c>
      <c r="GK14" s="22">
        <v>171368.08663977199</v>
      </c>
      <c r="GL14" s="22">
        <v>171368.06011585999</v>
      </c>
      <c r="GM14" s="22">
        <v>171368.03699177201</v>
      </c>
      <c r="GN14" s="22">
        <v>171368.01666190999</v>
      </c>
      <c r="GO14" s="22">
        <v>171367.998655</v>
      </c>
      <c r="GP14" s="22">
        <v>171367.98259909899</v>
      </c>
      <c r="GQ14" s="22">
        <v>171367.968196929</v>
      </c>
      <c r="GR14" s="22">
        <v>171367.955208172</v>
      </c>
      <c r="GS14" s="22">
        <v>171367.94343653999</v>
      </c>
      <c r="GT14" s="22">
        <v>171367.93272020601</v>
      </c>
      <c r="GU14" s="22">
        <v>171367.92292459801</v>
      </c>
      <c r="GV14" s="22">
        <v>171367.91393693499</v>
      </c>
      <c r="GW14" s="22">
        <v>171367.90566200699</v>
      </c>
      <c r="GX14" s="22">
        <v>171367.89801890301</v>
      </c>
      <c r="GY14" s="22">
        <v>171367.89093843999</v>
      </c>
      <c r="GZ14" s="22">
        <v>171367.884361117</v>
      </c>
      <c r="HA14" s="22">
        <v>171367.878235493</v>
      </c>
      <c r="HB14" s="22">
        <v>171367.87251687099</v>
      </c>
      <c r="HC14" s="22">
        <v>171367.86716622999</v>
      </c>
      <c r="HD14" s="22">
        <v>171367.862149361</v>
      </c>
      <c r="HE14" s="22">
        <v>171367.85743614601</v>
      </c>
      <c r="HF14" s="22">
        <v>171367.85299996901</v>
      </c>
      <c r="HG14" s="22">
        <v>171367.84881722301</v>
      </c>
      <c r="HH14" s="22">
        <v>171367.84486689701</v>
      </c>
      <c r="HI14" s="22">
        <v>171367.841130232</v>
      </c>
      <c r="HJ14" s="22">
        <v>171367.83759042501</v>
      </c>
      <c r="HK14" s="22">
        <v>171367.834232386</v>
      </c>
      <c r="HL14" s="22">
        <v>171367.83104252099</v>
      </c>
      <c r="HM14" s="22">
        <v>171367.828008554</v>
      </c>
      <c r="HN14" s="22">
        <v>171367.82511937301</v>
      </c>
      <c r="HO14" s="22">
        <v>171367.82236489301</v>
      </c>
      <c r="HP14" s="22">
        <v>171367.81973594101</v>
      </c>
      <c r="HQ14" s="22">
        <v>171367.817224156</v>
      </c>
    </row>
    <row r="15" spans="1:225" outlineLevel="1" x14ac:dyDescent="0.35">
      <c r="A15" s="19">
        <v>60000</v>
      </c>
      <c r="B15" s="25"/>
      <c r="C15" s="25" t="s">
        <v>31</v>
      </c>
      <c r="D15" s="22">
        <v>82967.819891556806</v>
      </c>
      <c r="E15" s="22">
        <v>100000</v>
      </c>
      <c r="F15" s="22">
        <v>103685.517741649</v>
      </c>
      <c r="G15" s="22">
        <v>103796.587660604</v>
      </c>
      <c r="H15" s="22">
        <v>102557.062733295</v>
      </c>
      <c r="I15" s="22">
        <v>100583.154004454</v>
      </c>
      <c r="J15" s="22">
        <v>98145.779722954205</v>
      </c>
      <c r="K15" s="22">
        <v>95398.298900563997</v>
      </c>
      <c r="L15" s="22">
        <v>92441.7711404203</v>
      </c>
      <c r="M15" s="22">
        <v>89349.257718569294</v>
      </c>
      <c r="N15" s="22">
        <v>86176.593718231496</v>
      </c>
      <c r="O15" s="22">
        <v>82967.819891556806</v>
      </c>
      <c r="P15" s="22">
        <v>79758.226175182397</v>
      </c>
      <c r="Q15" s="22">
        <v>76576.225393152999</v>
      </c>
      <c r="R15" s="22">
        <v>73444.612573517195</v>
      </c>
      <c r="S15" s="22">
        <v>70381.481904833505</v>
      </c>
      <c r="T15" s="22">
        <v>67400.941460757793</v>
      </c>
      <c r="U15" s="22">
        <v>64513.700376129302</v>
      </c>
      <c r="V15" s="22">
        <v>61727.5691834342</v>
      </c>
      <c r="W15" s="22">
        <v>59047.895881707103</v>
      </c>
      <c r="X15" s="22">
        <v>56477.950517749603</v>
      </c>
      <c r="Y15" s="22">
        <v>54019.265802944697</v>
      </c>
      <c r="Z15" s="22">
        <v>51671.9385370253</v>
      </c>
      <c r="AA15" s="22">
        <v>49434.895240216298</v>
      </c>
      <c r="AB15" s="22">
        <v>47306.124771471601</v>
      </c>
      <c r="AC15" s="22">
        <v>45291.134954902198</v>
      </c>
      <c r="AD15" s="22">
        <v>44083.875287105599</v>
      </c>
      <c r="AE15" s="22">
        <v>43043.377716637297</v>
      </c>
      <c r="AF15" s="22">
        <v>42438.7865460127</v>
      </c>
      <c r="AG15" s="22">
        <v>41837.773277179098</v>
      </c>
      <c r="AH15" s="22">
        <v>41243.573298477299</v>
      </c>
      <c r="AI15" s="22">
        <v>40939.149991192797</v>
      </c>
      <c r="AJ15" s="22">
        <v>40704.272207685397</v>
      </c>
      <c r="AK15" s="22">
        <v>40466.830940373096</v>
      </c>
      <c r="AL15" s="22">
        <v>40260.736784463101</v>
      </c>
      <c r="AM15" s="22">
        <v>40261.744101430202</v>
      </c>
      <c r="AN15" s="22">
        <v>40255.912606042497</v>
      </c>
      <c r="AO15" s="22">
        <v>40244.311296148298</v>
      </c>
      <c r="AP15" s="22">
        <v>40227.8875548016</v>
      </c>
      <c r="AQ15" s="22">
        <v>40207.477480317597</v>
      </c>
      <c r="AR15" s="22">
        <v>40183.815879019501</v>
      </c>
      <c r="AS15" s="22">
        <v>40188.176503607399</v>
      </c>
      <c r="AT15" s="22">
        <v>40291.326970238399</v>
      </c>
      <c r="AU15" s="22">
        <v>40387.805395793403</v>
      </c>
      <c r="AV15" s="22">
        <v>40478.097558649897</v>
      </c>
      <c r="AW15" s="22">
        <v>40562.651350652697</v>
      </c>
      <c r="AX15" s="22">
        <v>40641.879766537997</v>
      </c>
      <c r="AY15" s="22">
        <v>40716.163678977697</v>
      </c>
      <c r="AZ15" s="22">
        <v>40785.854408293497</v>
      </c>
      <c r="BA15" s="22">
        <v>40851.276097140901</v>
      </c>
      <c r="BB15" s="22">
        <v>40912.727901195802</v>
      </c>
      <c r="BC15" s="22">
        <v>40970.486007211599</v>
      </c>
      <c r="BD15" s="22">
        <v>41024.805489853497</v>
      </c>
      <c r="BE15" s="22">
        <v>41075.922018529898</v>
      </c>
      <c r="BF15" s="22">
        <v>41124.053425109902</v>
      </c>
      <c r="BG15" s="22">
        <v>41169.401142961899</v>
      </c>
      <c r="BH15" s="22">
        <v>41212.151527233</v>
      </c>
      <c r="BI15" s="22">
        <v>41252.477065729101</v>
      </c>
      <c r="BJ15" s="22">
        <v>41290.537489172799</v>
      </c>
      <c r="BK15" s="22">
        <v>41326.480789035399</v>
      </c>
      <c r="BL15" s="22">
        <v>41360.444150557603</v>
      </c>
      <c r="BM15" s="22">
        <v>41392.554808021203</v>
      </c>
      <c r="BN15" s="22">
        <v>41422.930828791599</v>
      </c>
      <c r="BO15" s="22">
        <v>41451.6818321424</v>
      </c>
      <c r="BP15" s="22">
        <v>41478.9096483963</v>
      </c>
      <c r="BQ15" s="22">
        <v>41504.708923458798</v>
      </c>
      <c r="BR15" s="22">
        <v>41529.167673404998</v>
      </c>
      <c r="BS15" s="22">
        <v>41552.367793388803</v>
      </c>
      <c r="BT15" s="22">
        <v>41574.3855247803</v>
      </c>
      <c r="BU15" s="22">
        <v>41595.291884103397</v>
      </c>
      <c r="BV15" s="22">
        <v>41615.153057040698</v>
      </c>
      <c r="BW15" s="22">
        <v>41634.030760486603</v>
      </c>
      <c r="BX15" s="22">
        <v>41651.982575372902</v>
      </c>
      <c r="BY15" s="22">
        <v>41669.062252753902</v>
      </c>
      <c r="BZ15" s="22">
        <v>41685.319995418802</v>
      </c>
      <c r="CA15" s="22">
        <v>41700.802717102502</v>
      </c>
      <c r="CB15" s="22">
        <v>41715.554281186101</v>
      </c>
      <c r="CC15" s="22">
        <v>41729.615720607602</v>
      </c>
      <c r="CD15" s="22">
        <v>41743.025440560603</v>
      </c>
      <c r="CE15" s="22">
        <v>41755.8194054138</v>
      </c>
      <c r="CF15" s="22">
        <v>41768.0313111633</v>
      </c>
      <c r="CG15" s="22">
        <v>41779.692744614898</v>
      </c>
      <c r="CH15" s="22">
        <v>41790.833330387897</v>
      </c>
      <c r="CI15" s="22">
        <v>41801.480866740298</v>
      </c>
      <c r="CJ15" s="22">
        <v>41811.661451125197</v>
      </c>
      <c r="CK15" s="22">
        <v>41821.399596313997</v>
      </c>
      <c r="CL15" s="22">
        <v>41830.718337847102</v>
      </c>
      <c r="CM15" s="22">
        <v>41839.639333509003</v>
      </c>
      <c r="CN15" s="22">
        <v>41848.1829554656</v>
      </c>
      <c r="CO15" s="22">
        <v>41856.3683756475</v>
      </c>
      <c r="CP15" s="22">
        <v>41864.213644912103</v>
      </c>
      <c r="CQ15" s="22">
        <v>41871.7357664757</v>
      </c>
      <c r="CR15" s="22">
        <v>41878.950764062101</v>
      </c>
      <c r="CS15" s="22">
        <v>41885.873745179502</v>
      </c>
      <c r="CT15" s="22">
        <v>41892.5189599023</v>
      </c>
      <c r="CU15" s="22">
        <v>41898.899855504103</v>
      </c>
      <c r="CV15" s="22">
        <v>41905.029127257803</v>
      </c>
      <c r="CW15" s="22">
        <v>41910.918765695998</v>
      </c>
      <c r="CX15" s="22">
        <v>41916.580100597297</v>
      </c>
      <c r="CY15" s="22">
        <v>41922.023841947099</v>
      </c>
      <c r="CZ15" s="22">
        <v>41927.260118096201</v>
      </c>
      <c r="DA15" s="22">
        <v>41932.298511327397</v>
      </c>
      <c r="DB15" s="22">
        <v>41973.576783342003</v>
      </c>
      <c r="DC15" s="22">
        <v>42002.590501387698</v>
      </c>
      <c r="DD15" s="22">
        <v>42023.5418198486</v>
      </c>
      <c r="DE15" s="22">
        <v>42039.035559770498</v>
      </c>
      <c r="DF15" s="22">
        <v>42050.737501160402</v>
      </c>
      <c r="DG15" s="22">
        <v>42059.743034166902</v>
      </c>
      <c r="DH15" s="22">
        <v>42066.790735998897</v>
      </c>
      <c r="DI15" s="22">
        <v>42072.389967113399</v>
      </c>
      <c r="DJ15" s="22">
        <v>42076.8992544047</v>
      </c>
      <c r="DK15" s="22">
        <v>42080.575677947898</v>
      </c>
      <c r="DL15" s="22">
        <v>42083.606715071001</v>
      </c>
      <c r="DM15" s="22">
        <v>42086.131211321197</v>
      </c>
      <c r="DN15" s="22">
        <v>42088.2534609918</v>
      </c>
      <c r="DO15" s="22">
        <v>42090.052831082197</v>
      </c>
      <c r="DP15" s="22">
        <v>42091.590448137598</v>
      </c>
      <c r="DQ15" s="22">
        <v>42092.913915421501</v>
      </c>
      <c r="DR15" s="22">
        <v>42094.060687762299</v>
      </c>
      <c r="DS15" s="22">
        <v>42095.060517818703</v>
      </c>
      <c r="DT15" s="22">
        <v>42095.937250976604</v>
      </c>
      <c r="DU15" s="22">
        <v>42096.710157358597</v>
      </c>
      <c r="DV15" s="22">
        <v>42097.394930872499</v>
      </c>
      <c r="DW15" s="22">
        <v>42098.0044460184</v>
      </c>
      <c r="DX15" s="22">
        <v>42098.549336566801</v>
      </c>
      <c r="DY15" s="22">
        <v>42099.0384419326</v>
      </c>
      <c r="DZ15" s="22">
        <v>42099.4791543502</v>
      </c>
      <c r="EA15" s="22">
        <v>42099.877691005102</v>
      </c>
      <c r="EB15" s="22">
        <v>42100.2393089201</v>
      </c>
      <c r="EC15" s="22">
        <v>42100.568475820299</v>
      </c>
      <c r="ED15" s="22">
        <v>42100.869006895002</v>
      </c>
      <c r="EE15" s="22">
        <v>42101.144174947804</v>
      </c>
      <c r="EF15" s="22">
        <v>42101.396799641399</v>
      </c>
      <c r="EG15" s="22">
        <v>42101.629320213302</v>
      </c>
      <c r="EH15" s="22">
        <v>42101.843855042403</v>
      </c>
      <c r="EI15" s="22">
        <v>42102.042250693798</v>
      </c>
      <c r="EJ15" s="22">
        <v>42102.226122498098</v>
      </c>
      <c r="EK15" s="22">
        <v>42102.396888283198</v>
      </c>
      <c r="EL15" s="22">
        <v>42102.555796537003</v>
      </c>
      <c r="EM15" s="22">
        <v>42102.703950023002</v>
      </c>
      <c r="EN15" s="22">
        <v>42102.842325662503</v>
      </c>
      <c r="EO15" s="22">
        <v>42102.971791338197</v>
      </c>
      <c r="EP15" s="22">
        <v>42103.093120150603</v>
      </c>
      <c r="EQ15" s="22">
        <v>42103.2070025551</v>
      </c>
      <c r="ER15" s="22">
        <v>42103.314056732401</v>
      </c>
      <c r="ES15" s="22">
        <v>42103.414837475997</v>
      </c>
      <c r="ET15" s="22">
        <v>42103.509843835898</v>
      </c>
      <c r="EU15" s="22">
        <v>42103.599525710903</v>
      </c>
      <c r="EV15" s="22">
        <v>42103.684289551398</v>
      </c>
      <c r="EW15" s="22">
        <v>42103.764503306498</v>
      </c>
      <c r="EX15" s="22">
        <v>42103.8405007283</v>
      </c>
      <c r="EY15" s="22">
        <v>42103.912585124897</v>
      </c>
      <c r="EZ15" s="22">
        <v>42103.981032643402</v>
      </c>
      <c r="FA15" s="22">
        <v>42104.046095146397</v>
      </c>
      <c r="FB15" s="22">
        <v>42104.108002740402</v>
      </c>
      <c r="FC15" s="22">
        <v>42104.166966002202</v>
      </c>
      <c r="FD15" s="22">
        <v>42104.223177943597</v>
      </c>
      <c r="FE15" s="22">
        <v>42104.276815750301</v>
      </c>
      <c r="FF15" s="22">
        <v>42104.328042321496</v>
      </c>
      <c r="FG15" s="22">
        <v>42104.377007639298</v>
      </c>
      <c r="FH15" s="22">
        <v>42104.423849985702</v>
      </c>
      <c r="FI15" s="22">
        <v>42104.468697028598</v>
      </c>
      <c r="FJ15" s="22">
        <v>42104.511666791201</v>
      </c>
      <c r="FK15" s="22">
        <v>42104.552868520397</v>
      </c>
      <c r="FL15" s="22">
        <v>42104.592403463903</v>
      </c>
      <c r="FM15" s="22">
        <v>42104.630365568897</v>
      </c>
      <c r="FN15" s="22">
        <v>42104.6668421102</v>
      </c>
      <c r="FO15" s="22">
        <v>42104.701914255798</v>
      </c>
      <c r="FP15" s="22">
        <v>42104.735657577599</v>
      </c>
      <c r="FQ15" s="22">
        <v>42104.768142511799</v>
      </c>
      <c r="FR15" s="22">
        <v>42104.799434777196</v>
      </c>
      <c r="FS15" s="22">
        <v>42104.829595752402</v>
      </c>
      <c r="FT15" s="22">
        <v>42104.858682819198</v>
      </c>
      <c r="FU15" s="22">
        <v>42104.886749674297</v>
      </c>
      <c r="FV15" s="22">
        <v>42104.913846612602</v>
      </c>
      <c r="FW15" s="22">
        <v>42104.940020786104</v>
      </c>
      <c r="FX15" s="22">
        <v>42104.9653164388</v>
      </c>
      <c r="FY15" s="22">
        <v>42104.989775122202</v>
      </c>
      <c r="FZ15" s="22">
        <v>42105.013435891902</v>
      </c>
      <c r="GA15" s="22">
        <v>42105.036335488003</v>
      </c>
      <c r="GB15" s="22">
        <v>42105.0585084993</v>
      </c>
      <c r="GC15" s="22">
        <v>42105.079987515397</v>
      </c>
      <c r="GD15" s="22">
        <v>42105.262595800399</v>
      </c>
      <c r="GE15" s="22">
        <v>42105.401000229998</v>
      </c>
      <c r="GF15" s="22">
        <v>42105.5091550574</v>
      </c>
      <c r="GG15" s="22">
        <v>42105.595790225903</v>
      </c>
      <c r="GH15" s="22">
        <v>42105.666620193202</v>
      </c>
      <c r="GI15" s="22">
        <v>42105.7255286656</v>
      </c>
      <c r="GJ15" s="22">
        <v>42105.7752399327</v>
      </c>
      <c r="GK15" s="22">
        <v>42105.8177172633</v>
      </c>
      <c r="GL15" s="22">
        <v>42105.854408819498</v>
      </c>
      <c r="GM15" s="22">
        <v>42105.886404691497</v>
      </c>
      <c r="GN15" s="22">
        <v>42105.914540185498</v>
      </c>
      <c r="GO15" s="22">
        <v>42105.939465547701</v>
      </c>
      <c r="GP15" s="22">
        <v>42105.961694127298</v>
      </c>
      <c r="GQ15" s="22">
        <v>42105.981636335098</v>
      </c>
      <c r="GR15" s="22">
        <v>42105.999624031501</v>
      </c>
      <c r="GS15" s="22">
        <v>42106.015928333502</v>
      </c>
      <c r="GT15" s="22">
        <v>42106.030772815502</v>
      </c>
      <c r="GU15" s="22">
        <v>42106.044343428199</v>
      </c>
      <c r="GV15" s="22">
        <v>42106.056796046301</v>
      </c>
      <c r="GW15" s="22">
        <v>42106.068262278997</v>
      </c>
      <c r="GX15" s="22">
        <v>42106.078853988598</v>
      </c>
      <c r="GY15" s="22">
        <v>42106.088666841497</v>
      </c>
      <c r="GZ15" s="22">
        <v>42106.097783121797</v>
      </c>
      <c r="HA15" s="22">
        <v>42106.106273981597</v>
      </c>
      <c r="HB15" s="22">
        <v>42106.1142012524</v>
      </c>
      <c r="HC15" s="22">
        <v>42106.121618917001</v>
      </c>
      <c r="HD15" s="22">
        <v>42106.128574310504</v>
      </c>
      <c r="HE15" s="22">
        <v>42106.1351091092</v>
      </c>
      <c r="HF15" s="22">
        <v>42106.141260148499</v>
      </c>
      <c r="HG15" s="22">
        <v>42106.147060102798</v>
      </c>
      <c r="HH15" s="22">
        <v>42106.152538054899</v>
      </c>
      <c r="HI15" s="22">
        <v>42106.157719974697</v>
      </c>
      <c r="HJ15" s="22">
        <v>42106.162629123399</v>
      </c>
      <c r="HK15" s="22">
        <v>42106.167286396201</v>
      </c>
      <c r="HL15" s="22">
        <v>42106.171710615003</v>
      </c>
      <c r="HM15" s="22">
        <v>42106.175918778397</v>
      </c>
      <c r="HN15" s="22">
        <v>42106.179926276702</v>
      </c>
      <c r="HO15" s="22">
        <v>42106.183747076902</v>
      </c>
      <c r="HP15" s="22">
        <v>42106.187393883403</v>
      </c>
      <c r="HQ15" s="22">
        <v>42106.190878276902</v>
      </c>
    </row>
    <row r="16" spans="1:225" outlineLevel="1" x14ac:dyDescent="0.35">
      <c r="A16" s="18">
        <v>1000000</v>
      </c>
      <c r="B16" s="25"/>
      <c r="C16" s="25" t="s">
        <v>32</v>
      </c>
      <c r="D16" s="22">
        <v>10026.379593096801</v>
      </c>
      <c r="E16" s="22">
        <v>100000</v>
      </c>
      <c r="F16" s="22">
        <v>56103.104038146397</v>
      </c>
      <c r="G16" s="22">
        <v>38790.549507072603</v>
      </c>
      <c r="H16" s="22">
        <v>29470.8164304212</v>
      </c>
      <c r="I16" s="22">
        <v>23623.416744587201</v>
      </c>
      <c r="J16" s="22">
        <v>19601.819874438501</v>
      </c>
      <c r="K16" s="22">
        <v>16661.409388199299</v>
      </c>
      <c r="L16" s="22">
        <v>14415.679101827</v>
      </c>
      <c r="M16" s="22">
        <v>12643.723607243601</v>
      </c>
      <c r="N16" s="22">
        <v>11209.942884149699</v>
      </c>
      <c r="O16" s="22">
        <v>10026.379593096801</v>
      </c>
      <c r="P16" s="22">
        <v>9033.4142094100207</v>
      </c>
      <c r="Q16" s="22">
        <v>8189.1560168650703</v>
      </c>
      <c r="R16" s="22">
        <v>7463.2755799387996</v>
      </c>
      <c r="S16" s="22">
        <v>6833.2489092457199</v>
      </c>
      <c r="T16" s="22">
        <v>6281.9793734896302</v>
      </c>
      <c r="U16" s="22">
        <v>5796.2411465883797</v>
      </c>
      <c r="V16" s="22">
        <v>5365.6308188882003</v>
      </c>
      <c r="W16" s="22">
        <v>4981.8434649375204</v>
      </c>
      <c r="X16" s="22">
        <v>4638.1616910227804</v>
      </c>
      <c r="Y16" s="22">
        <v>4329.0879368348797</v>
      </c>
      <c r="Z16" s="22">
        <v>4050.0752364012201</v>
      </c>
      <c r="AA16" s="22">
        <v>3797.3269661722302</v>
      </c>
      <c r="AB16" s="22">
        <v>3567.64577186624</v>
      </c>
      <c r="AC16" s="22">
        <v>3358.9302815588298</v>
      </c>
      <c r="AD16" s="22">
        <v>3219.7592328483202</v>
      </c>
      <c r="AE16" s="22">
        <v>3100.0975371578802</v>
      </c>
      <c r="AF16" s="22">
        <v>3017.6654329493399</v>
      </c>
      <c r="AG16" s="22">
        <v>2940.2205624325702</v>
      </c>
      <c r="AH16" s="22">
        <v>2867.4160593051802</v>
      </c>
      <c r="AI16" s="22">
        <v>2818.2316273999299</v>
      </c>
      <c r="AJ16" s="22">
        <v>2776.68302489697</v>
      </c>
      <c r="AK16" s="22">
        <v>2737.4569618466699</v>
      </c>
      <c r="AL16" s="22">
        <v>2702.5674641332398</v>
      </c>
      <c r="AM16" s="22">
        <v>2683.4500693101099</v>
      </c>
      <c r="AN16" s="22">
        <v>2665.4658696739202</v>
      </c>
      <c r="AO16" s="22">
        <v>2648.53771046367</v>
      </c>
      <c r="AP16" s="22">
        <v>2632.5953816403398</v>
      </c>
      <c r="AQ16" s="22">
        <v>2617.5746763843799</v>
      </c>
      <c r="AR16" s="22">
        <v>2603.4166182886202</v>
      </c>
      <c r="AS16" s="22">
        <v>2592.0424314879801</v>
      </c>
      <c r="AT16" s="22">
        <v>2587.8865155994799</v>
      </c>
      <c r="AU16" s="22">
        <v>2584.0502014406602</v>
      </c>
      <c r="AV16" s="22">
        <v>2580.5048894434799</v>
      </c>
      <c r="AW16" s="22">
        <v>2577.2248965188601</v>
      </c>
      <c r="AX16" s="22">
        <v>2574.1871206154001</v>
      </c>
      <c r="AY16" s="22">
        <v>2571.3707485874502</v>
      </c>
      <c r="AZ16" s="22">
        <v>2568.75700111273</v>
      </c>
      <c r="BA16" s="22">
        <v>2566.3289094085899</v>
      </c>
      <c r="BB16" s="22">
        <v>2564.0711193247998</v>
      </c>
      <c r="BC16" s="22">
        <v>2561.9697190749698</v>
      </c>
      <c r="BD16" s="22">
        <v>2560.0120874356599</v>
      </c>
      <c r="BE16" s="22">
        <v>2558.1867597137698</v>
      </c>
      <c r="BF16" s="22">
        <v>2556.4833091774299</v>
      </c>
      <c r="BG16" s="22">
        <v>2554.8922419760902</v>
      </c>
      <c r="BH16" s="22">
        <v>2553.4049038538501</v>
      </c>
      <c r="BI16" s="22">
        <v>2552.0133971953701</v>
      </c>
      <c r="BJ16" s="22">
        <v>2550.7105071426399</v>
      </c>
      <c r="BK16" s="22">
        <v>2549.4896356907002</v>
      </c>
      <c r="BL16" s="22">
        <v>2548.3447428143099</v>
      </c>
      <c r="BM16" s="22">
        <v>2547.2702938015</v>
      </c>
      <c r="BN16" s="22">
        <v>2546.2612120755298</v>
      </c>
      <c r="BO16" s="22">
        <v>2545.3128368777998</v>
      </c>
      <c r="BP16" s="22">
        <v>2544.4208852628699</v>
      </c>
      <c r="BQ16" s="22">
        <v>2543.5814179240001</v>
      </c>
      <c r="BR16" s="22">
        <v>2542.7908084269002</v>
      </c>
      <c r="BS16" s="22">
        <v>2542.0457154794799</v>
      </c>
      <c r="BT16" s="22">
        <v>2541.3430579101901</v>
      </c>
      <c r="BU16" s="22">
        <v>2540.6799920656899</v>
      </c>
      <c r="BV16" s="22">
        <v>2540.0538913722398</v>
      </c>
      <c r="BW16" s="22">
        <v>2539.4623278345598</v>
      </c>
      <c r="BX16" s="22">
        <v>2538.9030552716999</v>
      </c>
      <c r="BY16" s="22">
        <v>2538.3739941117701</v>
      </c>
      <c r="BZ16" s="22">
        <v>2537.8732175874302</v>
      </c>
      <c r="CA16" s="22">
        <v>2537.3989391912401</v>
      </c>
      <c r="CB16" s="22">
        <v>2536.9495012655998</v>
      </c>
      <c r="CC16" s="22">
        <v>2536.52336461508</v>
      </c>
      <c r="CD16" s="22">
        <v>2536.1190990414598</v>
      </c>
      <c r="CE16" s="22">
        <v>2535.7353747119901</v>
      </c>
      <c r="CF16" s="22">
        <v>2535.3709542808501</v>
      </c>
      <c r="CG16" s="22">
        <v>2535.0246856921799</v>
      </c>
      <c r="CH16" s="22">
        <v>2534.6954956004201</v>
      </c>
      <c r="CI16" s="22">
        <v>2534.3823833501001</v>
      </c>
      <c r="CJ16" s="22">
        <v>2534.0844154633501</v>
      </c>
      <c r="CK16" s="22">
        <v>2533.80072058834</v>
      </c>
      <c r="CL16" s="22">
        <v>2533.5304848666701</v>
      </c>
      <c r="CM16" s="22">
        <v>2533.2729476817199</v>
      </c>
      <c r="CN16" s="22">
        <v>2533.02739775398</v>
      </c>
      <c r="CO16" s="22">
        <v>2532.7931695522798</v>
      </c>
      <c r="CP16" s="22">
        <v>2532.5696399931098</v>
      </c>
      <c r="CQ16" s="22">
        <v>2532.3562254028502</v>
      </c>
      <c r="CR16" s="22">
        <v>2532.1523787200299</v>
      </c>
      <c r="CS16" s="22">
        <v>2531.9575869168398</v>
      </c>
      <c r="CT16" s="22">
        <v>2531.7713686212801</v>
      </c>
      <c r="CU16" s="22">
        <v>2531.5932719228299</v>
      </c>
      <c r="CV16" s="22">
        <v>2531.4228723461501</v>
      </c>
      <c r="CW16" s="22">
        <v>2531.2597709788802</v>
      </c>
      <c r="CX16" s="22">
        <v>2531.1035927406101</v>
      </c>
      <c r="CY16" s="22">
        <v>2530.9539847814499</v>
      </c>
      <c r="CZ16" s="22">
        <v>2530.8106149996502</v>
      </c>
      <c r="DA16" s="22">
        <v>2530.67317066855</v>
      </c>
      <c r="DB16" s="22">
        <v>2529.56738716785</v>
      </c>
      <c r="DC16" s="22">
        <v>2528.8148125850998</v>
      </c>
      <c r="DD16" s="22">
        <v>2528.2866791937799</v>
      </c>
      <c r="DE16" s="22">
        <v>2527.9059657357898</v>
      </c>
      <c r="DF16" s="22">
        <v>2527.6249517477499</v>
      </c>
      <c r="DG16" s="22">
        <v>2527.41313366945</v>
      </c>
      <c r="DH16" s="22">
        <v>2527.2504632240202</v>
      </c>
      <c r="DI16" s="22">
        <v>2527.12343123036</v>
      </c>
      <c r="DJ16" s="22">
        <v>2527.0227281575899</v>
      </c>
      <c r="DK16" s="22">
        <v>2526.9418070345901</v>
      </c>
      <c r="DL16" s="22">
        <v>2526.8759780514401</v>
      </c>
      <c r="DM16" s="22">
        <v>2526.82182485873</v>
      </c>
      <c r="DN16" s="22">
        <v>2526.77682026915</v>
      </c>
      <c r="DO16" s="22">
        <v>2526.7390683210601</v>
      </c>
      <c r="DP16" s="22">
        <v>2526.7071280616101</v>
      </c>
      <c r="DQ16" s="22">
        <v>2526.6798911768401</v>
      </c>
      <c r="DR16" s="22">
        <v>2526.6564957217302</v>
      </c>
      <c r="DS16" s="22">
        <v>2526.6362644431601</v>
      </c>
      <c r="DT16" s="22">
        <v>2526.6186601076201</v>
      </c>
      <c r="DU16" s="22">
        <v>2526.6032527510301</v>
      </c>
      <c r="DV16" s="22">
        <v>2526.5896953957099</v>
      </c>
      <c r="DW16" s="22">
        <v>2526.5777058539502</v>
      </c>
      <c r="DX16" s="22">
        <v>2526.5670529568201</v>
      </c>
      <c r="DY16" s="22">
        <v>2526.5575460344098</v>
      </c>
      <c r="DZ16" s="22">
        <v>2526.5490268093599</v>
      </c>
      <c r="EA16" s="22">
        <v>2526.5413630982498</v>
      </c>
      <c r="EB16" s="22">
        <v>2526.53444387947</v>
      </c>
      <c r="EC16" s="22">
        <v>2526.5281754027301</v>
      </c>
      <c r="ED16" s="22">
        <v>2526.52247809864</v>
      </c>
      <c r="EE16" s="22">
        <v>2526.5172841078102</v>
      </c>
      <c r="EF16" s="22">
        <v>2526.5125352927598</v>
      </c>
      <c r="EG16" s="22">
        <v>2526.5081816288098</v>
      </c>
      <c r="EH16" s="22">
        <v>2526.5041798944399</v>
      </c>
      <c r="EI16" s="22">
        <v>2526.5004925994899</v>
      </c>
      <c r="EJ16" s="22">
        <v>2526.4970871036298</v>
      </c>
      <c r="EK16" s="22">
        <v>2526.4939348877701</v>
      </c>
      <c r="EL16" s="22">
        <v>2526.4910109489501</v>
      </c>
      <c r="EM16" s="22">
        <v>2526.4882932957398</v>
      </c>
      <c r="EN16" s="22">
        <v>2526.4857625254399</v>
      </c>
      <c r="EO16" s="22">
        <v>2526.4834014685598</v>
      </c>
      <c r="EP16" s="22">
        <v>2526.4811948885699</v>
      </c>
      <c r="EQ16" s="22">
        <v>2526.4791292274899</v>
      </c>
      <c r="ER16" s="22">
        <v>2526.47719238939</v>
      </c>
      <c r="ES16" s="22">
        <v>2526.4753735557501</v>
      </c>
      <c r="ET16" s="22">
        <v>2526.47366302719</v>
      </c>
      <c r="EU16" s="22">
        <v>2526.4720520876199</v>
      </c>
      <c r="EV16" s="22">
        <v>2526.47053288707</v>
      </c>
      <c r="EW16" s="22">
        <v>2526.4690983405499</v>
      </c>
      <c r="EX16" s="22">
        <v>2526.46774204025</v>
      </c>
      <c r="EY16" s="22">
        <v>2526.4664581793099</v>
      </c>
      <c r="EZ16" s="22">
        <v>2526.4652414854099</v>
      </c>
      <c r="FA16" s="22">
        <v>2526.4640871626698</v>
      </c>
      <c r="FB16" s="22">
        <v>2526.4629908408201</v>
      </c>
      <c r="FC16" s="22">
        <v>2526.4619485305798</v>
      </c>
      <c r="FD16" s="22">
        <v>2526.4609565843698</v>
      </c>
      <c r="FE16" s="22">
        <v>2526.4600116616798</v>
      </c>
      <c r="FF16" s="22">
        <v>2526.4591106984399</v>
      </c>
      <c r="FG16" s="22">
        <v>2526.4582508799399</v>
      </c>
      <c r="FH16" s="22">
        <v>2526.4574296167102</v>
      </c>
      <c r="FI16" s="22">
        <v>2526.4566445231799</v>
      </c>
      <c r="FJ16" s="22">
        <v>2526.45589339859</v>
      </c>
      <c r="FK16" s="22">
        <v>2526.4551742099902</v>
      </c>
      <c r="FL16" s="22">
        <v>2526.4544850769998</v>
      </c>
      <c r="FM16" s="22">
        <v>2526.4538242582198</v>
      </c>
      <c r="FN16" s="22">
        <v>2526.4531901389701</v>
      </c>
      <c r="FO16" s="22">
        <v>2526.4525812203501</v>
      </c>
      <c r="FP16" s="22">
        <v>2526.4519961092801</v>
      </c>
      <c r="FQ16" s="22">
        <v>2526.4514335096701</v>
      </c>
      <c r="FR16" s="22">
        <v>2526.45089221429</v>
      </c>
      <c r="FS16" s="22">
        <v>2526.45037109755</v>
      </c>
      <c r="FT16" s="22">
        <v>2526.4498691088602</v>
      </c>
      <c r="FU16" s="22">
        <v>2526.4493852667201</v>
      </c>
      <c r="FV16" s="22">
        <v>2526.4489186532101</v>
      </c>
      <c r="FW16" s="22">
        <v>2526.4484684091299</v>
      </c>
      <c r="FX16" s="22">
        <v>2526.4480337294699</v>
      </c>
      <c r="FY16" s="22">
        <v>2526.44761385931</v>
      </c>
      <c r="FZ16" s="22">
        <v>2526.4472080901401</v>
      </c>
      <c r="GA16" s="22">
        <v>2526.4468157563501</v>
      </c>
      <c r="GB16" s="22">
        <v>2526.4464362322101</v>
      </c>
      <c r="GC16" s="22">
        <v>2526.4460689289499</v>
      </c>
      <c r="GD16" s="22">
        <v>2526.4429602847299</v>
      </c>
      <c r="GE16" s="22">
        <v>2526.4406218263598</v>
      </c>
      <c r="GF16" s="22">
        <v>2526.4388058500399</v>
      </c>
      <c r="GG16" s="22">
        <v>2526.4373588517601</v>
      </c>
      <c r="GH16" s="22">
        <v>2526.4361811572198</v>
      </c>
      <c r="GI16" s="22">
        <v>2526.4352054937699</v>
      </c>
      <c r="GJ16" s="22">
        <v>2526.4343849566499</v>
      </c>
      <c r="GK16" s="22">
        <v>2526.4336859233199</v>
      </c>
      <c r="GL16" s="22">
        <v>2526.43308370983</v>
      </c>
      <c r="GM16" s="22">
        <v>2526.4325598138998</v>
      </c>
      <c r="GN16" s="22">
        <v>2526.43210011154</v>
      </c>
      <c r="GO16" s="22">
        <v>2526.4316936456498</v>
      </c>
      <c r="GP16" s="22">
        <v>2526.43133179296</v>
      </c>
      <c r="GQ16" s="22">
        <v>2526.4310076790298</v>
      </c>
      <c r="GR16" s="22">
        <v>2526.43071575972</v>
      </c>
      <c r="GS16" s="22">
        <v>2526.4304515166</v>
      </c>
      <c r="GT16" s="22">
        <v>2526.4302112318901</v>
      </c>
      <c r="GU16" s="22">
        <v>2526.4299918198399</v>
      </c>
      <c r="GV16" s="22">
        <v>2526.4297906987499</v>
      </c>
      <c r="GW16" s="22">
        <v>2526.4296056927401</v>
      </c>
      <c r="GX16" s="22">
        <v>2526.4294349554898</v>
      </c>
      <c r="GY16" s="22">
        <v>2526.42927691048</v>
      </c>
      <c r="GZ16" s="22">
        <v>2526.42913020372</v>
      </c>
      <c r="HA16" s="22">
        <v>2526.4289936660098</v>
      </c>
      <c r="HB16" s="22">
        <v>2526.4288662826202</v>
      </c>
      <c r="HC16" s="22">
        <v>2526.4287471687599</v>
      </c>
      <c r="HD16" s="22">
        <v>2526.4286355494701</v>
      </c>
      <c r="HE16" s="22">
        <v>2526.4285307431801</v>
      </c>
      <c r="HF16" s="22">
        <v>2526.42843214815</v>
      </c>
      <c r="HG16" s="22">
        <v>2526.4283392311099</v>
      </c>
      <c r="HH16" s="22">
        <v>2526.4282515178902</v>
      </c>
      <c r="HI16" s="22">
        <v>2526.4281685854098</v>
      </c>
      <c r="HJ16" s="22">
        <v>2526.4280900550998</v>
      </c>
      <c r="HK16" s="22">
        <v>2526.4280155871202</v>
      </c>
      <c r="HL16" s="22">
        <v>2526.4279448756201</v>
      </c>
      <c r="HM16" s="22">
        <v>2526.4278776445799</v>
      </c>
      <c r="HN16" s="22">
        <v>2526.4278136442799</v>
      </c>
      <c r="HO16" s="22">
        <v>2526.4277526482301</v>
      </c>
      <c r="HP16" s="22">
        <v>2526.42769445057</v>
      </c>
      <c r="HQ16" s="22">
        <v>2526.42763886376</v>
      </c>
    </row>
    <row r="17" spans="1:225" ht="15" outlineLevel="1" thickBot="1" x14ac:dyDescent="0.4">
      <c r="A17" s="19">
        <v>2000</v>
      </c>
      <c r="B17" s="27"/>
      <c r="C17" s="27" t="s">
        <v>33</v>
      </c>
      <c r="D17" s="28">
        <v>147143.422202321</v>
      </c>
      <c r="E17" s="28">
        <v>100000</v>
      </c>
      <c r="F17" s="28">
        <v>109081.94601691701</v>
      </c>
      <c r="G17" s="28">
        <v>115092.469072778</v>
      </c>
      <c r="H17" s="28">
        <v>120060.158796167</v>
      </c>
      <c r="I17" s="28">
        <v>124511.54157462499</v>
      </c>
      <c r="J17" s="28">
        <v>128654.674260061</v>
      </c>
      <c r="K17" s="28">
        <v>132591.855741409</v>
      </c>
      <c r="L17" s="28">
        <v>136380.33626691601</v>
      </c>
      <c r="M17" s="28">
        <v>140054.864477697</v>
      </c>
      <c r="N17" s="28">
        <v>143637.66221126099</v>
      </c>
      <c r="O17" s="28">
        <v>147143.422202321</v>
      </c>
      <c r="P17" s="28">
        <v>150582.05090748001</v>
      </c>
      <c r="Q17" s="28">
        <v>153960.27769743599</v>
      </c>
      <c r="R17" s="28">
        <v>157282.644967848</v>
      </c>
      <c r="S17" s="28">
        <v>160552.13696725899</v>
      </c>
      <c r="T17" s="28">
        <v>163770.58645448301</v>
      </c>
      <c r="U17" s="28">
        <v>166938.939296547</v>
      </c>
      <c r="V17" s="28">
        <v>170057.425904228</v>
      </c>
      <c r="W17" s="28">
        <v>173125.67093551799</v>
      </c>
      <c r="X17" s="28">
        <v>176142.76238444899</v>
      </c>
      <c r="Y17" s="28">
        <v>179107.29474802001</v>
      </c>
      <c r="Z17" s="28">
        <v>182017.39673914501</v>
      </c>
      <c r="AA17" s="28">
        <v>184870.751085472</v>
      </c>
      <c r="AB17" s="28">
        <v>187664.61182614701</v>
      </c>
      <c r="AC17" s="28">
        <v>190430.52961671399</v>
      </c>
      <c r="AD17" s="28">
        <v>196275.509035881</v>
      </c>
      <c r="AE17" s="28">
        <v>199571.687155105</v>
      </c>
      <c r="AF17" s="28">
        <v>195117.699664874</v>
      </c>
      <c r="AG17" s="28">
        <v>190861.623015066</v>
      </c>
      <c r="AH17" s="28">
        <v>186799.310973552</v>
      </c>
      <c r="AI17" s="28">
        <v>184186.85567981401</v>
      </c>
      <c r="AJ17" s="28">
        <v>182000.92424363401</v>
      </c>
      <c r="AK17" s="28">
        <v>179904.582601264</v>
      </c>
      <c r="AL17" s="28">
        <v>178038.52802115999</v>
      </c>
      <c r="AM17" s="28">
        <v>177165.61963404299</v>
      </c>
      <c r="AN17" s="28">
        <v>176328.79318189001</v>
      </c>
      <c r="AO17" s="28">
        <v>175527.33641114799</v>
      </c>
      <c r="AP17" s="28">
        <v>174760.443550172</v>
      </c>
      <c r="AQ17" s="28">
        <v>174027.229918533</v>
      </c>
      <c r="AR17" s="28">
        <v>173326.74589295901</v>
      </c>
      <c r="AS17" s="28">
        <v>172789.687186464</v>
      </c>
      <c r="AT17" s="28">
        <v>172714.78443656</v>
      </c>
      <c r="AU17" s="28">
        <v>172644.53325468599</v>
      </c>
      <c r="AV17" s="28">
        <v>172578.61846984699</v>
      </c>
      <c r="AW17" s="28">
        <v>172516.746506289</v>
      </c>
      <c r="AX17" s="28">
        <v>172458.64408543101</v>
      </c>
      <c r="AY17" s="28">
        <v>172404.05695942501</v>
      </c>
      <c r="AZ17" s="28">
        <v>172352.74868660001</v>
      </c>
      <c r="BA17" s="28">
        <v>172304.49945607901</v>
      </c>
      <c r="BB17" s="28">
        <v>172259.104966407</v>
      </c>
      <c r="BC17" s="28">
        <v>172216.375361126</v>
      </c>
      <c r="BD17" s="28">
        <v>172176.13422270399</v>
      </c>
      <c r="BE17" s="28">
        <v>172138.21762504501</v>
      </c>
      <c r="BF17" s="28">
        <v>172102.473243908</v>
      </c>
      <c r="BG17" s="28">
        <v>172068.75952386699</v>
      </c>
      <c r="BH17" s="28">
        <v>172036.94489997</v>
      </c>
      <c r="BI17" s="28">
        <v>172006.90707188199</v>
      </c>
      <c r="BJ17" s="28">
        <v>171978.532328081</v>
      </c>
      <c r="BK17" s="28">
        <v>171951.71491752999</v>
      </c>
      <c r="BL17" s="28">
        <v>171926.356466164</v>
      </c>
      <c r="BM17" s="28">
        <v>171902.36543555799</v>
      </c>
      <c r="BN17" s="28">
        <v>171879.65662113301</v>
      </c>
      <c r="BO17" s="28">
        <v>171858.15068733599</v>
      </c>
      <c r="BP17" s="28">
        <v>171837.773737332</v>
      </c>
      <c r="BQ17" s="28">
        <v>171818.456914813</v>
      </c>
      <c r="BR17" s="28">
        <v>171800.13603567501</v>
      </c>
      <c r="BS17" s="28">
        <v>171782.75124741599</v>
      </c>
      <c r="BT17" s="28">
        <v>171766.24671423499</v>
      </c>
      <c r="BU17" s="28">
        <v>171750.57032592801</v>
      </c>
      <c r="BV17" s="28">
        <v>171735.67342881201</v>
      </c>
      <c r="BW17" s="28">
        <v>171721.51057700699</v>
      </c>
      <c r="BX17" s="28">
        <v>171708.03930254199</v>
      </c>
      <c r="BY17" s="28">
        <v>171695.21990282799</v>
      </c>
      <c r="BZ17" s="28">
        <v>171683.01524418301</v>
      </c>
      <c r="CA17" s="28">
        <v>171671.390580159</v>
      </c>
      <c r="CB17" s="28">
        <v>171660.313383531</v>
      </c>
      <c r="CC17" s="28">
        <v>171649.753190888</v>
      </c>
      <c r="CD17" s="28">
        <v>171639.68145884899</v>
      </c>
      <c r="CE17" s="28">
        <v>171630.071430996</v>
      </c>
      <c r="CF17" s="28">
        <v>171620.898014704</v>
      </c>
      <c r="CG17" s="28">
        <v>171612.13766707899</v>
      </c>
      <c r="CH17" s="28">
        <v>171603.76828932401</v>
      </c>
      <c r="CI17" s="28">
        <v>171595.769128852</v>
      </c>
      <c r="CJ17" s="28">
        <v>171588.12068857101</v>
      </c>
      <c r="CK17" s="28">
        <v>171580.80464276599</v>
      </c>
      <c r="CL17" s="28">
        <v>171573.80375908999</v>
      </c>
      <c r="CM17" s="28">
        <v>171567.10182618201</v>
      </c>
      <c r="CN17" s="28">
        <v>171560.68358648001</v>
      </c>
      <c r="CO17" s="28">
        <v>171554.534673838</v>
      </c>
      <c r="CP17" s="28">
        <v>171548.64155558901</v>
      </c>
      <c r="CQ17" s="28">
        <v>171542.99147868899</v>
      </c>
      <c r="CR17" s="28">
        <v>171537.57241967099</v>
      </c>
      <c r="CS17" s="28">
        <v>171532.37303809301</v>
      </c>
      <c r="CT17" s="28">
        <v>171527.38263322701</v>
      </c>
      <c r="CU17" s="28">
        <v>171522.591103757</v>
      </c>
      <c r="CV17" s="28">
        <v>171517.988910246</v>
      </c>
      <c r="CW17" s="28">
        <v>171513.56704017901</v>
      </c>
      <c r="CX17" s="28">
        <v>171509.31697538399</v>
      </c>
      <c r="CY17" s="28">
        <v>171505.230661668</v>
      </c>
      <c r="CZ17" s="28">
        <v>171501.30048048901</v>
      </c>
      <c r="DA17" s="28">
        <v>171497.51922253499</v>
      </c>
      <c r="DB17" s="28">
        <v>171466.559122012</v>
      </c>
      <c r="DC17" s="28">
        <v>171444.82612336901</v>
      </c>
      <c r="DD17" s="28">
        <v>171429.15419152999</v>
      </c>
      <c r="DE17" s="28">
        <v>171417.580910405</v>
      </c>
      <c r="DF17" s="28">
        <v>171408.852000274</v>
      </c>
      <c r="DG17" s="28">
        <v>171402.14333868699</v>
      </c>
      <c r="DH17" s="28">
        <v>171396.89978800001</v>
      </c>
      <c r="DI17" s="28">
        <v>171392.73889359701</v>
      </c>
      <c r="DJ17" s="28">
        <v>171389.39174094101</v>
      </c>
      <c r="DK17" s="28">
        <v>171386.66571107099</v>
      </c>
      <c r="DL17" s="28">
        <v>171384.42048217601</v>
      </c>
      <c r="DM17" s="28">
        <v>171382.552237753</v>
      </c>
      <c r="DN17" s="28">
        <v>171380.983072364</v>
      </c>
      <c r="DO17" s="28">
        <v>171379.65375677901</v>
      </c>
      <c r="DP17" s="28">
        <v>171378.51871549399</v>
      </c>
      <c r="DQ17" s="28">
        <v>171377.54248673501</v>
      </c>
      <c r="DR17" s="28">
        <v>171376.69719196501</v>
      </c>
      <c r="DS17" s="28">
        <v>171375.96070318299</v>
      </c>
      <c r="DT17" s="28">
        <v>171375.31529930999</v>
      </c>
      <c r="DU17" s="28">
        <v>171374.74666986999</v>
      </c>
      <c r="DV17" s="28">
        <v>171374.243168285</v>
      </c>
      <c r="DW17" s="28">
        <v>171373.795246644</v>
      </c>
      <c r="DX17" s="28">
        <v>171373.39502382401</v>
      </c>
      <c r="DY17" s="28">
        <v>171373.03595257201</v>
      </c>
      <c r="DZ17" s="28">
        <v>171372.71256075299</v>
      </c>
      <c r="EA17" s="28">
        <v>171372.42024864801</v>
      </c>
      <c r="EB17" s="28">
        <v>171372.155129005</v>
      </c>
      <c r="EC17" s="28">
        <v>171371.91389991599</v>
      </c>
      <c r="ED17" s="28">
        <v>171371.69374314</v>
      </c>
      <c r="EE17" s="28">
        <v>171371.492242248</v>
      </c>
      <c r="EF17" s="28">
        <v>171371.30731633701</v>
      </c>
      <c r="EG17" s="28">
        <v>171371.13716605899</v>
      </c>
      <c r="EH17" s="28">
        <v>171370.98022941899</v>
      </c>
      <c r="EI17" s="28">
        <v>171370.835145405</v>
      </c>
      <c r="EJ17" s="28">
        <v>171370.70072391201</v>
      </c>
      <c r="EK17" s="28">
        <v>171370.57592074599</v>
      </c>
      <c r="EL17" s="28">
        <v>171370.459816769</v>
      </c>
      <c r="EM17" s="28">
        <v>171370.35160041801</v>
      </c>
      <c r="EN17" s="28">
        <v>171370.25055298899</v>
      </c>
      <c r="EO17" s="28">
        <v>171370.156036211</v>
      </c>
      <c r="EP17" s="28">
        <v>171370.06748170301</v>
      </c>
      <c r="EQ17" s="28">
        <v>171369.98438200599</v>
      </c>
      <c r="ER17" s="28">
        <v>171369.90628291701</v>
      </c>
      <c r="ES17" s="28">
        <v>171369.832776928</v>
      </c>
      <c r="ET17" s="28">
        <v>171369.76349757999</v>
      </c>
      <c r="EU17" s="28">
        <v>171369.6981146</v>
      </c>
      <c r="EV17" s="28">
        <v>171369.63632968999</v>
      </c>
      <c r="EW17" s="28">
        <v>171369.57787288001</v>
      </c>
      <c r="EX17" s="28">
        <v>171369.52249935301</v>
      </c>
      <c r="EY17" s="28">
        <v>171369.469986679</v>
      </c>
      <c r="EZ17" s="28">
        <v>171369.420132397</v>
      </c>
      <c r="FA17" s="28">
        <v>171369.372751891</v>
      </c>
      <c r="FB17" s="28">
        <v>171369.32767653299</v>
      </c>
      <c r="FC17" s="28">
        <v>171369.284752042</v>
      </c>
      <c r="FD17" s="28">
        <v>171369.24383703401</v>
      </c>
      <c r="FE17" s="28">
        <v>171369.20480174699</v>
      </c>
      <c r="FF17" s="28">
        <v>171369.167526907</v>
      </c>
      <c r="FG17" s="28">
        <v>171369.13190271999</v>
      </c>
      <c r="FH17" s="28">
        <v>171369.097827975</v>
      </c>
      <c r="FI17" s="28">
        <v>171369.06520924901</v>
      </c>
      <c r="FJ17" s="28">
        <v>171369.03396019299</v>
      </c>
      <c r="FK17" s="28">
        <v>171369.00400089199</v>
      </c>
      <c r="FL17" s="28">
        <v>171368.975257299</v>
      </c>
      <c r="FM17" s="28">
        <v>171368.94766071401</v>
      </c>
      <c r="FN17" s="28">
        <v>171368.92114732999</v>
      </c>
      <c r="FO17" s="28">
        <v>171368.89565781399</v>
      </c>
      <c r="FP17" s="28">
        <v>171368.87113693199</v>
      </c>
      <c r="FQ17" s="28">
        <v>171368.847533213</v>
      </c>
      <c r="FR17" s="28">
        <v>171368.82479863899</v>
      </c>
      <c r="FS17" s="28">
        <v>171368.80288837201</v>
      </c>
      <c r="FT17" s="28">
        <v>171368.781760499</v>
      </c>
      <c r="FU17" s="28">
        <v>171368.761375804</v>
      </c>
      <c r="FV17" s="28">
        <v>171368.741697561</v>
      </c>
      <c r="FW17" s="28">
        <v>171368.72269134401</v>
      </c>
      <c r="FX17" s="28">
        <v>171368.70432485599</v>
      </c>
      <c r="FY17" s="28">
        <v>171368.68656776601</v>
      </c>
      <c r="FZ17" s="28">
        <v>171368.66939157201</v>
      </c>
      <c r="GA17" s="28">
        <v>171368.652769465</v>
      </c>
      <c r="GB17" s="28">
        <v>171368.63667620599</v>
      </c>
      <c r="GC17" s="28">
        <v>171368.621088021</v>
      </c>
      <c r="GD17" s="28">
        <v>171368.48861844701</v>
      </c>
      <c r="GE17" s="28">
        <v>171368.38828748299</v>
      </c>
      <c r="GF17" s="28">
        <v>171368.30993159901</v>
      </c>
      <c r="GG17" s="28">
        <v>171368.24719799799</v>
      </c>
      <c r="GH17" s="28">
        <v>171368.19593140201</v>
      </c>
      <c r="GI17" s="28">
        <v>171368.15330961999</v>
      </c>
      <c r="GJ17" s="28">
        <v>171368.11735411501</v>
      </c>
      <c r="GK17" s="28">
        <v>171368.08663977199</v>
      </c>
      <c r="GL17" s="28">
        <v>171368.06011585999</v>
      </c>
      <c r="GM17" s="28">
        <v>171368.03699177201</v>
      </c>
      <c r="GN17" s="28">
        <v>171368.01666190999</v>
      </c>
      <c r="GO17" s="28">
        <v>171367.998655</v>
      </c>
      <c r="GP17" s="28">
        <v>171367.98259909899</v>
      </c>
      <c r="GQ17" s="28">
        <v>171367.968196929</v>
      </c>
      <c r="GR17" s="28">
        <v>171367.955208172</v>
      </c>
      <c r="GS17" s="28">
        <v>171367.94343653999</v>
      </c>
      <c r="GT17" s="28">
        <v>171367.93272020601</v>
      </c>
      <c r="GU17" s="28">
        <v>171367.92292459801</v>
      </c>
      <c r="GV17" s="28">
        <v>171367.91393693499</v>
      </c>
      <c r="GW17" s="28">
        <v>171367.90566200699</v>
      </c>
      <c r="GX17" s="28">
        <v>171367.89801890301</v>
      </c>
      <c r="GY17" s="28">
        <v>171367.89093843999</v>
      </c>
      <c r="GZ17" s="28">
        <v>171367.884361117</v>
      </c>
      <c r="HA17" s="28">
        <v>171367.878235493</v>
      </c>
      <c r="HB17" s="28">
        <v>171367.87251687099</v>
      </c>
      <c r="HC17" s="28">
        <v>171367.86716622999</v>
      </c>
      <c r="HD17" s="28">
        <v>171367.862149361</v>
      </c>
      <c r="HE17" s="28">
        <v>171367.85743614601</v>
      </c>
      <c r="HF17" s="28">
        <v>171367.85299996901</v>
      </c>
      <c r="HG17" s="28">
        <v>171367.84881722301</v>
      </c>
      <c r="HH17" s="28">
        <v>171367.84486689701</v>
      </c>
      <c r="HI17" s="28">
        <v>171367.841130232</v>
      </c>
      <c r="HJ17" s="28">
        <v>171367.83759042501</v>
      </c>
      <c r="HK17" s="28">
        <v>171367.834232386</v>
      </c>
      <c r="HL17" s="28">
        <v>171367.83104252099</v>
      </c>
      <c r="HM17" s="28">
        <v>171367.828008554</v>
      </c>
      <c r="HN17" s="28">
        <v>171367.82511937301</v>
      </c>
      <c r="HO17" s="28">
        <v>171367.82236489301</v>
      </c>
      <c r="HP17" s="28">
        <v>171367.81973594101</v>
      </c>
      <c r="HQ17" s="28">
        <v>171367.817224156</v>
      </c>
    </row>
    <row r="18" spans="1:225" x14ac:dyDescent="0.35">
      <c r="B18" t="s">
        <v>20</v>
      </c>
    </row>
    <row r="19" spans="1:225" x14ac:dyDescent="0.35">
      <c r="B19" t="s">
        <v>21</v>
      </c>
    </row>
    <row r="20" spans="1:225" x14ac:dyDescent="0.35">
      <c r="B2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3A6-39C7-4114-83FA-E2321D8DF3CF}">
  <dimension ref="A1:K224"/>
  <sheetViews>
    <sheetView workbookViewId="0"/>
    <sheetView workbookViewId="1">
      <selection activeCell="C11" sqref="C11"/>
    </sheetView>
  </sheetViews>
  <sheetFormatPr defaultRowHeight="14.5" x14ac:dyDescent="0.35"/>
  <cols>
    <col min="1" max="1" width="12.36328125" bestFit="1" customWidth="1"/>
    <col min="2" max="11" width="11.81640625" bestFit="1" customWidth="1"/>
  </cols>
  <sheetData>
    <row r="1" spans="1:11" x14ac:dyDescent="0.35">
      <c r="A1" s="29" t="s">
        <v>277</v>
      </c>
      <c r="B1" t="s">
        <v>278</v>
      </c>
    </row>
    <row r="3" spans="1:11" x14ac:dyDescent="0.35">
      <c r="A3" s="29" t="s">
        <v>55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</row>
    <row r="4" spans="1:11" x14ac:dyDescent="0.35">
      <c r="A4" s="31" t="s">
        <v>56</v>
      </c>
      <c r="B4" s="30">
        <v>100000.00000000001</v>
      </c>
      <c r="C4" s="30">
        <v>100000.00000000001</v>
      </c>
      <c r="D4" s="30">
        <v>100000.00000000001</v>
      </c>
      <c r="E4" s="30">
        <v>100000.00000000001</v>
      </c>
      <c r="F4" s="30">
        <v>100000.00000000001</v>
      </c>
      <c r="G4" s="30">
        <v>100000.00000000001</v>
      </c>
      <c r="H4" s="30">
        <v>100000.00000000001</v>
      </c>
      <c r="I4" s="30">
        <v>100000.00000000001</v>
      </c>
      <c r="J4" s="30">
        <v>100000.00000000001</v>
      </c>
      <c r="K4" s="30">
        <v>100000.00000000001</v>
      </c>
    </row>
    <row r="5" spans="1:11" x14ac:dyDescent="0.35">
      <c r="A5" s="31" t="s">
        <v>57</v>
      </c>
      <c r="B5" s="30">
        <v>90348.162172220793</v>
      </c>
      <c r="C5" s="30">
        <v>100400.31946784996</v>
      </c>
      <c r="D5" s="30">
        <v>108784.26476308059</v>
      </c>
      <c r="E5" s="30">
        <v>105462.00005927734</v>
      </c>
      <c r="F5" s="30">
        <v>109281.55739577253</v>
      </c>
      <c r="G5" s="30">
        <v>108560.39761353254</v>
      </c>
      <c r="H5" s="30">
        <v>108292.73073155431</v>
      </c>
      <c r="I5" s="30">
        <v>103685.51774164887</v>
      </c>
      <c r="J5" s="30">
        <v>56103.104038146383</v>
      </c>
      <c r="K5" s="30">
        <v>109081.9460169167</v>
      </c>
    </row>
    <row r="6" spans="1:11" x14ac:dyDescent="0.35">
      <c r="A6" s="31" t="s">
        <v>58</v>
      </c>
      <c r="B6" s="30">
        <v>80190.909850250508</v>
      </c>
      <c r="C6" s="30">
        <v>97454.33172120135</v>
      </c>
      <c r="D6" s="30">
        <v>114438.33619617147</v>
      </c>
      <c r="E6" s="30">
        <v>107388.12617021205</v>
      </c>
      <c r="F6" s="30">
        <v>115533.2473639846</v>
      </c>
      <c r="G6" s="30">
        <v>113948.91103223935</v>
      </c>
      <c r="H6" s="30">
        <v>113366.53142548642</v>
      </c>
      <c r="I6" s="30">
        <v>103796.58766060401</v>
      </c>
      <c r="J6" s="30">
        <v>38790.549507072603</v>
      </c>
      <c r="K6" s="30">
        <v>115092.46907277766</v>
      </c>
    </row>
    <row r="7" spans="1:11" x14ac:dyDescent="0.35">
      <c r="A7" s="31" t="s">
        <v>59</v>
      </c>
      <c r="B7" s="30">
        <v>71251.200109974801</v>
      </c>
      <c r="C7" s="30">
        <v>93497.337478537578</v>
      </c>
      <c r="D7" s="30">
        <v>118994.49373373692</v>
      </c>
      <c r="E7" s="30">
        <v>107922.4044608492</v>
      </c>
      <c r="F7" s="30">
        <v>120782.0686778754</v>
      </c>
      <c r="G7" s="30">
        <v>118201.56071297538</v>
      </c>
      <c r="H7" s="30">
        <v>117262.89686616753</v>
      </c>
      <c r="I7" s="30">
        <v>102557.06273329532</v>
      </c>
      <c r="J7" s="30">
        <v>29470.816430421171</v>
      </c>
      <c r="K7" s="30">
        <v>120060.1587961667</v>
      </c>
    </row>
    <row r="8" spans="1:11" x14ac:dyDescent="0.35">
      <c r="A8" s="31" t="s">
        <v>60</v>
      </c>
      <c r="B8" s="30">
        <v>63586.126749432311</v>
      </c>
      <c r="C8" s="30">
        <v>89168.029629385506</v>
      </c>
      <c r="D8" s="30">
        <v>122977.73052001992</v>
      </c>
      <c r="E8" s="30">
        <v>107642.35912596434</v>
      </c>
      <c r="F8" s="30">
        <v>125556.60224786628</v>
      </c>
      <c r="G8" s="30">
        <v>121843.2747441745</v>
      </c>
      <c r="H8" s="30">
        <v>120507.76465949086</v>
      </c>
      <c r="I8" s="30">
        <v>100583.15400445423</v>
      </c>
      <c r="J8" s="30">
        <v>23623.416744587215</v>
      </c>
      <c r="K8" s="30">
        <v>124511.54157462464</v>
      </c>
    </row>
    <row r="9" spans="1:11" x14ac:dyDescent="0.35">
      <c r="A9" s="31" t="s">
        <v>61</v>
      </c>
      <c r="B9" s="30">
        <v>57026.224324642084</v>
      </c>
      <c r="C9" s="30">
        <v>84732.708602637213</v>
      </c>
      <c r="D9" s="30">
        <v>126593.28745946349</v>
      </c>
      <c r="E9" s="30">
        <v>106793.35031769685</v>
      </c>
      <c r="F9" s="30">
        <v>130068.01767563156</v>
      </c>
      <c r="G9" s="30">
        <v>125078.43495343316</v>
      </c>
      <c r="H9" s="30">
        <v>123305.70280904195</v>
      </c>
      <c r="I9" s="30">
        <v>98145.77972295419</v>
      </c>
      <c r="J9" s="30">
        <v>19601.819874438534</v>
      </c>
      <c r="K9" s="30">
        <v>128654.6742600611</v>
      </c>
    </row>
    <row r="10" spans="1:11" x14ac:dyDescent="0.35">
      <c r="A10" s="31" t="s">
        <v>62</v>
      </c>
      <c r="B10" s="30">
        <v>51388.113454957638</v>
      </c>
      <c r="C10" s="30">
        <v>80327.276557022167</v>
      </c>
      <c r="D10" s="30">
        <v>129940.15806195459</v>
      </c>
      <c r="E10" s="30">
        <v>105510.81952826597</v>
      </c>
      <c r="F10" s="30">
        <v>134422.28889092989</v>
      </c>
      <c r="G10" s="30">
        <v>128005.00022258121</v>
      </c>
      <c r="H10" s="30">
        <v>125754.77925411638</v>
      </c>
      <c r="I10" s="30">
        <v>95398.298900563968</v>
      </c>
      <c r="J10" s="30">
        <v>16661.409388199339</v>
      </c>
      <c r="K10" s="30">
        <v>132591.85574140889</v>
      </c>
    </row>
    <row r="11" spans="1:11" x14ac:dyDescent="0.35">
      <c r="A11" s="31" t="s">
        <v>63</v>
      </c>
      <c r="B11" s="30">
        <v>46513.540869012184</v>
      </c>
      <c r="C11" s="30">
        <v>76028.378969775556</v>
      </c>
      <c r="D11" s="30">
        <v>133072.07974480154</v>
      </c>
      <c r="E11" s="30">
        <v>103883.69225944918</v>
      </c>
      <c r="F11" s="30">
        <v>138680.74854023621</v>
      </c>
      <c r="G11" s="30">
        <v>130675.7248794364</v>
      </c>
      <c r="H11" s="30">
        <v>127908.04822812596</v>
      </c>
      <c r="I11" s="30">
        <v>92441.771140420286</v>
      </c>
      <c r="J11" s="30">
        <v>14415.679101827023</v>
      </c>
      <c r="K11" s="30">
        <v>136380.33626691572</v>
      </c>
    </row>
    <row r="12" spans="1:11" x14ac:dyDescent="0.35">
      <c r="A12" s="31" t="s">
        <v>64</v>
      </c>
      <c r="B12" s="30">
        <v>42273.177703144451</v>
      </c>
      <c r="C12" s="30">
        <v>71880.979176058478</v>
      </c>
      <c r="D12" s="30">
        <v>136020.2270154118</v>
      </c>
      <c r="E12" s="30">
        <v>101977.72943561107</v>
      </c>
      <c r="F12" s="30">
        <v>142882.57168557725</v>
      </c>
      <c r="G12" s="30">
        <v>133120.97227005041</v>
      </c>
      <c r="H12" s="30">
        <v>129796.49691063682</v>
      </c>
      <c r="I12" s="30">
        <v>89349.257718569337</v>
      </c>
      <c r="J12" s="30">
        <v>12643.723607243637</v>
      </c>
      <c r="K12" s="30">
        <v>140054.8644776968</v>
      </c>
    </row>
    <row r="13" spans="1:11" x14ac:dyDescent="0.35">
      <c r="A13" s="31" t="s">
        <v>65</v>
      </c>
      <c r="B13" s="30">
        <v>38562.79931324214</v>
      </c>
      <c r="C13" s="30">
        <v>67911.234812371476</v>
      </c>
      <c r="D13" s="30">
        <v>138803.2846983819</v>
      </c>
      <c r="E13" s="30">
        <v>99845.617905867766</v>
      </c>
      <c r="F13" s="30">
        <v>147054.72012455401</v>
      </c>
      <c r="G13" s="30">
        <v>135358.86789464785</v>
      </c>
      <c r="H13" s="30">
        <v>131439.27643729278</v>
      </c>
      <c r="I13" s="30">
        <v>86176.593718231466</v>
      </c>
      <c r="J13" s="30">
        <v>11209.942884149723</v>
      </c>
      <c r="K13" s="30">
        <v>143637.66221126099</v>
      </c>
    </row>
    <row r="14" spans="1:11" x14ac:dyDescent="0.35">
      <c r="A14" s="31" t="s">
        <v>66</v>
      </c>
      <c r="B14" s="30">
        <v>35298.445067516674</v>
      </c>
      <c r="C14" s="30">
        <v>64133.365623676174</v>
      </c>
      <c r="D14" s="30">
        <v>141432.52400059707</v>
      </c>
      <c r="E14" s="30">
        <v>97531.800097780957</v>
      </c>
      <c r="F14" s="30">
        <v>151216.92371070667</v>
      </c>
      <c r="G14" s="30">
        <v>137400.435149122</v>
      </c>
      <c r="H14" s="30">
        <v>132848.88466362597</v>
      </c>
      <c r="I14" s="30">
        <v>82967.819891556821</v>
      </c>
      <c r="J14" s="30">
        <v>10026.379593096788</v>
      </c>
      <c r="K14" s="30">
        <v>147143.42220232094</v>
      </c>
    </row>
    <row r="15" spans="1:11" x14ac:dyDescent="0.35">
      <c r="A15" s="31" t="s">
        <v>67</v>
      </c>
      <c r="B15" s="30">
        <v>32412.150444021856</v>
      </c>
      <c r="C15" s="30">
        <v>60553.688859521484</v>
      </c>
      <c r="D15" s="30">
        <v>143914.61412217509</v>
      </c>
      <c r="E15" s="30">
        <v>95074.938792350556</v>
      </c>
      <c r="F15" s="30">
        <v>155384.41344574443</v>
      </c>
      <c r="G15" s="30">
        <v>139252.45358553756</v>
      </c>
      <c r="H15" s="30">
        <v>134034.04945857701</v>
      </c>
      <c r="I15" s="30">
        <v>79758.226175182368</v>
      </c>
      <c r="J15" s="30">
        <v>9033.4142094100225</v>
      </c>
      <c r="K15" s="30">
        <v>150582.05090747972</v>
      </c>
    </row>
    <row r="16" spans="1:11" x14ac:dyDescent="0.35">
      <c r="A16" s="31" t="s">
        <v>68</v>
      </c>
      <c r="B16" s="30">
        <v>29848.518549071399</v>
      </c>
      <c r="C16" s="30">
        <v>57173.164228351794</v>
      </c>
      <c r="D16" s="30">
        <v>146253.29510318101</v>
      </c>
      <c r="E16" s="30">
        <v>92509.226282446252</v>
      </c>
      <c r="F16" s="30">
        <v>159569.52402942246</v>
      </c>
      <c r="G16" s="30">
        <v>140919.16807282233</v>
      </c>
      <c r="H16" s="30">
        <v>135001.44462725095</v>
      </c>
      <c r="I16" s="30">
        <v>76576.225393152985</v>
      </c>
      <c r="J16" s="30">
        <v>8189.1560168650713</v>
      </c>
      <c r="K16" s="30">
        <v>153960.27769743584</v>
      </c>
    </row>
    <row r="17" spans="1:11" x14ac:dyDescent="0.35">
      <c r="A17" s="31" t="s">
        <v>69</v>
      </c>
      <c r="B17" s="30">
        <v>27562.051160654006</v>
      </c>
      <c r="C17" s="30">
        <v>53989.083668417159</v>
      </c>
      <c r="D17" s="30">
        <v>148450.42841370686</v>
      </c>
      <c r="E17" s="30">
        <v>89865.101130981522</v>
      </c>
      <c r="F17" s="30">
        <v>163782.67840911579</v>
      </c>
      <c r="G17" s="30">
        <v>142403.36628801271</v>
      </c>
      <c r="H17" s="30">
        <v>135756.75780780852</v>
      </c>
      <c r="I17" s="30">
        <v>73444.61257351721</v>
      </c>
      <c r="J17" s="30">
        <v>7463.2755799387978</v>
      </c>
      <c r="K17" s="30">
        <v>157282.6449678475</v>
      </c>
    </row>
    <row r="18" spans="1:11" x14ac:dyDescent="0.35">
      <c r="A18" s="31" t="s">
        <v>70</v>
      </c>
      <c r="B18" s="30">
        <v>25515.090798768189</v>
      </c>
      <c r="C18" s="30">
        <v>50996.235707395972</v>
      </c>
      <c r="D18" s="30">
        <v>150506.68386659402</v>
      </c>
      <c r="E18" s="30">
        <v>87169.657228103359</v>
      </c>
      <c r="F18" s="30">
        <v>168033.0108008789</v>
      </c>
      <c r="G18" s="30">
        <v>143707.08331909822</v>
      </c>
      <c r="H18" s="30">
        <v>136305.37049782276</v>
      </c>
      <c r="I18" s="30">
        <v>70381.481904833505</v>
      </c>
      <c r="J18" s="30">
        <v>6833.2489092457226</v>
      </c>
      <c r="K18" s="30">
        <v>160552.13696725931</v>
      </c>
    </row>
    <row r="19" spans="1:11" x14ac:dyDescent="0.35">
      <c r="A19" s="31" t="s">
        <v>71</v>
      </c>
      <c r="B19" s="30">
        <v>23676.234440567176</v>
      </c>
      <c r="C19" s="30">
        <v>48187.729166780889</v>
      </c>
      <c r="D19" s="30">
        <v>152422.00211619493</v>
      </c>
      <c r="E19" s="30">
        <v>84446.897332973589</v>
      </c>
      <c r="F19" s="30">
        <v>172328.76629727209</v>
      </c>
      <c r="G19" s="30">
        <v>144832.07258292323</v>
      </c>
      <c r="H19" s="30">
        <v>136652.79077455748</v>
      </c>
      <c r="I19" s="30">
        <v>67400.941460757836</v>
      </c>
      <c r="J19" s="30">
        <v>6281.9793734896275</v>
      </c>
      <c r="K19" s="30">
        <v>163770.58645448313</v>
      </c>
    </row>
    <row r="20" spans="1:11" x14ac:dyDescent="0.35">
      <c r="A20" s="31" t="s">
        <v>72</v>
      </c>
      <c r="B20" s="30">
        <v>22019.105994682999</v>
      </c>
      <c r="C20" s="30">
        <v>45555.586505982785</v>
      </c>
      <c r="D20" s="30">
        <v>154195.91262258933</v>
      </c>
      <c r="E20" s="30">
        <v>81717.914799231497</v>
      </c>
      <c r="F20" s="30">
        <v>176677.5563550152</v>
      </c>
      <c r="G20" s="30">
        <v>145780.1228421336</v>
      </c>
      <c r="H20" s="30">
        <v>136804.9200611003</v>
      </c>
      <c r="I20" s="30">
        <v>64513.700376129258</v>
      </c>
      <c r="J20" s="30">
        <v>5796.241146588377</v>
      </c>
      <c r="K20" s="30">
        <v>166938.93929654651</v>
      </c>
    </row>
    <row r="21" spans="1:11" x14ac:dyDescent="0.35">
      <c r="A21" s="31" t="s">
        <v>73</v>
      </c>
      <c r="B21" s="30">
        <v>20521.400786887822</v>
      </c>
      <c r="C21" s="30">
        <v>43091.176211779537</v>
      </c>
      <c r="D21" s="30">
        <v>155827.75548605819</v>
      </c>
      <c r="E21" s="30">
        <v>79001.049351020862</v>
      </c>
      <c r="F21" s="30">
        <v>181086.51835853606</v>
      </c>
      <c r="G21" s="30">
        <v>146553.26971750901</v>
      </c>
      <c r="H21" s="30">
        <v>136768.20418165822</v>
      </c>
      <c r="I21" s="30">
        <v>61727.569183434221</v>
      </c>
      <c r="J21" s="30">
        <v>5365.6308188882022</v>
      </c>
      <c r="K21" s="30">
        <v>170057.42590422794</v>
      </c>
    </row>
    <row r="22" spans="1:11" x14ac:dyDescent="0.35">
      <c r="A22" s="31" t="s">
        <v>74</v>
      </c>
      <c r="B22" s="30">
        <v>19164.13672476483</v>
      </c>
      <c r="C22" s="30">
        <v>40785.529843012511</v>
      </c>
      <c r="D22" s="30">
        <v>157316.83789828833</v>
      </c>
      <c r="E22" s="30">
        <v>76312.040856998603</v>
      </c>
      <c r="F22" s="30">
        <v>185562.41008496992</v>
      </c>
      <c r="G22" s="30">
        <v>147153.93259112662</v>
      </c>
      <c r="H22" s="30">
        <v>136549.70171867608</v>
      </c>
      <c r="I22" s="30">
        <v>59047.895881707089</v>
      </c>
      <c r="J22" s="30">
        <v>4981.8434649375249</v>
      </c>
      <c r="K22" s="30">
        <v>173125.67093551843</v>
      </c>
    </row>
    <row r="23" spans="1:11" x14ac:dyDescent="0.35">
      <c r="A23" s="31" t="s">
        <v>75</v>
      </c>
      <c r="B23" s="30">
        <v>17931.063244263452</v>
      </c>
      <c r="C23" s="30">
        <v>38629.574781009724</v>
      </c>
      <c r="D23" s="30">
        <v>158662.54550044896</v>
      </c>
      <c r="E23" s="30">
        <v>73664.192025302124</v>
      </c>
      <c r="F23" s="30">
        <v>190111.659678064</v>
      </c>
      <c r="G23" s="30">
        <v>147584.99753768064</v>
      </c>
      <c r="H23" s="30">
        <v>136157.09264000953</v>
      </c>
      <c r="I23" s="30">
        <v>56477.950517749588</v>
      </c>
      <c r="J23" s="30">
        <v>4638.1616910227785</v>
      </c>
      <c r="K23" s="30">
        <v>176142.76238444916</v>
      </c>
    </row>
    <row r="24" spans="1:11" x14ac:dyDescent="0.35">
      <c r="A24" s="31" t="s">
        <v>76</v>
      </c>
      <c r="B24" s="30">
        <v>16808.191427094604</v>
      </c>
      <c r="C24" s="30">
        <v>36614.304438678126</v>
      </c>
      <c r="D24" s="30">
        <v>159864.42241299237</v>
      </c>
      <c r="E24" s="30">
        <v>71068.543215764133</v>
      </c>
      <c r="F24" s="30">
        <v>194740.38541568429</v>
      </c>
      <c r="G24" s="30">
        <v>147849.86061494699</v>
      </c>
      <c r="H24" s="30">
        <v>135598.64398703963</v>
      </c>
      <c r="I24" s="30">
        <v>54019.265802944719</v>
      </c>
      <c r="J24" s="30">
        <v>4329.0879368348824</v>
      </c>
      <c r="K24" s="30">
        <v>179107.29474802021</v>
      </c>
    </row>
    <row r="25" spans="1:11" x14ac:dyDescent="0.35">
      <c r="A25" s="31" t="s">
        <v>77</v>
      </c>
      <c r="B25" s="30">
        <v>15783.417775005966</v>
      </c>
      <c r="C25" s="30">
        <v>34730.901526377354</v>
      </c>
      <c r="D25" s="30">
        <v>160922.22942116242</v>
      </c>
      <c r="E25" s="30">
        <v>68534.058147344986</v>
      </c>
      <c r="F25" s="30">
        <v>199454.39544271567</v>
      </c>
      <c r="G25" s="30">
        <v>147952.44178749947</v>
      </c>
      <c r="H25" s="30">
        <v>134883.1453873229</v>
      </c>
      <c r="I25" s="30">
        <v>51671.938537025359</v>
      </c>
      <c r="J25" s="30">
        <v>4050.075236401221</v>
      </c>
      <c r="K25" s="30">
        <v>182017.39673914461</v>
      </c>
    </row>
    <row r="26" spans="1:11" x14ac:dyDescent="0.35">
      <c r="A26" s="31" t="s">
        <v>78</v>
      </c>
      <c r="B26" s="30">
        <v>14846.220853138984</v>
      </c>
      <c r="C26" s="30">
        <v>32970.825774856821</v>
      </c>
      <c r="D26" s="30">
        <v>161835.98686464134</v>
      </c>
      <c r="E26" s="30">
        <v>66067.816982679025</v>
      </c>
      <c r="F26" s="30">
        <v>204259.17483454017</v>
      </c>
      <c r="G26" s="30">
        <v>147897.17703726509</v>
      </c>
      <c r="H26" s="30">
        <v>134019.82436101773</v>
      </c>
      <c r="I26" s="30">
        <v>49434.895240216269</v>
      </c>
      <c r="J26" s="30">
        <v>3797.326966172232</v>
      </c>
      <c r="K26" s="30">
        <v>184870.75108547235</v>
      </c>
    </row>
    <row r="27" spans="1:11" x14ac:dyDescent="0.35">
      <c r="A27" s="31" t="s">
        <v>79</v>
      </c>
      <c r="B27" s="30">
        <v>13987.415001483483</v>
      </c>
      <c r="C27" s="30">
        <v>31325.874581172684</v>
      </c>
      <c r="D27" s="30">
        <v>162606.00669657512</v>
      </c>
      <c r="E27" s="30">
        <v>63675.212341678169</v>
      </c>
      <c r="F27" s="30">
        <v>209159.86535718507</v>
      </c>
      <c r="G27" s="30">
        <v>147688.99432461048</v>
      </c>
      <c r="H27" s="30">
        <v>133018.24932780993</v>
      </c>
      <c r="I27" s="30">
        <v>47306.124771471637</v>
      </c>
      <c r="J27" s="30">
        <v>3567.6457718662391</v>
      </c>
      <c r="K27" s="30">
        <v>187664.61182614724</v>
      </c>
    </row>
    <row r="28" spans="1:11" x14ac:dyDescent="0.35">
      <c r="A28" s="31" t="s">
        <v>80</v>
      </c>
      <c r="B28" s="30">
        <v>13201.355027159481</v>
      </c>
      <c r="C28" s="30">
        <v>29793.652959313131</v>
      </c>
      <c r="D28" s="30">
        <v>163262.67192592248</v>
      </c>
      <c r="E28" s="30">
        <v>61371.328889232813</v>
      </c>
      <c r="F28" s="30">
        <v>214017.99353564344</v>
      </c>
      <c r="G28" s="30">
        <v>147360.13467278887</v>
      </c>
      <c r="H28" s="30">
        <v>131912.26813676479</v>
      </c>
      <c r="I28" s="30">
        <v>45291.134954902162</v>
      </c>
      <c r="J28" s="30">
        <v>3358.9302815588339</v>
      </c>
      <c r="K28" s="30">
        <v>190430.5296167139</v>
      </c>
    </row>
    <row r="29" spans="1:11" x14ac:dyDescent="0.35">
      <c r="A29" s="31" t="s">
        <v>81</v>
      </c>
      <c r="B29" s="30">
        <v>12681.441638259819</v>
      </c>
      <c r="C29" s="30">
        <v>28822.512695246223</v>
      </c>
      <c r="D29" s="30">
        <v>166443.75200875741</v>
      </c>
      <c r="E29" s="30">
        <v>60109.703854568659</v>
      </c>
      <c r="F29" s="30">
        <v>206267.66423367226</v>
      </c>
      <c r="G29" s="30">
        <v>149280.79565813974</v>
      </c>
      <c r="H29" s="30">
        <v>132814.98635552102</v>
      </c>
      <c r="I29" s="30">
        <v>44083.875287105599</v>
      </c>
      <c r="J29" s="30">
        <v>3219.7592328483206</v>
      </c>
      <c r="K29" s="30">
        <v>196275.50903588091</v>
      </c>
    </row>
    <row r="30" spans="1:11" x14ac:dyDescent="0.35">
      <c r="A30" s="31" t="s">
        <v>82</v>
      </c>
      <c r="B30" s="30">
        <v>12232.992979144819</v>
      </c>
      <c r="C30" s="30">
        <v>27983.353096364681</v>
      </c>
      <c r="D30" s="30">
        <v>170001.92953235097</v>
      </c>
      <c r="E30" s="30">
        <v>59034.703091971911</v>
      </c>
      <c r="F30" s="30">
        <v>199571.68715510532</v>
      </c>
      <c r="G30" s="30">
        <v>151496.48547532011</v>
      </c>
      <c r="H30" s="30">
        <v>133963.68626084176</v>
      </c>
      <c r="I30" s="30">
        <v>43043.377716637311</v>
      </c>
      <c r="J30" s="30">
        <v>3100.0975371578784</v>
      </c>
      <c r="K30" s="30">
        <v>199571.68715510532</v>
      </c>
    </row>
    <row r="31" spans="1:11" x14ac:dyDescent="0.35">
      <c r="A31" s="31" t="s">
        <v>83</v>
      </c>
      <c r="B31" s="30">
        <v>11927.260332748832</v>
      </c>
      <c r="C31" s="30">
        <v>27446.170790790518</v>
      </c>
      <c r="D31" s="30">
        <v>175107.74730253217</v>
      </c>
      <c r="E31" s="30">
        <v>58524.032671585868</v>
      </c>
      <c r="F31" s="30">
        <v>195117.69966487392</v>
      </c>
      <c r="G31" s="30">
        <v>155039.55724706175</v>
      </c>
      <c r="H31" s="30">
        <v>136263.38034657101</v>
      </c>
      <c r="I31" s="30">
        <v>42438.786546012736</v>
      </c>
      <c r="J31" s="30">
        <v>3017.6654329493449</v>
      </c>
      <c r="K31" s="30">
        <v>195117.69966487392</v>
      </c>
    </row>
    <row r="32" spans="1:11" x14ac:dyDescent="0.35">
      <c r="A32" s="31" t="s">
        <v>84</v>
      </c>
      <c r="B32" s="30">
        <v>11637.915278136121</v>
      </c>
      <c r="C32" s="30">
        <v>26926.645674331769</v>
      </c>
      <c r="D32" s="30">
        <v>180108.15097581845</v>
      </c>
      <c r="E32" s="30">
        <v>57990.140799260153</v>
      </c>
      <c r="F32" s="30">
        <v>190861.62301506641</v>
      </c>
      <c r="G32" s="30">
        <v>158431.8340533725</v>
      </c>
      <c r="H32" s="30">
        <v>138404.07334933674</v>
      </c>
      <c r="I32" s="30">
        <v>41837.773277179083</v>
      </c>
      <c r="J32" s="30">
        <v>2940.2205624325734</v>
      </c>
      <c r="K32" s="30">
        <v>190861.62301506641</v>
      </c>
    </row>
    <row r="33" spans="1:11" x14ac:dyDescent="0.35">
      <c r="A33" s="31" t="s">
        <v>85</v>
      </c>
      <c r="B33" s="30">
        <v>11364.136940869237</v>
      </c>
      <c r="C33" s="30">
        <v>26425.359975495499</v>
      </c>
      <c r="D33" s="30">
        <v>184997.63555520505</v>
      </c>
      <c r="E33" s="30">
        <v>57439.408947292686</v>
      </c>
      <c r="F33" s="30">
        <v>186799.31097355194</v>
      </c>
      <c r="G33" s="30">
        <v>161673.14654237076</v>
      </c>
      <c r="H33" s="30">
        <v>140390.70073388034</v>
      </c>
      <c r="I33" s="30">
        <v>41243.573298477291</v>
      </c>
      <c r="J33" s="30">
        <v>2867.4160593051811</v>
      </c>
      <c r="K33" s="30">
        <v>186799.31097355194</v>
      </c>
    </row>
    <row r="34" spans="1:11" x14ac:dyDescent="0.35">
      <c r="A34" s="31" t="s">
        <v>86</v>
      </c>
      <c r="B34" s="30">
        <v>11181.689145503173</v>
      </c>
      <c r="C34" s="30">
        <v>26121.494846738118</v>
      </c>
      <c r="D34" s="30">
        <v>184186.85567981438</v>
      </c>
      <c r="E34" s="30">
        <v>57269.533145939015</v>
      </c>
      <c r="F34" s="30">
        <v>184186.85567981438</v>
      </c>
      <c r="G34" s="30">
        <v>165900.01477110278</v>
      </c>
      <c r="H34" s="30">
        <v>143209.31943268125</v>
      </c>
      <c r="I34" s="30">
        <v>40939.149991192789</v>
      </c>
      <c r="J34" s="30">
        <v>2818.231627399935</v>
      </c>
      <c r="K34" s="30">
        <v>184186.85567981438</v>
      </c>
    </row>
    <row r="35" spans="1:11" x14ac:dyDescent="0.35">
      <c r="A35" s="31" t="s">
        <v>87</v>
      </c>
      <c r="B35" s="30">
        <v>11027.698629800734</v>
      </c>
      <c r="C35" s="30">
        <v>25871.761827028226</v>
      </c>
      <c r="D35" s="30">
        <v>182000.92424363372</v>
      </c>
      <c r="E35" s="30">
        <v>57177.862351604461</v>
      </c>
      <c r="F35" s="30">
        <v>182000.92424363372</v>
      </c>
      <c r="G35" s="30">
        <v>170293.85018734352</v>
      </c>
      <c r="H35" s="30">
        <v>146145.09904073973</v>
      </c>
      <c r="I35" s="30">
        <v>40704.272207685397</v>
      </c>
      <c r="J35" s="30">
        <v>2776.6830248969668</v>
      </c>
      <c r="K35" s="30">
        <v>182000.92424363372</v>
      </c>
    </row>
    <row r="36" spans="1:11" x14ac:dyDescent="0.35">
      <c r="A36" s="31" t="s">
        <v>88</v>
      </c>
      <c r="B36" s="30">
        <v>10881.375346265384</v>
      </c>
      <c r="C36" s="30">
        <v>25629.122418147039</v>
      </c>
      <c r="D36" s="30">
        <v>179904.58260126415</v>
      </c>
      <c r="E36" s="30">
        <v>57065.10472147871</v>
      </c>
      <c r="F36" s="30">
        <v>179904.58260126415</v>
      </c>
      <c r="G36" s="30">
        <v>174559.67839172878</v>
      </c>
      <c r="H36" s="30">
        <v>148946.68341636783</v>
      </c>
      <c r="I36" s="30">
        <v>40466.830940373133</v>
      </c>
      <c r="J36" s="30">
        <v>2737.4569618466667</v>
      </c>
      <c r="K36" s="30">
        <v>179904.58260126415</v>
      </c>
    </row>
    <row r="37" spans="1:11" x14ac:dyDescent="0.35">
      <c r="A37" s="31" t="s">
        <v>89</v>
      </c>
      <c r="B37" s="30">
        <v>10750.95879692028</v>
      </c>
      <c r="C37" s="30">
        <v>25414.224417389069</v>
      </c>
      <c r="D37" s="30">
        <v>178038.52802115999</v>
      </c>
      <c r="E37" s="30">
        <v>56980.341517799294</v>
      </c>
      <c r="F37" s="30">
        <v>178038.52802115999</v>
      </c>
      <c r="G37" s="30">
        <v>178038.52802115999</v>
      </c>
      <c r="H37" s="30">
        <v>151737.05893465475</v>
      </c>
      <c r="I37" s="30">
        <v>40260.736784463144</v>
      </c>
      <c r="J37" s="30">
        <v>2702.567464133238</v>
      </c>
      <c r="K37" s="30">
        <v>178038.52802115999</v>
      </c>
    </row>
    <row r="38" spans="1:11" x14ac:dyDescent="0.35">
      <c r="A38" s="31" t="s">
        <v>90</v>
      </c>
      <c r="B38" s="30">
        <v>10682.181493286424</v>
      </c>
      <c r="C38" s="30">
        <v>25336.786609692343</v>
      </c>
      <c r="D38" s="30">
        <v>177165.6196340427</v>
      </c>
      <c r="E38" s="30">
        <v>57174.683981073191</v>
      </c>
      <c r="F38" s="30">
        <v>177165.6196340427</v>
      </c>
      <c r="G38" s="30">
        <v>177165.6196340427</v>
      </c>
      <c r="H38" s="30">
        <v>155198.67520903694</v>
      </c>
      <c r="I38" s="30">
        <v>40261.744101430188</v>
      </c>
      <c r="J38" s="30">
        <v>2683.4500693101149</v>
      </c>
      <c r="K38" s="30">
        <v>177165.6196340427</v>
      </c>
    </row>
    <row r="39" spans="1:11" x14ac:dyDescent="0.35">
      <c r="A39" s="31" t="s">
        <v>91</v>
      </c>
      <c r="B39" s="30">
        <v>10616.994898348497</v>
      </c>
      <c r="C39" s="30">
        <v>25260.823201616546</v>
      </c>
      <c r="D39" s="30">
        <v>176328.79318189048</v>
      </c>
      <c r="E39" s="30">
        <v>57347.14238191949</v>
      </c>
      <c r="F39" s="30">
        <v>176328.79318189048</v>
      </c>
      <c r="G39" s="30">
        <v>176328.79318189048</v>
      </c>
      <c r="H39" s="30">
        <v>158538.4883148369</v>
      </c>
      <c r="I39" s="30">
        <v>40255.912606042526</v>
      </c>
      <c r="J39" s="30">
        <v>2665.4658696739239</v>
      </c>
      <c r="K39" s="30">
        <v>176328.79318189048</v>
      </c>
    </row>
    <row r="40" spans="1:11" x14ac:dyDescent="0.35">
      <c r="A40" s="31" t="s">
        <v>92</v>
      </c>
      <c r="B40" s="30">
        <v>10555.21302367088</v>
      </c>
      <c r="C40" s="30">
        <v>25186.556286246367</v>
      </c>
      <c r="D40" s="30">
        <v>175527.3364111484</v>
      </c>
      <c r="E40" s="30">
        <v>57499.920924486898</v>
      </c>
      <c r="F40" s="30">
        <v>175527.3364111484</v>
      </c>
      <c r="G40" s="30">
        <v>175527.3364111484</v>
      </c>
      <c r="H40" s="30">
        <v>161756.11511439041</v>
      </c>
      <c r="I40" s="30">
        <v>40244.311296148291</v>
      </c>
      <c r="J40" s="30">
        <v>2648.5377104636691</v>
      </c>
      <c r="K40" s="30">
        <v>175527.3364111484</v>
      </c>
    </row>
    <row r="41" spans="1:11" x14ac:dyDescent="0.35">
      <c r="A41" s="31" t="s">
        <v>93</v>
      </c>
      <c r="B41" s="30">
        <v>10496.660338273117</v>
      </c>
      <c r="C41" s="30">
        <v>25114.164228408998</v>
      </c>
      <c r="D41" s="30">
        <v>174760.44355017247</v>
      </c>
      <c r="E41" s="30">
        <v>57635.03876187194</v>
      </c>
      <c r="F41" s="30">
        <v>174760.44355017247</v>
      </c>
      <c r="G41" s="30">
        <v>174760.44355017247</v>
      </c>
      <c r="H41" s="30">
        <v>164851.87953431407</v>
      </c>
      <c r="I41" s="30">
        <v>40227.887554801622</v>
      </c>
      <c r="J41" s="30">
        <v>2632.5953816403403</v>
      </c>
      <c r="K41" s="30">
        <v>174760.44355017247</v>
      </c>
    </row>
    <row r="42" spans="1:11" x14ac:dyDescent="0.35">
      <c r="A42" s="31" t="s">
        <v>94</v>
      </c>
      <c r="B42" s="30">
        <v>10441.17066757963</v>
      </c>
      <c r="C42" s="30">
        <v>25043.78663098779</v>
      </c>
      <c r="D42" s="30">
        <v>174027.2299185326</v>
      </c>
      <c r="E42" s="30">
        <v>57754.338573746187</v>
      </c>
      <c r="F42" s="30">
        <v>174027.2299185326</v>
      </c>
      <c r="G42" s="30">
        <v>174027.2299185326</v>
      </c>
      <c r="H42" s="30">
        <v>167826.73229685408</v>
      </c>
      <c r="I42" s="30">
        <v>40207.477480317597</v>
      </c>
      <c r="J42" s="30">
        <v>2617.5746763843845</v>
      </c>
      <c r="K42" s="30">
        <v>174027.2299185326</v>
      </c>
    </row>
    <row r="43" spans="1:11" x14ac:dyDescent="0.35">
      <c r="A43" s="31" t="s">
        <v>95</v>
      </c>
      <c r="B43" s="30">
        <v>10388.586320111595</v>
      </c>
      <c r="C43" s="30">
        <v>24975.528949694148</v>
      </c>
      <c r="D43" s="30">
        <v>173326.74589295918</v>
      </c>
      <c r="E43" s="30">
        <v>57859.496253488454</v>
      </c>
      <c r="F43" s="30">
        <v>173326.74589295918</v>
      </c>
      <c r="G43" s="30">
        <v>173326.74589295918</v>
      </c>
      <c r="H43" s="30">
        <v>170682.17240756095</v>
      </c>
      <c r="I43" s="30">
        <v>40183.815879019501</v>
      </c>
      <c r="J43" s="30">
        <v>2603.4166182886156</v>
      </c>
      <c r="K43" s="30">
        <v>173326.74589295918</v>
      </c>
    </row>
    <row r="44" spans="1:11" x14ac:dyDescent="0.35">
      <c r="A44" s="31" t="s">
        <v>96</v>
      </c>
      <c r="B44" s="30">
        <v>10346.643413761065</v>
      </c>
      <c r="C44" s="30">
        <v>24928.46677157822</v>
      </c>
      <c r="D44" s="30">
        <v>172789.68718646443</v>
      </c>
      <c r="E44" s="30">
        <v>57996.234947243283</v>
      </c>
      <c r="F44" s="30">
        <v>172789.68718646443</v>
      </c>
      <c r="G44" s="30">
        <v>172789.68718646443</v>
      </c>
      <c r="H44" s="30">
        <v>172789.68718646443</v>
      </c>
      <c r="I44" s="30">
        <v>40188.176503607385</v>
      </c>
      <c r="J44" s="30">
        <v>2592.042431487976</v>
      </c>
      <c r="K44" s="30">
        <v>172789.68718646443</v>
      </c>
    </row>
    <row r="45" spans="1:11" x14ac:dyDescent="0.35">
      <c r="A45" s="31" t="s">
        <v>97</v>
      </c>
      <c r="B45" s="30">
        <v>10333.113204606863</v>
      </c>
      <c r="C45" s="30">
        <v>24946.011966904258</v>
      </c>
      <c r="D45" s="30">
        <v>172714.78443655951</v>
      </c>
      <c r="E45" s="30">
        <v>58267.739159853474</v>
      </c>
      <c r="F45" s="30">
        <v>172714.78443655951</v>
      </c>
      <c r="G45" s="30">
        <v>172714.78443655951</v>
      </c>
      <c r="H45" s="30">
        <v>172714.78443655951</v>
      </c>
      <c r="I45" s="30">
        <v>40291.326970238377</v>
      </c>
      <c r="J45" s="30">
        <v>2587.8865155994836</v>
      </c>
      <c r="K45" s="30">
        <v>172714.78443655951</v>
      </c>
    </row>
    <row r="46" spans="1:11" x14ac:dyDescent="0.35">
      <c r="A46" s="31" t="s">
        <v>98</v>
      </c>
      <c r="B46" s="30">
        <v>10320.513095026967</v>
      </c>
      <c r="C46" s="30">
        <v>24962.391225189112</v>
      </c>
      <c r="D46" s="30">
        <v>172644.53325468558</v>
      </c>
      <c r="E46" s="30">
        <v>58522.573809122026</v>
      </c>
      <c r="F46" s="30">
        <v>172644.53325468558</v>
      </c>
      <c r="G46" s="30">
        <v>172644.53325468558</v>
      </c>
      <c r="H46" s="30">
        <v>172644.53325468558</v>
      </c>
      <c r="I46" s="30">
        <v>40387.805395793403</v>
      </c>
      <c r="J46" s="30">
        <v>2584.0502014406643</v>
      </c>
      <c r="K46" s="30">
        <v>172644.53325468558</v>
      </c>
    </row>
    <row r="47" spans="1:11" x14ac:dyDescent="0.35">
      <c r="A47" s="31" t="s">
        <v>99</v>
      </c>
      <c r="B47" s="30">
        <v>10308.76885423111</v>
      </c>
      <c r="C47" s="30">
        <v>24977.697174344194</v>
      </c>
      <c r="D47" s="30">
        <v>172578.6184698469</v>
      </c>
      <c r="E47" s="30">
        <v>58761.839174096807</v>
      </c>
      <c r="F47" s="30">
        <v>172578.6184698469</v>
      </c>
      <c r="G47" s="30">
        <v>172578.6184698469</v>
      </c>
      <c r="H47" s="30">
        <v>172578.6184698469</v>
      </c>
      <c r="I47" s="30">
        <v>40478.097558649904</v>
      </c>
      <c r="J47" s="30">
        <v>2580.5048894434781</v>
      </c>
      <c r="K47" s="30">
        <v>172578.6184698469</v>
      </c>
    </row>
    <row r="48" spans="1:11" x14ac:dyDescent="0.35">
      <c r="A48" s="31" t="s">
        <v>100</v>
      </c>
      <c r="B48" s="30">
        <v>10297.812944365509</v>
      </c>
      <c r="C48" s="30">
        <v>24992.013953743048</v>
      </c>
      <c r="D48" s="30">
        <v>172516.74650628879</v>
      </c>
      <c r="E48" s="30">
        <v>58986.564323275728</v>
      </c>
      <c r="F48" s="30">
        <v>172516.74650628879</v>
      </c>
      <c r="G48" s="30">
        <v>172516.74650628879</v>
      </c>
      <c r="H48" s="30">
        <v>172516.74650628879</v>
      </c>
      <c r="I48" s="30">
        <v>40562.651350652675</v>
      </c>
      <c r="J48" s="30">
        <v>2577.2248965188619</v>
      </c>
      <c r="K48" s="30">
        <v>172516.74650628879</v>
      </c>
    </row>
    <row r="49" spans="1:11" x14ac:dyDescent="0.35">
      <c r="A49" s="31" t="s">
        <v>101</v>
      </c>
      <c r="B49" s="30">
        <v>10287.583848409155</v>
      </c>
      <c r="C49" s="30">
        <v>25005.41808597725</v>
      </c>
      <c r="D49" s="30">
        <v>172458.64408543147</v>
      </c>
      <c r="E49" s="30">
        <v>59197.710751302868</v>
      </c>
      <c r="F49" s="30">
        <v>172458.64408543147</v>
      </c>
      <c r="G49" s="30">
        <v>172458.64408543147</v>
      </c>
      <c r="H49" s="30">
        <v>172458.64408543147</v>
      </c>
      <c r="I49" s="30">
        <v>40641.879766537953</v>
      </c>
      <c r="J49" s="30">
        <v>2574.1871206154019</v>
      </c>
      <c r="K49" s="30">
        <v>172458.64408543147</v>
      </c>
    </row>
    <row r="50" spans="1:11" x14ac:dyDescent="0.35">
      <c r="A50" s="31" t="s">
        <v>102</v>
      </c>
      <c r="B50" s="30">
        <v>10278.02547288132</v>
      </c>
      <c r="C50" s="30">
        <v>25017.979251087938</v>
      </c>
      <c r="D50" s="30">
        <v>172404.0569594253</v>
      </c>
      <c r="E50" s="30">
        <v>59396.176051339098</v>
      </c>
      <c r="F50" s="30">
        <v>172404.0569594253</v>
      </c>
      <c r="G50" s="30">
        <v>172404.0569594253</v>
      </c>
      <c r="H50" s="30">
        <v>172404.0569594253</v>
      </c>
      <c r="I50" s="30">
        <v>40716.16367897766</v>
      </c>
      <c r="J50" s="30">
        <v>2571.3707485874456</v>
      </c>
      <c r="K50" s="30">
        <v>172404.0569594253</v>
      </c>
    </row>
    <row r="51" spans="1:11" x14ac:dyDescent="0.35">
      <c r="A51" s="31" t="s">
        <v>103</v>
      </c>
      <c r="B51" s="30">
        <v>10269.086616103517</v>
      </c>
      <c r="C51" s="30">
        <v>25029.760974791119</v>
      </c>
      <c r="D51" s="30">
        <v>172352.74868660045</v>
      </c>
      <c r="E51" s="30">
        <v>59582.797566697016</v>
      </c>
      <c r="F51" s="30">
        <v>172352.74868660045</v>
      </c>
      <c r="G51" s="30">
        <v>172352.74868660045</v>
      </c>
      <c r="H51" s="30">
        <v>172352.74868660045</v>
      </c>
      <c r="I51" s="30">
        <v>40785.854408293548</v>
      </c>
      <c r="J51" s="30">
        <v>2568.7570011127314</v>
      </c>
      <c r="K51" s="30">
        <v>172352.74868660045</v>
      </c>
    </row>
    <row r="52" spans="1:11" x14ac:dyDescent="0.35">
      <c r="A52" s="31" t="s">
        <v>104</v>
      </c>
      <c r="B52" s="30">
        <v>10260.720494041738</v>
      </c>
      <c r="C52" s="30">
        <v>25040.821240834597</v>
      </c>
      <c r="D52" s="30">
        <v>172304.49945607947</v>
      </c>
      <c r="E52" s="30">
        <v>59758.355978176965</v>
      </c>
      <c r="F52" s="30">
        <v>172304.49945607947</v>
      </c>
      <c r="G52" s="30">
        <v>172304.49945607947</v>
      </c>
      <c r="H52" s="30">
        <v>172304.49945607947</v>
      </c>
      <c r="I52" s="30">
        <v>40851.276097140973</v>
      </c>
      <c r="J52" s="30">
        <v>2566.3289094085949</v>
      </c>
      <c r="K52" s="30">
        <v>172304.49945607947</v>
      </c>
    </row>
    <row r="53" spans="1:11" x14ac:dyDescent="0.35">
      <c r="A53" s="31" t="s">
        <v>105</v>
      </c>
      <c r="B53" s="30">
        <v>10252.884316837586</v>
      </c>
      <c r="C53" s="30">
        <v>25051.213036401332</v>
      </c>
      <c r="D53" s="30">
        <v>172259.10496640735</v>
      </c>
      <c r="E53" s="30">
        <v>59923.578794203822</v>
      </c>
      <c r="F53" s="30">
        <v>172259.10496640735</v>
      </c>
      <c r="G53" s="30">
        <v>172259.10496640735</v>
      </c>
      <c r="H53" s="30">
        <v>172259.10496640735</v>
      </c>
      <c r="I53" s="30">
        <v>40912.727901195751</v>
      </c>
      <c r="J53" s="30">
        <v>2564.0711193247971</v>
      </c>
      <c r="K53" s="30">
        <v>172259.10496640735</v>
      </c>
    </row>
    <row r="54" spans="1:11" x14ac:dyDescent="0.35">
      <c r="A54" s="31" t="s">
        <v>106</v>
      </c>
      <c r="B54" s="30">
        <v>10245.538910054063</v>
      </c>
      <c r="C54" s="30">
        <v>25060.984838394023</v>
      </c>
      <c r="D54" s="30">
        <v>172216.37536112618</v>
      </c>
      <c r="E54" s="30">
        <v>60079.143719634492</v>
      </c>
      <c r="F54" s="30">
        <v>172216.37536112618</v>
      </c>
      <c r="G54" s="30">
        <v>172216.37536112618</v>
      </c>
      <c r="H54" s="30">
        <v>172216.37536112618</v>
      </c>
      <c r="I54" s="30">
        <v>40970.486007211628</v>
      </c>
      <c r="J54" s="30">
        <v>2561.9697190749703</v>
      </c>
      <c r="K54" s="30">
        <v>172216.37536112618</v>
      </c>
    </row>
    <row r="55" spans="1:11" x14ac:dyDescent="0.35">
      <c r="A55" s="31" t="s">
        <v>107</v>
      </c>
      <c r="B55" s="30">
        <v>10238.648375442326</v>
      </c>
      <c r="C55" s="30">
        <v>25070.181047484319</v>
      </c>
      <c r="D55" s="30">
        <v>172176.13422270384</v>
      </c>
      <c r="E55" s="30">
        <v>60225.681886265083</v>
      </c>
      <c r="F55" s="30">
        <v>172176.13422270384</v>
      </c>
      <c r="G55" s="30">
        <v>172176.13422270384</v>
      </c>
      <c r="H55" s="30">
        <v>172176.13422270384</v>
      </c>
      <c r="I55" s="30">
        <v>41024.805489853461</v>
      </c>
      <c r="J55" s="30">
        <v>2560.0120874356626</v>
      </c>
      <c r="K55" s="30">
        <v>172176.13422270384</v>
      </c>
    </row>
    <row r="56" spans="1:11" x14ac:dyDescent="0.35">
      <c r="A56" s="31" t="s">
        <v>108</v>
      </c>
      <c r="B56" s="30">
        <v>10232.179786702478</v>
      </c>
      <c r="C56" s="30">
        <v>25078.842375973643</v>
      </c>
      <c r="D56" s="30">
        <v>172138.21762504528</v>
      </c>
      <c r="E56" s="30">
        <v>60363.780933853886</v>
      </c>
      <c r="F56" s="30">
        <v>172138.21762504528</v>
      </c>
      <c r="G56" s="30">
        <v>172138.21762504528</v>
      </c>
      <c r="H56" s="30">
        <v>172138.21762504528</v>
      </c>
      <c r="I56" s="30">
        <v>41075.922018529862</v>
      </c>
      <c r="J56" s="30">
        <v>2558.1867597137734</v>
      </c>
      <c r="K56" s="30">
        <v>172138.21762504528</v>
      </c>
    </row>
    <row r="57" spans="1:11" x14ac:dyDescent="0.35">
      <c r="A57" s="31" t="s">
        <v>109</v>
      </c>
      <c r="B57" s="30">
        <v>10226.10291628264</v>
      </c>
      <c r="C57" s="30">
        <v>25087.006194778271</v>
      </c>
      <c r="D57" s="30">
        <v>172102.4732439084</v>
      </c>
      <c r="E57" s="30">
        <v>60493.987935109813</v>
      </c>
      <c r="F57" s="30">
        <v>172102.4732439084</v>
      </c>
      <c r="G57" s="30">
        <v>172102.4732439084</v>
      </c>
      <c r="H57" s="30">
        <v>172102.4732439084</v>
      </c>
      <c r="I57" s="30">
        <v>41124.053425109923</v>
      </c>
      <c r="J57" s="30">
        <v>2556.4833091774344</v>
      </c>
      <c r="K57" s="30">
        <v>172102.4732439084</v>
      </c>
    </row>
    <row r="58" spans="1:11" x14ac:dyDescent="0.35">
      <c r="A58" s="31" t="s">
        <v>110</v>
      </c>
      <c r="B58" s="30">
        <v>10220.389989751979</v>
      </c>
      <c r="C58" s="30">
        <v>25094.706844207343</v>
      </c>
      <c r="D58" s="30">
        <v>172068.75952386745</v>
      </c>
      <c r="E58" s="30">
        <v>60616.812161765258</v>
      </c>
      <c r="F58" s="30">
        <v>172068.75952386745</v>
      </c>
      <c r="G58" s="30">
        <v>172068.75952386745</v>
      </c>
      <c r="H58" s="30">
        <v>172068.75952386745</v>
      </c>
      <c r="I58" s="30">
        <v>41169.401142961935</v>
      </c>
      <c r="J58" s="30">
        <v>2554.8922419760888</v>
      </c>
      <c r="K58" s="30">
        <v>172068.75952386745</v>
      </c>
    </row>
    <row r="59" spans="1:11" x14ac:dyDescent="0.35">
      <c r="A59" s="31" t="s">
        <v>111</v>
      </c>
      <c r="B59" s="30">
        <v>10215.015464707132</v>
      </c>
      <c r="C59" s="30">
        <v>25101.975912638114</v>
      </c>
      <c r="D59" s="30">
        <v>172036.94489997</v>
      </c>
      <c r="E59" s="30">
        <v>60732.727691717831</v>
      </c>
      <c r="F59" s="30">
        <v>172036.94489997</v>
      </c>
      <c r="G59" s="30">
        <v>172036.94489997</v>
      </c>
      <c r="H59" s="30">
        <v>172036.94489997</v>
      </c>
      <c r="I59" s="30">
        <v>41212.151527233036</v>
      </c>
      <c r="J59" s="30">
        <v>2553.4049038538515</v>
      </c>
      <c r="K59" s="30">
        <v>172036.94489997</v>
      </c>
    </row>
    <row r="60" spans="1:11" x14ac:dyDescent="0.35">
      <c r="A60" s="31" t="s">
        <v>112</v>
      </c>
      <c r="B60" s="30">
        <v>10209.955831538058</v>
      </c>
      <c r="C60" s="30">
        <v>25108.842486698937</v>
      </c>
      <c r="D60" s="30">
        <v>172006.90707188152</v>
      </c>
      <c r="E60" s="30">
        <v>60842.17585943087</v>
      </c>
      <c r="F60" s="30">
        <v>172006.90707188152</v>
      </c>
      <c r="G60" s="30">
        <v>172006.90707188152</v>
      </c>
      <c r="H60" s="30">
        <v>172006.90707188152</v>
      </c>
      <c r="I60" s="30">
        <v>41252.477065729057</v>
      </c>
      <c r="J60" s="30">
        <v>2552.0133971953651</v>
      </c>
      <c r="K60" s="30">
        <v>172006.90707188152</v>
      </c>
    </row>
    <row r="61" spans="1:11" x14ac:dyDescent="0.35">
      <c r="A61" s="31" t="s">
        <v>113</v>
      </c>
      <c r="B61" s="30">
        <v>10205.189433697398</v>
      </c>
      <c r="C61" s="30">
        <v>25115.333376137463</v>
      </c>
      <c r="D61" s="30">
        <v>171978.53232808129</v>
      </c>
      <c r="E61" s="30">
        <v>60945.567553443128</v>
      </c>
      <c r="F61" s="30">
        <v>171978.53232808129</v>
      </c>
      <c r="G61" s="30">
        <v>171978.53232808129</v>
      </c>
      <c r="H61" s="30">
        <v>171978.53232808129</v>
      </c>
      <c r="I61" s="30">
        <v>41290.537489172813</v>
      </c>
      <c r="J61" s="30">
        <v>2550.7105071426417</v>
      </c>
      <c r="K61" s="30">
        <v>171978.53232808129</v>
      </c>
    </row>
    <row r="62" spans="1:11" x14ac:dyDescent="0.35">
      <c r="A62" s="31" t="s">
        <v>114</v>
      </c>
      <c r="B62" s="30">
        <v>10200.696305394004</v>
      </c>
      <c r="C62" s="30">
        <v>25121.473316173102</v>
      </c>
      <c r="D62" s="30">
        <v>171951.71491752996</v>
      </c>
      <c r="E62" s="30">
        <v>61043.285366056974</v>
      </c>
      <c r="F62" s="30">
        <v>171951.71491752996</v>
      </c>
      <c r="G62" s="30">
        <v>171951.71491752996</v>
      </c>
      <c r="H62" s="30">
        <v>171951.71491752996</v>
      </c>
      <c r="I62" s="30">
        <v>41326.480789035355</v>
      </c>
      <c r="J62" s="30">
        <v>2549.4896356907043</v>
      </c>
      <c r="K62" s="30">
        <v>171951.71491752996</v>
      </c>
    </row>
    <row r="63" spans="1:11" x14ac:dyDescent="0.35">
      <c r="A63" s="31" t="s">
        <v>115</v>
      </c>
      <c r="B63" s="30">
        <v>10196.458024872267</v>
      </c>
      <c r="C63" s="30">
        <v>25127.285149800871</v>
      </c>
      <c r="D63" s="30">
        <v>171926.35646616388</v>
      </c>
      <c r="E63" s="30">
        <v>61135.685601135432</v>
      </c>
      <c r="F63" s="30">
        <v>171926.35646616388</v>
      </c>
      <c r="G63" s="30">
        <v>171926.35646616388</v>
      </c>
      <c r="H63" s="30">
        <v>171926.35646616388</v>
      </c>
      <c r="I63" s="30">
        <v>41360.444150557574</v>
      </c>
      <c r="J63" s="30">
        <v>2548.3447428143145</v>
      </c>
      <c r="K63" s="30">
        <v>171926.35646616388</v>
      </c>
    </row>
    <row r="64" spans="1:11" x14ac:dyDescent="0.35">
      <c r="A64" s="31" t="s">
        <v>116</v>
      </c>
      <c r="B64" s="30">
        <v>10192.457581649447</v>
      </c>
      <c r="C64" s="30">
        <v>25132.789992223676</v>
      </c>
      <c r="D64" s="30">
        <v>171902.36543555834</v>
      </c>
      <c r="E64" s="30">
        <v>61223.100146512537</v>
      </c>
      <c r="F64" s="30">
        <v>171902.36543555834</v>
      </c>
      <c r="G64" s="30">
        <v>171902.36543555834</v>
      </c>
      <c r="H64" s="30">
        <v>171902.36543555834</v>
      </c>
      <c r="I64" s="30">
        <v>41392.55480802129</v>
      </c>
      <c r="J64" s="30">
        <v>2547.270293801505</v>
      </c>
      <c r="K64" s="30">
        <v>171902.36543555834</v>
      </c>
    </row>
    <row r="65" spans="1:11" x14ac:dyDescent="0.35">
      <c r="A65" s="31" t="s">
        <v>117</v>
      </c>
      <c r="B65" s="30">
        <v>10188.679256267647</v>
      </c>
      <c r="C65" s="30">
        <v>25138.007379335177</v>
      </c>
      <c r="D65" s="30">
        <v>171879.65662113289</v>
      </c>
      <c r="E65" s="30">
        <v>61305.838217865821</v>
      </c>
      <c r="F65" s="30">
        <v>171879.65662113289</v>
      </c>
      <c r="G65" s="30">
        <v>171879.65662113289</v>
      </c>
      <c r="H65" s="30">
        <v>171879.65662113289</v>
      </c>
      <c r="I65" s="30">
        <v>41422.930828791556</v>
      </c>
      <c r="J65" s="30">
        <v>2546.261212075528</v>
      </c>
      <c r="K65" s="30">
        <v>171879.65662113289</v>
      </c>
    </row>
    <row r="66" spans="1:11" x14ac:dyDescent="0.35">
      <c r="A66" s="31" t="s">
        <v>118</v>
      </c>
      <c r="B66" s="30">
        <v>10185.108511278566</v>
      </c>
      <c r="C66" s="30">
        <v>25142.955401952902</v>
      </c>
      <c r="D66" s="30">
        <v>171858.15068733625</v>
      </c>
      <c r="E66" s="30">
        <v>61384.187981067174</v>
      </c>
      <c r="F66" s="30">
        <v>171858.15068733625</v>
      </c>
      <c r="G66" s="30">
        <v>171858.15068733625</v>
      </c>
      <c r="H66" s="30">
        <v>171858.15068733625</v>
      </c>
      <c r="I66" s="30">
        <v>41451.681832142356</v>
      </c>
      <c r="J66" s="30">
        <v>2545.3128368778048</v>
      </c>
      <c r="K66" s="30">
        <v>171858.15068733625</v>
      </c>
    </row>
    <row r="67" spans="1:11" x14ac:dyDescent="0.35">
      <c r="A67" s="31" t="s">
        <v>119</v>
      </c>
      <c r="B67" s="30">
        <v>10181.731892321295</v>
      </c>
      <c r="C67" s="30">
        <v>25147.650827304828</v>
      </c>
      <c r="D67" s="30">
        <v>171837.77373733246</v>
      </c>
      <c r="E67" s="30">
        <v>61458.418060052514</v>
      </c>
      <c r="F67" s="30">
        <v>171837.77373733246</v>
      </c>
      <c r="G67" s="30">
        <v>171837.77373733246</v>
      </c>
      <c r="H67" s="30">
        <v>171837.77373733246</v>
      </c>
      <c r="I67" s="30">
        <v>41478.909648396329</v>
      </c>
      <c r="J67" s="30">
        <v>2544.4208852628676</v>
      </c>
      <c r="K67" s="30">
        <v>171837.77373733246</v>
      </c>
    </row>
    <row r="68" spans="1:11" x14ac:dyDescent="0.35">
      <c r="A68" s="31" t="s">
        <v>120</v>
      </c>
      <c r="B68" s="30">
        <v>10178.536938278419</v>
      </c>
      <c r="C68" s="30">
        <v>25152.109209101785</v>
      </c>
      <c r="D68" s="30">
        <v>171818.45691481323</v>
      </c>
      <c r="E68" s="30">
        <v>61528.778937170784</v>
      </c>
      <c r="F68" s="30">
        <v>171818.45691481323</v>
      </c>
      <c r="G68" s="30">
        <v>171818.45691481323</v>
      </c>
      <c r="H68" s="30">
        <v>171818.45691481323</v>
      </c>
      <c r="I68" s="30">
        <v>41504.70892345882</v>
      </c>
      <c r="J68" s="30">
        <v>2543.5814179240037</v>
      </c>
      <c r="K68" s="30">
        <v>171818.45691481323</v>
      </c>
    </row>
    <row r="69" spans="1:11" x14ac:dyDescent="0.35">
      <c r="A69" s="31" t="s">
        <v>121</v>
      </c>
      <c r="B69" s="30">
        <v>10175.512099605879</v>
      </c>
      <c r="C69" s="30">
        <v>25156.344987376506</v>
      </c>
      <c r="D69" s="30">
        <v>171800.13603567501</v>
      </c>
      <c r="E69" s="30">
        <v>61595.504252810795</v>
      </c>
      <c r="F69" s="30">
        <v>171800.13603567501</v>
      </c>
      <c r="G69" s="30">
        <v>171800.13603567501</v>
      </c>
      <c r="H69" s="30">
        <v>171800.13603567501</v>
      </c>
      <c r="I69" s="30">
        <v>41529.167673405005</v>
      </c>
      <c r="J69" s="30">
        <v>2542.7908084269047</v>
      </c>
      <c r="K69" s="30">
        <v>171800.13603567501</v>
      </c>
    </row>
    <row r="70" spans="1:11" x14ac:dyDescent="0.35">
      <c r="A70" s="31" t="s">
        <v>122</v>
      </c>
      <c r="B70" s="30">
        <v>10172.646664029251</v>
      </c>
      <c r="C70" s="30">
        <v>25160.371579137682</v>
      </c>
      <c r="D70" s="30">
        <v>171782.75124741622</v>
      </c>
      <c r="E70" s="30">
        <v>61658.812010883761</v>
      </c>
      <c r="F70" s="30">
        <v>171782.75124741622</v>
      </c>
      <c r="G70" s="30">
        <v>171782.75124741622</v>
      </c>
      <c r="H70" s="30">
        <v>171782.75124741622</v>
      </c>
      <c r="I70" s="30">
        <v>41552.367793388839</v>
      </c>
      <c r="J70" s="30">
        <v>2542.0457154794817</v>
      </c>
      <c r="K70" s="30">
        <v>171782.75124741622</v>
      </c>
    </row>
    <row r="71" spans="1:11" x14ac:dyDescent="0.35">
      <c r="A71" s="31" t="s">
        <v>123</v>
      </c>
      <c r="B71" s="30">
        <v>10169.930688885299</v>
      </c>
      <c r="C71" s="30">
        <v>25164.201460771052</v>
      </c>
      <c r="D71" s="30">
        <v>171766.24671423499</v>
      </c>
      <c r="E71" s="30">
        <v>61718.90569647801</v>
      </c>
      <c r="F71" s="30">
        <v>171766.24671423499</v>
      </c>
      <c r="G71" s="30">
        <v>171766.24671423499</v>
      </c>
      <c r="H71" s="30">
        <v>171766.24671423499</v>
      </c>
      <c r="I71" s="30">
        <v>41574.385524780271</v>
      </c>
      <c r="J71" s="30">
        <v>2541.3430579101914</v>
      </c>
      <c r="K71" s="30">
        <v>171766.24671423499</v>
      </c>
    </row>
    <row r="72" spans="1:11" x14ac:dyDescent="0.35">
      <c r="A72" s="31" t="s">
        <v>124</v>
      </c>
      <c r="B72" s="30">
        <v>10167.354939463596</v>
      </c>
      <c r="C72" s="30">
        <v>25167.846243015989</v>
      </c>
      <c r="D72" s="30">
        <v>171750.57032592795</v>
      </c>
      <c r="E72" s="30">
        <v>61775.975311711569</v>
      </c>
      <c r="F72" s="30">
        <v>171750.57032592795</v>
      </c>
      <c r="G72" s="30">
        <v>171750.57032592795</v>
      </c>
      <c r="H72" s="30">
        <v>171750.57032592795</v>
      </c>
      <c r="I72" s="30">
        <v>41595.291884103375</v>
      </c>
      <c r="J72" s="30">
        <v>2540.6799920656922</v>
      </c>
      <c r="K72" s="30">
        <v>171750.57032592795</v>
      </c>
    </row>
    <row r="73" spans="1:11" x14ac:dyDescent="0.35">
      <c r="A73" s="31" t="s">
        <v>125</v>
      </c>
      <c r="B73" s="30">
        <v>10164.910832770676</v>
      </c>
      <c r="C73" s="30">
        <v>25171.316739256152</v>
      </c>
      <c r="D73" s="30">
        <v>171735.67342881157</v>
      </c>
      <c r="E73" s="30">
        <v>61830.198335502399</v>
      </c>
      <c r="F73" s="30">
        <v>171735.67342881157</v>
      </c>
      <c r="G73" s="30">
        <v>171735.67342881157</v>
      </c>
      <c r="H73" s="30">
        <v>171735.67342881157</v>
      </c>
      <c r="I73" s="30">
        <v>41615.15305704069</v>
      </c>
      <c r="J73" s="30">
        <v>2540.0538913722371</v>
      </c>
      <c r="K73" s="30">
        <v>171735.67342881157</v>
      </c>
    </row>
    <row r="74" spans="1:11" x14ac:dyDescent="0.35">
      <c r="A74" s="31" t="s">
        <v>126</v>
      </c>
      <c r="B74" s="30">
        <v>10162.590386199006</v>
      </c>
      <c r="C74" s="30">
        <v>25174.623027782367</v>
      </c>
      <c r="D74" s="30">
        <v>171721.51057700734</v>
      </c>
      <c r="E74" s="30">
        <v>61881.740612660768</v>
      </c>
      <c r="F74" s="30">
        <v>171721.51057700734</v>
      </c>
      <c r="G74" s="30">
        <v>171721.51057700734</v>
      </c>
      <c r="H74" s="30">
        <v>171721.51057700734</v>
      </c>
      <c r="I74" s="30">
        <v>41634.030760486552</v>
      </c>
      <c r="J74" s="30">
        <v>2539.4623278345584</v>
      </c>
      <c r="K74" s="30">
        <v>171721.51057700734</v>
      </c>
    </row>
    <row r="75" spans="1:11" x14ac:dyDescent="0.35">
      <c r="A75" s="31" t="s">
        <v>127</v>
      </c>
      <c r="B75" s="30">
        <v>10160.386170636371</v>
      </c>
      <c r="C75" s="30">
        <v>25177.774508615301</v>
      </c>
      <c r="D75" s="30">
        <v>171708.03930254246</v>
      </c>
      <c r="E75" s="30">
        <v>61930.757177391592</v>
      </c>
      <c r="F75" s="30">
        <v>171708.03930254246</v>
      </c>
      <c r="G75" s="30">
        <v>171708.03930254246</v>
      </c>
      <c r="H75" s="30">
        <v>171708.03930254246</v>
      </c>
      <c r="I75" s="30">
        <v>41651.982575372887</v>
      </c>
      <c r="J75" s="30">
        <v>2538.9030552717013</v>
      </c>
      <c r="K75" s="30">
        <v>171708.03930254246</v>
      </c>
    </row>
    <row r="76" spans="1:11" x14ac:dyDescent="0.35">
      <c r="A76" s="31" t="s">
        <v>128</v>
      </c>
      <c r="B76" s="30">
        <v>10158.291267598574</v>
      </c>
      <c r="C76" s="30">
        <v>25180.779955412996</v>
      </c>
      <c r="D76" s="30">
        <v>171695.21990282842</v>
      </c>
      <c r="E76" s="30">
        <v>61977.393015980619</v>
      </c>
      <c r="F76" s="30">
        <v>171695.21990282842</v>
      </c>
      <c r="G76" s="30">
        <v>171695.21990282842</v>
      </c>
      <c r="H76" s="30">
        <v>171695.21990282842</v>
      </c>
      <c r="I76" s="30">
        <v>41669.062252753938</v>
      </c>
      <c r="J76" s="30">
        <v>2538.3739941117728</v>
      </c>
      <c r="K76" s="30">
        <v>171695.21990282842</v>
      </c>
    </row>
    <row r="77" spans="1:11" x14ac:dyDescent="0.35">
      <c r="A77" s="31" t="s">
        <v>129</v>
      </c>
      <c r="B77" s="30">
        <v>10156.299230010613</v>
      </c>
      <c r="C77" s="30">
        <v>25183.647562933096</v>
      </c>
      <c r="D77" s="30">
        <v>171683.01524418328</v>
      </c>
      <c r="E77" s="30">
        <v>62021.783773133859</v>
      </c>
      <c r="F77" s="30">
        <v>171683.01524418328</v>
      </c>
      <c r="G77" s="30">
        <v>171683.01524418328</v>
      </c>
      <c r="H77" s="30">
        <v>171683.01524418328</v>
      </c>
      <c r="I77" s="30">
        <v>41685.319995418766</v>
      </c>
      <c r="J77" s="30">
        <v>2537.8732175874256</v>
      </c>
      <c r="K77" s="30">
        <v>171683.01524418328</v>
      </c>
    </row>
    <row r="78" spans="1:11" x14ac:dyDescent="0.35">
      <c r="A78" s="31" t="s">
        <v>130</v>
      </c>
      <c r="B78" s="30">
        <v>10154.404046299072</v>
      </c>
      <c r="C78" s="30">
        <v>25186.384990470375</v>
      </c>
      <c r="D78" s="30">
        <v>171671.39058015909</v>
      </c>
      <c r="E78" s="30">
        <v>62064.056406141368</v>
      </c>
      <c r="F78" s="30">
        <v>171671.39058015909</v>
      </c>
      <c r="G78" s="30">
        <v>171671.39058015909</v>
      </c>
      <c r="H78" s="30">
        <v>171671.39058015909</v>
      </c>
      <c r="I78" s="30">
        <v>41700.802717102539</v>
      </c>
      <c r="J78" s="30">
        <v>2537.3989391912423</v>
      </c>
      <c r="K78" s="30">
        <v>171671.39058015909</v>
      </c>
    </row>
    <row r="79" spans="1:11" x14ac:dyDescent="0.35">
      <c r="A79" s="31" t="s">
        <v>131</v>
      </c>
      <c r="B79" s="30">
        <v>10152.600107492062</v>
      </c>
      <c r="C79" s="30">
        <v>25188.999401646881</v>
      </c>
      <c r="D79" s="30">
        <v>171660.31338353109</v>
      </c>
      <c r="E79" s="30">
        <v>62104.329790754098</v>
      </c>
      <c r="F79" s="30">
        <v>171660.31338353109</v>
      </c>
      <c r="G79" s="30">
        <v>171660.31338353109</v>
      </c>
      <c r="H79" s="30">
        <v>171660.31338353109</v>
      </c>
      <c r="I79" s="30">
        <v>41715.554281186058</v>
      </c>
      <c r="J79" s="30">
        <v>2536.9495012656002</v>
      </c>
      <c r="K79" s="30">
        <v>171660.31338353109</v>
      </c>
    </row>
    <row r="80" spans="1:11" x14ac:dyDescent="0.35">
      <c r="A80" s="31" t="s">
        <v>132</v>
      </c>
      <c r="B80" s="30">
        <v>10150.88217705293</v>
      </c>
      <c r="C80" s="30">
        <v>25191.497500893096</v>
      </c>
      <c r="D80" s="30">
        <v>171649.75319088832</v>
      </c>
      <c r="E80" s="30">
        <v>62142.715282389676</v>
      </c>
      <c r="F80" s="30">
        <v>171649.75319088832</v>
      </c>
      <c r="G80" s="30">
        <v>171649.75319088832</v>
      </c>
      <c r="H80" s="30">
        <v>171649.75319088832</v>
      </c>
      <c r="I80" s="30">
        <v>41729.615720607551</v>
      </c>
      <c r="J80" s="30">
        <v>2536.5233646150759</v>
      </c>
      <c r="K80" s="30">
        <v>171649.75319088832</v>
      </c>
    </row>
    <row r="81" spans="1:11" x14ac:dyDescent="0.35">
      <c r="A81" s="31" t="s">
        <v>133</v>
      </c>
      <c r="B81" s="30">
        <v>10149.245363201058</v>
      </c>
      <c r="C81" s="30">
        <v>25193.885566924422</v>
      </c>
      <c r="D81" s="30">
        <v>171639.68145884899</v>
      </c>
      <c r="E81" s="30">
        <v>62179.317236027477</v>
      </c>
      <c r="F81" s="30">
        <v>171639.68145884899</v>
      </c>
      <c r="G81" s="30">
        <v>171639.68145884899</v>
      </c>
      <c r="H81" s="30">
        <v>171639.68145884899</v>
      </c>
      <c r="I81" s="30">
        <v>41743.025440560581</v>
      </c>
      <c r="J81" s="30">
        <v>2536.119099041458</v>
      </c>
      <c r="K81" s="30">
        <v>171639.68145884899</v>
      </c>
    </row>
    <row r="82" spans="1:11" x14ac:dyDescent="0.35">
      <c r="A82" s="31" t="s">
        <v>134</v>
      </c>
      <c r="B82" s="30">
        <v>10147.685093496708</v>
      </c>
      <c r="C82" s="30">
        <v>25196.169483486527</v>
      </c>
      <c r="D82" s="30">
        <v>171630.07143099638</v>
      </c>
      <c r="E82" s="30">
        <v>62214.233487909172</v>
      </c>
      <c r="F82" s="30">
        <v>171630.07143099638</v>
      </c>
      <c r="G82" s="30">
        <v>171630.07143099638</v>
      </c>
      <c r="H82" s="30">
        <v>171630.07143099638</v>
      </c>
      <c r="I82" s="30">
        <v>41755.819405413786</v>
      </c>
      <c r="J82" s="30">
        <v>2535.7353747119905</v>
      </c>
      <c r="K82" s="30">
        <v>171630.07143099638</v>
      </c>
    </row>
    <row r="83" spans="1:11" x14ac:dyDescent="0.35">
      <c r="A83" s="31" t="s">
        <v>135</v>
      </c>
      <c r="B83" s="30">
        <v>10146.197091488666</v>
      </c>
      <c r="C83" s="30">
        <v>25198.354767615885</v>
      </c>
      <c r="D83" s="30">
        <v>171620.89801470359</v>
      </c>
      <c r="E83" s="30">
        <v>62247.555801933282</v>
      </c>
      <c r="F83" s="30">
        <v>171620.89801470359</v>
      </c>
      <c r="G83" s="30">
        <v>171620.89801470359</v>
      </c>
      <c r="H83" s="30">
        <v>171620.89801470359</v>
      </c>
      <c r="I83" s="30">
        <v>41768.031311163315</v>
      </c>
      <c r="J83" s="30">
        <v>2535.3709542808488</v>
      </c>
      <c r="K83" s="30">
        <v>171620.89801470359</v>
      </c>
    </row>
    <row r="84" spans="1:11" x14ac:dyDescent="0.35">
      <c r="A84" s="31" t="s">
        <v>136</v>
      </c>
      <c r="B84" s="30">
        <v>10144.777355242637</v>
      </c>
      <c r="C84" s="30">
        <v>25200.446595637568</v>
      </c>
      <c r="D84" s="30">
        <v>171612.13766707896</v>
      </c>
      <c r="E84" s="30">
        <v>62279.370283417986</v>
      </c>
      <c r="F84" s="30">
        <v>171612.13766707896</v>
      </c>
      <c r="G84" s="30">
        <v>171612.13766707896</v>
      </c>
      <c r="H84" s="30">
        <v>171612.13766707896</v>
      </c>
      <c r="I84" s="30">
        <v>41779.692744614891</v>
      </c>
      <c r="J84" s="30">
        <v>2535.0246856921822</v>
      </c>
      <c r="K84" s="30">
        <v>171612.13766707896</v>
      </c>
    </row>
    <row r="85" spans="1:11" x14ac:dyDescent="0.35">
      <c r="A85" s="31" t="s">
        <v>137</v>
      </c>
      <c r="B85" s="30">
        <v>10143.422137585576</v>
      </c>
      <c r="C85" s="30">
        <v>25202.449827100543</v>
      </c>
      <c r="D85" s="30">
        <v>171603.7682893239</v>
      </c>
      <c r="E85" s="30">
        <v>62309.757762705995</v>
      </c>
      <c r="F85" s="30">
        <v>171603.7682893239</v>
      </c>
      <c r="G85" s="30">
        <v>171603.7682893239</v>
      </c>
      <c r="H85" s="30">
        <v>171603.7682893239</v>
      </c>
      <c r="I85" s="30">
        <v>41790.833330387941</v>
      </c>
      <c r="J85" s="30">
        <v>2534.6954956004183</v>
      </c>
      <c r="K85" s="30">
        <v>171603.7682893239</v>
      </c>
    </row>
    <row r="86" spans="1:11" x14ac:dyDescent="0.35">
      <c r="A86" s="31" t="s">
        <v>138</v>
      </c>
      <c r="B86" s="30">
        <v>10142.127927916843</v>
      </c>
      <c r="C86" s="30">
        <v>25204.369026831453</v>
      </c>
      <c r="D86" s="30">
        <v>171595.76912885238</v>
      </c>
      <c r="E86" s="30">
        <v>62338.794150899266</v>
      </c>
      <c r="F86" s="30">
        <v>171595.76912885238</v>
      </c>
      <c r="G86" s="30">
        <v>171595.76912885238</v>
      </c>
      <c r="H86" s="30">
        <v>171595.76912885238</v>
      </c>
      <c r="I86" s="30">
        <v>41801.480866740298</v>
      </c>
      <c r="J86" s="30">
        <v>2534.382383350096</v>
      </c>
      <c r="K86" s="30">
        <v>171595.76912885238</v>
      </c>
    </row>
    <row r="87" spans="1:11" x14ac:dyDescent="0.35">
      <c r="A87" s="31" t="s">
        <v>139</v>
      </c>
      <c r="B87" s="30">
        <v>10140.891435450876</v>
      </c>
      <c r="C87" s="30">
        <v>25206.208485270312</v>
      </c>
      <c r="D87" s="30">
        <v>171588.12068857081</v>
      </c>
      <c r="E87" s="30">
        <v>62366.550769836285</v>
      </c>
      <c r="F87" s="30">
        <v>171588.12068857081</v>
      </c>
      <c r="G87" s="30">
        <v>171588.12068857081</v>
      </c>
      <c r="H87" s="30">
        <v>171588.12068857081</v>
      </c>
      <c r="I87" s="30">
        <v>41811.661451125176</v>
      </c>
      <c r="J87" s="30">
        <v>2534.0844154633473</v>
      </c>
      <c r="K87" s="30">
        <v>171588.12068857081</v>
      </c>
    </row>
    <row r="88" spans="1:11" x14ac:dyDescent="0.35">
      <c r="A88" s="31" t="s">
        <v>140</v>
      </c>
      <c r="B88" s="30">
        <v>10139.709573768818</v>
      </c>
      <c r="C88" s="30">
        <v>25207.97223723611</v>
      </c>
      <c r="D88" s="30">
        <v>171580.80464276561</v>
      </c>
      <c r="E88" s="30">
        <v>62393.094658264607</v>
      </c>
      <c r="F88" s="30">
        <v>171580.80464276561</v>
      </c>
      <c r="G88" s="30">
        <v>171580.80464276561</v>
      </c>
      <c r="H88" s="30">
        <v>171580.80464276561</v>
      </c>
      <c r="I88" s="30">
        <v>41821.39959631399</v>
      </c>
      <c r="J88" s="30">
        <v>2533.8007205883437</v>
      </c>
      <c r="K88" s="30">
        <v>171580.80464276561</v>
      </c>
    </row>
    <row r="89" spans="1:11" x14ac:dyDescent="0.35">
      <c r="A89" s="31" t="s">
        <v>141</v>
      </c>
      <c r="B89" s="30">
        <v>10138.579446567768</v>
      </c>
      <c r="C89" s="30">
        <v>25209.664079256487</v>
      </c>
      <c r="D89" s="30">
        <v>171573.80375909037</v>
      </c>
      <c r="E89" s="30">
        <v>62418.488856010379</v>
      </c>
      <c r="F89" s="30">
        <v>171573.80375909037</v>
      </c>
      <c r="G89" s="30">
        <v>171573.80375909037</v>
      </c>
      <c r="H89" s="30">
        <v>171573.80375909037</v>
      </c>
      <c r="I89" s="30">
        <v>41830.718337847145</v>
      </c>
      <c r="J89" s="30">
        <v>2533.5304848666678</v>
      </c>
      <c r="K89" s="30">
        <v>171573.80375909037</v>
      </c>
    </row>
    <row r="90" spans="1:11" x14ac:dyDescent="0.35">
      <c r="A90" s="31" t="s">
        <v>142</v>
      </c>
      <c r="B90" s="30">
        <v>10137.498334506468</v>
      </c>
      <c r="C90" s="30">
        <v>25211.287585582602</v>
      </c>
      <c r="D90" s="30">
        <v>171567.10182618239</v>
      </c>
      <c r="E90" s="30">
        <v>62442.792667808171</v>
      </c>
      <c r="F90" s="30">
        <v>171567.10182618239</v>
      </c>
      <c r="G90" s="30">
        <v>171567.10182618239</v>
      </c>
      <c r="H90" s="30">
        <v>171567.10182618239</v>
      </c>
      <c r="I90" s="30">
        <v>41839.639333509011</v>
      </c>
      <c r="J90" s="30">
        <v>2533.2729476817185</v>
      </c>
      <c r="K90" s="30">
        <v>171567.10182618239</v>
      </c>
    </row>
    <row r="91" spans="1:11" x14ac:dyDescent="0.35">
      <c r="A91" s="31" t="s">
        <v>143</v>
      </c>
      <c r="B91" s="30">
        <v>10136.463683055686</v>
      </c>
      <c r="C91" s="30">
        <v>25212.846122999948</v>
      </c>
      <c r="D91" s="30">
        <v>171560.68358647963</v>
      </c>
      <c r="E91" s="30">
        <v>62466.061908326417</v>
      </c>
      <c r="F91" s="30">
        <v>171560.68358647963</v>
      </c>
      <c r="G91" s="30">
        <v>171560.68358647963</v>
      </c>
      <c r="H91" s="30">
        <v>171560.68358647963</v>
      </c>
      <c r="I91" s="30">
        <v>41848.182955465643</v>
      </c>
      <c r="J91" s="30">
        <v>2533.0273977539828</v>
      </c>
      <c r="K91" s="30">
        <v>171560.68358647963</v>
      </c>
    </row>
    <row r="92" spans="1:11" x14ac:dyDescent="0.35">
      <c r="A92" s="31" t="s">
        <v>144</v>
      </c>
      <c r="B92" s="30">
        <v>10135.473091269527</v>
      </c>
      <c r="C92" s="30">
        <v>25214.34286453473</v>
      </c>
      <c r="D92" s="30">
        <v>171554.53467383847</v>
      </c>
      <c r="E92" s="30">
        <v>62488.349129803632</v>
      </c>
      <c r="F92" s="30">
        <v>171554.53467383847</v>
      </c>
      <c r="G92" s="30">
        <v>171554.53467383847</v>
      </c>
      <c r="H92" s="30">
        <v>171554.53467383847</v>
      </c>
      <c r="I92" s="30">
        <v>41856.368375647493</v>
      </c>
      <c r="J92" s="30">
        <v>2532.7931695522784</v>
      </c>
      <c r="K92" s="30">
        <v>171554.53467383847</v>
      </c>
    </row>
    <row r="93" spans="1:11" x14ac:dyDescent="0.35">
      <c r="A93" s="31" t="s">
        <v>145</v>
      </c>
      <c r="B93" s="30">
        <v>10134.524301401707</v>
      </c>
      <c r="C93" s="30">
        <v>25215.78080214707</v>
      </c>
      <c r="D93" s="30">
        <v>171548.64155558875</v>
      </c>
      <c r="E93" s="30">
        <v>62509.703833602383</v>
      </c>
      <c r="F93" s="30">
        <v>171548.64155558875</v>
      </c>
      <c r="G93" s="30">
        <v>171548.64155558875</v>
      </c>
      <c r="H93" s="30">
        <v>171548.64155558875</v>
      </c>
      <c r="I93" s="30">
        <v>41864.21364491211</v>
      </c>
      <c r="J93" s="30">
        <v>2532.5696399931057</v>
      </c>
      <c r="K93" s="30">
        <v>171548.64155558875</v>
      </c>
    </row>
    <row r="94" spans="1:11" x14ac:dyDescent="0.35">
      <c r="A94" s="31" t="s">
        <v>146</v>
      </c>
      <c r="B94" s="30">
        <v>10133.615189297396</v>
      </c>
      <c r="C94" s="30">
        <v>25217.16275849384</v>
      </c>
      <c r="D94" s="30">
        <v>171542.99147868893</v>
      </c>
      <c r="E94" s="30">
        <v>62530.172666885584</v>
      </c>
      <c r="F94" s="30">
        <v>171542.99147868893</v>
      </c>
      <c r="G94" s="30">
        <v>171542.99147868893</v>
      </c>
      <c r="H94" s="30">
        <v>171542.99147868893</v>
      </c>
      <c r="I94" s="30">
        <v>41871.735766475744</v>
      </c>
      <c r="J94" s="30">
        <v>2532.3562254028529</v>
      </c>
      <c r="K94" s="30">
        <v>171542.99147868893</v>
      </c>
    </row>
    <row r="95" spans="1:11" x14ac:dyDescent="0.35">
      <c r="A95" s="31" t="s">
        <v>147</v>
      </c>
      <c r="B95" s="30">
        <v>10132.743755497564</v>
      </c>
      <c r="C95" s="30">
        <v>25218.491397836377</v>
      </c>
      <c r="D95" s="30">
        <v>171537.57241967143</v>
      </c>
      <c r="E95" s="30">
        <v>62549.799605526699</v>
      </c>
      <c r="F95" s="30">
        <v>171537.57241967143</v>
      </c>
      <c r="G95" s="30">
        <v>171537.57241967143</v>
      </c>
      <c r="H95" s="30">
        <v>171537.57241967143</v>
      </c>
      <c r="I95" s="30">
        <v>41878.950764062116</v>
      </c>
      <c r="J95" s="30">
        <v>2532.1523787200331</v>
      </c>
      <c r="K95" s="30">
        <v>171537.57241967143</v>
      </c>
    </row>
    <row r="96" spans="1:11" x14ac:dyDescent="0.35">
      <c r="A96" s="31" t="s">
        <v>148</v>
      </c>
      <c r="B96" s="30">
        <v>10131.908116998093</v>
      </c>
      <c r="C96" s="30">
        <v>25219.769236161901</v>
      </c>
      <c r="D96" s="30">
        <v>171532.37303809295</v>
      </c>
      <c r="E96" s="30">
        <v>62568.626124278868</v>
      </c>
      <c r="F96" s="30">
        <v>171532.37303809295</v>
      </c>
      <c r="G96" s="30">
        <v>171532.37303809295</v>
      </c>
      <c r="H96" s="30">
        <v>171532.37303809295</v>
      </c>
      <c r="I96" s="30">
        <v>41885.873745179473</v>
      </c>
      <c r="J96" s="30">
        <v>2531.9575869168425</v>
      </c>
      <c r="K96" s="30">
        <v>171532.37303809295</v>
      </c>
    </row>
    <row r="97" spans="1:11" x14ac:dyDescent="0.35">
      <c r="A97" s="31" t="s">
        <v>149</v>
      </c>
      <c r="B97" s="30">
        <v>10131.106499611134</v>
      </c>
      <c r="C97" s="30">
        <v>25220.998650581128</v>
      </c>
      <c r="D97" s="30">
        <v>171527.3826332271</v>
      </c>
      <c r="E97" s="30">
        <v>62586.691355148563</v>
      </c>
      <c r="F97" s="30">
        <v>171527.3826332271</v>
      </c>
      <c r="G97" s="30">
        <v>171527.3826332271</v>
      </c>
      <c r="H97" s="30">
        <v>171527.3826332271</v>
      </c>
      <c r="I97" s="30">
        <v>41892.518959902307</v>
      </c>
      <c r="J97" s="30">
        <v>2531.7713686212824</v>
      </c>
      <c r="K97" s="30">
        <v>171527.3826332271</v>
      </c>
    </row>
    <row r="98" spans="1:11" x14ac:dyDescent="0.35">
      <c r="A98" s="31" t="s">
        <v>150</v>
      </c>
      <c r="B98" s="30">
        <v>10130.337230880708</v>
      </c>
      <c r="C98" s="30">
        <v>25222.181888059487</v>
      </c>
      <c r="D98" s="30">
        <v>171522.59110375721</v>
      </c>
      <c r="E98" s="30">
        <v>62604.032234846782</v>
      </c>
      <c r="F98" s="30">
        <v>171522.59110375721</v>
      </c>
      <c r="G98" s="30">
        <v>171522.59110375721</v>
      </c>
      <c r="H98" s="30">
        <v>171522.59110375721</v>
      </c>
      <c r="I98" s="30">
        <v>41898.899855504125</v>
      </c>
      <c r="J98" s="30">
        <v>2531.5932719228263</v>
      </c>
      <c r="K98" s="30">
        <v>171522.59110375721</v>
      </c>
    </row>
    <row r="99" spans="1:11" x14ac:dyDescent="0.35">
      <c r="A99" s="31" t="s">
        <v>151</v>
      </c>
      <c r="B99" s="30">
        <v>10129.598733508581</v>
      </c>
      <c r="C99" s="30">
        <v>25223.32107353396</v>
      </c>
      <c r="D99" s="30">
        <v>171517.98891024632</v>
      </c>
      <c r="E99" s="30">
        <v>62620.68364212181</v>
      </c>
      <c r="F99" s="30">
        <v>171517.98891024632</v>
      </c>
      <c r="G99" s="30">
        <v>171517.98891024632</v>
      </c>
      <c r="H99" s="30">
        <v>171517.98891024632</v>
      </c>
      <c r="I99" s="30">
        <v>41905.029127257876</v>
      </c>
      <c r="J99" s="30">
        <v>2531.4228723461488</v>
      </c>
      <c r="K99" s="30">
        <v>171517.98891024632</v>
      </c>
    </row>
    <row r="100" spans="1:11" x14ac:dyDescent="0.35">
      <c r="A100" s="31" t="s">
        <v>152</v>
      </c>
      <c r="B100" s="30">
        <v>10128.889519250348</v>
      </c>
      <c r="C100" s="30">
        <v>25224.418217463448</v>
      </c>
      <c r="D100" s="30">
        <v>171513.56704017878</v>
      </c>
      <c r="E100" s="30">
        <v>62636.678525717347</v>
      </c>
      <c r="F100" s="30">
        <v>171513.56704017878</v>
      </c>
      <c r="G100" s="30">
        <v>171513.56704017878</v>
      </c>
      <c r="H100" s="30">
        <v>171513.56704017878</v>
      </c>
      <c r="I100" s="30">
        <v>41910.918765695991</v>
      </c>
      <c r="J100" s="30">
        <v>2531.259770978882</v>
      </c>
      <c r="K100" s="30">
        <v>171513.56704017878</v>
      </c>
    </row>
    <row r="101" spans="1:11" x14ac:dyDescent="0.35">
      <c r="A101" s="31" t="s">
        <v>153</v>
      </c>
      <c r="B101" s="30">
        <v>10128.208183245011</v>
      </c>
      <c r="C101" s="30">
        <v>25225.475222856352</v>
      </c>
      <c r="D101" s="30">
        <v>171509.31697538399</v>
      </c>
      <c r="E101" s="30">
        <v>62652.048023640637</v>
      </c>
      <c r="F101" s="30">
        <v>171509.31697538399</v>
      </c>
      <c r="G101" s="30">
        <v>171509.31697538399</v>
      </c>
      <c r="H101" s="30">
        <v>171509.31697538399</v>
      </c>
      <c r="I101" s="30">
        <v>41916.580100597341</v>
      </c>
      <c r="J101" s="30">
        <v>2531.1035927406083</v>
      </c>
      <c r="K101" s="30">
        <v>171509.31697538399</v>
      </c>
    </row>
    <row r="102" spans="1:11" x14ac:dyDescent="0.35">
      <c r="A102" s="31" t="s">
        <v>154</v>
      </c>
      <c r="B102" s="30">
        <v>10127.553398744334</v>
      </c>
      <c r="C102" s="30">
        <v>25226.493891815251</v>
      </c>
      <c r="D102" s="30">
        <v>171505.23066166756</v>
      </c>
      <c r="E102" s="30">
        <v>62666.821574374044</v>
      </c>
      <c r="F102" s="30">
        <v>171505.23066166756</v>
      </c>
      <c r="G102" s="30">
        <v>171505.23066166756</v>
      </c>
      <c r="H102" s="30">
        <v>171505.23066166756</v>
      </c>
      <c r="I102" s="30">
        <v>41922.023841947121</v>
      </c>
      <c r="J102" s="30">
        <v>2530.9539847814476</v>
      </c>
      <c r="K102" s="30">
        <v>171505.23066166756</v>
      </c>
    </row>
    <row r="103" spans="1:11" x14ac:dyDescent="0.35">
      <c r="A103" s="31" t="s">
        <v>155</v>
      </c>
      <c r="B103" s="30">
        <v>10126.923912211272</v>
      </c>
      <c r="C103" s="30">
        <v>25227.475931635428</v>
      </c>
      <c r="D103" s="30">
        <v>171501.30048048866</v>
      </c>
      <c r="E103" s="30">
        <v>62681.027020614092</v>
      </c>
      <c r="F103" s="30">
        <v>171501.30048048866</v>
      </c>
      <c r="G103" s="30">
        <v>171501.30048048866</v>
      </c>
      <c r="H103" s="30">
        <v>171501.30048048866</v>
      </c>
      <c r="I103" s="30">
        <v>41927.260118096172</v>
      </c>
      <c r="J103" s="30">
        <v>2530.8106149996511</v>
      </c>
      <c r="K103" s="30">
        <v>171501.30048048866</v>
      </c>
    </row>
    <row r="104" spans="1:11" x14ac:dyDescent="0.35">
      <c r="A104" s="31" t="s">
        <v>156</v>
      </c>
      <c r="B104" s="30">
        <v>10105.872835921113</v>
      </c>
      <c r="C104" s="30">
        <v>25263.620223348946</v>
      </c>
      <c r="D104" s="30">
        <v>171368.62108802068</v>
      </c>
      <c r="E104" s="30">
        <v>63155.875444182355</v>
      </c>
      <c r="F104" s="30">
        <v>171368.62108802068</v>
      </c>
      <c r="G104" s="30">
        <v>171368.62108802068</v>
      </c>
      <c r="H104" s="30">
        <v>171368.62108802068</v>
      </c>
      <c r="I104" s="30">
        <v>42105.079987515375</v>
      </c>
      <c r="J104" s="30">
        <v>2526.4460689289454</v>
      </c>
      <c r="K104" s="30">
        <v>171368.62108802068</v>
      </c>
    </row>
    <row r="105" spans="1:11" x14ac:dyDescent="0.35">
      <c r="A105" s="31" t="s">
        <v>157</v>
      </c>
      <c r="B105" s="30">
        <v>10105.852262134016</v>
      </c>
      <c r="C105" s="30">
        <v>25263.669830424187</v>
      </c>
      <c r="D105" s="30">
        <v>171368.48861844739</v>
      </c>
      <c r="E105" s="30">
        <v>63156.329259119819</v>
      </c>
      <c r="F105" s="30">
        <v>171368.48861844739</v>
      </c>
      <c r="G105" s="30">
        <v>171368.48861844739</v>
      </c>
      <c r="H105" s="30">
        <v>171368.48861844739</v>
      </c>
      <c r="I105" s="30">
        <v>42105.262595800421</v>
      </c>
      <c r="J105" s="30">
        <v>2526.442960284734</v>
      </c>
      <c r="K105" s="30">
        <v>171368.48861844739</v>
      </c>
    </row>
    <row r="106" spans="1:11" x14ac:dyDescent="0.35">
      <c r="A106" s="31" t="s">
        <v>158</v>
      </c>
      <c r="B106" s="30">
        <v>10105.836686922572</v>
      </c>
      <c r="C106" s="30">
        <v>25263.707702323387</v>
      </c>
      <c r="D106" s="30">
        <v>171368.38828748278</v>
      </c>
      <c r="E106" s="30">
        <v>63156.672551283657</v>
      </c>
      <c r="F106" s="30">
        <v>171368.38828748278</v>
      </c>
      <c r="G106" s="30">
        <v>171368.38828748278</v>
      </c>
      <c r="H106" s="30">
        <v>171368.38828748278</v>
      </c>
      <c r="I106" s="30">
        <v>42105.40100023002</v>
      </c>
      <c r="J106" s="30">
        <v>2526.4406218263584</v>
      </c>
      <c r="K106" s="30">
        <v>171368.38828748278</v>
      </c>
    </row>
    <row r="107" spans="1:11" x14ac:dyDescent="0.35">
      <c r="A107" s="31" t="s">
        <v>159</v>
      </c>
      <c r="B107" s="30">
        <v>10105.824527773024</v>
      </c>
      <c r="C107" s="30">
        <v>25263.737476766448</v>
      </c>
      <c r="D107" s="30">
        <v>171368.30993159924</v>
      </c>
      <c r="E107" s="30">
        <v>63156.940376556791</v>
      </c>
      <c r="F107" s="30">
        <v>171368.30993159924</v>
      </c>
      <c r="G107" s="30">
        <v>171368.30993159924</v>
      </c>
      <c r="H107" s="30">
        <v>171368.30993159924</v>
      </c>
      <c r="I107" s="30">
        <v>42105.509155057422</v>
      </c>
      <c r="J107" s="30">
        <v>2526.438805850039</v>
      </c>
      <c r="K107" s="30">
        <v>171368.30993159924</v>
      </c>
    </row>
    <row r="108" spans="1:11" x14ac:dyDescent="0.35">
      <c r="A108" s="31" t="s">
        <v>160</v>
      </c>
      <c r="B108" s="30">
        <v>10105.814796063965</v>
      </c>
      <c r="C108" s="30">
        <v>25263.761449958958</v>
      </c>
      <c r="D108" s="30">
        <v>171368.24719799811</v>
      </c>
      <c r="E108" s="30">
        <v>63157.154614908883</v>
      </c>
      <c r="F108" s="30">
        <v>171368.24719799811</v>
      </c>
      <c r="G108" s="30">
        <v>171368.24719799811</v>
      </c>
      <c r="H108" s="30">
        <v>171368.24719799811</v>
      </c>
      <c r="I108" s="30">
        <v>42105.595790225918</v>
      </c>
      <c r="J108" s="30">
        <v>2526.4373588517597</v>
      </c>
      <c r="K108" s="30">
        <v>171368.24719799811</v>
      </c>
    </row>
    <row r="109" spans="1:11" x14ac:dyDescent="0.35">
      <c r="A109" s="31" t="s">
        <v>161</v>
      </c>
      <c r="B109" s="30">
        <v>10105.806845457362</v>
      </c>
      <c r="C109" s="30">
        <v>25263.78113650536</v>
      </c>
      <c r="D109" s="30">
        <v>171368.19593140236</v>
      </c>
      <c r="E109" s="30">
        <v>63157.32955967501</v>
      </c>
      <c r="F109" s="30">
        <v>171368.19593140236</v>
      </c>
      <c r="G109" s="30">
        <v>171368.19593140236</v>
      </c>
      <c r="H109" s="30">
        <v>171368.19593140236</v>
      </c>
      <c r="I109" s="30">
        <v>42105.666620193195</v>
      </c>
      <c r="J109" s="30">
        <v>2526.436181157223</v>
      </c>
      <c r="K109" s="30">
        <v>171368.19593140236</v>
      </c>
    </row>
    <row r="110" spans="1:11" x14ac:dyDescent="0.35">
      <c r="A110" s="31" t="s">
        <v>162</v>
      </c>
      <c r="B110" s="30">
        <v>10105.800237152533</v>
      </c>
      <c r="C110" s="30">
        <v>25263.797572639185</v>
      </c>
      <c r="D110" s="30">
        <v>171368.15330962022</v>
      </c>
      <c r="E110" s="30">
        <v>63157.474907947806</v>
      </c>
      <c r="F110" s="30">
        <v>171368.15330962022</v>
      </c>
      <c r="G110" s="30">
        <v>171368.15330962022</v>
      </c>
      <c r="H110" s="30">
        <v>171368.15330962022</v>
      </c>
      <c r="I110" s="30">
        <v>42105.725528665571</v>
      </c>
      <c r="J110" s="30">
        <v>2526.4352054937749</v>
      </c>
      <c r="K110" s="30">
        <v>171368.15330962022</v>
      </c>
    </row>
    <row r="111" spans="1:11" x14ac:dyDescent="0.35">
      <c r="A111" s="31" t="s">
        <v>163</v>
      </c>
      <c r="B111" s="30">
        <v>10105.794663633851</v>
      </c>
      <c r="C111" s="30">
        <v>25263.811489495558</v>
      </c>
      <c r="D111" s="30">
        <v>171368.11735411527</v>
      </c>
      <c r="E111" s="30">
        <v>63157.597451404814</v>
      </c>
      <c r="F111" s="30">
        <v>171368.11735411527</v>
      </c>
      <c r="G111" s="30">
        <v>171368.11735411527</v>
      </c>
      <c r="H111" s="30">
        <v>171368.11735411527</v>
      </c>
      <c r="I111" s="30">
        <v>42105.775239932736</v>
      </c>
      <c r="J111" s="30">
        <v>2526.4343849566458</v>
      </c>
      <c r="K111" s="30">
        <v>171368.11735411527</v>
      </c>
    </row>
    <row r="112" spans="1:11" x14ac:dyDescent="0.35">
      <c r="A112" s="31" t="s">
        <v>164</v>
      </c>
      <c r="B112" s="30">
        <v>10105.789903473009</v>
      </c>
      <c r="C112" s="30">
        <v>25263.823416697094</v>
      </c>
      <c r="D112" s="30">
        <v>171368.08663977191</v>
      </c>
      <c r="E112" s="30">
        <v>63157.702077783761</v>
      </c>
      <c r="F112" s="30">
        <v>171368.08663977191</v>
      </c>
      <c r="G112" s="30">
        <v>171368.08663977191</v>
      </c>
      <c r="H112" s="30">
        <v>171368.08663977191</v>
      </c>
      <c r="I112" s="30">
        <v>42105.817717263337</v>
      </c>
      <c r="J112" s="30">
        <v>2526.4336859233181</v>
      </c>
      <c r="K112" s="30">
        <v>171368.08663977191</v>
      </c>
    </row>
    <row r="113" spans="1:11" x14ac:dyDescent="0.35">
      <c r="A113" s="31" t="s">
        <v>165</v>
      </c>
      <c r="B113" s="30">
        <v>10105.785793459178</v>
      </c>
      <c r="C113" s="30">
        <v>25263.833746711953</v>
      </c>
      <c r="D113" s="30">
        <v>171368.06011585973</v>
      </c>
      <c r="E113" s="30">
        <v>63157.792388001013</v>
      </c>
      <c r="F113" s="30">
        <v>171368.06011585973</v>
      </c>
      <c r="G113" s="30">
        <v>171368.06011585973</v>
      </c>
      <c r="H113" s="30">
        <v>171368.06011585973</v>
      </c>
      <c r="I113" s="30">
        <v>42105.854408819505</v>
      </c>
      <c r="J113" s="30">
        <v>2526.4330837098278</v>
      </c>
      <c r="K113" s="30">
        <v>171368.06011585973</v>
      </c>
    </row>
    <row r="114" spans="1:11" x14ac:dyDescent="0.35">
      <c r="A114" s="31" t="s">
        <v>166</v>
      </c>
      <c r="B114" s="30">
        <v>10126.318538759229</v>
      </c>
      <c r="C114" s="30">
        <v>25228.422960490931</v>
      </c>
      <c r="D114" s="30">
        <v>171497.51922253528</v>
      </c>
      <c r="E114" s="30">
        <v>62694.690706077541</v>
      </c>
      <c r="F114" s="30">
        <v>171497.51922253528</v>
      </c>
      <c r="G114" s="30">
        <v>171497.51922253528</v>
      </c>
      <c r="H114" s="30">
        <v>171497.51922253528</v>
      </c>
      <c r="I114" s="30">
        <v>41932.298511327375</v>
      </c>
      <c r="J114" s="30">
        <v>2530.6731706685455</v>
      </c>
      <c r="K114" s="30">
        <v>171497.51922253528</v>
      </c>
    </row>
    <row r="115" spans="1:11" x14ac:dyDescent="0.35">
      <c r="A115" s="31" t="s">
        <v>167</v>
      </c>
      <c r="B115" s="30">
        <v>10121.371737794929</v>
      </c>
      <c r="C115" s="30">
        <v>25236.269563808859</v>
      </c>
      <c r="D115" s="30">
        <v>171466.55912201238</v>
      </c>
      <c r="E115" s="30">
        <v>62806.418917824485</v>
      </c>
      <c r="F115" s="30">
        <v>171466.55912201238</v>
      </c>
      <c r="G115" s="30">
        <v>171466.55912201238</v>
      </c>
      <c r="H115" s="30">
        <v>171466.55912201238</v>
      </c>
      <c r="I115" s="30">
        <v>41973.576783341981</v>
      </c>
      <c r="J115" s="30">
        <v>2529.567387167845</v>
      </c>
      <c r="K115" s="30">
        <v>171466.55912201238</v>
      </c>
    </row>
    <row r="116" spans="1:11" x14ac:dyDescent="0.35">
      <c r="A116" s="31" t="s">
        <v>168</v>
      </c>
      <c r="B116" s="30">
        <v>10117.910278901472</v>
      </c>
      <c r="C116" s="30">
        <v>25241.899613369154</v>
      </c>
      <c r="D116" s="30">
        <v>171444.82612336893</v>
      </c>
      <c r="E116" s="30">
        <v>62884.654176911943</v>
      </c>
      <c r="F116" s="30">
        <v>171444.82612336893</v>
      </c>
      <c r="G116" s="30">
        <v>171444.82612336893</v>
      </c>
      <c r="H116" s="30">
        <v>171444.82612336893</v>
      </c>
      <c r="I116" s="30">
        <v>42002.590501387676</v>
      </c>
      <c r="J116" s="30">
        <v>2528.8148125851026</v>
      </c>
      <c r="K116" s="30">
        <v>171444.82612336893</v>
      </c>
    </row>
    <row r="117" spans="1:11" x14ac:dyDescent="0.35">
      <c r="A117" s="31" t="s">
        <v>169</v>
      </c>
      <c r="B117" s="30">
        <v>10115.420325930625</v>
      </c>
      <c r="C117" s="30">
        <v>25246.043352496577</v>
      </c>
      <c r="D117" s="30">
        <v>171429.15419152999</v>
      </c>
      <c r="E117" s="30">
        <v>62940.936864880685</v>
      </c>
      <c r="F117" s="30">
        <v>171429.15419152999</v>
      </c>
      <c r="G117" s="30">
        <v>171429.15419152999</v>
      </c>
      <c r="H117" s="30">
        <v>171429.15419152999</v>
      </c>
      <c r="I117" s="30">
        <v>42023.541819848571</v>
      </c>
      <c r="J117" s="30">
        <v>2528.2866791937786</v>
      </c>
      <c r="K117" s="30">
        <v>171429.15419152999</v>
      </c>
    </row>
    <row r="118" spans="1:11" x14ac:dyDescent="0.35">
      <c r="A118" s="31" t="s">
        <v>170</v>
      </c>
      <c r="B118" s="30">
        <v>10113.585191037968</v>
      </c>
      <c r="C118" s="30">
        <v>25249.162004056605</v>
      </c>
      <c r="D118" s="30">
        <v>171417.58091040471</v>
      </c>
      <c r="E118" s="30">
        <v>62982.406727375361</v>
      </c>
      <c r="F118" s="30">
        <v>171417.58091040471</v>
      </c>
      <c r="G118" s="30">
        <v>171417.58091040471</v>
      </c>
      <c r="H118" s="30">
        <v>171417.58091040471</v>
      </c>
      <c r="I118" s="30">
        <v>42039.035559770549</v>
      </c>
      <c r="J118" s="30">
        <v>2527.9059657357916</v>
      </c>
      <c r="K118" s="30">
        <v>171417.58091040471</v>
      </c>
    </row>
    <row r="119" spans="1:11" x14ac:dyDescent="0.35">
      <c r="A119" s="31" t="s">
        <v>171</v>
      </c>
      <c r="B119" s="30">
        <v>10112.203323781836</v>
      </c>
      <c r="C119" s="30">
        <v>25251.555895136084</v>
      </c>
      <c r="D119" s="30">
        <v>171408.85200027423</v>
      </c>
      <c r="E119" s="30">
        <v>63013.618326802884</v>
      </c>
      <c r="F119" s="30">
        <v>171408.85200027423</v>
      </c>
      <c r="G119" s="30">
        <v>171408.85200027423</v>
      </c>
      <c r="H119" s="30">
        <v>171408.85200027423</v>
      </c>
      <c r="I119" s="30">
        <v>42050.737501160373</v>
      </c>
      <c r="J119" s="30">
        <v>2527.6249517477472</v>
      </c>
      <c r="K119" s="30">
        <v>171408.85200027423</v>
      </c>
    </row>
    <row r="120" spans="1:11" x14ac:dyDescent="0.35">
      <c r="A120" s="31" t="s">
        <v>172</v>
      </c>
      <c r="B120" s="30">
        <v>10111.142731537399</v>
      </c>
      <c r="C120" s="30">
        <v>25253.425935464013</v>
      </c>
      <c r="D120" s="30">
        <v>171402.14333868664</v>
      </c>
      <c r="E120" s="30">
        <v>63037.55847172904</v>
      </c>
      <c r="F120" s="30">
        <v>171402.14333868664</v>
      </c>
      <c r="G120" s="30">
        <v>171402.14333868664</v>
      </c>
      <c r="H120" s="30">
        <v>171402.14333868664</v>
      </c>
      <c r="I120" s="30">
        <v>42059.743034166866</v>
      </c>
      <c r="J120" s="30">
        <v>2527.4131336694495</v>
      </c>
      <c r="K120" s="30">
        <v>171402.14333868664</v>
      </c>
    </row>
    <row r="121" spans="1:11" x14ac:dyDescent="0.35">
      <c r="A121" s="31" t="s">
        <v>173</v>
      </c>
      <c r="B121" s="30">
        <v>10110.314735248952</v>
      </c>
      <c r="C121" s="30">
        <v>25254.909802056878</v>
      </c>
      <c r="D121" s="30">
        <v>171396.89978800004</v>
      </c>
      <c r="E121" s="30">
        <v>63056.235323471032</v>
      </c>
      <c r="F121" s="30">
        <v>171396.89978800004</v>
      </c>
      <c r="G121" s="30">
        <v>171396.89978800004</v>
      </c>
      <c r="H121" s="30">
        <v>171396.89978800004</v>
      </c>
      <c r="I121" s="30">
        <v>42066.790735998882</v>
      </c>
      <c r="J121" s="30">
        <v>2527.2504632240216</v>
      </c>
      <c r="K121" s="30">
        <v>171396.89978800004</v>
      </c>
    </row>
    <row r="122" spans="1:11" x14ac:dyDescent="0.35">
      <c r="A122" s="31" t="s">
        <v>174</v>
      </c>
      <c r="B122" s="30">
        <v>10109.658370773999</v>
      </c>
      <c r="C122" s="30">
        <v>25256.103900317983</v>
      </c>
      <c r="D122" s="30">
        <v>171392.73889359698</v>
      </c>
      <c r="E122" s="30">
        <v>63071.029862579104</v>
      </c>
      <c r="F122" s="30">
        <v>171392.73889359698</v>
      </c>
      <c r="G122" s="30">
        <v>171392.73889359698</v>
      </c>
      <c r="H122" s="30">
        <v>171392.73889359698</v>
      </c>
      <c r="I122" s="30">
        <v>42072.389967113435</v>
      </c>
      <c r="J122" s="30">
        <v>2527.1234312303568</v>
      </c>
      <c r="K122" s="30">
        <v>171392.73889359698</v>
      </c>
    </row>
    <row r="123" spans="1:11" x14ac:dyDescent="0.35">
      <c r="A123" s="31" t="s">
        <v>175</v>
      </c>
      <c r="B123" s="30">
        <v>10109.130848396166</v>
      </c>
      <c r="C123" s="30">
        <v>25257.07706395095</v>
      </c>
      <c r="D123" s="30">
        <v>171389.39174094106</v>
      </c>
      <c r="E123" s="30">
        <v>63082.911400385259</v>
      </c>
      <c r="F123" s="30">
        <v>171389.39174094106</v>
      </c>
      <c r="G123" s="30">
        <v>171389.39174094106</v>
      </c>
      <c r="H123" s="30">
        <v>171389.39174094106</v>
      </c>
      <c r="I123" s="30">
        <v>42076.899254404656</v>
      </c>
      <c r="J123" s="30">
        <v>2527.0227281575862</v>
      </c>
      <c r="K123" s="30">
        <v>171389.39174094106</v>
      </c>
    </row>
    <row r="124" spans="1:11" x14ac:dyDescent="0.35">
      <c r="A124" s="31" t="s">
        <v>176</v>
      </c>
      <c r="B124" s="30">
        <v>10105.782210818679</v>
      </c>
      <c r="C124" s="30">
        <v>25263.842776191465</v>
      </c>
      <c r="D124" s="30">
        <v>171368.03699177195</v>
      </c>
      <c r="E124" s="30">
        <v>63157.871089624787</v>
      </c>
      <c r="F124" s="30">
        <v>171368.03699177195</v>
      </c>
      <c r="G124" s="30">
        <v>171368.03699177195</v>
      </c>
      <c r="H124" s="30">
        <v>171368.03699177195</v>
      </c>
      <c r="I124" s="30">
        <v>42105.886404691519</v>
      </c>
      <c r="J124" s="30">
        <v>2526.432559813898</v>
      </c>
      <c r="K124" s="30">
        <v>171368.03699177195</v>
      </c>
    </row>
    <row r="125" spans="1:11" x14ac:dyDescent="0.35">
      <c r="A125" s="31" t="s">
        <v>177</v>
      </c>
      <c r="B125" s="30">
        <v>10105.77906152998</v>
      </c>
      <c r="C125" s="30">
        <v>25263.850733302537</v>
      </c>
      <c r="D125" s="30">
        <v>171368.01666190987</v>
      </c>
      <c r="E125" s="30">
        <v>63157.940255320929</v>
      </c>
      <c r="F125" s="30">
        <v>171368.01666190987</v>
      </c>
      <c r="G125" s="30">
        <v>171368.01666190987</v>
      </c>
      <c r="H125" s="30">
        <v>171368.01666190987</v>
      </c>
      <c r="I125" s="30">
        <v>42105.914540185469</v>
      </c>
      <c r="J125" s="30">
        <v>2526.4321001115391</v>
      </c>
      <c r="K125" s="30">
        <v>171368.01666190987</v>
      </c>
    </row>
    <row r="126" spans="1:11" x14ac:dyDescent="0.35">
      <c r="A126" s="31" t="s">
        <v>178</v>
      </c>
      <c r="B126" s="30">
        <v>10105.776272441766</v>
      </c>
      <c r="C126" s="30">
        <v>25263.857796266322</v>
      </c>
      <c r="D126" s="30">
        <v>171367.99865500012</v>
      </c>
      <c r="E126" s="30">
        <v>63158.001497098128</v>
      </c>
      <c r="F126" s="30">
        <v>171367.99865500012</v>
      </c>
      <c r="G126" s="30">
        <v>171367.99865500012</v>
      </c>
      <c r="H126" s="30">
        <v>171367.99865500012</v>
      </c>
      <c r="I126" s="30">
        <v>42105.939465547657</v>
      </c>
      <c r="J126" s="30">
        <v>2526.4316936456526</v>
      </c>
      <c r="K126" s="30">
        <v>171367.99865500012</v>
      </c>
    </row>
    <row r="127" spans="1:11" x14ac:dyDescent="0.35">
      <c r="A127" s="31" t="s">
        <v>179</v>
      </c>
      <c r="B127" s="30">
        <v>10105.773785832103</v>
      </c>
      <c r="C127" s="30">
        <v>25263.864106219364</v>
      </c>
      <c r="D127" s="30">
        <v>171367.98259909917</v>
      </c>
      <c r="E127" s="30">
        <v>63158.056086532437</v>
      </c>
      <c r="F127" s="30">
        <v>171367.98259909917</v>
      </c>
      <c r="G127" s="30">
        <v>171367.98259909917</v>
      </c>
      <c r="H127" s="30">
        <v>171367.98259909917</v>
      </c>
      <c r="I127" s="30">
        <v>42105.961694127269</v>
      </c>
      <c r="J127" s="30">
        <v>2526.4313317929605</v>
      </c>
      <c r="K127" s="30">
        <v>171367.98259909917</v>
      </c>
    </row>
    <row r="128" spans="1:11" x14ac:dyDescent="0.35">
      <c r="A128" s="31" t="s">
        <v>180</v>
      </c>
      <c r="B128" s="30">
        <v>10105.771555574771</v>
      </c>
      <c r="C128" s="30">
        <v>25263.869776317915</v>
      </c>
      <c r="D128" s="30">
        <v>171367.96819692935</v>
      </c>
      <c r="E128" s="30">
        <v>63158.105039446185</v>
      </c>
      <c r="F128" s="30">
        <v>171367.96819692935</v>
      </c>
      <c r="G128" s="30">
        <v>171367.96819692935</v>
      </c>
      <c r="H128" s="30">
        <v>171367.96819692935</v>
      </c>
      <c r="I128" s="30">
        <v>42105.981636335142</v>
      </c>
      <c r="J128" s="30">
        <v>2526.4310076790325</v>
      </c>
      <c r="K128" s="30">
        <v>171367.96819692935</v>
      </c>
    </row>
    <row r="129" spans="1:11" x14ac:dyDescent="0.35">
      <c r="A129" s="31" t="s">
        <v>181</v>
      </c>
      <c r="B129" s="30">
        <v>10105.769544387551</v>
      </c>
      <c r="C129" s="30">
        <v>25263.874898299975</v>
      </c>
      <c r="D129" s="30">
        <v>171367.95520817165</v>
      </c>
      <c r="E129" s="30">
        <v>63158.14917666297</v>
      </c>
      <c r="F129" s="30">
        <v>171367.95520817165</v>
      </c>
      <c r="G129" s="30">
        <v>171367.95520817165</v>
      </c>
      <c r="H129" s="30">
        <v>171367.95520817165</v>
      </c>
      <c r="I129" s="30">
        <v>42105.999624031465</v>
      </c>
      <c r="J129" s="30">
        <v>2526.430715759725</v>
      </c>
      <c r="K129" s="30">
        <v>171367.95520817165</v>
      </c>
    </row>
    <row r="130" spans="1:11" x14ac:dyDescent="0.35">
      <c r="A130" s="31" t="s">
        <v>182</v>
      </c>
      <c r="B130" s="30">
        <v>10105.767721824113</v>
      </c>
      <c r="C130" s="30">
        <v>25263.879547293007</v>
      </c>
      <c r="D130" s="30">
        <v>171367.94343654043</v>
      </c>
      <c r="E130" s="30">
        <v>63158.189168330558</v>
      </c>
      <c r="F130" s="30">
        <v>171367.94343654043</v>
      </c>
      <c r="G130" s="30">
        <v>171367.94343654043</v>
      </c>
      <c r="H130" s="30">
        <v>171367.94343654043</v>
      </c>
      <c r="I130" s="30">
        <v>42106.015928333487</v>
      </c>
      <c r="J130" s="30">
        <v>2526.4304515166045</v>
      </c>
      <c r="K130" s="30">
        <v>171367.94343654043</v>
      </c>
    </row>
    <row r="131" spans="1:11" x14ac:dyDescent="0.35">
      <c r="A131" s="31" t="s">
        <v>183</v>
      </c>
      <c r="B131" s="30">
        <v>10105.766062786206</v>
      </c>
      <c r="C131" s="30">
        <v>25263.883785388731</v>
      </c>
      <c r="D131" s="30">
        <v>171367.93272020586</v>
      </c>
      <c r="E131" s="30">
        <v>63158.225566748282</v>
      </c>
      <c r="F131" s="30">
        <v>171367.93272020586</v>
      </c>
      <c r="G131" s="30">
        <v>171367.93272020586</v>
      </c>
      <c r="H131" s="30">
        <v>171367.93272020586</v>
      </c>
      <c r="I131" s="30">
        <v>42106.030772815517</v>
      </c>
      <c r="J131" s="30">
        <v>2526.4302112318933</v>
      </c>
      <c r="K131" s="30">
        <v>171367.93272020586</v>
      </c>
    </row>
    <row r="132" spans="1:11" x14ac:dyDescent="0.35">
      <c r="A132" s="31" t="s">
        <v>184</v>
      </c>
      <c r="B132" s="30">
        <v>10105.764546406175</v>
      </c>
      <c r="C132" s="30">
        <v>25263.887664337191</v>
      </c>
      <c r="D132" s="30">
        <v>171367.92292459839</v>
      </c>
      <c r="E132" s="30">
        <v>63158.258831016712</v>
      </c>
      <c r="F132" s="30">
        <v>171367.92292459839</v>
      </c>
      <c r="G132" s="30">
        <v>171367.92292459839</v>
      </c>
      <c r="H132" s="30">
        <v>171367.92292459839</v>
      </c>
      <c r="I132" s="30">
        <v>42106.044343428162</v>
      </c>
      <c r="J132" s="30">
        <v>2526.4299918198376</v>
      </c>
      <c r="K132" s="30">
        <v>171367.92292459839</v>
      </c>
    </row>
    <row r="133" spans="1:11" x14ac:dyDescent="0.35">
      <c r="A133" s="31" t="s">
        <v>185</v>
      </c>
      <c r="B133" s="30">
        <v>10105.76315519695</v>
      </c>
      <c r="C133" s="30">
        <v>25263.891227602333</v>
      </c>
      <c r="D133" s="30">
        <v>171367.91393693496</v>
      </c>
      <c r="E133" s="30">
        <v>63158.289345780926</v>
      </c>
      <c r="F133" s="30">
        <v>171367.91393693496</v>
      </c>
      <c r="G133" s="30">
        <v>171367.91393693496</v>
      </c>
      <c r="H133" s="30">
        <v>171367.91393693496</v>
      </c>
      <c r="I133" s="30">
        <v>42106.05679604633</v>
      </c>
      <c r="J133" s="30">
        <v>2526.4297906987463</v>
      </c>
      <c r="K133" s="30">
        <v>171367.91393693496</v>
      </c>
    </row>
    <row r="134" spans="1:11" x14ac:dyDescent="0.35">
      <c r="A134" s="31" t="s">
        <v>186</v>
      </c>
      <c r="B134" s="30">
        <v>10108.701564487259</v>
      </c>
      <c r="C134" s="30">
        <v>25257.879315627993</v>
      </c>
      <c r="D134" s="30">
        <v>171386.66571107059</v>
      </c>
      <c r="E134" s="30">
        <v>63092.573079549351</v>
      </c>
      <c r="F134" s="30">
        <v>171386.66571107059</v>
      </c>
      <c r="G134" s="30">
        <v>171386.66571107059</v>
      </c>
      <c r="H134" s="30">
        <v>171386.66571107059</v>
      </c>
      <c r="I134" s="30">
        <v>42080.575677947905</v>
      </c>
      <c r="J134" s="30">
        <v>2526.9418070345923</v>
      </c>
      <c r="K134" s="30">
        <v>171386.66571107059</v>
      </c>
    </row>
    <row r="135" spans="1:11" x14ac:dyDescent="0.35">
      <c r="A135" s="31" t="s">
        <v>187</v>
      </c>
      <c r="B135" s="30">
        <v>10108.348253212343</v>
      </c>
      <c r="C135" s="30">
        <v>25258.547596320743</v>
      </c>
      <c r="D135" s="30">
        <v>171384.42048217572</v>
      </c>
      <c r="E135" s="30">
        <v>63100.519046465757</v>
      </c>
      <c r="F135" s="30">
        <v>171384.42048217572</v>
      </c>
      <c r="G135" s="30">
        <v>171384.42048217572</v>
      </c>
      <c r="H135" s="30">
        <v>171384.42048217572</v>
      </c>
      <c r="I135" s="30">
        <v>42083.606715071022</v>
      </c>
      <c r="J135" s="30">
        <v>2526.8759780514388</v>
      </c>
      <c r="K135" s="30">
        <v>171384.42048217572</v>
      </c>
    </row>
    <row r="136" spans="1:11" x14ac:dyDescent="0.35">
      <c r="A136" s="31" t="s">
        <v>188</v>
      </c>
      <c r="B136" s="30">
        <v>10108.054459801602</v>
      </c>
      <c r="C136" s="30">
        <v>25259.109589548782</v>
      </c>
      <c r="D136" s="30">
        <v>171382.55223775317</v>
      </c>
      <c r="E136" s="30">
        <v>63107.12172570375</v>
      </c>
      <c r="F136" s="30">
        <v>171382.55223775317</v>
      </c>
      <c r="G136" s="30">
        <v>171382.55223775317</v>
      </c>
      <c r="H136" s="30">
        <v>171382.55223775317</v>
      </c>
      <c r="I136" s="30">
        <v>42086.131211321241</v>
      </c>
      <c r="J136" s="30">
        <v>2526.8218248587341</v>
      </c>
      <c r="K136" s="30">
        <v>171382.55223775317</v>
      </c>
    </row>
    <row r="137" spans="1:11" x14ac:dyDescent="0.35">
      <c r="A137" s="31" t="s">
        <v>189</v>
      </c>
      <c r="B137" s="30">
        <v>10107.807848602601</v>
      </c>
      <c r="C137" s="30">
        <v>25259.586322161027</v>
      </c>
      <c r="D137" s="30">
        <v>171380.98307236395</v>
      </c>
      <c r="E137" s="30">
        <v>63112.660186155787</v>
      </c>
      <c r="F137" s="30">
        <v>171380.98307236395</v>
      </c>
      <c r="G137" s="30">
        <v>171380.98307236395</v>
      </c>
      <c r="H137" s="30">
        <v>171380.98307236395</v>
      </c>
      <c r="I137" s="30">
        <v>42088.253460991786</v>
      </c>
      <c r="J137" s="30">
        <v>2526.77682026915</v>
      </c>
      <c r="K137" s="30">
        <v>171380.98307236395</v>
      </c>
    </row>
    <row r="138" spans="1:11" x14ac:dyDescent="0.35">
      <c r="A138" s="31" t="s">
        <v>190</v>
      </c>
      <c r="B138" s="30">
        <v>10107.599049478646</v>
      </c>
      <c r="C138" s="30">
        <v>25259.993963662437</v>
      </c>
      <c r="D138" s="30">
        <v>171379.65375677857</v>
      </c>
      <c r="E138" s="30">
        <v>63117.346303562721</v>
      </c>
      <c r="F138" s="30">
        <v>171379.65375677857</v>
      </c>
      <c r="G138" s="30">
        <v>171379.65375677857</v>
      </c>
      <c r="H138" s="30">
        <v>171379.65375677857</v>
      </c>
      <c r="I138" s="30">
        <v>42090.052831082212</v>
      </c>
      <c r="J138" s="30">
        <v>2526.7390683210579</v>
      </c>
      <c r="K138" s="30">
        <v>171379.65375677857</v>
      </c>
    </row>
    <row r="139" spans="1:11" x14ac:dyDescent="0.35">
      <c r="A139" s="31" t="s">
        <v>191</v>
      </c>
      <c r="B139" s="30">
        <v>10107.420858073376</v>
      </c>
      <c r="C139" s="30">
        <v>25260.345090878563</v>
      </c>
      <c r="D139" s="30">
        <v>171378.51871549411</v>
      </c>
      <c r="E139" s="30">
        <v>63121.342897378199</v>
      </c>
      <c r="F139" s="30">
        <v>171378.51871549411</v>
      </c>
      <c r="G139" s="30">
        <v>171378.51871549411</v>
      </c>
      <c r="H139" s="30">
        <v>171378.51871549411</v>
      </c>
      <c r="I139" s="30">
        <v>42091.590448137606</v>
      </c>
      <c r="J139" s="30">
        <v>2526.7071280616092</v>
      </c>
      <c r="K139" s="30">
        <v>171378.51871549411</v>
      </c>
    </row>
    <row r="140" spans="1:11" x14ac:dyDescent="0.35">
      <c r="A140" s="31" t="s">
        <v>192</v>
      </c>
      <c r="B140" s="30">
        <v>10107.267672812613</v>
      </c>
      <c r="C140" s="30">
        <v>25260.649589893073</v>
      </c>
      <c r="D140" s="30">
        <v>171377.54248673544</v>
      </c>
      <c r="E140" s="30">
        <v>63124.776497018516</v>
      </c>
      <c r="F140" s="30">
        <v>171377.54248673544</v>
      </c>
      <c r="G140" s="30">
        <v>171377.54248673544</v>
      </c>
      <c r="H140" s="30">
        <v>171377.54248673544</v>
      </c>
      <c r="I140" s="30">
        <v>42092.913915421515</v>
      </c>
      <c r="J140" s="30">
        <v>2526.6798911768378</v>
      </c>
      <c r="K140" s="30">
        <v>171377.54248673544</v>
      </c>
    </row>
    <row r="141" spans="1:11" x14ac:dyDescent="0.35">
      <c r="A141" s="31" t="s">
        <v>193</v>
      </c>
      <c r="B141" s="30">
        <v>10107.135092886894</v>
      </c>
      <c r="C141" s="30">
        <v>25260.915308046289</v>
      </c>
      <c r="D141" s="30">
        <v>171376.69719196539</v>
      </c>
      <c r="E141" s="30">
        <v>63127.746455755972</v>
      </c>
      <c r="F141" s="30">
        <v>171376.69719196539</v>
      </c>
      <c r="G141" s="30">
        <v>171376.69719196539</v>
      </c>
      <c r="H141" s="30">
        <v>171376.69719196539</v>
      </c>
      <c r="I141" s="30">
        <v>42094.06068776227</v>
      </c>
      <c r="J141" s="30">
        <v>2526.6564957217315</v>
      </c>
      <c r="K141" s="30">
        <v>171376.69719196539</v>
      </c>
    </row>
    <row r="142" spans="1:11" x14ac:dyDescent="0.35">
      <c r="A142" s="31" t="s">
        <v>194</v>
      </c>
      <c r="B142" s="30">
        <v>10107.019627368731</v>
      </c>
      <c r="C142" s="30">
        <v>25261.148531208728</v>
      </c>
      <c r="D142" s="30">
        <v>171375.96070318302</v>
      </c>
      <c r="E142" s="30">
        <v>63130.331543245695</v>
      </c>
      <c r="F142" s="30">
        <v>171375.96070318302</v>
      </c>
      <c r="G142" s="30">
        <v>171375.96070318302</v>
      </c>
      <c r="H142" s="30">
        <v>171375.96070318302</v>
      </c>
      <c r="I142" s="30">
        <v>42095.060517818696</v>
      </c>
      <c r="J142" s="30">
        <v>2526.6362644431561</v>
      </c>
      <c r="K142" s="30">
        <v>171375.96070318302</v>
      </c>
    </row>
    <row r="143" spans="1:11" x14ac:dyDescent="0.35">
      <c r="A143" s="31" t="s">
        <v>195</v>
      </c>
      <c r="B143" s="30">
        <v>10106.918482139916</v>
      </c>
      <c r="C143" s="30">
        <v>25261.354337259334</v>
      </c>
      <c r="D143" s="30">
        <v>171375.31529931043</v>
      </c>
      <c r="E143" s="30">
        <v>63132.594772964403</v>
      </c>
      <c r="F143" s="30">
        <v>171375.31529931043</v>
      </c>
      <c r="G143" s="30">
        <v>171375.31529931043</v>
      </c>
      <c r="H143" s="30">
        <v>171375.31529931043</v>
      </c>
      <c r="I143" s="30">
        <v>42095.937250976625</v>
      </c>
      <c r="J143" s="30">
        <v>2526.618660107617</v>
      </c>
      <c r="K143" s="30">
        <v>171375.31529931043</v>
      </c>
    </row>
    <row r="144" spans="1:11" x14ac:dyDescent="0.35">
      <c r="A144" s="31" t="s">
        <v>196</v>
      </c>
      <c r="B144" s="30">
        <v>10105.761874398078</v>
      </c>
      <c r="C144" s="30">
        <v>25263.894511948136</v>
      </c>
      <c r="D144" s="30">
        <v>171367.90566200679</v>
      </c>
      <c r="E144" s="30">
        <v>63158.317435648234</v>
      </c>
      <c r="F144" s="30">
        <v>171367.90566200679</v>
      </c>
      <c r="G144" s="30">
        <v>171367.90566200679</v>
      </c>
      <c r="H144" s="30">
        <v>171367.90566200679</v>
      </c>
      <c r="I144" s="30">
        <v>42106.068262278983</v>
      </c>
      <c r="J144" s="30">
        <v>2526.4296056927378</v>
      </c>
      <c r="K144" s="30">
        <v>171367.90566200679</v>
      </c>
    </row>
    <row r="145" spans="1:11" x14ac:dyDescent="0.35">
      <c r="A145" s="31" t="s">
        <v>197</v>
      </c>
      <c r="B145" s="30">
        <v>10105.760691467152</v>
      </c>
      <c r="C145" s="30">
        <v>25263.897548675439</v>
      </c>
      <c r="D145" s="30">
        <v>171367.89801890339</v>
      </c>
      <c r="E145" s="30">
        <v>63158.34337639642</v>
      </c>
      <c r="F145" s="30">
        <v>171367.89801890339</v>
      </c>
      <c r="G145" s="30">
        <v>171367.89801890339</v>
      </c>
      <c r="H145" s="30">
        <v>171367.89801890339</v>
      </c>
      <c r="I145" s="30">
        <v>42106.078853988583</v>
      </c>
      <c r="J145" s="30">
        <v>2526.4294349554916</v>
      </c>
      <c r="K145" s="30">
        <v>171367.89801890339</v>
      </c>
    </row>
    <row r="146" spans="1:11" x14ac:dyDescent="0.35">
      <c r="A146" s="31" t="s">
        <v>198</v>
      </c>
      <c r="B146" s="30">
        <v>10105.759595680509</v>
      </c>
      <c r="C146" s="30">
        <v>25263.900364595618</v>
      </c>
      <c r="D146" s="30">
        <v>171367.89093843967</v>
      </c>
      <c r="E146" s="30">
        <v>63158.367403773511</v>
      </c>
      <c r="F146" s="30">
        <v>171367.89093843967</v>
      </c>
      <c r="G146" s="30">
        <v>171367.89093843967</v>
      </c>
      <c r="H146" s="30">
        <v>171367.89093843967</v>
      </c>
      <c r="I146" s="30">
        <v>42106.088666841453</v>
      </c>
      <c r="J146" s="30">
        <v>2526.4292769104841</v>
      </c>
      <c r="K146" s="30">
        <v>171367.89093843967</v>
      </c>
    </row>
    <row r="147" spans="1:11" x14ac:dyDescent="0.35">
      <c r="A147" s="31" t="s">
        <v>199</v>
      </c>
      <c r="B147" s="30">
        <v>10105.758577816736</v>
      </c>
      <c r="C147" s="30">
        <v>25263.902982804055</v>
      </c>
      <c r="D147" s="30">
        <v>171367.884361117</v>
      </c>
      <c r="E147" s="30">
        <v>63158.389720468789</v>
      </c>
      <c r="F147" s="30">
        <v>171367.884361117</v>
      </c>
      <c r="G147" s="30">
        <v>171367.884361117</v>
      </c>
      <c r="H147" s="30">
        <v>171367.884361117</v>
      </c>
      <c r="I147" s="30">
        <v>42106.097783121833</v>
      </c>
      <c r="J147" s="30">
        <v>2526.42913020372</v>
      </c>
      <c r="K147" s="30">
        <v>171367.884361117</v>
      </c>
    </row>
    <row r="148" spans="1:11" x14ac:dyDescent="0.35">
      <c r="A148" s="31" t="s">
        <v>200</v>
      </c>
      <c r="B148" s="30">
        <v>10105.757629903819</v>
      </c>
      <c r="C148" s="30">
        <v>25263.90542329953</v>
      </c>
      <c r="D148" s="30">
        <v>171367.87823549326</v>
      </c>
      <c r="E148" s="30">
        <v>63158.410501682833</v>
      </c>
      <c r="F148" s="30">
        <v>171367.87823549326</v>
      </c>
      <c r="G148" s="30">
        <v>171367.87823549326</v>
      </c>
      <c r="H148" s="30">
        <v>171367.87823549326</v>
      </c>
      <c r="I148" s="30">
        <v>42106.106273981575</v>
      </c>
      <c r="J148" s="30">
        <v>2526.4289936660052</v>
      </c>
      <c r="K148" s="30">
        <v>171367.87823549326</v>
      </c>
    </row>
    <row r="149" spans="1:11" x14ac:dyDescent="0.35">
      <c r="A149" s="31" t="s">
        <v>201</v>
      </c>
      <c r="B149" s="30">
        <v>10105.756745015478</v>
      </c>
      <c r="C149" s="30">
        <v>25263.907703484307</v>
      </c>
      <c r="D149" s="30">
        <v>171367.87251687056</v>
      </c>
      <c r="E149" s="30">
        <v>63158.429899612362</v>
      </c>
      <c r="F149" s="30">
        <v>171367.87251687056</v>
      </c>
      <c r="G149" s="30">
        <v>171367.87251687056</v>
      </c>
      <c r="H149" s="30">
        <v>171367.87251687056</v>
      </c>
      <c r="I149" s="30">
        <v>42106.114201252436</v>
      </c>
      <c r="J149" s="30">
        <v>2526.4288662826234</v>
      </c>
      <c r="K149" s="30">
        <v>171367.87251687056</v>
      </c>
    </row>
    <row r="150" spans="1:11" x14ac:dyDescent="0.35">
      <c r="A150" s="31" t="s">
        <v>202</v>
      </c>
      <c r="B150" s="30">
        <v>10105.755917105889</v>
      </c>
      <c r="C150" s="30">
        <v>25263.909838570558</v>
      </c>
      <c r="D150" s="30">
        <v>171367.86716622984</v>
      </c>
      <c r="E150" s="30">
        <v>63158.448047088656</v>
      </c>
      <c r="F150" s="30">
        <v>171367.86716622984</v>
      </c>
      <c r="G150" s="30">
        <v>171367.86716622984</v>
      </c>
      <c r="H150" s="30">
        <v>171367.86716622984</v>
      </c>
      <c r="I150" s="30">
        <v>42106.121618916986</v>
      </c>
      <c r="J150" s="30">
        <v>2526.4287471687635</v>
      </c>
      <c r="K150" s="30">
        <v>171367.86716622984</v>
      </c>
    </row>
    <row r="151" spans="1:11" x14ac:dyDescent="0.35">
      <c r="A151" s="31" t="s">
        <v>203</v>
      </c>
      <c r="B151" s="30">
        <v>10105.755140874726</v>
      </c>
      <c r="C151" s="30">
        <v>25263.911841913094</v>
      </c>
      <c r="D151" s="30">
        <v>171367.86214936071</v>
      </c>
      <c r="E151" s="30">
        <v>63158.465060548981</v>
      </c>
      <c r="F151" s="30">
        <v>171367.86214936071</v>
      </c>
      <c r="G151" s="30">
        <v>171367.86214936071</v>
      </c>
      <c r="H151" s="30">
        <v>171367.86214936071</v>
      </c>
      <c r="I151" s="30">
        <v>42106.128574310475</v>
      </c>
      <c r="J151" s="30">
        <v>2526.4286355494687</v>
      </c>
      <c r="K151" s="30">
        <v>171367.86214936071</v>
      </c>
    </row>
    <row r="152" spans="1:11" x14ac:dyDescent="0.35">
      <c r="A152" s="31" t="s">
        <v>204</v>
      </c>
      <c r="B152" s="30">
        <v>10105.754411656158</v>
      </c>
      <c r="C152" s="30">
        <v>25263.913725283386</v>
      </c>
      <c r="D152" s="30">
        <v>171367.85743614574</v>
      </c>
      <c r="E152" s="30">
        <v>63158.481042479325</v>
      </c>
      <c r="F152" s="30">
        <v>171367.85743614574</v>
      </c>
      <c r="G152" s="30">
        <v>171367.85743614574</v>
      </c>
      <c r="H152" s="30">
        <v>171367.85743614574</v>
      </c>
      <c r="I152" s="30">
        <v>42106.135109109237</v>
      </c>
      <c r="J152" s="30">
        <v>2526.4285307431824</v>
      </c>
      <c r="K152" s="30">
        <v>171367.85743614574</v>
      </c>
    </row>
    <row r="153" spans="1:11" x14ac:dyDescent="0.35">
      <c r="A153" s="31" t="s">
        <v>205</v>
      </c>
      <c r="B153" s="30">
        <v>10105.753725327058</v>
      </c>
      <c r="C153" s="30">
        <v>25263.915499096682</v>
      </c>
      <c r="D153" s="30">
        <v>171367.85299996898</v>
      </c>
      <c r="E153" s="30">
        <v>63158.496083434766</v>
      </c>
      <c r="F153" s="30">
        <v>171367.85299996898</v>
      </c>
      <c r="G153" s="30">
        <v>171367.85299996898</v>
      </c>
      <c r="H153" s="30">
        <v>171367.85299996898</v>
      </c>
      <c r="I153" s="30">
        <v>42106.141260148506</v>
      </c>
      <c r="J153" s="30">
        <v>2526.4284321481496</v>
      </c>
      <c r="K153" s="30">
        <v>171367.85299996898</v>
      </c>
    </row>
    <row r="154" spans="1:11" x14ac:dyDescent="0.35">
      <c r="A154" s="31" t="s">
        <v>206</v>
      </c>
      <c r="B154" s="30">
        <v>10106.82940201597</v>
      </c>
      <c r="C154" s="30">
        <v>25261.536860747925</v>
      </c>
      <c r="D154" s="30">
        <v>171374.74666987042</v>
      </c>
      <c r="E154" s="30">
        <v>63134.58697777427</v>
      </c>
      <c r="F154" s="30">
        <v>171374.74666987042</v>
      </c>
      <c r="G154" s="30">
        <v>171374.74666987042</v>
      </c>
      <c r="H154" s="30">
        <v>171374.74666987042</v>
      </c>
      <c r="I154" s="30">
        <v>42096.710157358626</v>
      </c>
      <c r="J154" s="30">
        <v>2526.6032527510292</v>
      </c>
      <c r="K154" s="30">
        <v>171374.74666987042</v>
      </c>
    </row>
    <row r="155" spans="1:11" x14ac:dyDescent="0.35">
      <c r="A155" s="31" t="s">
        <v>207</v>
      </c>
      <c r="B155" s="30">
        <v>10106.750552509091</v>
      </c>
      <c r="C155" s="30">
        <v>25261.699493088498</v>
      </c>
      <c r="D155" s="30">
        <v>171374.24316828477</v>
      </c>
      <c r="E155" s="30">
        <v>63136.349486710555</v>
      </c>
      <c r="F155" s="30">
        <v>171374.24316828477</v>
      </c>
      <c r="G155" s="30">
        <v>171374.24316828477</v>
      </c>
      <c r="H155" s="30">
        <v>171374.24316828477</v>
      </c>
      <c r="I155" s="30">
        <v>42097.394930872513</v>
      </c>
      <c r="J155" s="30">
        <v>2526.5896953957067</v>
      </c>
      <c r="K155" s="30">
        <v>171374.24316828477</v>
      </c>
    </row>
    <row r="156" spans="1:11" x14ac:dyDescent="0.35">
      <c r="A156" s="31" t="s">
        <v>208</v>
      </c>
      <c r="B156" s="30">
        <v>10106.680430384824</v>
      </c>
      <c r="C156" s="30">
        <v>25261.845035440387</v>
      </c>
      <c r="D156" s="30">
        <v>171373.79524664409</v>
      </c>
      <c r="E156" s="30">
        <v>63137.916149082179</v>
      </c>
      <c r="F156" s="30">
        <v>171373.79524664409</v>
      </c>
      <c r="G156" s="30">
        <v>171373.79524664409</v>
      </c>
      <c r="H156" s="30">
        <v>171373.79524664409</v>
      </c>
      <c r="I156" s="30">
        <v>42098.004446018371</v>
      </c>
      <c r="J156" s="30">
        <v>2526.5777058539534</v>
      </c>
      <c r="K156" s="30">
        <v>171373.79524664409</v>
      </c>
    </row>
    <row r="157" spans="1:11" x14ac:dyDescent="0.35">
      <c r="A157" s="31" t="s">
        <v>209</v>
      </c>
      <c r="B157" s="30">
        <v>10106.617795360946</v>
      </c>
      <c r="C157" s="30">
        <v>25261.975816510007</v>
      </c>
      <c r="D157" s="30">
        <v>171373.39502382404</v>
      </c>
      <c r="E157" s="30">
        <v>63139.314879485319</v>
      </c>
      <c r="F157" s="30">
        <v>171373.39502382404</v>
      </c>
      <c r="G157" s="30">
        <v>171373.39502382404</v>
      </c>
      <c r="H157" s="30">
        <v>171373.39502382404</v>
      </c>
      <c r="I157" s="30">
        <v>42098.549336566757</v>
      </c>
      <c r="J157" s="30">
        <v>2526.567052956822</v>
      </c>
      <c r="K157" s="30">
        <v>171373.39502382404</v>
      </c>
    </row>
    <row r="158" spans="1:11" x14ac:dyDescent="0.35">
      <c r="A158" s="31" t="s">
        <v>210</v>
      </c>
      <c r="B158" s="30">
        <v>10106.56161748779</v>
      </c>
      <c r="C158" s="30">
        <v>25262.093784090626</v>
      </c>
      <c r="D158" s="30">
        <v>171373.03595257248</v>
      </c>
      <c r="E158" s="30">
        <v>63140.568847592214</v>
      </c>
      <c r="F158" s="30">
        <v>171373.03595257248</v>
      </c>
      <c r="G158" s="30">
        <v>171373.03595257248</v>
      </c>
      <c r="H158" s="30">
        <v>171373.03595257248</v>
      </c>
      <c r="I158" s="30">
        <v>42099.038441932644</v>
      </c>
      <c r="J158" s="30">
        <v>2526.5575460344121</v>
      </c>
      <c r="K158" s="30">
        <v>171373.03595257248</v>
      </c>
    </row>
    <row r="159" spans="1:11" x14ac:dyDescent="0.35">
      <c r="A159" s="31" t="s">
        <v>211</v>
      </c>
      <c r="B159" s="30">
        <v>10106.511036270897</v>
      </c>
      <c r="C159" s="30">
        <v>25262.200576761748</v>
      </c>
      <c r="D159" s="30">
        <v>171372.71256075287</v>
      </c>
      <c r="E159" s="30">
        <v>63141.697402043355</v>
      </c>
      <c r="F159" s="30">
        <v>171372.71256075287</v>
      </c>
      <c r="G159" s="30">
        <v>171372.71256075287</v>
      </c>
      <c r="H159" s="30">
        <v>171372.71256075287</v>
      </c>
      <c r="I159" s="30">
        <v>42099.4791543502</v>
      </c>
      <c r="J159" s="30">
        <v>2526.5490268093608</v>
      </c>
      <c r="K159" s="30">
        <v>171372.71256075287</v>
      </c>
    </row>
    <row r="160" spans="1:11" x14ac:dyDescent="0.35">
      <c r="A160" s="31" t="s">
        <v>212</v>
      </c>
      <c r="B160" s="30">
        <v>10106.465328665498</v>
      </c>
      <c r="C160" s="30">
        <v>25262.29758047048</v>
      </c>
      <c r="D160" s="30">
        <v>171372.42024864847</v>
      </c>
      <c r="E160" s="30">
        <v>63142.716793518281</v>
      </c>
      <c r="F160" s="30">
        <v>171372.42024864847</v>
      </c>
      <c r="G160" s="30">
        <v>171372.42024864847</v>
      </c>
      <c r="H160" s="30">
        <v>171372.42024864847</v>
      </c>
      <c r="I160" s="30">
        <v>42099.877691005131</v>
      </c>
      <c r="J160" s="30">
        <v>2526.5413630982453</v>
      </c>
      <c r="K160" s="30">
        <v>171372.42024864847</v>
      </c>
    </row>
    <row r="161" spans="1:11" x14ac:dyDescent="0.35">
      <c r="A161" s="31" t="s">
        <v>213</v>
      </c>
      <c r="B161" s="30">
        <v>10106.423883830981</v>
      </c>
      <c r="C161" s="30">
        <v>25262.385973499484</v>
      </c>
      <c r="D161" s="30">
        <v>171372.15512900474</v>
      </c>
      <c r="E161" s="30">
        <v>63143.640744846103</v>
      </c>
      <c r="F161" s="30">
        <v>171372.15512900474</v>
      </c>
      <c r="G161" s="30">
        <v>171372.15512900474</v>
      </c>
      <c r="H161" s="30">
        <v>171372.15512900474</v>
      </c>
      <c r="I161" s="30">
        <v>42100.239308920085</v>
      </c>
      <c r="J161" s="30">
        <v>2526.5344438794705</v>
      </c>
      <c r="K161" s="30">
        <v>171372.15512900474</v>
      </c>
    </row>
    <row r="162" spans="1:11" x14ac:dyDescent="0.35">
      <c r="A162" s="31" t="s">
        <v>214</v>
      </c>
      <c r="B162" s="30">
        <v>10106.386183077537</v>
      </c>
      <c r="C162" s="30">
        <v>25262.466762445176</v>
      </c>
      <c r="D162" s="30">
        <v>171371.91389991582</v>
      </c>
      <c r="E162" s="30">
        <v>63144.480903675154</v>
      </c>
      <c r="F162" s="30">
        <v>171371.91389991582</v>
      </c>
      <c r="G162" s="30">
        <v>171371.91389991582</v>
      </c>
      <c r="H162" s="30">
        <v>171371.91389991582</v>
      </c>
      <c r="I162" s="30">
        <v>42100.568475820277</v>
      </c>
      <c r="J162" s="30">
        <v>2526.5281754027274</v>
      </c>
      <c r="K162" s="30">
        <v>171371.91389991582</v>
      </c>
    </row>
    <row r="163" spans="1:11" x14ac:dyDescent="0.35">
      <c r="A163" s="31" t="s">
        <v>215</v>
      </c>
      <c r="B163" s="30">
        <v>10106.35178383114</v>
      </c>
      <c r="C163" s="30">
        <v>25262.540811186474</v>
      </c>
      <c r="D163" s="30">
        <v>171371.69374314003</v>
      </c>
      <c r="E163" s="30">
        <v>63145.247204288433</v>
      </c>
      <c r="F163" s="30">
        <v>171371.69374314003</v>
      </c>
      <c r="G163" s="30">
        <v>171371.69374314003</v>
      </c>
      <c r="H163" s="30">
        <v>171371.69374314003</v>
      </c>
      <c r="I163" s="30">
        <v>42100.869006894965</v>
      </c>
      <c r="J163" s="30">
        <v>2526.5224780986396</v>
      </c>
      <c r="K163" s="30">
        <v>171371.69374314003</v>
      </c>
    </row>
    <row r="164" spans="1:11" x14ac:dyDescent="0.35">
      <c r="A164" s="31" t="s">
        <v>216</v>
      </c>
      <c r="B164" s="30">
        <v>10105.753078230622</v>
      </c>
      <c r="C164" s="30">
        <v>25263.917172601126</v>
      </c>
      <c r="D164" s="30">
        <v>171367.84881722301</v>
      </c>
      <c r="E164" s="30">
        <v>63158.51026371953</v>
      </c>
      <c r="F164" s="30">
        <v>171367.84881722301</v>
      </c>
      <c r="G164" s="30">
        <v>171367.84881722301</v>
      </c>
      <c r="H164" s="30">
        <v>171367.84881722301</v>
      </c>
      <c r="I164" s="30">
        <v>42106.147060102776</v>
      </c>
      <c r="J164" s="30">
        <v>2526.4283392311149</v>
      </c>
      <c r="K164" s="30">
        <v>171367.84881722301</v>
      </c>
    </row>
    <row r="165" spans="1:11" x14ac:dyDescent="0.35">
      <c r="A165" s="31" t="s">
        <v>217</v>
      </c>
      <c r="B165" s="30">
        <v>10105.752467112507</v>
      </c>
      <c r="C165" s="30">
        <v>25263.918754036255</v>
      </c>
      <c r="D165" s="30">
        <v>171367.84486689727</v>
      </c>
      <c r="E165" s="30">
        <v>63158.523654792116</v>
      </c>
      <c r="F165" s="30">
        <v>171367.84486689727</v>
      </c>
      <c r="G165" s="30">
        <v>171367.84486689727</v>
      </c>
      <c r="H165" s="30">
        <v>171367.84486689727</v>
      </c>
      <c r="I165" s="30">
        <v>42106.152538054877</v>
      </c>
      <c r="J165" s="30">
        <v>2526.428251517887</v>
      </c>
      <c r="K165" s="30">
        <v>171367.84486689727</v>
      </c>
    </row>
    <row r="166" spans="1:11" x14ac:dyDescent="0.35">
      <c r="A166" s="31" t="s">
        <v>218</v>
      </c>
      <c r="B166" s="30">
        <v>10105.751889067142</v>
      </c>
      <c r="C166" s="30">
        <v>25263.920250766467</v>
      </c>
      <c r="D166" s="30">
        <v>171367.84113023197</v>
      </c>
      <c r="E166" s="30">
        <v>63158.536320446183</v>
      </c>
      <c r="F166" s="30">
        <v>171367.84113023197</v>
      </c>
      <c r="G166" s="30">
        <v>171367.84113023197</v>
      </c>
      <c r="H166" s="30">
        <v>171367.84113023197</v>
      </c>
      <c r="I166" s="30">
        <v>42106.157719974733</v>
      </c>
      <c r="J166" s="30">
        <v>2526.4281685854144</v>
      </c>
      <c r="K166" s="30">
        <v>171367.84113023197</v>
      </c>
    </row>
    <row r="167" spans="1:11" x14ac:dyDescent="0.35">
      <c r="A167" s="31" t="s">
        <v>219</v>
      </c>
      <c r="B167" s="30">
        <v>10105.751341492414</v>
      </c>
      <c r="C167" s="30">
        <v>25263.921669393811</v>
      </c>
      <c r="D167" s="30">
        <v>171367.83759042548</v>
      </c>
      <c r="E167" s="30">
        <v>63158.548317807719</v>
      </c>
      <c r="F167" s="30">
        <v>171367.83759042548</v>
      </c>
      <c r="G167" s="30">
        <v>171367.83759042548</v>
      </c>
      <c r="H167" s="30">
        <v>171367.83759042548</v>
      </c>
      <c r="I167" s="30">
        <v>42106.162629123399</v>
      </c>
      <c r="J167" s="30">
        <v>2526.4280900550966</v>
      </c>
      <c r="K167" s="30">
        <v>171367.83759042548</v>
      </c>
    </row>
    <row r="168" spans="1:11" x14ac:dyDescent="0.35">
      <c r="A168" s="31" t="s">
        <v>220</v>
      </c>
      <c r="B168" s="30">
        <v>10105.750822051155</v>
      </c>
      <c r="C168" s="30">
        <v>25263.923015853845</v>
      </c>
      <c r="D168" s="30">
        <v>171367.83423238614</v>
      </c>
      <c r="E168" s="30">
        <v>63158.559698181089</v>
      </c>
      <c r="F168" s="30">
        <v>171367.83423238614</v>
      </c>
      <c r="G168" s="30">
        <v>171367.83423238614</v>
      </c>
      <c r="H168" s="30">
        <v>171367.83423238614</v>
      </c>
      <c r="I168" s="30">
        <v>42106.167286396216</v>
      </c>
      <c r="J168" s="30">
        <v>2526.4280155871179</v>
      </c>
      <c r="K168" s="30">
        <v>171367.83423238614</v>
      </c>
    </row>
    <row r="169" spans="1:11" x14ac:dyDescent="0.35">
      <c r="A169" s="31" t="s">
        <v>221</v>
      </c>
      <c r="B169" s="30">
        <v>10105.750328638393</v>
      </c>
      <c r="C169" s="30">
        <v>25263.924295497443</v>
      </c>
      <c r="D169" s="30">
        <v>171367.83104252082</v>
      </c>
      <c r="E169" s="30">
        <v>63158.570507769575</v>
      </c>
      <c r="F169" s="30">
        <v>171367.83104252082</v>
      </c>
      <c r="G169" s="30">
        <v>171367.83104252082</v>
      </c>
      <c r="H169" s="30">
        <v>171367.83104252082</v>
      </c>
      <c r="I169" s="30">
        <v>42106.171710615024</v>
      </c>
      <c r="J169" s="30">
        <v>2526.4279448756201</v>
      </c>
      <c r="K169" s="30">
        <v>171367.83104252082</v>
      </c>
    </row>
    <row r="170" spans="1:11" x14ac:dyDescent="0.35">
      <c r="A170" s="31" t="s">
        <v>222</v>
      </c>
      <c r="B170" s="30">
        <v>10105.749859353289</v>
      </c>
      <c r="C170" s="30">
        <v>25263.925513160848</v>
      </c>
      <c r="D170" s="30">
        <v>171367.82800855412</v>
      </c>
      <c r="E170" s="30">
        <v>63158.580788292049</v>
      </c>
      <c r="F170" s="30">
        <v>171367.82800855412</v>
      </c>
      <c r="G170" s="30">
        <v>171367.82800855412</v>
      </c>
      <c r="H170" s="30">
        <v>171367.82800855412</v>
      </c>
      <c r="I170" s="30">
        <v>42106.175918778412</v>
      </c>
      <c r="J170" s="30">
        <v>2526.4278776445817</v>
      </c>
      <c r="K170" s="30">
        <v>171367.82800855412</v>
      </c>
    </row>
    <row r="171" spans="1:11" x14ac:dyDescent="0.35">
      <c r="A171" s="31" t="s">
        <v>223</v>
      </c>
      <c r="B171" s="30">
        <v>10105.749412475092</v>
      </c>
      <c r="C171" s="30">
        <v>25263.926673225986</v>
      </c>
      <c r="D171" s="30">
        <v>171367.82511937307</v>
      </c>
      <c r="E171" s="30">
        <v>63158.590577512638</v>
      </c>
      <c r="F171" s="30">
        <v>171367.82511937307</v>
      </c>
      <c r="G171" s="30">
        <v>171367.82511937307</v>
      </c>
      <c r="H171" s="30">
        <v>171367.82511937307</v>
      </c>
      <c r="I171" s="30">
        <v>42106.179926276665</v>
      </c>
      <c r="J171" s="30">
        <v>2526.4278136442781</v>
      </c>
      <c r="K171" s="30">
        <v>171367.82511937307</v>
      </c>
    </row>
    <row r="172" spans="1:11" x14ac:dyDescent="0.35">
      <c r="A172" s="31" t="s">
        <v>224</v>
      </c>
      <c r="B172" s="30">
        <v>10105.748986442311</v>
      </c>
      <c r="C172" s="30">
        <v>25263.92777967234</v>
      </c>
      <c r="D172" s="30">
        <v>171367.82236489269</v>
      </c>
      <c r="E172" s="30">
        <v>63158.599909696692</v>
      </c>
      <c r="F172" s="30">
        <v>171367.82236489269</v>
      </c>
      <c r="G172" s="30">
        <v>171367.82236489269</v>
      </c>
      <c r="H172" s="30">
        <v>171367.82236489269</v>
      </c>
      <c r="I172" s="30">
        <v>42106.183747076881</v>
      </c>
      <c r="J172" s="30">
        <v>2526.4277526482297</v>
      </c>
      <c r="K172" s="30">
        <v>171367.82236489269</v>
      </c>
    </row>
    <row r="173" spans="1:11" x14ac:dyDescent="0.35">
      <c r="A173" s="31" t="s">
        <v>225</v>
      </c>
      <c r="B173" s="30">
        <v>10105.748579834803</v>
      </c>
      <c r="C173" s="30">
        <v>25263.928836122079</v>
      </c>
      <c r="D173" s="30">
        <v>171367.8197359406</v>
      </c>
      <c r="E173" s="30">
        <v>63158.608816005952</v>
      </c>
      <c r="F173" s="30">
        <v>171367.8197359406</v>
      </c>
      <c r="G173" s="30">
        <v>171367.8197359406</v>
      </c>
      <c r="H173" s="30">
        <v>171367.8197359406</v>
      </c>
      <c r="I173" s="30">
        <v>42106.187393883389</v>
      </c>
      <c r="J173" s="30">
        <v>2526.4276944505687</v>
      </c>
      <c r="K173" s="30">
        <v>171367.8197359406</v>
      </c>
    </row>
    <row r="174" spans="1:11" x14ac:dyDescent="0.35">
      <c r="A174" s="31" t="s">
        <v>226</v>
      </c>
      <c r="B174" s="30">
        <v>10106.320306730771</v>
      </c>
      <c r="C174" s="30">
        <v>25262.608864350386</v>
      </c>
      <c r="D174" s="30">
        <v>171371.49224224751</v>
      </c>
      <c r="E174" s="30">
        <v>63145.948158625673</v>
      </c>
      <c r="F174" s="30">
        <v>171371.49224224751</v>
      </c>
      <c r="G174" s="30">
        <v>171371.49224224751</v>
      </c>
      <c r="H174" s="30">
        <v>171371.49224224751</v>
      </c>
      <c r="I174" s="30">
        <v>42101.144174947774</v>
      </c>
      <c r="J174" s="30">
        <v>2526.517284107812</v>
      </c>
      <c r="K174" s="30">
        <v>171371.49224224751</v>
      </c>
    </row>
    <row r="175" spans="1:11" x14ac:dyDescent="0.35">
      <c r="A175" s="31" t="s">
        <v>227</v>
      </c>
      <c r="B175" s="30">
        <v>10106.291425183861</v>
      </c>
      <c r="C175" s="30">
        <v>25262.671566428638</v>
      </c>
      <c r="D175" s="30">
        <v>171371.30731633728</v>
      </c>
      <c r="E175" s="30">
        <v>63146.591091766932</v>
      </c>
      <c r="F175" s="30">
        <v>171371.30731633728</v>
      </c>
      <c r="G175" s="30">
        <v>171371.30731633728</v>
      </c>
      <c r="H175" s="30">
        <v>171371.30731633728</v>
      </c>
      <c r="I175" s="30">
        <v>42101.396799641392</v>
      </c>
      <c r="J175" s="30">
        <v>2526.512535292758</v>
      </c>
      <c r="K175" s="30">
        <v>171371.30731633728</v>
      </c>
    </row>
    <row r="176" spans="1:11" x14ac:dyDescent="0.35">
      <c r="A176" s="31" t="s">
        <v>228</v>
      </c>
      <c r="B176" s="30">
        <v>10106.26485686355</v>
      </c>
      <c r="C176" s="30">
        <v>25262.729477436318</v>
      </c>
      <c r="D176" s="30">
        <v>171371.13716605923</v>
      </c>
      <c r="E176" s="30">
        <v>63147.18233356173</v>
      </c>
      <c r="F176" s="30">
        <v>171371.13716605923</v>
      </c>
      <c r="G176" s="30">
        <v>171371.13716605923</v>
      </c>
      <c r="H176" s="30">
        <v>171371.13716605923</v>
      </c>
      <c r="I176" s="30">
        <v>42101.629320213331</v>
      </c>
      <c r="J176" s="30">
        <v>2526.508181628813</v>
      </c>
      <c r="K176" s="30">
        <v>171371.13716605923</v>
      </c>
    </row>
    <row r="177" spans="1:11" x14ac:dyDescent="0.35">
      <c r="A177" s="31" t="s">
        <v>229</v>
      </c>
      <c r="B177" s="30">
        <v>10106.240356749295</v>
      </c>
      <c r="C177" s="30">
        <v>25262.78308580436</v>
      </c>
      <c r="D177" s="30">
        <v>171370.98022941872</v>
      </c>
      <c r="E177" s="30">
        <v>63147.727375416114</v>
      </c>
      <c r="F177" s="30">
        <v>171370.98022941872</v>
      </c>
      <c r="G177" s="30">
        <v>171370.98022941872</v>
      </c>
      <c r="H177" s="30">
        <v>171370.98022941872</v>
      </c>
      <c r="I177" s="30">
        <v>42101.843855042396</v>
      </c>
      <c r="J177" s="30">
        <v>2526.504179894444</v>
      </c>
      <c r="K177" s="30">
        <v>171370.98022941872</v>
      </c>
    </row>
    <row r="178" spans="1:11" x14ac:dyDescent="0.35">
      <c r="A178" s="31" t="s">
        <v>230</v>
      </c>
      <c r="B178" s="30">
        <v>10106.217711401261</v>
      </c>
      <c r="C178" s="30">
        <v>25262.832819046991</v>
      </c>
      <c r="D178" s="30">
        <v>171370.8351454048</v>
      </c>
      <c r="E178" s="30">
        <v>63148.23099923454</v>
      </c>
      <c r="F178" s="30">
        <v>171370.8351454048</v>
      </c>
      <c r="G178" s="30">
        <v>171370.8351454048</v>
      </c>
      <c r="H178" s="30">
        <v>171370.8351454048</v>
      </c>
      <c r="I178" s="30">
        <v>42102.042250693754</v>
      </c>
      <c r="J178" s="30">
        <v>2526.5004925994913</v>
      </c>
      <c r="K178" s="30">
        <v>171370.8351454048</v>
      </c>
    </row>
    <row r="179" spans="1:11" x14ac:dyDescent="0.35">
      <c r="A179" s="31" t="s">
        <v>231</v>
      </c>
      <c r="B179" s="30">
        <v>10106.196734226733</v>
      </c>
      <c r="C179" s="30">
        <v>25262.879052629731</v>
      </c>
      <c r="D179" s="30">
        <v>171370.70072391152</v>
      </c>
      <c r="E179" s="30">
        <v>63148.697383984087</v>
      </c>
      <c r="F179" s="30">
        <v>171370.70072391152</v>
      </c>
      <c r="G179" s="30">
        <v>171370.70072391152</v>
      </c>
      <c r="H179" s="30">
        <v>171370.70072391152</v>
      </c>
      <c r="I179" s="30">
        <v>42102.226122498148</v>
      </c>
      <c r="J179" s="30">
        <v>2526.4970871036348</v>
      </c>
      <c r="K179" s="30">
        <v>171370.70072391152</v>
      </c>
    </row>
    <row r="180" spans="1:11" x14ac:dyDescent="0.35">
      <c r="A180" s="31" t="s">
        <v>232</v>
      </c>
      <c r="B180" s="30">
        <v>10106.177261548235</v>
      </c>
      <c r="C180" s="30">
        <v>25262.922117374561</v>
      </c>
      <c r="D180" s="30">
        <v>171370.57592074573</v>
      </c>
      <c r="E180" s="30">
        <v>63149.130194177589</v>
      </c>
      <c r="F180" s="30">
        <v>171370.57592074573</v>
      </c>
      <c r="G180" s="30">
        <v>171370.57592074573</v>
      </c>
      <c r="H180" s="30">
        <v>171370.57592074573</v>
      </c>
      <c r="I180" s="30">
        <v>42102.39688828322</v>
      </c>
      <c r="J180" s="30">
        <v>2526.4939348877688</v>
      </c>
      <c r="K180" s="30">
        <v>171370.57592074573</v>
      </c>
    </row>
    <row r="181" spans="1:11" x14ac:dyDescent="0.35">
      <c r="A181" s="31" t="s">
        <v>233</v>
      </c>
      <c r="B181" s="30">
        <v>10106.159149322984</v>
      </c>
      <c r="C181" s="30">
        <v>25262.962305670259</v>
      </c>
      <c r="D181" s="30">
        <v>171370.45981676943</v>
      </c>
      <c r="E181" s="30">
        <v>63149.532653673705</v>
      </c>
      <c r="F181" s="30">
        <v>171370.45981676943</v>
      </c>
      <c r="G181" s="30">
        <v>171370.45981676943</v>
      </c>
      <c r="H181" s="30">
        <v>171370.45981676943</v>
      </c>
      <c r="I181" s="30">
        <v>42102.555796536966</v>
      </c>
      <c r="J181" s="30">
        <v>2526.4910109489515</v>
      </c>
      <c r="K181" s="30">
        <v>171370.45981676943</v>
      </c>
    </row>
    <row r="182" spans="1:11" x14ac:dyDescent="0.35">
      <c r="A182" s="31" t="s">
        <v>234</v>
      </c>
      <c r="B182" s="30">
        <v>10106.142270394053</v>
      </c>
      <c r="C182" s="30">
        <v>25262.999876701837</v>
      </c>
      <c r="D182" s="30">
        <v>171370.35160041819</v>
      </c>
      <c r="E182" s="30">
        <v>63149.907607494279</v>
      </c>
      <c r="F182" s="30">
        <v>171370.35160041819</v>
      </c>
      <c r="G182" s="30">
        <v>171370.35160041819</v>
      </c>
      <c r="H182" s="30">
        <v>171370.35160041819</v>
      </c>
      <c r="I182" s="30">
        <v>42102.703950023009</v>
      </c>
      <c r="J182" s="30">
        <v>2526.4882932957375</v>
      </c>
      <c r="K182" s="30">
        <v>171370.35160041819</v>
      </c>
    </row>
    <row r="183" spans="1:11" x14ac:dyDescent="0.35">
      <c r="A183" s="31" t="s">
        <v>235</v>
      </c>
      <c r="B183" s="30">
        <v>10106.126512177656</v>
      </c>
      <c r="C183" s="30">
        <v>25263.035060871691</v>
      </c>
      <c r="D183" s="30">
        <v>171370.25055298908</v>
      </c>
      <c r="E183" s="30">
        <v>63150.257573817311</v>
      </c>
      <c r="F183" s="30">
        <v>171370.25055298908</v>
      </c>
      <c r="G183" s="30">
        <v>171370.25055298908</v>
      </c>
      <c r="H183" s="30">
        <v>171370.25055298908</v>
      </c>
      <c r="I183" s="30">
        <v>42102.842325662503</v>
      </c>
      <c r="J183" s="30">
        <v>2526.4857625254376</v>
      </c>
      <c r="K183" s="30">
        <v>171370.25055298908</v>
      </c>
    </row>
    <row r="184" spans="1:11" x14ac:dyDescent="0.35">
      <c r="A184" s="31" t="s">
        <v>236</v>
      </c>
      <c r="B184" s="30">
        <v>10105.748191358169</v>
      </c>
      <c r="C184" s="30">
        <v>25263.929845879222</v>
      </c>
      <c r="D184" s="30">
        <v>171367.81722415611</v>
      </c>
      <c r="E184" s="30">
        <v>63158.617324841085</v>
      </c>
      <c r="F184" s="30">
        <v>171367.81722415611</v>
      </c>
      <c r="G184" s="30">
        <v>171367.81722415611</v>
      </c>
      <c r="H184" s="30">
        <v>171367.81722415611</v>
      </c>
      <c r="I184" s="30">
        <v>42106.190878276946</v>
      </c>
      <c r="J184" s="30">
        <v>2526.4276388637577</v>
      </c>
      <c r="K184" s="30">
        <v>171367.81722415611</v>
      </c>
    </row>
    <row r="185" spans="1:11" x14ac:dyDescent="0.35">
      <c r="A185" s="31" t="s">
        <v>237</v>
      </c>
      <c r="B185" s="30">
        <v>10106.111774709663</v>
      </c>
      <c r="C185" s="30">
        <v>25263.068063551138</v>
      </c>
      <c r="D185" s="30">
        <v>171370.15603621086</v>
      </c>
      <c r="E185" s="30">
        <v>63150.584787878317</v>
      </c>
      <c r="F185" s="30">
        <v>171370.15603621086</v>
      </c>
      <c r="G185" s="30">
        <v>171370.15603621086</v>
      </c>
      <c r="H185" s="30">
        <v>171370.15603621086</v>
      </c>
      <c r="I185" s="30">
        <v>42102.971791338219</v>
      </c>
      <c r="J185" s="30">
        <v>2526.4834014685571</v>
      </c>
      <c r="K185" s="30">
        <v>171370.15603621086</v>
      </c>
    </row>
    <row r="186" spans="1:11" x14ac:dyDescent="0.35">
      <c r="A186" s="31" t="s">
        <v>238</v>
      </c>
      <c r="B186" s="30">
        <v>10106.097968989405</v>
      </c>
      <c r="C186" s="30">
        <v>25263.099068275493</v>
      </c>
      <c r="D186" s="30">
        <v>171370.06748170321</v>
      </c>
      <c r="E186" s="30">
        <v>63150.891239179757</v>
      </c>
      <c r="F186" s="30">
        <v>171370.06748170321</v>
      </c>
      <c r="G186" s="30">
        <v>171370.06748170321</v>
      </c>
      <c r="H186" s="30">
        <v>171370.06748170321</v>
      </c>
      <c r="I186" s="30">
        <v>42103.093120150566</v>
      </c>
      <c r="J186" s="30">
        <v>2526.4811948885717</v>
      </c>
      <c r="K186" s="30">
        <v>171370.06748170321</v>
      </c>
    </row>
    <row r="187" spans="1:11" x14ac:dyDescent="0.35">
      <c r="A187" s="31" t="s">
        <v>239</v>
      </c>
      <c r="B187" s="30">
        <v>10106.085015570434</v>
      </c>
      <c r="C187" s="30">
        <v>25263.128239474543</v>
      </c>
      <c r="D187" s="30">
        <v>171369.98438200602</v>
      </c>
      <c r="E187" s="30">
        <v>63151.178703142323</v>
      </c>
      <c r="F187" s="30">
        <v>171369.98438200602</v>
      </c>
      <c r="G187" s="30">
        <v>171369.98438200602</v>
      </c>
      <c r="H187" s="30">
        <v>171369.98438200602</v>
      </c>
      <c r="I187" s="30">
        <v>42103.207002555144</v>
      </c>
      <c r="J187" s="30">
        <v>2526.4791292274854</v>
      </c>
      <c r="K187" s="30">
        <v>171369.98438200602</v>
      </c>
    </row>
    <row r="188" spans="1:11" x14ac:dyDescent="0.35">
      <c r="A188" s="31" t="s">
        <v>240</v>
      </c>
      <c r="B188" s="30">
        <v>10106.072843357246</v>
      </c>
      <c r="C188" s="30">
        <v>25263.155724813769</v>
      </c>
      <c r="D188" s="30">
        <v>171369.90628291719</v>
      </c>
      <c r="E188" s="30">
        <v>63151.448768121416</v>
      </c>
      <c r="F188" s="30">
        <v>171369.90628291719</v>
      </c>
      <c r="G188" s="30">
        <v>171369.90628291719</v>
      </c>
      <c r="H188" s="30">
        <v>171369.90628291719</v>
      </c>
      <c r="I188" s="30">
        <v>42103.314056732415</v>
      </c>
      <c r="J188" s="30">
        <v>2526.4771923893923</v>
      </c>
      <c r="K188" s="30">
        <v>171369.90628291719</v>
      </c>
    </row>
    <row r="189" spans="1:11" x14ac:dyDescent="0.35">
      <c r="A189" s="31" t="s">
        <v>241</v>
      </c>
      <c r="B189" s="30">
        <v>10106.061388574453</v>
      </c>
      <c r="C189" s="30">
        <v>25263.181657208304</v>
      </c>
      <c r="D189" s="30">
        <v>171369.83277692812</v>
      </c>
      <c r="E189" s="30">
        <v>63151.702858545061</v>
      </c>
      <c r="F189" s="30">
        <v>171369.83277692812</v>
      </c>
      <c r="G189" s="30">
        <v>171369.83277692812</v>
      </c>
      <c r="H189" s="30">
        <v>171369.83277692812</v>
      </c>
      <c r="I189" s="30">
        <v>42103.414837475997</v>
      </c>
      <c r="J189" s="30">
        <v>2526.4753735557506</v>
      </c>
      <c r="K189" s="30">
        <v>171369.83277692812</v>
      </c>
    </row>
    <row r="190" spans="1:11" x14ac:dyDescent="0.35">
      <c r="A190" s="31" t="s">
        <v>242</v>
      </c>
      <c r="B190" s="30">
        <v>10106.050593880915</v>
      </c>
      <c r="C190" s="30">
        <v>25263.206156560638</v>
      </c>
      <c r="D190" s="30">
        <v>171369.7634975804</v>
      </c>
      <c r="E190" s="30">
        <v>63151.942254793248</v>
      </c>
      <c r="F190" s="30">
        <v>171369.7634975804</v>
      </c>
      <c r="G190" s="30">
        <v>171369.7634975804</v>
      </c>
      <c r="H190" s="30">
        <v>171369.7634975804</v>
      </c>
      <c r="I190" s="30">
        <v>42103.50984383592</v>
      </c>
      <c r="J190" s="30">
        <v>2526.4736630271932</v>
      </c>
      <c r="K190" s="30">
        <v>171369.7634975804</v>
      </c>
    </row>
    <row r="191" spans="1:11" x14ac:dyDescent="0.35">
      <c r="A191" s="31" t="s">
        <v>243</v>
      </c>
      <c r="B191" s="30">
        <v>10106.040407605991</v>
      </c>
      <c r="C191" s="30">
        <v>25263.229331264349</v>
      </c>
      <c r="D191" s="30">
        <v>171369.69811460018</v>
      </c>
      <c r="E191" s="30">
        <v>63152.168110330196</v>
      </c>
      <c r="F191" s="30">
        <v>171369.69811460018</v>
      </c>
      <c r="G191" s="30">
        <v>171369.69811460018</v>
      </c>
      <c r="H191" s="30">
        <v>171369.69811460018</v>
      </c>
      <c r="I191" s="30">
        <v>42103.599525710946</v>
      </c>
      <c r="J191" s="30">
        <v>2526.4720520876153</v>
      </c>
      <c r="K191" s="30">
        <v>171369.69811460018</v>
      </c>
    </row>
    <row r="192" spans="1:11" x14ac:dyDescent="0.35">
      <c r="A192" s="31" t="s">
        <v>244</v>
      </c>
      <c r="B192" s="30">
        <v>10106.030783089253</v>
      </c>
      <c r="C192" s="30">
        <v>25263.251279509233</v>
      </c>
      <c r="D192" s="30">
        <v>171369.63632968994</v>
      </c>
      <c r="E192" s="30">
        <v>63152.381466513296</v>
      </c>
      <c r="F192" s="30">
        <v>171369.63632968994</v>
      </c>
      <c r="G192" s="30">
        <v>171369.63632968994</v>
      </c>
      <c r="H192" s="30">
        <v>171369.63632968994</v>
      </c>
      <c r="I192" s="30">
        <v>42103.684289551384</v>
      </c>
      <c r="J192" s="30">
        <v>2526.4705328870727</v>
      </c>
      <c r="K192" s="30">
        <v>171369.63632968994</v>
      </c>
    </row>
    <row r="193" spans="1:11" x14ac:dyDescent="0.35">
      <c r="A193" s="31" t="s">
        <v>245</v>
      </c>
      <c r="B193" s="30">
        <v>10106.021678107918</v>
      </c>
      <c r="C193" s="30">
        <v>25263.272090417064</v>
      </c>
      <c r="D193" s="30">
        <v>171369.5778728796</v>
      </c>
      <c r="E193" s="30">
        <v>63152.583265430148</v>
      </c>
      <c r="F193" s="30">
        <v>171369.5778728796</v>
      </c>
      <c r="G193" s="30">
        <v>171369.5778728796</v>
      </c>
      <c r="H193" s="30">
        <v>171369.5778728796</v>
      </c>
      <c r="I193" s="30">
        <v>42103.76450330652</v>
      </c>
      <c r="J193" s="30">
        <v>2526.4690983405526</v>
      </c>
      <c r="K193" s="30">
        <v>171369.5778728796</v>
      </c>
    </row>
    <row r="194" spans="1:11" x14ac:dyDescent="0.35">
      <c r="A194" s="31" t="s">
        <v>246</v>
      </c>
      <c r="B194" s="30">
        <v>10106.013054379036</v>
      </c>
      <c r="C194" s="30">
        <v>25263.291845032534</v>
      </c>
      <c r="D194" s="30">
        <v>171369.52249935252</v>
      </c>
      <c r="E194" s="30">
        <v>63152.774361057251</v>
      </c>
      <c r="F194" s="30">
        <v>171369.52249935252</v>
      </c>
      <c r="G194" s="30">
        <v>171369.52249935252</v>
      </c>
      <c r="H194" s="30">
        <v>171369.52249935252</v>
      </c>
      <c r="I194" s="30">
        <v>42103.840500728271</v>
      </c>
      <c r="J194" s="30">
        <v>2526.4677420402486</v>
      </c>
      <c r="K194" s="30">
        <v>171369.52249935252</v>
      </c>
    </row>
    <row r="195" spans="1:11" x14ac:dyDescent="0.35">
      <c r="A195" s="31" t="s">
        <v>247</v>
      </c>
      <c r="B195" s="30">
        <v>10106.004877125495</v>
      </c>
      <c r="C195" s="30">
        <v>25263.310617190287</v>
      </c>
      <c r="D195" s="30">
        <v>171369.46998667892</v>
      </c>
      <c r="E195" s="30">
        <v>63152.955528985214</v>
      </c>
      <c r="F195" s="30">
        <v>171369.46998667892</v>
      </c>
      <c r="G195" s="30">
        <v>171369.46998667892</v>
      </c>
      <c r="H195" s="30">
        <v>171369.46998667892</v>
      </c>
      <c r="I195" s="30">
        <v>42103.912585124934</v>
      </c>
      <c r="J195" s="30">
        <v>2526.4664581793149</v>
      </c>
      <c r="K195" s="30">
        <v>171369.46998667892</v>
      </c>
    </row>
    <row r="196" spans="1:11" x14ac:dyDescent="0.35">
      <c r="A196" s="31" t="s">
        <v>248</v>
      </c>
      <c r="B196" s="30">
        <v>10105.99711469672</v>
      </c>
      <c r="C196" s="30">
        <v>25263.328474275098</v>
      </c>
      <c r="D196" s="30">
        <v>171369.42013239651</v>
      </c>
      <c r="E196" s="30">
        <v>63153.127474916721</v>
      </c>
      <c r="F196" s="30">
        <v>171369.42013239651</v>
      </c>
      <c r="G196" s="30">
        <v>171369.42013239651</v>
      </c>
      <c r="H196" s="30">
        <v>171369.42013239651</v>
      </c>
      <c r="I196" s="30">
        <v>42103.981032643416</v>
      </c>
      <c r="J196" s="30">
        <v>2526.465241485414</v>
      </c>
      <c r="K196" s="30">
        <v>171369.42013239651</v>
      </c>
    </row>
    <row r="197" spans="1:11" x14ac:dyDescent="0.35">
      <c r="A197" s="31" t="s">
        <v>249</v>
      </c>
      <c r="B197" s="30">
        <v>10105.989738236303</v>
      </c>
      <c r="C197" s="30">
        <v>25263.345477890154</v>
      </c>
      <c r="D197" s="30">
        <v>171369.37275189086</v>
      </c>
      <c r="E197" s="30">
        <v>63153.290842110284</v>
      </c>
      <c r="F197" s="30">
        <v>171369.37275189086</v>
      </c>
      <c r="G197" s="30">
        <v>171369.37275189086</v>
      </c>
      <c r="H197" s="30">
        <v>171369.37275189086</v>
      </c>
      <c r="I197" s="30">
        <v>42104.046095146383</v>
      </c>
      <c r="J197" s="30">
        <v>2526.4640871626689</v>
      </c>
      <c r="K197" s="30">
        <v>171369.37275189086</v>
      </c>
    </row>
    <row r="198" spans="1:11" x14ac:dyDescent="0.35">
      <c r="A198" s="31" t="s">
        <v>250</v>
      </c>
      <c r="B198" s="30">
        <v>10105.982721390137</v>
      </c>
      <c r="C198" s="30">
        <v>25263.361684445888</v>
      </c>
      <c r="D198" s="30">
        <v>171369.32767653328</v>
      </c>
      <c r="E198" s="30">
        <v>63153.446217916353</v>
      </c>
      <c r="F198" s="30">
        <v>171369.32767653328</v>
      </c>
      <c r="G198" s="30">
        <v>171369.32767653328</v>
      </c>
      <c r="H198" s="30">
        <v>171369.32767653328</v>
      </c>
      <c r="I198" s="30">
        <v>42104.108002740402</v>
      </c>
      <c r="J198" s="30">
        <v>2526.462990840816</v>
      </c>
      <c r="K198" s="30">
        <v>171369.32767653328</v>
      </c>
    </row>
    <row r="199" spans="1:11" x14ac:dyDescent="0.35">
      <c r="A199" s="31" t="s">
        <v>251</v>
      </c>
      <c r="B199" s="30">
        <v>10105.976040049469</v>
      </c>
      <c r="C199" s="30">
        <v>25263.377145679937</v>
      </c>
      <c r="D199" s="30">
        <v>171369.28475204165</v>
      </c>
      <c r="E199" s="30">
        <v>63153.594139529603</v>
      </c>
      <c r="F199" s="30">
        <v>171369.28475204165</v>
      </c>
      <c r="G199" s="30">
        <v>171369.28475204165</v>
      </c>
      <c r="H199" s="30">
        <v>171369.28475204165</v>
      </c>
      <c r="I199" s="30">
        <v>42104.166966002165</v>
      </c>
      <c r="J199" s="30">
        <v>2526.4619485305757</v>
      </c>
      <c r="K199" s="30">
        <v>171369.28475204165</v>
      </c>
    </row>
    <row r="200" spans="1:11" x14ac:dyDescent="0.35">
      <c r="A200" s="31" t="s">
        <v>252</v>
      </c>
      <c r="B200" s="30">
        <v>10105.96967212416</v>
      </c>
      <c r="C200" s="30">
        <v>25263.391909117159</v>
      </c>
      <c r="D200" s="30">
        <v>171369.24383703354</v>
      </c>
      <c r="E200" s="30">
        <v>63153.73509906284</v>
      </c>
      <c r="F200" s="30">
        <v>171369.24383703354</v>
      </c>
      <c r="G200" s="30">
        <v>171369.24383703354</v>
      </c>
      <c r="H200" s="30">
        <v>171369.24383703354</v>
      </c>
      <c r="I200" s="30">
        <v>42104.223177943641</v>
      </c>
      <c r="J200" s="30">
        <v>2526.4609565843652</v>
      </c>
      <c r="K200" s="30">
        <v>171369.24383703354</v>
      </c>
    </row>
    <row r="201" spans="1:11" x14ac:dyDescent="0.35">
      <c r="A201" s="31" t="s">
        <v>253</v>
      </c>
      <c r="B201" s="30">
        <v>10105.963597342323</v>
      </c>
      <c r="C201" s="30">
        <v>25263.406018477806</v>
      </c>
      <c r="D201" s="30">
        <v>171369.20480174717</v>
      </c>
      <c r="E201" s="30">
        <v>63153.869548032235</v>
      </c>
      <c r="F201" s="30">
        <v>171369.20480174717</v>
      </c>
      <c r="G201" s="30">
        <v>171369.20480174717</v>
      </c>
      <c r="H201" s="30">
        <v>171369.20480174717</v>
      </c>
      <c r="I201" s="30">
        <v>42104.276815750294</v>
      </c>
      <c r="J201" s="30">
        <v>2526.4600116616771</v>
      </c>
      <c r="K201" s="30">
        <v>171369.20480174717</v>
      </c>
    </row>
    <row r="202" spans="1:11" x14ac:dyDescent="0.35">
      <c r="A202" s="31" t="s">
        <v>254</v>
      </c>
      <c r="B202" s="30">
        <v>10105.957797072646</v>
      </c>
      <c r="C202" s="30">
        <v>25263.419514039866</v>
      </c>
      <c r="D202" s="30">
        <v>171369.16752690749</v>
      </c>
      <c r="E202" s="30">
        <v>63153.997901330156</v>
      </c>
      <c r="F202" s="30">
        <v>171369.16752690749</v>
      </c>
      <c r="G202" s="30">
        <v>171369.16752690749</v>
      </c>
      <c r="H202" s="30">
        <v>171369.16752690749</v>
      </c>
      <c r="I202" s="30">
        <v>42104.328042321533</v>
      </c>
      <c r="J202" s="30">
        <v>2526.4591106984426</v>
      </c>
      <c r="K202" s="30">
        <v>171369.16752690749</v>
      </c>
    </row>
    <row r="203" spans="1:11" x14ac:dyDescent="0.35">
      <c r="A203" s="31" t="s">
        <v>255</v>
      </c>
      <c r="B203" s="30">
        <v>10105.952254166781</v>
      </c>
      <c r="C203" s="30">
        <v>25263.432432962014</v>
      </c>
      <c r="D203" s="30">
        <v>171369.13190271999</v>
      </c>
      <c r="E203" s="30">
        <v>63154.12054075201</v>
      </c>
      <c r="F203" s="30">
        <v>171369.13190271999</v>
      </c>
      <c r="G203" s="30">
        <v>171369.13190271999</v>
      </c>
      <c r="H203" s="30">
        <v>171369.13190271999</v>
      </c>
      <c r="I203" s="30">
        <v>42104.377007639319</v>
      </c>
      <c r="J203" s="30">
        <v>2526.4582508799376</v>
      </c>
      <c r="K203" s="30">
        <v>171369.13190271999</v>
      </c>
    </row>
    <row r="204" spans="1:11" x14ac:dyDescent="0.35">
      <c r="A204" s="31" t="s">
        <v>256</v>
      </c>
      <c r="B204" s="30">
        <v>10105.946952819071</v>
      </c>
      <c r="C204" s="30">
        <v>25263.44480957148</v>
      </c>
      <c r="D204" s="30">
        <v>171369.09782797491</v>
      </c>
      <c r="E204" s="30">
        <v>63154.237818132548</v>
      </c>
      <c r="F204" s="30">
        <v>171369.09782797491</v>
      </c>
      <c r="G204" s="30">
        <v>171369.09782797491</v>
      </c>
      <c r="H204" s="30">
        <v>171369.09782797491</v>
      </c>
      <c r="I204" s="30">
        <v>42104.423849985724</v>
      </c>
      <c r="J204" s="30">
        <v>2526.4574296167093</v>
      </c>
      <c r="K204" s="30">
        <v>171369.09782797491</v>
      </c>
    </row>
    <row r="205" spans="1:11" x14ac:dyDescent="0.35">
      <c r="A205" s="31" t="s">
        <v>257</v>
      </c>
      <c r="B205" s="30">
        <v>10105.941878441525</v>
      </c>
      <c r="C205" s="30">
        <v>25263.45667562131</v>
      </c>
      <c r="D205" s="30">
        <v>171369.06520924895</v>
      </c>
      <c r="E205" s="30">
        <v>63154.350058140641</v>
      </c>
      <c r="F205" s="30">
        <v>171369.06520924895</v>
      </c>
      <c r="G205" s="30">
        <v>171369.06520924895</v>
      </c>
      <c r="H205" s="30">
        <v>171369.06520924895</v>
      </c>
      <c r="I205" s="30">
        <v>42104.468697028562</v>
      </c>
      <c r="J205" s="30">
        <v>2526.4566445231812</v>
      </c>
      <c r="K205" s="30">
        <v>171369.06520924895</v>
      </c>
    </row>
    <row r="206" spans="1:11" x14ac:dyDescent="0.35">
      <c r="A206" s="31" t="s">
        <v>258</v>
      </c>
      <c r="B206" s="30">
        <v>10105.937017552224</v>
      </c>
      <c r="C206" s="30">
        <v>25263.468060520714</v>
      </c>
      <c r="D206" s="30">
        <v>171369.03396019261</v>
      </c>
      <c r="E206" s="30">
        <v>63154.457560774077</v>
      </c>
      <c r="F206" s="30">
        <v>171369.03396019261</v>
      </c>
      <c r="G206" s="30">
        <v>171369.03396019261</v>
      </c>
      <c r="H206" s="30">
        <v>171369.03396019261</v>
      </c>
      <c r="I206" s="30">
        <v>42104.51166679123</v>
      </c>
      <c r="J206" s="30">
        <v>2526.4558933985941</v>
      </c>
      <c r="K206" s="30">
        <v>171369.03396019261</v>
      </c>
    </row>
    <row r="207" spans="1:11" x14ac:dyDescent="0.35">
      <c r="A207" s="31" t="s">
        <v>259</v>
      </c>
      <c r="B207" s="30">
        <v>10105.93235767548</v>
      </c>
      <c r="C207" s="30">
        <v>25263.478991541724</v>
      </c>
      <c r="D207" s="30">
        <v>171369.00400089225</v>
      </c>
      <c r="E207" s="30">
        <v>63154.560603591206</v>
      </c>
      <c r="F207" s="30">
        <v>171369.00400089225</v>
      </c>
      <c r="G207" s="30">
        <v>171369.00400089225</v>
      </c>
      <c r="H207" s="30">
        <v>171369.00400089225</v>
      </c>
      <c r="I207" s="30">
        <v>42104.552868520426</v>
      </c>
      <c r="J207" s="30">
        <v>2526.4551742099907</v>
      </c>
      <c r="K207" s="30">
        <v>171369.00400089225</v>
      </c>
    </row>
    <row r="208" spans="1:11" x14ac:dyDescent="0.35">
      <c r="A208" s="31" t="s">
        <v>260</v>
      </c>
      <c r="B208" s="30">
        <v>10105.927887252343</v>
      </c>
      <c r="C208" s="30">
        <v>25263.489494004592</v>
      </c>
      <c r="D208" s="30">
        <v>171368.97525729856</v>
      </c>
      <c r="E208" s="30">
        <v>63154.659443709323</v>
      </c>
      <c r="F208" s="30">
        <v>171368.97525729856</v>
      </c>
      <c r="G208" s="30">
        <v>171368.97525729856</v>
      </c>
      <c r="H208" s="30">
        <v>171368.97525729856</v>
      </c>
      <c r="I208" s="30">
        <v>42104.592403463888</v>
      </c>
      <c r="J208" s="30">
        <v>2526.4544850769989</v>
      </c>
      <c r="K208" s="30">
        <v>171368.97525729856</v>
      </c>
    </row>
    <row r="209" spans="1:11" x14ac:dyDescent="0.35">
      <c r="A209" s="31" t="s">
        <v>261</v>
      </c>
      <c r="B209" s="30">
        <v>10105.92359556036</v>
      </c>
      <c r="C209" s="30">
        <v>25263.49959144491</v>
      </c>
      <c r="D209" s="30">
        <v>171368.94766071369</v>
      </c>
      <c r="E209" s="30">
        <v>63154.75431959908</v>
      </c>
      <c r="F209" s="30">
        <v>171368.94766071369</v>
      </c>
      <c r="G209" s="30">
        <v>171368.94766071369</v>
      </c>
      <c r="H209" s="30">
        <v>171368.94766071369</v>
      </c>
      <c r="I209" s="30">
        <v>42104.630365568904</v>
      </c>
      <c r="J209" s="30">
        <v>2526.4538242582157</v>
      </c>
      <c r="K209" s="30">
        <v>171368.94766071369</v>
      </c>
    </row>
    <row r="210" spans="1:11" x14ac:dyDescent="0.35">
      <c r="A210" s="31" t="s">
        <v>262</v>
      </c>
      <c r="B210" s="30">
        <v>10105.919472641306</v>
      </c>
      <c r="C210" s="30">
        <v>25263.509305763946</v>
      </c>
      <c r="D210" s="30">
        <v>171368.92114732985</v>
      </c>
      <c r="E210" s="30">
        <v>63154.845452696412</v>
      </c>
      <c r="F210" s="30">
        <v>171368.92114732985</v>
      </c>
      <c r="G210" s="30">
        <v>171368.92114732985</v>
      </c>
      <c r="H210" s="30">
        <v>171368.92114732985</v>
      </c>
      <c r="I210" s="30">
        <v>42104.6668421102</v>
      </c>
      <c r="J210" s="30">
        <v>2526.4531901389705</v>
      </c>
      <c r="K210" s="30">
        <v>171368.92114732985</v>
      </c>
    </row>
    <row r="211" spans="1:11" x14ac:dyDescent="0.35">
      <c r="A211" s="31" t="s">
        <v>263</v>
      </c>
      <c r="B211" s="30">
        <v>10105.915509236249</v>
      </c>
      <c r="C211" s="30">
        <v>25263.518657364515</v>
      </c>
      <c r="D211" s="30">
        <v>171368.8956578137</v>
      </c>
      <c r="E211" s="30">
        <v>63154.933048854538</v>
      </c>
      <c r="F211" s="30">
        <v>171368.8956578137</v>
      </c>
      <c r="G211" s="30">
        <v>171368.8956578137</v>
      </c>
      <c r="H211" s="30">
        <v>171368.8956578137</v>
      </c>
      <c r="I211" s="30">
        <v>42104.701914255849</v>
      </c>
      <c r="J211" s="30">
        <v>2526.4525812203451</v>
      </c>
      <c r="K211" s="30">
        <v>171368.8956578137</v>
      </c>
    </row>
    <row r="212" spans="1:11" x14ac:dyDescent="0.35">
      <c r="A212" s="31" t="s">
        <v>264</v>
      </c>
      <c r="B212" s="30">
        <v>10105.91169672688</v>
      </c>
      <c r="C212" s="30">
        <v>25263.527665273701</v>
      </c>
      <c r="D212" s="30">
        <v>171368.87113693194</v>
      </c>
      <c r="E212" s="30">
        <v>63155.017299652754</v>
      </c>
      <c r="F212" s="30">
        <v>171368.87113693194</v>
      </c>
      <c r="G212" s="30">
        <v>171368.87113693194</v>
      </c>
      <c r="H212" s="30">
        <v>171368.87113693194</v>
      </c>
      <c r="I212" s="30">
        <v>42104.735657577556</v>
      </c>
      <c r="J212" s="30">
        <v>2526.4519961092824</v>
      </c>
      <c r="K212" s="30">
        <v>171368.87113693194</v>
      </c>
    </row>
    <row r="213" spans="1:11" x14ac:dyDescent="0.35">
      <c r="A213" s="31" t="s">
        <v>265</v>
      </c>
      <c r="B213" s="30">
        <v>10105.908027082569</v>
      </c>
      <c r="C213" s="30">
        <v>25263.536347254005</v>
      </c>
      <c r="D213" s="30">
        <v>171368.84753321268</v>
      </c>
      <c r="E213" s="30">
        <v>63155.098383578581</v>
      </c>
      <c r="F213" s="30">
        <v>171368.84753321268</v>
      </c>
      <c r="G213" s="30">
        <v>171368.84753321268</v>
      </c>
      <c r="H213" s="30">
        <v>171368.84753321268</v>
      </c>
      <c r="I213" s="30">
        <v>42104.768142511828</v>
      </c>
      <c r="J213" s="30">
        <v>2526.4514335096701</v>
      </c>
      <c r="K213" s="30">
        <v>171368.84753321268</v>
      </c>
    </row>
    <row r="214" spans="1:11" x14ac:dyDescent="0.35">
      <c r="A214" s="31" t="s">
        <v>266</v>
      </c>
      <c r="B214" s="30">
        <v>10105.904492812469</v>
      </c>
      <c r="C214" s="30">
        <v>25263.54471990405</v>
      </c>
      <c r="D214" s="30">
        <v>171368.82479863902</v>
      </c>
      <c r="E214" s="30">
        <v>63155.176467096746</v>
      </c>
      <c r="F214" s="30">
        <v>171368.82479863902</v>
      </c>
      <c r="G214" s="30">
        <v>171368.82479863902</v>
      </c>
      <c r="H214" s="30">
        <v>171368.82479863902</v>
      </c>
      <c r="I214" s="30">
        <v>42104.799434777226</v>
      </c>
      <c r="J214" s="30">
        <v>2526.4508922142913</v>
      </c>
      <c r="K214" s="30">
        <v>171368.82479863902</v>
      </c>
    </row>
    <row r="215" spans="1:11" x14ac:dyDescent="0.35">
      <c r="A215" s="31" t="s">
        <v>267</v>
      </c>
      <c r="B215" s="30">
        <v>10105.901086922127</v>
      </c>
      <c r="C215" s="30">
        <v>25263.552798750068</v>
      </c>
      <c r="D215" s="30">
        <v>171368.80288837204</v>
      </c>
      <c r="E215" s="30">
        <v>63155.251705617658</v>
      </c>
      <c r="F215" s="30">
        <v>171368.80288837204</v>
      </c>
      <c r="G215" s="30">
        <v>171368.80288837204</v>
      </c>
      <c r="H215" s="30">
        <v>171368.80288837204</v>
      </c>
      <c r="I215" s="30">
        <v>42104.829595752417</v>
      </c>
      <c r="J215" s="30">
        <v>2526.4503710975473</v>
      </c>
      <c r="K215" s="30">
        <v>171368.80288837204</v>
      </c>
    </row>
    <row r="216" spans="1:11" x14ac:dyDescent="0.35">
      <c r="A216" s="31" t="s">
        <v>268</v>
      </c>
      <c r="B216" s="30">
        <v>10105.89780287412</v>
      </c>
      <c r="C216" s="30">
        <v>25263.560598328972</v>
      </c>
      <c r="D216" s="30">
        <v>171368.78176049871</v>
      </c>
      <c r="E216" s="30">
        <v>63155.324244375173</v>
      </c>
      <c r="F216" s="30">
        <v>171368.78176049871</v>
      </c>
      <c r="G216" s="30">
        <v>171368.78176049871</v>
      </c>
      <c r="H216" s="30">
        <v>171368.78176049871</v>
      </c>
      <c r="I216" s="30">
        <v>42104.858682819213</v>
      </c>
      <c r="J216" s="30">
        <v>2526.4498691088638</v>
      </c>
      <c r="K216" s="30">
        <v>171368.78176049871</v>
      </c>
    </row>
    <row r="217" spans="1:11" x14ac:dyDescent="0.35">
      <c r="A217" s="31" t="s">
        <v>269</v>
      </c>
      <c r="B217" s="30">
        <v>10105.894634552298</v>
      </c>
      <c r="C217" s="30">
        <v>25263.568132264088</v>
      </c>
      <c r="D217" s="30">
        <v>171368.76137580365</v>
      </c>
      <c r="E217" s="30">
        <v>63155.394219224348</v>
      </c>
      <c r="F217" s="30">
        <v>171368.76137580365</v>
      </c>
      <c r="G217" s="30">
        <v>171368.76137580365</v>
      </c>
      <c r="H217" s="30">
        <v>171368.76137580365</v>
      </c>
      <c r="I217" s="30">
        <v>42104.886749674253</v>
      </c>
      <c r="J217" s="30">
        <v>2526.4493852667179</v>
      </c>
      <c r="K217" s="30">
        <v>171368.76137580365</v>
      </c>
    </row>
    <row r="218" spans="1:11" x14ac:dyDescent="0.35">
      <c r="A218" s="31" t="s">
        <v>270</v>
      </c>
      <c r="B218" s="30">
        <v>10105.891576229302</v>
      </c>
      <c r="C218" s="30">
        <v>25263.575413334056</v>
      </c>
      <c r="D218" s="30">
        <v>171368.74169756082</v>
      </c>
      <c r="E218" s="30">
        <v>63155.46175736672</v>
      </c>
      <c r="F218" s="30">
        <v>171368.74169756082</v>
      </c>
      <c r="G218" s="30">
        <v>171368.74169756082</v>
      </c>
      <c r="H218" s="30">
        <v>171368.74169756082</v>
      </c>
      <c r="I218" s="30">
        <v>42104.913846612639</v>
      </c>
      <c r="J218" s="30">
        <v>2526.4489186532096</v>
      </c>
      <c r="K218" s="30">
        <v>171368.74169756082</v>
      </c>
    </row>
    <row r="219" spans="1:11" x14ac:dyDescent="0.35">
      <c r="A219" s="31" t="s">
        <v>271</v>
      </c>
      <c r="B219" s="30">
        <v>10105.888622536902</v>
      </c>
      <c r="C219" s="30">
        <v>25263.582453535771</v>
      </c>
      <c r="D219" s="30">
        <v>171368.72269134436</v>
      </c>
      <c r="E219" s="30">
        <v>63155.526978010355</v>
      </c>
      <c r="F219" s="30">
        <v>171368.72269134436</v>
      </c>
      <c r="G219" s="30">
        <v>171368.72269134436</v>
      </c>
      <c r="H219" s="30">
        <v>171368.72269134436</v>
      </c>
      <c r="I219" s="30">
        <v>42104.940020786125</v>
      </c>
      <c r="J219" s="30">
        <v>2526.4484684091294</v>
      </c>
      <c r="K219" s="30">
        <v>171368.72269134436</v>
      </c>
    </row>
    <row r="220" spans="1:11" x14ac:dyDescent="0.35">
      <c r="A220" s="31" t="s">
        <v>272</v>
      </c>
      <c r="B220" s="30">
        <v>10105.88576843903</v>
      </c>
      <c r="C220" s="30">
        <v>25263.58926414185</v>
      </c>
      <c r="D220" s="30">
        <v>171368.70432485573</v>
      </c>
      <c r="E220" s="30">
        <v>63155.589992972149</v>
      </c>
      <c r="F220" s="30">
        <v>171368.70432485573</v>
      </c>
      <c r="G220" s="30">
        <v>171368.70432485573</v>
      </c>
      <c r="H220" s="30">
        <v>171368.70432485573</v>
      </c>
      <c r="I220" s="30">
        <v>42104.965316438771</v>
      </c>
      <c r="J220" s="30">
        <v>2526.4480337294654</v>
      </c>
      <c r="K220" s="30">
        <v>171368.70432485573</v>
      </c>
    </row>
    <row r="221" spans="1:11" x14ac:dyDescent="0.35">
      <c r="A221" s="31" t="s">
        <v>273</v>
      </c>
      <c r="B221" s="30">
        <v>10105.883009207137</v>
      </c>
      <c r="C221" s="30">
        <v>25263.595855753236</v>
      </c>
      <c r="D221" s="30">
        <v>171368.68656776621</v>
      </c>
      <c r="E221" s="30">
        <v>63155.650907227187</v>
      </c>
      <c r="F221" s="30">
        <v>171368.68656776621</v>
      </c>
      <c r="G221" s="30">
        <v>171368.68656776621</v>
      </c>
      <c r="H221" s="30">
        <v>171368.68656776621</v>
      </c>
      <c r="I221" s="30">
        <v>42104.989775122158</v>
      </c>
      <c r="J221" s="30">
        <v>2526.4476138593136</v>
      </c>
      <c r="K221" s="30">
        <v>171368.68656776621</v>
      </c>
    </row>
    <row r="222" spans="1:11" x14ac:dyDescent="0.35">
      <c r="A222" s="31" t="s">
        <v>274</v>
      </c>
      <c r="B222" s="30">
        <v>10105.880340397627</v>
      </c>
      <c r="C222" s="30">
        <v>25263.602238347346</v>
      </c>
      <c r="D222" s="30">
        <v>171368.66939157233</v>
      </c>
      <c r="E222" s="30">
        <v>63155.709819411168</v>
      </c>
      <c r="F222" s="30">
        <v>171368.66939157233</v>
      </c>
      <c r="G222" s="30">
        <v>171368.66939157233</v>
      </c>
      <c r="H222" s="30">
        <v>171368.66939157233</v>
      </c>
      <c r="I222" s="30">
        <v>42105.013435891931</v>
      </c>
      <c r="J222" s="30">
        <v>2526.4472080901355</v>
      </c>
      <c r="K222" s="30">
        <v>171368.66939157233</v>
      </c>
    </row>
    <row r="223" spans="1:11" x14ac:dyDescent="0.35">
      <c r="A223" s="31" t="s">
        <v>275</v>
      </c>
      <c r="B223" s="30">
        <v>10105.877757831275</v>
      </c>
      <c r="C223" s="30">
        <v>25263.608421322198</v>
      </c>
      <c r="D223" s="30">
        <v>171368.6527694645</v>
      </c>
      <c r="E223" s="30">
        <v>63155.766822279606</v>
      </c>
      <c r="F223" s="30">
        <v>171368.6527694645</v>
      </c>
      <c r="G223" s="30">
        <v>171368.6527694645</v>
      </c>
      <c r="H223" s="30">
        <v>171368.6527694645</v>
      </c>
      <c r="I223" s="30">
        <v>42105.036335487952</v>
      </c>
      <c r="J223" s="30">
        <v>2526.4468157563515</v>
      </c>
      <c r="K223" s="30">
        <v>171368.6527694645</v>
      </c>
    </row>
    <row r="224" spans="1:11" x14ac:dyDescent="0.35">
      <c r="A224" s="31" t="s">
        <v>276</v>
      </c>
      <c r="B224" s="30">
        <v>10105.875257574309</v>
      </c>
      <c r="C224" s="30">
        <v>25263.614413536903</v>
      </c>
      <c r="D224" s="30">
        <v>171368.6366762057</v>
      </c>
      <c r="E224" s="30">
        <v>63155.822003128931</v>
      </c>
      <c r="F224" s="30">
        <v>171368.6366762057</v>
      </c>
      <c r="G224" s="30">
        <v>171368.6366762057</v>
      </c>
      <c r="H224" s="30">
        <v>171368.6366762057</v>
      </c>
      <c r="I224" s="30">
        <v>42105.058508499278</v>
      </c>
      <c r="J224" s="30">
        <v>2526.4464362322137</v>
      </c>
      <c r="K224" s="30">
        <v>171368.6366762057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AA85-0B98-470F-9CD3-2AAA3B7D5A81}">
  <dimension ref="A1:J272"/>
  <sheetViews>
    <sheetView workbookViewId="0">
      <selection activeCell="G12" sqref="G12"/>
    </sheetView>
    <sheetView workbookViewId="1">
      <selection activeCell="B6" sqref="B6"/>
    </sheetView>
  </sheetViews>
  <sheetFormatPr defaultRowHeight="14.5" x14ac:dyDescent="0.35"/>
  <cols>
    <col min="1" max="1" width="13.08984375" bestFit="1" customWidth="1"/>
    <col min="2" max="2" width="14.54296875" customWidth="1"/>
    <col min="3" max="3" width="17.6328125" bestFit="1" customWidth="1"/>
    <col min="4" max="4" width="14" bestFit="1" customWidth="1"/>
    <col min="5" max="5" width="12.36328125" bestFit="1" customWidth="1"/>
    <col min="6" max="6" width="12.54296875" bestFit="1" customWidth="1"/>
    <col min="7" max="7" width="14.26953125" bestFit="1" customWidth="1"/>
    <col min="8" max="8" width="13.81640625" bestFit="1" customWidth="1"/>
    <col min="9" max="9" width="14" bestFit="1" customWidth="1"/>
    <col min="10" max="11" width="11.1796875" bestFit="1" customWidth="1"/>
  </cols>
  <sheetData>
    <row r="1" spans="1:10" x14ac:dyDescent="0.35">
      <c r="A1" t="s">
        <v>0</v>
      </c>
      <c r="B1" t="s">
        <v>1</v>
      </c>
      <c r="C1" s="1" t="s">
        <v>3</v>
      </c>
      <c r="D1" s="1" t="s">
        <v>5</v>
      </c>
      <c r="E1" t="s">
        <v>23</v>
      </c>
      <c r="F1" t="s">
        <v>4</v>
      </c>
      <c r="G1" t="s">
        <v>6</v>
      </c>
    </row>
    <row r="2" spans="1:10" x14ac:dyDescent="0.35">
      <c r="A2" t="s">
        <v>43</v>
      </c>
      <c r="B2" s="1">
        <v>250000</v>
      </c>
      <c r="C2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147427</v>
      </c>
      <c r="D2" s="1">
        <f>IF(Table13[[#This Row],[Adjusted Income]]&lt;(Table13[[#Totals],[Yearly Income]]/COUNTA(Table13[Yearly Income])),(Table13[[#Totals],[Yearly Income]]/COUNTA(Table13[Yearly Income])),Table13[[#This Row],[Adjusted Income]])</f>
        <v>147427</v>
      </c>
      <c r="E2" s="4">
        <f>1/(Table13[[#This Row],[Outlier Fix]]/Table13[[#Totals],[Outlier Fix]])/100</f>
        <v>0.1</v>
      </c>
      <c r="F2" s="9">
        <f>Table13[[#This Row],[Proportion]]/Table13[[#Totals],[Proportion]]</f>
        <v>0.10000000000000002</v>
      </c>
      <c r="G2" s="3">
        <f>Table13[[#This Row],[Percentage]]*$B$17</f>
        <v>100000.00000000001</v>
      </c>
      <c r="J2" s="10"/>
    </row>
    <row r="3" spans="1:10" x14ac:dyDescent="0.35">
      <c r="A3" t="s">
        <v>45</v>
      </c>
      <c r="B3" s="1">
        <v>100000</v>
      </c>
      <c r="C3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147427</v>
      </c>
      <c r="D3" s="1">
        <f>IF(Table13[[#This Row],[Adjusted Income]]&lt;(Table13[[#Totals],[Yearly Income]]/COUNTA(Table13[Yearly Income])),(Table13[[#Totals],[Yearly Income]]/COUNTA(Table13[Yearly Income])),Table13[[#This Row],[Adjusted Income]])</f>
        <v>147427</v>
      </c>
      <c r="E3" s="4">
        <f>1/(Table13[[#This Row],[Outlier Fix]]/Table13[[#Totals],[Outlier Fix]])/100</f>
        <v>0.1</v>
      </c>
      <c r="F3" s="9">
        <f>Table13[[#This Row],[Proportion]]/Table13[[#Totals],[Proportion]]</f>
        <v>0.10000000000000002</v>
      </c>
      <c r="G3" s="3">
        <f>Table13[[#This Row],[Percentage]]*$B$17</f>
        <v>100000.00000000001</v>
      </c>
      <c r="H3" s="3"/>
      <c r="J3" s="10"/>
    </row>
    <row r="4" spans="1:10" x14ac:dyDescent="0.35">
      <c r="A4" t="s">
        <v>44</v>
      </c>
      <c r="B4" s="1">
        <v>5000</v>
      </c>
      <c r="C4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147427</v>
      </c>
      <c r="D4" s="1">
        <f>IF(Table13[[#This Row],[Adjusted Income]]&lt;(Table13[[#Totals],[Yearly Income]]/COUNTA(Table13[Yearly Income])),(Table13[[#Totals],[Yearly Income]]/COUNTA(Table13[Yearly Income])),Table13[[#This Row],[Adjusted Income]])</f>
        <v>147427</v>
      </c>
      <c r="E4" s="4">
        <f>1/(Table13[[#This Row],[Outlier Fix]]/Table13[[#Totals],[Outlier Fix]])/100</f>
        <v>0.1</v>
      </c>
      <c r="F4" s="9">
        <f>Table13[[#This Row],[Proportion]]/Table13[[#Totals],[Proportion]]</f>
        <v>0.10000000000000002</v>
      </c>
      <c r="G4" s="3">
        <f>Table13[[#This Row],[Percentage]]*$B$17</f>
        <v>100000.00000000001</v>
      </c>
    </row>
    <row r="5" spans="1:10" x14ac:dyDescent="0.35">
      <c r="A5" t="s">
        <v>46</v>
      </c>
      <c r="B5" s="2">
        <v>40000</v>
      </c>
      <c r="C5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147427</v>
      </c>
      <c r="D5" s="1">
        <f>IF(Table13[[#This Row],[Adjusted Income]]&lt;(Table13[[#Totals],[Yearly Income]]/COUNTA(Table13[Yearly Income])),(Table13[[#Totals],[Yearly Income]]/COUNTA(Table13[Yearly Income])),Table13[[#This Row],[Adjusted Income]])</f>
        <v>147427</v>
      </c>
      <c r="E5" s="4">
        <f>1/(Table13[[#This Row],[Outlier Fix]]/Table13[[#Totals],[Outlier Fix]])/100</f>
        <v>0.1</v>
      </c>
      <c r="F5" s="9">
        <f>Table13[[#This Row],[Proportion]]/Table13[[#Totals],[Proportion]]</f>
        <v>0.10000000000000002</v>
      </c>
      <c r="G5" s="3">
        <f>Table13[[#This Row],[Percentage]]*$B$17</f>
        <v>100000.00000000001</v>
      </c>
      <c r="J5" s="1"/>
    </row>
    <row r="6" spans="1:10" x14ac:dyDescent="0.35">
      <c r="A6" t="s">
        <v>47</v>
      </c>
      <c r="B6" s="1">
        <v>0</v>
      </c>
      <c r="C6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147427</v>
      </c>
      <c r="D6" s="1">
        <f>IF(Table13[[#This Row],[Adjusted Income]]&lt;(Table13[[#Totals],[Yearly Income]]/COUNTA(Table13[Yearly Income])),(Table13[[#Totals],[Yearly Income]]/COUNTA(Table13[Yearly Income])),Table13[[#This Row],[Adjusted Income]])</f>
        <v>147427</v>
      </c>
      <c r="E6" s="4">
        <f>1/(Table13[[#This Row],[Outlier Fix]]/Table13[[#Totals],[Outlier Fix]])/100</f>
        <v>0.1</v>
      </c>
      <c r="F6" s="9">
        <f>Table13[[#This Row],[Proportion]]/Table13[[#Totals],[Proportion]]</f>
        <v>0.10000000000000002</v>
      </c>
      <c r="G6" s="3">
        <f>Table13[[#This Row],[Percentage]]*$B$17</f>
        <v>100000.00000000001</v>
      </c>
      <c r="H6" s="1"/>
    </row>
    <row r="7" spans="1:10" x14ac:dyDescent="0.35">
      <c r="A7" t="s">
        <v>48</v>
      </c>
      <c r="B7" s="1">
        <v>7270</v>
      </c>
      <c r="C7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147427</v>
      </c>
      <c r="D7" s="1">
        <f>IF(Table13[[#This Row],[Adjusted Income]]&lt;(Table13[[#Totals],[Yearly Income]]/COUNTA(Table13[Yearly Income])),(Table13[[#Totals],[Yearly Income]]/COUNTA(Table13[Yearly Income])),Table13[[#This Row],[Adjusted Income]])</f>
        <v>147427</v>
      </c>
      <c r="E7" s="4">
        <f>1/(Table13[[#This Row],[Outlier Fix]]/Table13[[#Totals],[Outlier Fix]])/100</f>
        <v>0.1</v>
      </c>
      <c r="F7" s="9">
        <f>Table13[[#This Row],[Proportion]]/Table13[[#Totals],[Proportion]]</f>
        <v>0.10000000000000002</v>
      </c>
      <c r="G7" s="3">
        <f>Table13[[#This Row],[Percentage]]*$B$17</f>
        <v>100000.00000000001</v>
      </c>
    </row>
    <row r="8" spans="1:10" x14ac:dyDescent="0.35">
      <c r="A8" t="s">
        <v>49</v>
      </c>
      <c r="B8" s="1">
        <v>10000</v>
      </c>
      <c r="C8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147427</v>
      </c>
      <c r="D8" s="1">
        <f>IF(Table13[[#This Row],[Adjusted Income]]&lt;(Table13[[#Totals],[Yearly Income]]/COUNTA(Table13[Yearly Income])),(Table13[[#Totals],[Yearly Income]]/COUNTA(Table13[Yearly Income])),Table13[[#This Row],[Adjusted Income]])</f>
        <v>147427</v>
      </c>
      <c r="E8" s="4">
        <f>1/(Table13[[#This Row],[Outlier Fix]]/Table13[[#Totals],[Outlier Fix]])/100</f>
        <v>0.1</v>
      </c>
      <c r="F8" s="9">
        <f>Table13[[#This Row],[Proportion]]/Table13[[#Totals],[Proportion]]</f>
        <v>0.10000000000000002</v>
      </c>
      <c r="G8" s="3">
        <f>Table13[[#This Row],[Percentage]]*$B$17</f>
        <v>100000.00000000001</v>
      </c>
    </row>
    <row r="9" spans="1:10" x14ac:dyDescent="0.35">
      <c r="A9" t="s">
        <v>50</v>
      </c>
      <c r="B9" s="1">
        <v>60000</v>
      </c>
      <c r="C9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147427</v>
      </c>
      <c r="D9" s="1">
        <f>IF(Table13[[#This Row],[Adjusted Income]]&lt;(Table13[[#Totals],[Yearly Income]]/COUNTA(Table13[Yearly Income])),(Table13[[#Totals],[Yearly Income]]/COUNTA(Table13[Yearly Income])),Table13[[#This Row],[Adjusted Income]])</f>
        <v>147427</v>
      </c>
      <c r="E9" s="4">
        <f>1/(Table13[[#This Row],[Outlier Fix]]/Table13[[#Totals],[Outlier Fix]])/100</f>
        <v>0.1</v>
      </c>
      <c r="F9" s="9">
        <f>Table13[[#This Row],[Proportion]]/Table13[[#Totals],[Proportion]]</f>
        <v>0.10000000000000002</v>
      </c>
      <c r="G9" s="3">
        <f>Table13[[#This Row],[Percentage]]*$B$17</f>
        <v>100000.00000000001</v>
      </c>
    </row>
    <row r="10" spans="1:10" x14ac:dyDescent="0.35">
      <c r="A10" t="s">
        <v>51</v>
      </c>
      <c r="B10" s="1">
        <v>1000000</v>
      </c>
      <c r="C10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147427</v>
      </c>
      <c r="D10" s="1">
        <f>IF(Table13[[#This Row],[Adjusted Income]]&lt;(Table13[[#Totals],[Yearly Income]]/COUNTA(Table13[Yearly Income])),(Table13[[#Totals],[Yearly Income]]/COUNTA(Table13[Yearly Income])),Table13[[#This Row],[Adjusted Income]])</f>
        <v>147427</v>
      </c>
      <c r="E10" s="4">
        <f>1/(Table13[[#This Row],[Outlier Fix]]/Table13[[#Totals],[Outlier Fix]])/100</f>
        <v>0.1</v>
      </c>
      <c r="F10" s="9">
        <f>Table13[[#This Row],[Proportion]]/Table13[[#Totals],[Proportion]]</f>
        <v>0.10000000000000002</v>
      </c>
      <c r="G10" s="3">
        <f>Table13[[#This Row],[Percentage]]*$B$17</f>
        <v>100000.00000000001</v>
      </c>
    </row>
    <row r="11" spans="1:10" x14ac:dyDescent="0.35">
      <c r="A11" t="s">
        <v>52</v>
      </c>
      <c r="B11" s="1">
        <v>2000</v>
      </c>
      <c r="C11" s="1">
        <f>IF(Table13[[#This Row],[Yearly Income]]&lt;Table13[[#Totals],[Yearly Income]], (Table13[[#This Row],[Yearly Income]]+((Table13[[#Totals],[Yearly Income]]-Table13[[#This Row],[Yearly Income]]))^(1/$B$16)),(Table13[[#This Row],[Yearly Income]]-((Table13[[#This Row],[Yearly Income]]-Table13[[#Totals],[Yearly Income]]))^(1/$B$16)))</f>
        <v>147427</v>
      </c>
      <c r="D11" s="1">
        <f>IF(Table13[[#This Row],[Adjusted Income]]&lt;(Table13[[#Totals],[Yearly Income]]/COUNTA(Table13[Yearly Income])),(Table13[[#Totals],[Yearly Income]]/COUNTA(Table13[Yearly Income])),Table13[[#This Row],[Adjusted Income]])</f>
        <v>147427</v>
      </c>
      <c r="E11" s="4">
        <f>1/(Table13[[#This Row],[Outlier Fix]]/Table13[[#Totals],[Outlier Fix]])/100</f>
        <v>0.1</v>
      </c>
      <c r="F11" s="9">
        <f>Table13[[#This Row],[Proportion]]/Table13[[#Totals],[Proportion]]</f>
        <v>0.10000000000000002</v>
      </c>
      <c r="G11" s="3">
        <f>Table13[[#This Row],[Percentage]]*$B$17</f>
        <v>100000.00000000001</v>
      </c>
      <c r="H11" s="11"/>
    </row>
    <row r="12" spans="1:10" x14ac:dyDescent="0.35">
      <c r="A12" t="s">
        <v>2</v>
      </c>
      <c r="B12" s="8">
        <f>SUBTOTAL(101,Table13[Yearly Income])</f>
        <v>147427</v>
      </c>
      <c r="C12" s="8">
        <f>SUBTOTAL(109,Table13[Adjusted Income])</f>
        <v>1474270</v>
      </c>
      <c r="D12" s="8">
        <f>SUBTOTAL(109,Table13[Outlier Fix])</f>
        <v>1474270</v>
      </c>
      <c r="E12" s="7">
        <f>SUBTOTAL(109,Table13[Proportion])</f>
        <v>0.99999999999999989</v>
      </c>
      <c r="F12" s="9">
        <f>SUBTOTAL(109,Table13[Percentage])</f>
        <v>1</v>
      </c>
      <c r="G12" s="11">
        <f>SUBTOTAL(109,Table13[Money Given])</f>
        <v>1000000.0000000001</v>
      </c>
    </row>
    <row r="15" spans="1:10" ht="18.5" x14ac:dyDescent="0.45">
      <c r="A15" s="32" t="s">
        <v>40</v>
      </c>
      <c r="B15" s="32"/>
      <c r="C15" s="4"/>
      <c r="D15" s="5"/>
      <c r="E15" s="4"/>
    </row>
    <row r="16" spans="1:10" x14ac:dyDescent="0.35">
      <c r="A16" s="21" t="s">
        <v>41</v>
      </c>
      <c r="B16">
        <v>1</v>
      </c>
      <c r="C16" s="4"/>
      <c r="D16" s="5"/>
      <c r="E16" s="4"/>
    </row>
    <row r="17" spans="1:5" x14ac:dyDescent="0.35">
      <c r="A17" t="s">
        <v>42</v>
      </c>
      <c r="B17" s="1">
        <v>1000000</v>
      </c>
      <c r="C17" s="4"/>
      <c r="D17" s="5"/>
      <c r="E17" s="4"/>
    </row>
    <row r="18" spans="1:5" x14ac:dyDescent="0.35">
      <c r="B18" s="1"/>
      <c r="C18" s="4"/>
      <c r="D18" s="5"/>
      <c r="E18" s="4"/>
    </row>
    <row r="19" spans="1:5" x14ac:dyDescent="0.35">
      <c r="B19" s="1"/>
      <c r="C19" s="4"/>
      <c r="D19" s="5"/>
      <c r="E19" s="4"/>
    </row>
    <row r="20" spans="1:5" x14ac:dyDescent="0.35">
      <c r="B20" s="1"/>
      <c r="C20" s="4"/>
      <c r="D20" s="5"/>
      <c r="E20" s="4"/>
    </row>
    <row r="21" spans="1:5" x14ac:dyDescent="0.35">
      <c r="B21" s="1"/>
      <c r="C21" s="4"/>
      <c r="D21" s="5"/>
      <c r="E21" s="4"/>
    </row>
    <row r="22" spans="1:5" x14ac:dyDescent="0.35">
      <c r="B22" s="1"/>
      <c r="C22" s="4"/>
      <c r="D22" s="5"/>
      <c r="E22" s="4"/>
    </row>
    <row r="23" spans="1:5" x14ac:dyDescent="0.35">
      <c r="B23" s="1"/>
      <c r="C23" s="4"/>
      <c r="D23" s="5"/>
      <c r="E23" s="4"/>
    </row>
    <row r="24" spans="1:5" x14ac:dyDescent="0.35">
      <c r="B24" s="1"/>
      <c r="C24" s="4"/>
      <c r="D24" s="5"/>
      <c r="E24" s="4"/>
    </row>
    <row r="25" spans="1:5" x14ac:dyDescent="0.35">
      <c r="B25" s="8"/>
      <c r="C25" s="7"/>
      <c r="D25" s="6"/>
      <c r="E25" s="7"/>
    </row>
    <row r="28" spans="1:5" x14ac:dyDescent="0.35">
      <c r="B28" s="1"/>
      <c r="C28" s="4"/>
      <c r="D28" s="5"/>
      <c r="E28" s="4"/>
    </row>
    <row r="29" spans="1:5" x14ac:dyDescent="0.35">
      <c r="B29" s="1"/>
      <c r="C29" s="4"/>
      <c r="D29" s="5"/>
      <c r="E29" s="4"/>
    </row>
    <row r="30" spans="1:5" x14ac:dyDescent="0.35">
      <c r="B30" s="1"/>
      <c r="C30" s="4"/>
      <c r="D30" s="5"/>
      <c r="E30" s="4"/>
    </row>
    <row r="31" spans="1:5" x14ac:dyDescent="0.35">
      <c r="B31" s="1"/>
      <c r="C31" s="4"/>
      <c r="D31" s="5"/>
      <c r="E31" s="4"/>
    </row>
    <row r="32" spans="1:5" x14ac:dyDescent="0.35">
      <c r="B32" s="1"/>
      <c r="C32" s="4"/>
      <c r="D32" s="5"/>
      <c r="E32" s="4"/>
    </row>
    <row r="33" spans="2:5" x14ac:dyDescent="0.35">
      <c r="B33" s="1"/>
      <c r="C33" s="4"/>
      <c r="D33" s="5"/>
      <c r="E33" s="4"/>
    </row>
    <row r="34" spans="2:5" x14ac:dyDescent="0.35">
      <c r="B34" s="1"/>
      <c r="C34" s="4"/>
      <c r="D34" s="5"/>
      <c r="E34" s="4"/>
    </row>
    <row r="35" spans="2:5" x14ac:dyDescent="0.35">
      <c r="B35" s="1"/>
      <c r="C35" s="4"/>
      <c r="D35" s="5"/>
      <c r="E35" s="4"/>
    </row>
    <row r="36" spans="2:5" x14ac:dyDescent="0.35">
      <c r="B36" s="1"/>
      <c r="C36" s="4"/>
      <c r="D36" s="5"/>
      <c r="E36" s="4"/>
    </row>
    <row r="37" spans="2:5" x14ac:dyDescent="0.35">
      <c r="B37" s="1"/>
      <c r="C37" s="4"/>
      <c r="D37" s="5"/>
      <c r="E37" s="4"/>
    </row>
    <row r="38" spans="2:5" x14ac:dyDescent="0.35">
      <c r="B38" s="8"/>
      <c r="C38" s="7"/>
      <c r="D38" s="6"/>
      <c r="E38" s="7"/>
    </row>
    <row r="41" spans="2:5" x14ac:dyDescent="0.35">
      <c r="B41" s="1"/>
      <c r="C41" s="4"/>
      <c r="D41" s="5"/>
      <c r="E41" s="4"/>
    </row>
    <row r="42" spans="2:5" x14ac:dyDescent="0.35">
      <c r="B42" s="1"/>
      <c r="C42" s="4"/>
      <c r="D42" s="5"/>
      <c r="E42" s="4"/>
    </row>
    <row r="43" spans="2:5" x14ac:dyDescent="0.35">
      <c r="B43" s="1"/>
      <c r="C43" s="4"/>
      <c r="D43" s="5"/>
      <c r="E43" s="4"/>
    </row>
    <row r="44" spans="2:5" x14ac:dyDescent="0.35">
      <c r="B44" s="1"/>
      <c r="C44" s="4"/>
      <c r="D44" s="5"/>
      <c r="E44" s="4"/>
    </row>
    <row r="45" spans="2:5" x14ac:dyDescent="0.35">
      <c r="B45" s="1"/>
      <c r="C45" s="4"/>
      <c r="D45" s="5"/>
      <c r="E45" s="4"/>
    </row>
    <row r="46" spans="2:5" x14ac:dyDescent="0.35">
      <c r="B46" s="1"/>
      <c r="C46" s="4"/>
      <c r="D46" s="5"/>
      <c r="E46" s="4"/>
    </row>
    <row r="47" spans="2:5" x14ac:dyDescent="0.35">
      <c r="B47" s="1"/>
      <c r="C47" s="4"/>
      <c r="D47" s="5"/>
      <c r="E47" s="4"/>
    </row>
    <row r="48" spans="2:5" x14ac:dyDescent="0.35">
      <c r="B48" s="1"/>
      <c r="C48" s="4"/>
      <c r="D48" s="5"/>
      <c r="E48" s="4"/>
    </row>
    <row r="49" spans="2:5" x14ac:dyDescent="0.35">
      <c r="B49" s="1"/>
      <c r="C49" s="4"/>
      <c r="D49" s="5"/>
      <c r="E49" s="4"/>
    </row>
    <row r="50" spans="2:5" x14ac:dyDescent="0.35">
      <c r="B50" s="1"/>
      <c r="C50" s="4"/>
      <c r="D50" s="5"/>
      <c r="E50" s="4"/>
    </row>
    <row r="51" spans="2:5" x14ac:dyDescent="0.35">
      <c r="B51" s="8"/>
      <c r="C51" s="7"/>
      <c r="D51" s="6"/>
      <c r="E51" s="7"/>
    </row>
    <row r="54" spans="2:5" x14ac:dyDescent="0.35">
      <c r="B54" s="1"/>
      <c r="C54" s="4"/>
      <c r="D54" s="5"/>
      <c r="E54" s="4"/>
    </row>
    <row r="55" spans="2:5" x14ac:dyDescent="0.35">
      <c r="B55" s="1"/>
      <c r="C55" s="4"/>
      <c r="D55" s="5"/>
      <c r="E55" s="4"/>
    </row>
    <row r="56" spans="2:5" x14ac:dyDescent="0.35">
      <c r="B56" s="1"/>
      <c r="C56" s="4"/>
      <c r="D56" s="5"/>
      <c r="E56" s="4"/>
    </row>
    <row r="57" spans="2:5" x14ac:dyDescent="0.35">
      <c r="B57" s="1"/>
      <c r="C57" s="4"/>
      <c r="D57" s="5"/>
      <c r="E57" s="4"/>
    </row>
    <row r="58" spans="2:5" x14ac:dyDescent="0.35">
      <c r="B58" s="1"/>
      <c r="C58" s="4"/>
      <c r="D58" s="5"/>
      <c r="E58" s="4"/>
    </row>
    <row r="59" spans="2:5" x14ac:dyDescent="0.35">
      <c r="B59" s="1"/>
      <c r="C59" s="4"/>
      <c r="D59" s="5"/>
      <c r="E59" s="4"/>
    </row>
    <row r="60" spans="2:5" x14ac:dyDescent="0.35">
      <c r="B60" s="1"/>
      <c r="C60" s="4"/>
      <c r="D60" s="5"/>
      <c r="E60" s="4"/>
    </row>
    <row r="61" spans="2:5" x14ac:dyDescent="0.35">
      <c r="B61" s="1"/>
      <c r="C61" s="4"/>
      <c r="D61" s="5"/>
      <c r="E61" s="4"/>
    </row>
    <row r="62" spans="2:5" x14ac:dyDescent="0.35">
      <c r="B62" s="1"/>
      <c r="C62" s="4"/>
      <c r="D62" s="5"/>
      <c r="E62" s="4"/>
    </row>
    <row r="63" spans="2:5" x14ac:dyDescent="0.35">
      <c r="B63" s="1"/>
      <c r="C63" s="4"/>
      <c r="D63" s="5"/>
      <c r="E63" s="4"/>
    </row>
    <row r="64" spans="2:5" x14ac:dyDescent="0.35">
      <c r="B64" s="8"/>
      <c r="C64" s="7"/>
      <c r="D64" s="6"/>
      <c r="E64" s="7"/>
    </row>
    <row r="67" spans="2:5" x14ac:dyDescent="0.35">
      <c r="B67" s="1"/>
      <c r="C67" s="4"/>
      <c r="D67" s="5"/>
      <c r="E67" s="4"/>
    </row>
    <row r="68" spans="2:5" x14ac:dyDescent="0.35">
      <c r="B68" s="1"/>
      <c r="C68" s="4"/>
      <c r="D68" s="5"/>
      <c r="E68" s="4"/>
    </row>
    <row r="69" spans="2:5" x14ac:dyDescent="0.35">
      <c r="B69" s="1"/>
      <c r="C69" s="4"/>
      <c r="D69" s="5"/>
      <c r="E69" s="4"/>
    </row>
    <row r="70" spans="2:5" x14ac:dyDescent="0.35">
      <c r="B70" s="1"/>
      <c r="C70" s="4"/>
      <c r="D70" s="5"/>
      <c r="E70" s="4"/>
    </row>
    <row r="71" spans="2:5" x14ac:dyDescent="0.35">
      <c r="B71" s="1"/>
      <c r="C71" s="4"/>
      <c r="D71" s="5"/>
      <c r="E71" s="4"/>
    </row>
    <row r="72" spans="2:5" x14ac:dyDescent="0.35">
      <c r="B72" s="1"/>
      <c r="C72" s="4"/>
      <c r="D72" s="5"/>
      <c r="E72" s="4"/>
    </row>
    <row r="73" spans="2:5" x14ac:dyDescent="0.35">
      <c r="B73" s="1"/>
      <c r="C73" s="4"/>
      <c r="D73" s="5"/>
      <c r="E73" s="4"/>
    </row>
    <row r="74" spans="2:5" x14ac:dyDescent="0.35">
      <c r="B74" s="1"/>
      <c r="C74" s="4"/>
      <c r="D74" s="5"/>
      <c r="E74" s="4"/>
    </row>
    <row r="75" spans="2:5" x14ac:dyDescent="0.35">
      <c r="B75" s="1"/>
      <c r="C75" s="4"/>
      <c r="D75" s="5"/>
      <c r="E75" s="4"/>
    </row>
    <row r="76" spans="2:5" x14ac:dyDescent="0.35">
      <c r="B76" s="1"/>
      <c r="C76" s="4"/>
      <c r="D76" s="5"/>
      <c r="E76" s="4"/>
    </row>
    <row r="77" spans="2:5" x14ac:dyDescent="0.35">
      <c r="B77" s="8"/>
      <c r="C77" s="7"/>
      <c r="D77" s="6"/>
      <c r="E77" s="7"/>
    </row>
    <row r="80" spans="2:5" x14ac:dyDescent="0.35">
      <c r="B80" s="1"/>
      <c r="C80" s="4"/>
      <c r="D80" s="5"/>
      <c r="E80" s="4"/>
    </row>
    <row r="81" spans="2:5" x14ac:dyDescent="0.35">
      <c r="B81" s="1"/>
      <c r="C81" s="4"/>
      <c r="D81" s="5"/>
      <c r="E81" s="4"/>
    </row>
    <row r="82" spans="2:5" x14ac:dyDescent="0.35">
      <c r="B82" s="1"/>
      <c r="C82" s="4"/>
      <c r="D82" s="5"/>
      <c r="E82" s="4"/>
    </row>
    <row r="83" spans="2:5" x14ac:dyDescent="0.35">
      <c r="B83" s="1"/>
      <c r="C83" s="4"/>
      <c r="D83" s="5"/>
      <c r="E83" s="4"/>
    </row>
    <row r="84" spans="2:5" x14ac:dyDescent="0.35">
      <c r="B84" s="1"/>
      <c r="C84" s="4"/>
      <c r="D84" s="5"/>
      <c r="E84" s="4"/>
    </row>
    <row r="85" spans="2:5" x14ac:dyDescent="0.35">
      <c r="B85" s="1"/>
      <c r="C85" s="4"/>
      <c r="D85" s="5"/>
      <c r="E85" s="4"/>
    </row>
    <row r="86" spans="2:5" x14ac:dyDescent="0.35">
      <c r="B86" s="1"/>
      <c r="C86" s="4"/>
      <c r="D86" s="5"/>
      <c r="E86" s="4"/>
    </row>
    <row r="87" spans="2:5" x14ac:dyDescent="0.35">
      <c r="B87" s="1"/>
      <c r="C87" s="4"/>
      <c r="D87" s="5"/>
      <c r="E87" s="4"/>
    </row>
    <row r="88" spans="2:5" x14ac:dyDescent="0.35">
      <c r="B88" s="1"/>
      <c r="C88" s="4"/>
      <c r="D88" s="5"/>
      <c r="E88" s="4"/>
    </row>
    <row r="89" spans="2:5" x14ac:dyDescent="0.35">
      <c r="B89" s="1"/>
      <c r="C89" s="4"/>
      <c r="D89" s="5"/>
      <c r="E89" s="4"/>
    </row>
    <row r="90" spans="2:5" x14ac:dyDescent="0.35">
      <c r="B90" s="8"/>
      <c r="C90" s="7"/>
      <c r="D90" s="6"/>
      <c r="E90" s="7"/>
    </row>
    <row r="93" spans="2:5" x14ac:dyDescent="0.35">
      <c r="B93" s="1"/>
      <c r="C93" s="4"/>
      <c r="D93" s="5"/>
      <c r="E93" s="4"/>
    </row>
    <row r="94" spans="2:5" x14ac:dyDescent="0.35">
      <c r="B94" s="1"/>
      <c r="C94" s="4"/>
      <c r="D94" s="5"/>
      <c r="E94" s="4"/>
    </row>
    <row r="95" spans="2:5" x14ac:dyDescent="0.35">
      <c r="B95" s="1"/>
      <c r="C95" s="4"/>
      <c r="D95" s="5"/>
      <c r="E95" s="4"/>
    </row>
    <row r="96" spans="2:5" x14ac:dyDescent="0.35">
      <c r="B96" s="1"/>
      <c r="C96" s="4"/>
      <c r="D96" s="5"/>
      <c r="E96" s="4"/>
    </row>
    <row r="97" spans="2:5" x14ac:dyDescent="0.35">
      <c r="B97" s="1"/>
      <c r="C97" s="4"/>
      <c r="D97" s="5"/>
      <c r="E97" s="4"/>
    </row>
    <row r="98" spans="2:5" x14ac:dyDescent="0.35">
      <c r="B98" s="1"/>
      <c r="C98" s="4"/>
      <c r="D98" s="5"/>
      <c r="E98" s="4"/>
    </row>
    <row r="99" spans="2:5" x14ac:dyDescent="0.35">
      <c r="B99" s="1"/>
      <c r="C99" s="4"/>
      <c r="D99" s="5"/>
      <c r="E99" s="4"/>
    </row>
    <row r="100" spans="2:5" x14ac:dyDescent="0.35">
      <c r="B100" s="1"/>
      <c r="C100" s="4"/>
      <c r="D100" s="5"/>
      <c r="E100" s="4"/>
    </row>
    <row r="101" spans="2:5" x14ac:dyDescent="0.35">
      <c r="B101" s="1"/>
      <c r="C101" s="4"/>
      <c r="D101" s="5"/>
      <c r="E101" s="4"/>
    </row>
    <row r="102" spans="2:5" x14ac:dyDescent="0.35">
      <c r="B102" s="1"/>
      <c r="C102" s="4"/>
      <c r="D102" s="5"/>
      <c r="E102" s="4"/>
    </row>
    <row r="103" spans="2:5" x14ac:dyDescent="0.35">
      <c r="B103" s="8"/>
      <c r="C103" s="7"/>
      <c r="D103" s="6"/>
      <c r="E103" s="7"/>
    </row>
    <row r="106" spans="2:5" x14ac:dyDescent="0.35">
      <c r="B106" s="1"/>
      <c r="C106" s="4"/>
      <c r="D106" s="5"/>
      <c r="E106" s="4"/>
    </row>
    <row r="107" spans="2:5" x14ac:dyDescent="0.35">
      <c r="B107" s="1"/>
      <c r="C107" s="4"/>
      <c r="D107" s="5"/>
      <c r="E107" s="4"/>
    </row>
    <row r="108" spans="2:5" x14ac:dyDescent="0.35">
      <c r="B108" s="1"/>
      <c r="C108" s="4"/>
      <c r="D108" s="5"/>
      <c r="E108" s="4"/>
    </row>
    <row r="109" spans="2:5" x14ac:dyDescent="0.35">
      <c r="B109" s="1"/>
      <c r="C109" s="4"/>
      <c r="D109" s="5"/>
      <c r="E109" s="4"/>
    </row>
    <row r="110" spans="2:5" x14ac:dyDescent="0.35">
      <c r="B110" s="1"/>
      <c r="C110" s="4"/>
      <c r="D110" s="5"/>
      <c r="E110" s="4"/>
    </row>
    <row r="111" spans="2:5" x14ac:dyDescent="0.35">
      <c r="B111" s="1"/>
      <c r="C111" s="4"/>
      <c r="D111" s="5"/>
      <c r="E111" s="4"/>
    </row>
    <row r="112" spans="2:5" x14ac:dyDescent="0.35">
      <c r="B112" s="1"/>
      <c r="C112" s="4"/>
      <c r="D112" s="5"/>
      <c r="E112" s="4"/>
    </row>
    <row r="113" spans="2:5" x14ac:dyDescent="0.35">
      <c r="B113" s="1"/>
      <c r="C113" s="4"/>
      <c r="D113" s="5"/>
      <c r="E113" s="4"/>
    </row>
    <row r="114" spans="2:5" x14ac:dyDescent="0.35">
      <c r="B114" s="1"/>
      <c r="C114" s="4"/>
      <c r="D114" s="5"/>
      <c r="E114" s="4"/>
    </row>
    <row r="115" spans="2:5" x14ac:dyDescent="0.35">
      <c r="B115" s="1"/>
      <c r="C115" s="4"/>
      <c r="D115" s="5"/>
      <c r="E115" s="4"/>
    </row>
    <row r="116" spans="2:5" x14ac:dyDescent="0.35">
      <c r="B116" s="8"/>
      <c r="C116" s="7"/>
      <c r="D116" s="6"/>
      <c r="E116" s="7"/>
    </row>
    <row r="119" spans="2:5" x14ac:dyDescent="0.35">
      <c r="B119" s="1"/>
      <c r="C119" s="4"/>
      <c r="D119" s="5"/>
      <c r="E119" s="4"/>
    </row>
    <row r="120" spans="2:5" x14ac:dyDescent="0.35">
      <c r="B120" s="1"/>
      <c r="C120" s="4"/>
      <c r="D120" s="5"/>
      <c r="E120" s="4"/>
    </row>
    <row r="121" spans="2:5" x14ac:dyDescent="0.35">
      <c r="B121" s="1"/>
      <c r="C121" s="4"/>
      <c r="D121" s="5"/>
      <c r="E121" s="4"/>
    </row>
    <row r="122" spans="2:5" x14ac:dyDescent="0.35">
      <c r="B122" s="1"/>
      <c r="C122" s="4"/>
      <c r="D122" s="5"/>
      <c r="E122" s="4"/>
    </row>
    <row r="123" spans="2:5" x14ac:dyDescent="0.35">
      <c r="B123" s="1"/>
      <c r="C123" s="4"/>
      <c r="D123" s="5"/>
      <c r="E123" s="4"/>
    </row>
    <row r="124" spans="2:5" x14ac:dyDescent="0.35">
      <c r="B124" s="1"/>
      <c r="C124" s="4"/>
      <c r="D124" s="5"/>
      <c r="E124" s="4"/>
    </row>
    <row r="125" spans="2:5" x14ac:dyDescent="0.35">
      <c r="B125" s="1"/>
      <c r="C125" s="4"/>
      <c r="D125" s="5"/>
      <c r="E125" s="4"/>
    </row>
    <row r="126" spans="2:5" x14ac:dyDescent="0.35">
      <c r="B126" s="1"/>
      <c r="C126" s="4"/>
      <c r="D126" s="5"/>
      <c r="E126" s="4"/>
    </row>
    <row r="127" spans="2:5" x14ac:dyDescent="0.35">
      <c r="B127" s="1"/>
      <c r="C127" s="4"/>
      <c r="D127" s="5"/>
      <c r="E127" s="4"/>
    </row>
    <row r="128" spans="2:5" x14ac:dyDescent="0.35">
      <c r="B128" s="1"/>
      <c r="C128" s="4"/>
      <c r="D128" s="5"/>
      <c r="E128" s="4"/>
    </row>
    <row r="129" spans="2:5" x14ac:dyDescent="0.35">
      <c r="B129" s="8"/>
      <c r="C129" s="7"/>
      <c r="D129" s="6"/>
      <c r="E129" s="7"/>
    </row>
    <row r="132" spans="2:5" x14ac:dyDescent="0.35">
      <c r="B132" s="1"/>
      <c r="C132" s="4"/>
      <c r="D132" s="5"/>
      <c r="E132" s="4"/>
    </row>
    <row r="133" spans="2:5" x14ac:dyDescent="0.35">
      <c r="B133" s="1"/>
      <c r="C133" s="4"/>
      <c r="D133" s="5"/>
      <c r="E133" s="4"/>
    </row>
    <row r="134" spans="2:5" x14ac:dyDescent="0.35">
      <c r="B134" s="1"/>
      <c r="C134" s="4"/>
      <c r="D134" s="5"/>
      <c r="E134" s="4"/>
    </row>
    <row r="135" spans="2:5" x14ac:dyDescent="0.35">
      <c r="B135" s="1"/>
      <c r="C135" s="4"/>
      <c r="D135" s="5"/>
      <c r="E135" s="4"/>
    </row>
    <row r="136" spans="2:5" x14ac:dyDescent="0.35">
      <c r="B136" s="1"/>
      <c r="C136" s="4"/>
      <c r="D136" s="5"/>
      <c r="E136" s="4"/>
    </row>
    <row r="137" spans="2:5" x14ac:dyDescent="0.35">
      <c r="B137" s="1"/>
      <c r="C137" s="4"/>
      <c r="D137" s="5"/>
      <c r="E137" s="4"/>
    </row>
    <row r="138" spans="2:5" x14ac:dyDescent="0.35">
      <c r="B138" s="1"/>
      <c r="C138" s="4"/>
      <c r="D138" s="5"/>
      <c r="E138" s="4"/>
    </row>
    <row r="139" spans="2:5" x14ac:dyDescent="0.35">
      <c r="B139" s="1"/>
      <c r="C139" s="4"/>
      <c r="D139" s="5"/>
      <c r="E139" s="4"/>
    </row>
    <row r="140" spans="2:5" x14ac:dyDescent="0.35">
      <c r="B140" s="1"/>
      <c r="C140" s="4"/>
      <c r="D140" s="5"/>
      <c r="E140" s="4"/>
    </row>
    <row r="141" spans="2:5" x14ac:dyDescent="0.35">
      <c r="B141" s="1"/>
      <c r="C141" s="4"/>
      <c r="D141" s="5"/>
      <c r="E141" s="4"/>
    </row>
    <row r="142" spans="2:5" x14ac:dyDescent="0.35">
      <c r="B142" s="8"/>
      <c r="C142" s="7"/>
      <c r="D142" s="6"/>
      <c r="E142" s="7"/>
    </row>
    <row r="145" spans="2:5" x14ac:dyDescent="0.35">
      <c r="B145" s="1"/>
      <c r="C145" s="4"/>
      <c r="D145" s="5"/>
      <c r="E145" s="4"/>
    </row>
    <row r="146" spans="2:5" x14ac:dyDescent="0.35">
      <c r="B146" s="1"/>
      <c r="C146" s="4"/>
      <c r="D146" s="5"/>
      <c r="E146" s="4"/>
    </row>
    <row r="147" spans="2:5" x14ac:dyDescent="0.35">
      <c r="B147" s="1"/>
      <c r="C147" s="4"/>
      <c r="D147" s="5"/>
      <c r="E147" s="4"/>
    </row>
    <row r="148" spans="2:5" x14ac:dyDescent="0.35">
      <c r="B148" s="1"/>
      <c r="C148" s="4"/>
      <c r="D148" s="5"/>
      <c r="E148" s="4"/>
    </row>
    <row r="149" spans="2:5" x14ac:dyDescent="0.35">
      <c r="B149" s="1"/>
      <c r="C149" s="4"/>
      <c r="D149" s="5"/>
      <c r="E149" s="4"/>
    </row>
    <row r="150" spans="2:5" x14ac:dyDescent="0.35">
      <c r="B150" s="1"/>
      <c r="C150" s="4"/>
      <c r="D150" s="5"/>
      <c r="E150" s="4"/>
    </row>
    <row r="151" spans="2:5" x14ac:dyDescent="0.35">
      <c r="B151" s="1"/>
      <c r="C151" s="4"/>
      <c r="D151" s="5"/>
      <c r="E151" s="4"/>
    </row>
    <row r="152" spans="2:5" x14ac:dyDescent="0.35">
      <c r="B152" s="1"/>
      <c r="C152" s="4"/>
      <c r="D152" s="5"/>
      <c r="E152" s="4"/>
    </row>
    <row r="153" spans="2:5" x14ac:dyDescent="0.35">
      <c r="B153" s="1"/>
      <c r="C153" s="4"/>
      <c r="D153" s="5"/>
      <c r="E153" s="4"/>
    </row>
    <row r="154" spans="2:5" x14ac:dyDescent="0.35">
      <c r="B154" s="1"/>
      <c r="C154" s="4"/>
      <c r="D154" s="5"/>
      <c r="E154" s="4"/>
    </row>
    <row r="155" spans="2:5" x14ac:dyDescent="0.35">
      <c r="B155" s="8"/>
      <c r="C155" s="7"/>
      <c r="D155" s="6"/>
      <c r="E155" s="7"/>
    </row>
    <row r="158" spans="2:5" x14ac:dyDescent="0.35">
      <c r="B158" s="1"/>
      <c r="C158" s="4"/>
      <c r="D158" s="5"/>
      <c r="E158" s="4"/>
    </row>
    <row r="159" spans="2:5" x14ac:dyDescent="0.35">
      <c r="B159" s="1"/>
      <c r="C159" s="4"/>
      <c r="D159" s="5"/>
      <c r="E159" s="4"/>
    </row>
    <row r="160" spans="2:5" x14ac:dyDescent="0.35">
      <c r="B160" s="1"/>
      <c r="C160" s="4"/>
      <c r="D160" s="5"/>
      <c r="E160" s="4"/>
    </row>
    <row r="161" spans="2:5" x14ac:dyDescent="0.35">
      <c r="B161" s="1"/>
      <c r="C161" s="4"/>
      <c r="D161" s="5"/>
      <c r="E161" s="4"/>
    </row>
    <row r="162" spans="2:5" x14ac:dyDescent="0.35">
      <c r="B162" s="1"/>
      <c r="C162" s="4"/>
      <c r="D162" s="5"/>
      <c r="E162" s="4"/>
    </row>
    <row r="163" spans="2:5" x14ac:dyDescent="0.35">
      <c r="B163" s="1"/>
      <c r="C163" s="4"/>
      <c r="D163" s="5"/>
      <c r="E163" s="4"/>
    </row>
    <row r="164" spans="2:5" x14ac:dyDescent="0.35">
      <c r="B164" s="1"/>
      <c r="C164" s="4"/>
      <c r="D164" s="5"/>
      <c r="E164" s="4"/>
    </row>
    <row r="165" spans="2:5" x14ac:dyDescent="0.35">
      <c r="B165" s="1"/>
      <c r="C165" s="4"/>
      <c r="D165" s="5"/>
      <c r="E165" s="4"/>
    </row>
    <row r="166" spans="2:5" x14ac:dyDescent="0.35">
      <c r="B166" s="1"/>
      <c r="C166" s="4"/>
      <c r="D166" s="5"/>
      <c r="E166" s="4"/>
    </row>
    <row r="167" spans="2:5" x14ac:dyDescent="0.35">
      <c r="B167" s="1"/>
      <c r="C167" s="4"/>
      <c r="D167" s="5"/>
      <c r="E167" s="4"/>
    </row>
    <row r="168" spans="2:5" x14ac:dyDescent="0.35">
      <c r="B168" s="8"/>
      <c r="C168" s="7"/>
      <c r="D168" s="6"/>
      <c r="E168" s="7"/>
    </row>
    <row r="171" spans="2:5" x14ac:dyDescent="0.35">
      <c r="B171" s="1"/>
      <c r="C171" s="4"/>
      <c r="D171" s="5"/>
      <c r="E171" s="4"/>
    </row>
    <row r="172" spans="2:5" x14ac:dyDescent="0.35">
      <c r="B172" s="1"/>
      <c r="C172" s="4"/>
      <c r="D172" s="5"/>
      <c r="E172" s="4"/>
    </row>
    <row r="173" spans="2:5" x14ac:dyDescent="0.35">
      <c r="B173" s="1"/>
      <c r="C173" s="4"/>
      <c r="D173" s="5"/>
      <c r="E173" s="4"/>
    </row>
    <row r="174" spans="2:5" x14ac:dyDescent="0.35">
      <c r="B174" s="1"/>
      <c r="C174" s="4"/>
      <c r="D174" s="5"/>
      <c r="E174" s="4"/>
    </row>
    <row r="175" spans="2:5" x14ac:dyDescent="0.35">
      <c r="B175" s="1"/>
      <c r="C175" s="4"/>
      <c r="D175" s="5"/>
      <c r="E175" s="4"/>
    </row>
    <row r="176" spans="2:5" x14ac:dyDescent="0.35">
      <c r="B176" s="1"/>
      <c r="C176" s="4"/>
      <c r="D176" s="5"/>
      <c r="E176" s="4"/>
    </row>
    <row r="177" spans="2:5" x14ac:dyDescent="0.35">
      <c r="B177" s="1"/>
      <c r="C177" s="4"/>
      <c r="D177" s="5"/>
      <c r="E177" s="4"/>
    </row>
    <row r="178" spans="2:5" x14ac:dyDescent="0.35">
      <c r="B178" s="1"/>
      <c r="C178" s="4"/>
      <c r="D178" s="5"/>
      <c r="E178" s="4"/>
    </row>
    <row r="179" spans="2:5" x14ac:dyDescent="0.35">
      <c r="B179" s="1"/>
      <c r="C179" s="4"/>
      <c r="D179" s="5"/>
      <c r="E179" s="4"/>
    </row>
    <row r="180" spans="2:5" x14ac:dyDescent="0.35">
      <c r="B180" s="1"/>
      <c r="C180" s="4"/>
      <c r="D180" s="5"/>
      <c r="E180" s="4"/>
    </row>
    <row r="181" spans="2:5" x14ac:dyDescent="0.35">
      <c r="B181" s="8"/>
      <c r="C181" s="7"/>
      <c r="D181" s="6"/>
      <c r="E181" s="7"/>
    </row>
    <row r="184" spans="2:5" x14ac:dyDescent="0.35">
      <c r="B184" s="1"/>
      <c r="C184" s="4"/>
      <c r="D184" s="5"/>
      <c r="E184" s="4"/>
    </row>
    <row r="185" spans="2:5" x14ac:dyDescent="0.35">
      <c r="B185" s="1"/>
      <c r="C185" s="4"/>
      <c r="D185" s="5"/>
      <c r="E185" s="4"/>
    </row>
    <row r="186" spans="2:5" x14ac:dyDescent="0.35">
      <c r="B186" s="1"/>
      <c r="C186" s="4"/>
      <c r="D186" s="5"/>
      <c r="E186" s="4"/>
    </row>
    <row r="187" spans="2:5" x14ac:dyDescent="0.35">
      <c r="B187" s="1"/>
      <c r="C187" s="4"/>
      <c r="D187" s="5"/>
      <c r="E187" s="4"/>
    </row>
    <row r="188" spans="2:5" x14ac:dyDescent="0.35">
      <c r="B188" s="1"/>
      <c r="C188" s="4"/>
      <c r="D188" s="5"/>
      <c r="E188" s="4"/>
    </row>
    <row r="189" spans="2:5" x14ac:dyDescent="0.35">
      <c r="B189" s="1"/>
      <c r="C189" s="4"/>
      <c r="D189" s="5"/>
      <c r="E189" s="4"/>
    </row>
    <row r="190" spans="2:5" x14ac:dyDescent="0.35">
      <c r="B190" s="1"/>
      <c r="C190" s="4"/>
      <c r="D190" s="5"/>
      <c r="E190" s="4"/>
    </row>
    <row r="191" spans="2:5" x14ac:dyDescent="0.35">
      <c r="B191" s="1"/>
      <c r="C191" s="4"/>
      <c r="D191" s="5"/>
      <c r="E191" s="4"/>
    </row>
    <row r="192" spans="2:5" x14ac:dyDescent="0.35">
      <c r="B192" s="1"/>
      <c r="C192" s="4"/>
      <c r="D192" s="5"/>
      <c r="E192" s="4"/>
    </row>
    <row r="193" spans="2:5" x14ac:dyDescent="0.35">
      <c r="B193" s="1"/>
      <c r="C193" s="4"/>
      <c r="D193" s="5"/>
      <c r="E193" s="4"/>
    </row>
    <row r="194" spans="2:5" x14ac:dyDescent="0.35">
      <c r="B194" s="8"/>
      <c r="C194" s="7"/>
      <c r="D194" s="6"/>
      <c r="E194" s="7"/>
    </row>
    <row r="197" spans="2:5" x14ac:dyDescent="0.35">
      <c r="B197" s="1"/>
      <c r="C197" s="4"/>
      <c r="D197" s="5"/>
      <c r="E197" s="4"/>
    </row>
    <row r="198" spans="2:5" x14ac:dyDescent="0.35">
      <c r="B198" s="1"/>
      <c r="C198" s="4"/>
      <c r="D198" s="5"/>
      <c r="E198" s="4"/>
    </row>
    <row r="199" spans="2:5" x14ac:dyDescent="0.35">
      <c r="B199" s="1"/>
      <c r="C199" s="4"/>
      <c r="D199" s="5"/>
      <c r="E199" s="4"/>
    </row>
    <row r="200" spans="2:5" x14ac:dyDescent="0.35">
      <c r="B200" s="1"/>
      <c r="C200" s="4"/>
      <c r="D200" s="5"/>
      <c r="E200" s="4"/>
    </row>
    <row r="201" spans="2:5" x14ac:dyDescent="0.35">
      <c r="B201" s="1"/>
      <c r="C201" s="4"/>
      <c r="D201" s="5"/>
      <c r="E201" s="4"/>
    </row>
    <row r="202" spans="2:5" x14ac:dyDescent="0.35">
      <c r="B202" s="1"/>
      <c r="C202" s="4"/>
      <c r="D202" s="5"/>
      <c r="E202" s="4"/>
    </row>
    <row r="203" spans="2:5" x14ac:dyDescent="0.35">
      <c r="B203" s="1"/>
      <c r="C203" s="4"/>
      <c r="D203" s="5"/>
      <c r="E203" s="4"/>
    </row>
    <row r="204" spans="2:5" x14ac:dyDescent="0.35">
      <c r="B204" s="1"/>
      <c r="C204" s="4"/>
      <c r="D204" s="5"/>
      <c r="E204" s="4"/>
    </row>
    <row r="205" spans="2:5" x14ac:dyDescent="0.35">
      <c r="B205" s="1"/>
      <c r="C205" s="4"/>
      <c r="D205" s="5"/>
      <c r="E205" s="4"/>
    </row>
    <row r="206" spans="2:5" x14ac:dyDescent="0.35">
      <c r="B206" s="1"/>
      <c r="C206" s="4"/>
      <c r="D206" s="5"/>
      <c r="E206" s="4"/>
    </row>
    <row r="207" spans="2:5" x14ac:dyDescent="0.35">
      <c r="B207" s="8"/>
      <c r="C207" s="7"/>
      <c r="D207" s="6"/>
      <c r="E207" s="7"/>
    </row>
    <row r="210" spans="2:5" x14ac:dyDescent="0.35">
      <c r="B210" s="1"/>
      <c r="C210" s="4"/>
      <c r="D210" s="5"/>
      <c r="E210" s="4"/>
    </row>
    <row r="211" spans="2:5" x14ac:dyDescent="0.35">
      <c r="B211" s="1"/>
      <c r="C211" s="4"/>
      <c r="D211" s="5"/>
      <c r="E211" s="4"/>
    </row>
    <row r="212" spans="2:5" x14ac:dyDescent="0.35">
      <c r="B212" s="1"/>
      <c r="C212" s="4"/>
      <c r="D212" s="5"/>
      <c r="E212" s="4"/>
    </row>
    <row r="213" spans="2:5" x14ac:dyDescent="0.35">
      <c r="B213" s="1"/>
      <c r="C213" s="4"/>
      <c r="D213" s="5"/>
      <c r="E213" s="4"/>
    </row>
    <row r="214" spans="2:5" x14ac:dyDescent="0.35">
      <c r="B214" s="1"/>
      <c r="C214" s="4"/>
      <c r="D214" s="5"/>
      <c r="E214" s="4"/>
    </row>
    <row r="215" spans="2:5" x14ac:dyDescent="0.35">
      <c r="B215" s="1"/>
      <c r="C215" s="4"/>
      <c r="D215" s="5"/>
      <c r="E215" s="4"/>
    </row>
    <row r="216" spans="2:5" x14ac:dyDescent="0.35">
      <c r="B216" s="1"/>
      <c r="C216" s="4"/>
      <c r="D216" s="5"/>
      <c r="E216" s="4"/>
    </row>
    <row r="217" spans="2:5" x14ac:dyDescent="0.35">
      <c r="B217" s="1"/>
      <c r="C217" s="4"/>
      <c r="D217" s="5"/>
      <c r="E217" s="4"/>
    </row>
    <row r="218" spans="2:5" x14ac:dyDescent="0.35">
      <c r="B218" s="1"/>
      <c r="C218" s="4"/>
      <c r="D218" s="5"/>
      <c r="E218" s="4"/>
    </row>
    <row r="219" spans="2:5" x14ac:dyDescent="0.35">
      <c r="B219" s="1"/>
      <c r="C219" s="4"/>
      <c r="D219" s="5"/>
      <c r="E219" s="4"/>
    </row>
    <row r="220" spans="2:5" x14ac:dyDescent="0.35">
      <c r="B220" s="8"/>
      <c r="C220" s="7"/>
      <c r="D220" s="6"/>
      <c r="E220" s="7"/>
    </row>
    <row r="223" spans="2:5" x14ac:dyDescent="0.35">
      <c r="B223" s="1"/>
      <c r="C223" s="4"/>
      <c r="D223" s="5"/>
      <c r="E223" s="4"/>
    </row>
    <row r="224" spans="2:5" x14ac:dyDescent="0.35">
      <c r="B224" s="1"/>
      <c r="C224" s="4"/>
      <c r="D224" s="5"/>
      <c r="E224" s="4"/>
    </row>
    <row r="225" spans="2:5" x14ac:dyDescent="0.35">
      <c r="B225" s="1"/>
      <c r="C225" s="4"/>
      <c r="D225" s="5"/>
      <c r="E225" s="4"/>
    </row>
    <row r="226" spans="2:5" x14ac:dyDescent="0.35">
      <c r="B226" s="1"/>
      <c r="C226" s="4"/>
      <c r="D226" s="5"/>
      <c r="E226" s="4"/>
    </row>
    <row r="227" spans="2:5" x14ac:dyDescent="0.35">
      <c r="B227" s="1"/>
      <c r="C227" s="4"/>
      <c r="D227" s="5"/>
      <c r="E227" s="4"/>
    </row>
    <row r="228" spans="2:5" x14ac:dyDescent="0.35">
      <c r="B228" s="1"/>
      <c r="C228" s="4"/>
      <c r="D228" s="5"/>
      <c r="E228" s="4"/>
    </row>
    <row r="229" spans="2:5" x14ac:dyDescent="0.35">
      <c r="B229" s="1"/>
      <c r="C229" s="4"/>
      <c r="D229" s="5"/>
      <c r="E229" s="4"/>
    </row>
    <row r="230" spans="2:5" x14ac:dyDescent="0.35">
      <c r="B230" s="1"/>
      <c r="C230" s="4"/>
      <c r="D230" s="5"/>
      <c r="E230" s="4"/>
    </row>
    <row r="231" spans="2:5" x14ac:dyDescent="0.35">
      <c r="B231" s="1"/>
      <c r="C231" s="4"/>
      <c r="D231" s="5"/>
      <c r="E231" s="4"/>
    </row>
    <row r="232" spans="2:5" x14ac:dyDescent="0.35">
      <c r="B232" s="1"/>
      <c r="C232" s="4"/>
      <c r="D232" s="5"/>
      <c r="E232" s="4"/>
    </row>
    <row r="233" spans="2:5" x14ac:dyDescent="0.35">
      <c r="B233" s="8"/>
      <c r="C233" s="7"/>
      <c r="D233" s="6"/>
      <c r="E233" s="7"/>
    </row>
    <row r="236" spans="2:5" x14ac:dyDescent="0.35">
      <c r="B236" s="1"/>
      <c r="C236" s="4"/>
      <c r="D236" s="5"/>
      <c r="E236" s="4"/>
    </row>
    <row r="237" spans="2:5" x14ac:dyDescent="0.35">
      <c r="B237" s="1"/>
      <c r="C237" s="4"/>
      <c r="D237" s="5"/>
      <c r="E237" s="4"/>
    </row>
    <row r="238" spans="2:5" x14ac:dyDescent="0.35">
      <c r="B238" s="1"/>
      <c r="C238" s="4"/>
      <c r="D238" s="5"/>
      <c r="E238" s="4"/>
    </row>
    <row r="239" spans="2:5" x14ac:dyDescent="0.35">
      <c r="B239" s="1"/>
      <c r="C239" s="4"/>
      <c r="D239" s="5"/>
      <c r="E239" s="4"/>
    </row>
    <row r="240" spans="2:5" x14ac:dyDescent="0.35">
      <c r="B240" s="1"/>
      <c r="C240" s="4"/>
      <c r="D240" s="5"/>
      <c r="E240" s="4"/>
    </row>
    <row r="241" spans="2:5" x14ac:dyDescent="0.35">
      <c r="B241" s="1"/>
      <c r="C241" s="4"/>
      <c r="D241" s="5"/>
      <c r="E241" s="4"/>
    </row>
    <row r="242" spans="2:5" x14ac:dyDescent="0.35">
      <c r="B242" s="1"/>
      <c r="C242" s="4"/>
      <c r="D242" s="5"/>
      <c r="E242" s="4"/>
    </row>
    <row r="243" spans="2:5" x14ac:dyDescent="0.35">
      <c r="B243" s="1"/>
      <c r="C243" s="4"/>
      <c r="D243" s="5"/>
      <c r="E243" s="4"/>
    </row>
    <row r="244" spans="2:5" x14ac:dyDescent="0.35">
      <c r="B244" s="1"/>
      <c r="C244" s="4"/>
      <c r="D244" s="5"/>
      <c r="E244" s="4"/>
    </row>
    <row r="245" spans="2:5" x14ac:dyDescent="0.35">
      <c r="B245" s="1"/>
      <c r="C245" s="4"/>
      <c r="D245" s="5"/>
      <c r="E245" s="4"/>
    </row>
    <row r="246" spans="2:5" x14ac:dyDescent="0.35">
      <c r="B246" s="8"/>
      <c r="C246" s="7"/>
      <c r="D246" s="6"/>
      <c r="E246" s="7"/>
    </row>
    <row r="249" spans="2:5" x14ac:dyDescent="0.35">
      <c r="B249" s="1"/>
      <c r="C249" s="4"/>
      <c r="D249" s="5"/>
      <c r="E249" s="4"/>
    </row>
    <row r="250" spans="2:5" x14ac:dyDescent="0.35">
      <c r="B250" s="1"/>
      <c r="C250" s="4"/>
      <c r="D250" s="5"/>
      <c r="E250" s="4"/>
    </row>
    <row r="251" spans="2:5" x14ac:dyDescent="0.35">
      <c r="B251" s="1"/>
      <c r="C251" s="4"/>
      <c r="D251" s="5"/>
      <c r="E251" s="4"/>
    </row>
    <row r="252" spans="2:5" x14ac:dyDescent="0.35">
      <c r="B252" s="1"/>
      <c r="C252" s="4"/>
      <c r="D252" s="5"/>
      <c r="E252" s="4"/>
    </row>
    <row r="253" spans="2:5" x14ac:dyDescent="0.35">
      <c r="B253" s="1"/>
      <c r="C253" s="4"/>
      <c r="D253" s="5"/>
      <c r="E253" s="4"/>
    </row>
    <row r="254" spans="2:5" x14ac:dyDescent="0.35">
      <c r="B254" s="1"/>
      <c r="C254" s="4"/>
      <c r="D254" s="5"/>
      <c r="E254" s="4"/>
    </row>
    <row r="255" spans="2:5" x14ac:dyDescent="0.35">
      <c r="B255" s="1"/>
      <c r="C255" s="4"/>
      <c r="D255" s="5"/>
      <c r="E255" s="4"/>
    </row>
    <row r="256" spans="2:5" x14ac:dyDescent="0.35">
      <c r="B256" s="1"/>
      <c r="C256" s="4"/>
      <c r="D256" s="5"/>
      <c r="E256" s="4"/>
    </row>
    <row r="257" spans="2:5" x14ac:dyDescent="0.35">
      <c r="B257" s="1"/>
      <c r="C257" s="4"/>
      <c r="D257" s="5"/>
      <c r="E257" s="4"/>
    </row>
    <row r="258" spans="2:5" x14ac:dyDescent="0.35">
      <c r="B258" s="1"/>
      <c r="C258" s="4"/>
      <c r="D258" s="5"/>
      <c r="E258" s="4"/>
    </row>
    <row r="259" spans="2:5" x14ac:dyDescent="0.35">
      <c r="B259" s="8"/>
      <c r="C259" s="7"/>
      <c r="D259" s="6"/>
      <c r="E259" s="7"/>
    </row>
    <row r="262" spans="2:5" x14ac:dyDescent="0.35">
      <c r="B262" s="1"/>
      <c r="C262" s="4"/>
      <c r="D262" s="5"/>
      <c r="E262" s="4"/>
    </row>
    <row r="263" spans="2:5" x14ac:dyDescent="0.35">
      <c r="B263" s="1"/>
      <c r="C263" s="4"/>
      <c r="D263" s="5"/>
      <c r="E263" s="4"/>
    </row>
    <row r="264" spans="2:5" x14ac:dyDescent="0.35">
      <c r="B264" s="1"/>
      <c r="C264" s="4"/>
      <c r="D264" s="5"/>
      <c r="E264" s="4"/>
    </row>
    <row r="265" spans="2:5" x14ac:dyDescent="0.35">
      <c r="B265" s="1"/>
      <c r="C265" s="4"/>
      <c r="D265" s="5"/>
      <c r="E265" s="4"/>
    </row>
    <row r="266" spans="2:5" x14ac:dyDescent="0.35">
      <c r="B266" s="1"/>
      <c r="C266" s="4"/>
      <c r="D266" s="5"/>
      <c r="E266" s="4"/>
    </row>
    <row r="267" spans="2:5" x14ac:dyDescent="0.35">
      <c r="B267" s="1"/>
      <c r="C267" s="4"/>
      <c r="D267" s="5"/>
      <c r="E267" s="4"/>
    </row>
    <row r="268" spans="2:5" x14ac:dyDescent="0.35">
      <c r="B268" s="1"/>
      <c r="C268" s="4"/>
      <c r="D268" s="5"/>
      <c r="E268" s="4"/>
    </row>
    <row r="269" spans="2:5" x14ac:dyDescent="0.35">
      <c r="B269" s="1"/>
      <c r="C269" s="4"/>
      <c r="D269" s="5"/>
      <c r="E269" s="4"/>
    </row>
    <row r="270" spans="2:5" x14ac:dyDescent="0.35">
      <c r="B270" s="1"/>
      <c r="C270" s="4"/>
      <c r="D270" s="5"/>
      <c r="E270" s="4"/>
    </row>
    <row r="271" spans="2:5" x14ac:dyDescent="0.35">
      <c r="B271" s="1"/>
      <c r="C271" s="4"/>
      <c r="D271" s="5"/>
      <c r="E271" s="4"/>
    </row>
    <row r="272" spans="2:5" x14ac:dyDescent="0.35">
      <c r="B272" s="8"/>
      <c r="C272" s="7"/>
      <c r="D272" s="6"/>
      <c r="E272" s="7"/>
    </row>
  </sheetData>
  <scenarios current="0" show="0" sqref="G2:G11">
    <scenario name="1" locked="1" count="1" user="Kyle Scheer" comment="Created by Kyle Scheer on 2/2/2022">
      <inputCells r="B16" val="1"/>
    </scenario>
    <scenario name="1.01" locked="1" count="1" user="Kyle Scheer" comment="Created by Kyle Scheer on 2/2/2022">
      <inputCells r="B16" val="1.01"/>
    </scenario>
    <scenario name="1.02" locked="1" count="1" user="Kyle Scheer" comment="Created by Kyle Scheer on 2/2/2022">
      <inputCells r="B16" val="1.02"/>
    </scenario>
    <scenario name="1.03" locked="1" count="1" user="Kyle Scheer" comment="Created by Kyle Scheer on 2/2/2022">
      <inputCells r="B16" val="1.03"/>
    </scenario>
    <scenario name="1.04" locked="1" count="1" user="Kyle Scheer" comment="Created by Kyle Scheer on 2/2/2022">
      <inputCells r="B16" val="1.04"/>
    </scenario>
    <scenario name="1.05" locked="1" count="1" user="Kyle Scheer" comment="Created by Kyle Scheer on 2/2/2022">
      <inputCells r="B16" val="1.05"/>
    </scenario>
    <scenario name="1.06" locked="1" count="1" user="Kyle Scheer" comment="Created by Kyle Scheer on 2/2/2022">
      <inputCells r="B16" val="1.06"/>
    </scenario>
    <scenario name="1.07" locked="1" count="1" user="Kyle Scheer" comment="Created by Kyle Scheer on 2/2/2022">
      <inputCells r="B16" val="1.07"/>
    </scenario>
    <scenario name="1.08" locked="1" count="1" user="Kyle Scheer" comment="Created by Kyle Scheer on 2/2/2022">
      <inputCells r="B16" val="1.08"/>
    </scenario>
    <scenario name="1.09" locked="1" count="1" user="Kyle Scheer" comment="Created by Kyle Scheer on 2/2/2022">
      <inputCells r="B16" val="1.09"/>
    </scenario>
    <scenario name="1.1" locked="1" count="1" user="Kyle Scheer" comment="Created by Kyle Scheer on 2/2/2022">
      <inputCells r="B16" val="1.1"/>
    </scenario>
    <scenario name="1.11" locked="1" count="1" user="Kyle Scheer" comment="Created by Kyle Scheer on 2/2/2022">
      <inputCells r="B16" val="1.11"/>
    </scenario>
    <scenario name="1.12" locked="1" count="1" user="Kyle Scheer" comment="Created by Kyle Scheer on 2/2/2022">
      <inputCells r="B16" val="1.12"/>
    </scenario>
    <scenario name="1.13" locked="1" count="1" user="Kyle Scheer" comment="Created by Kyle Scheer on 2/2/2022">
      <inputCells r="B16" val="1.13"/>
    </scenario>
    <scenario name="1.14" locked="1" count="1" user="Kyle Scheer" comment="Created by Kyle Scheer on 2/2/2022">
      <inputCells r="B16" val="1.14"/>
    </scenario>
    <scenario name="1.15" locked="1" count="1" user="Kyle Scheer" comment="Created by Kyle Scheer on 2/2/2022">
      <inputCells r="B16" val="1.15"/>
    </scenario>
    <scenario name="1.16" locked="1" count="1" user="Kyle Scheer" comment="Created by Kyle Scheer on 2/2/2022">
      <inputCells r="B16" val="1.16"/>
    </scenario>
    <scenario name="1.17" locked="1" count="1" user="Kyle Scheer" comment="Created by Kyle Scheer on 2/2/2022">
      <inputCells r="B16" val="1.17"/>
    </scenario>
    <scenario name="1.18" locked="1" count="1" user="Kyle Scheer" comment="Created by Kyle Scheer on 2/2/2022">
      <inputCells r="B16" val="1.18"/>
    </scenario>
    <scenario name="1.19" locked="1" count="1" user="Kyle Scheer" comment="Created by Kyle Scheer on 2/2/2022">
      <inputCells r="B16" val="1.19"/>
    </scenario>
    <scenario name="1.2" locked="1" count="1" user="Kyle Scheer" comment="Created by Kyle Scheer on 2/2/2022">
      <inputCells r="B16" val="1.2"/>
    </scenario>
    <scenario name="1.21" locked="1" count="1" user="Kyle Scheer" comment="Created by Kyle Scheer on 2/2/2022">
      <inputCells r="B16" val="1.21"/>
    </scenario>
    <scenario name="1.22" locked="1" count="1" user="Kyle Scheer" comment="Created by Kyle Scheer on 2/2/2022">
      <inputCells r="B16" val="1.22"/>
    </scenario>
    <scenario name="1.23" locked="1" count="1" user="Kyle Scheer" comment="Created by Kyle Scheer on 2/2/2022">
      <inputCells r="B16" val="1.23"/>
    </scenario>
    <scenario name="1.24" locked="1" count="1" user="Kyle Scheer" comment="Created by Kyle Scheer on 2/2/2022">
      <inputCells r="B16" val="1.24"/>
    </scenario>
    <scenario name="1.25" locked="1" count="1" user="Kyle Scheer" comment="Created by Kyle Scheer on 2/2/2022">
      <inputCells r="B16" val="1.25"/>
    </scenario>
    <scenario name="1.26" locked="1" count="1" user="Kyle Scheer" comment="Created by Kyle Scheer on 2/2/2022">
      <inputCells r="B16" val="1.26"/>
    </scenario>
    <scenario name="1.27" locked="1" count="1" user="Kyle Scheer" comment="Created by Kyle Scheer on 2/2/2022">
      <inputCells r="B16" val="1.27"/>
    </scenario>
    <scenario name="1.28" locked="1" count="1" user="Kyle Scheer" comment="Created by Kyle Scheer on 2/2/2022">
      <inputCells r="B16" val="1.28"/>
    </scenario>
    <scenario name="1.29" locked="1" count="1" user="Kyle Scheer" comment="Created by Kyle Scheer on 2/2/2022">
      <inputCells r="B16" val="1.29"/>
    </scenario>
    <scenario name="1.3" locked="1" count="1" user="Kyle Scheer" comment="Created by Kyle Scheer on 2/2/2022">
      <inputCells r="B16" val="1.3"/>
    </scenario>
    <scenario name="1.31" locked="1" count="1" user="Kyle Scheer" comment="Created by Kyle Scheer on 2/2/2022">
      <inputCells r="B16" val="1.31"/>
    </scenario>
    <scenario name="1.32" locked="1" count="1" user="Kyle Scheer" comment="Created by Kyle Scheer on 2/2/2022">
      <inputCells r="B16" val="1.32"/>
    </scenario>
    <scenario name="1.33" locked="1" count="1" user="Kyle Scheer" comment="Created by Kyle Scheer on 2/2/2022">
      <inputCells r="B16" val="1.33"/>
    </scenario>
    <scenario name="1.34" locked="1" count="1" user="Kyle Scheer" comment="Created by Kyle Scheer on 2/2/2022">
      <inputCells r="B16" val="1.34"/>
    </scenario>
    <scenario name="1.35" locked="1" count="1" user="Kyle Scheer" comment="Created by Kyle Scheer on 2/2/2022">
      <inputCells r="B16" val="1.35"/>
    </scenario>
    <scenario name="1.36" locked="1" count="1" user="Kyle Scheer" comment="Created by Kyle Scheer on 2/2/2022">
      <inputCells r="B16" val="1.36"/>
    </scenario>
    <scenario name="1.37" locked="1" count="1" user="Kyle Scheer" comment="Created by Kyle Scheer on 2/2/2022">
      <inputCells r="B16" val="1.37"/>
    </scenario>
    <scenario name="1.38" locked="1" count="1" user="Kyle Scheer" comment="Created by Kyle Scheer on 2/2/2022">
      <inputCells r="B16" val="1.38"/>
    </scenario>
    <scenario name="1.39" locked="1" count="1" user="Kyle Scheer" comment="Created by Kyle Scheer on 2/2/2022">
      <inputCells r="B16" val="1.39"/>
    </scenario>
    <scenario name="1.4" locked="1" count="1" user="Kyle Scheer" comment="Created by Kyle Scheer on 2/2/2022">
      <inputCells r="B16" val="1.4"/>
    </scenario>
    <scenario name="1.41" locked="1" count="1" user="Kyle Scheer" comment="Created by Kyle Scheer on 2/2/2022">
      <inputCells r="B16" val="1.41"/>
    </scenario>
    <scenario name="1.42" locked="1" count="1" user="Kyle Scheer" comment="Created by Kyle Scheer on 2/2/2022">
      <inputCells r="B16" val="1.42"/>
    </scenario>
    <scenario name="1.43" locked="1" count="1" user="Kyle Scheer" comment="Created by Kyle Scheer on 2/2/2022">
      <inputCells r="B16" val="1.43"/>
    </scenario>
    <scenario name="1.44" locked="1" count="1" user="Kyle Scheer" comment="Created by Kyle Scheer on 2/2/2022">
      <inputCells r="B16" val="1.44"/>
    </scenario>
    <scenario name="1.45" locked="1" count="1" user="Kyle Scheer" comment="Created by Kyle Scheer on 2/2/2022">
      <inputCells r="B16" val="1.45"/>
    </scenario>
    <scenario name="1.46" locked="1" count="1" user="Kyle Scheer" comment="Created by Kyle Scheer on 2/2/2022">
      <inputCells r="B16" val="1.46"/>
    </scenario>
    <scenario name="1.47" locked="1" count="1" user="Kyle Scheer" comment="Created by Kyle Scheer on 2/2/2022">
      <inputCells r="B16" val="1.47"/>
    </scenario>
    <scenario name="1.48" locked="1" count="1" user="Kyle Scheer" comment="Created by Kyle Scheer on 2/2/2022">
      <inputCells r="B16" val="1.48"/>
    </scenario>
    <scenario name="1.49" locked="1" count="1" user="Kyle Scheer" comment="Created by Kyle Scheer on 2/2/2022">
      <inputCells r="B16" val="1.49"/>
    </scenario>
    <scenario name="1.5" locked="1" count="1" user="Kyle Scheer" comment="Created by Kyle Scheer on 2/2/2022">
      <inputCells r="B16" val="1.5"/>
    </scenario>
    <scenario name="1.51" locked="1" count="1" user="Kyle Scheer" comment="Created by Kyle Scheer on 2/2/2022">
      <inputCells r="B16" val="1.51"/>
    </scenario>
    <scenario name="1.52" locked="1" count="1" user="Kyle Scheer" comment="Created by Kyle Scheer on 2/2/2022">
      <inputCells r="B16" val="1.52"/>
    </scenario>
    <scenario name="1.53" locked="1" count="1" user="Kyle Scheer" comment="Created by Kyle Scheer on 2/2/2022">
      <inputCells r="B16" val="1.53"/>
    </scenario>
    <scenario name="1.54" locked="1" count="1" user="Kyle Scheer" comment="Created by Kyle Scheer on 2/2/2022">
      <inputCells r="B16" val="1.54"/>
    </scenario>
    <scenario name="1.55" locked="1" count="1" user="Kyle Scheer" comment="Created by Kyle Scheer on 2/2/2022">
      <inputCells r="B16" val="1.55"/>
    </scenario>
    <scenario name="1.56" locked="1" count="1" user="Kyle Scheer" comment="Created by Kyle Scheer on 2/2/2022">
      <inputCells r="B16" val="1.56"/>
    </scenario>
    <scenario name="1.57" locked="1" count="1" user="Kyle Scheer" comment="Created by Kyle Scheer on 2/2/2022">
      <inputCells r="B16" val="1.57"/>
    </scenario>
    <scenario name="1.58" locked="1" count="1" user="Kyle Scheer" comment="Created by Kyle Scheer on 2/2/2022">
      <inputCells r="B16" val="1.58"/>
    </scenario>
    <scenario name="1.59" locked="1" count="1" user="Kyle Scheer" comment="Created by Kyle Scheer on 2/2/2022">
      <inputCells r="B16" val="1.59"/>
    </scenario>
    <scenario name="1.6" locked="1" count="1" user="Kyle Scheer" comment="Created by Kyle Scheer on 2/2/2022">
      <inputCells r="B16" val="1.6"/>
    </scenario>
    <scenario name="1.61" locked="1" count="1" user="Kyle Scheer" comment="Created by Kyle Scheer on 2/2/2022">
      <inputCells r="B16" val="1.61"/>
    </scenario>
    <scenario name="1.62" locked="1" count="1" user="Kyle Scheer" comment="Created by Kyle Scheer on 2/2/2022">
      <inputCells r="B16" val="1.62"/>
    </scenario>
    <scenario name="1.63" locked="1" count="1" user="Kyle Scheer" comment="Created by Kyle Scheer on 2/2/2022">
      <inputCells r="B16" val="1.63"/>
    </scenario>
    <scenario name="1.64" locked="1" count="1" user="Kyle Scheer" comment="Created by Kyle Scheer on 2/2/2022">
      <inputCells r="B16" val="1.64"/>
    </scenario>
    <scenario name="1.65" locked="1" count="1" user="Kyle Scheer" comment="Created by Kyle Scheer on 2/2/2022">
      <inputCells r="B16" val="1.65"/>
    </scenario>
    <scenario name="1.66" locked="1" count="1" user="Kyle Scheer" comment="Created by Kyle Scheer on 2/2/2022">
      <inputCells r="B16" val="1.66"/>
    </scenario>
    <scenario name="1.67" locked="1" count="1" user="Kyle Scheer" comment="Created by Kyle Scheer on 2/2/2022">
      <inputCells r="B16" val="1.67"/>
    </scenario>
    <scenario name="1.68" locked="1" count="1" user="Kyle Scheer" comment="Created by Kyle Scheer on 2/2/2022">
      <inputCells r="B16" val="1.68"/>
    </scenario>
    <scenario name="1.69" locked="1" count="1" user="Kyle Scheer" comment="Created by Kyle Scheer on 2/2/2022">
      <inputCells r="B16" val="1.69"/>
    </scenario>
    <scenario name="1.7" locked="1" count="1" user="Kyle Scheer" comment="Created by Kyle Scheer on 2/2/2022">
      <inputCells r="B16" val="1.7"/>
    </scenario>
    <scenario name="1.71" locked="1" count="1" user="Kyle Scheer" comment="Created by Kyle Scheer on 2/2/2022">
      <inputCells r="B16" val="1.71"/>
    </scenario>
    <scenario name="1.72" locked="1" count="1" user="Kyle Scheer" comment="Created by Kyle Scheer on 2/2/2022">
      <inputCells r="B16" val="1.72"/>
    </scenario>
    <scenario name="1.73" locked="1" count="1" user="Kyle Scheer" comment="Created by Kyle Scheer on 2/2/2022">
      <inputCells r="B16" val="1.73"/>
    </scenario>
    <scenario name="1.74" locked="1" count="1" user="Kyle Scheer" comment="Created by Kyle Scheer on 2/2/2022">
      <inputCells r="B16" val="1.74"/>
    </scenario>
    <scenario name="1.75" locked="1" count="1" user="Kyle Scheer" comment="Created by Kyle Scheer on 2/2/2022">
      <inputCells r="B16" val="1.75"/>
    </scenario>
    <scenario name="1.76" locked="1" count="1" user="Kyle Scheer" comment="Created by Kyle Scheer on 2/2/2022">
      <inputCells r="B16" val="1.76"/>
    </scenario>
    <scenario name="1.77" locked="1" count="1" user="Kyle Scheer" comment="Created by Kyle Scheer on 2/2/2022">
      <inputCells r="B16" val="1.77"/>
    </scenario>
    <scenario name="1.78" locked="1" count="1" user="Kyle Scheer" comment="Created by Kyle Scheer on 2/2/2022">
      <inputCells r="B16" val="1.78"/>
    </scenario>
    <scenario name="1.79" locked="1" count="1" user="Kyle Scheer" comment="Created by Kyle Scheer on 2/2/2022">
      <inputCells r="B16" val="1.79"/>
    </scenario>
    <scenario name="1.8" locked="1" count="1" user="Kyle Scheer" comment="Created by Kyle Scheer on 2/2/2022">
      <inputCells r="B16" val="1.8"/>
    </scenario>
    <scenario name="1.81" locked="1" count="1" user="Kyle Scheer" comment="Created by Kyle Scheer on 2/2/2022">
      <inputCells r="B16" val="1.81"/>
    </scenario>
    <scenario name="1.82" locked="1" count="1" user="Kyle Scheer" comment="Created by Kyle Scheer on 2/2/2022">
      <inputCells r="B16" val="1.82"/>
    </scenario>
    <scenario name="1.83" locked="1" count="1" user="Kyle Scheer" comment="Created by Kyle Scheer on 2/2/2022">
      <inputCells r="B16" val="1.83"/>
    </scenario>
    <scenario name="1.84" locked="1" count="1" user="Kyle Scheer" comment="Created by Kyle Scheer on 2/2/2022">
      <inputCells r="B16" val="1.84"/>
    </scenario>
    <scenario name="1.85" locked="1" count="1" user="Kyle Scheer" comment="Created by Kyle Scheer on 2/2/2022">
      <inputCells r="B16" val="1.85"/>
    </scenario>
    <scenario name="1.86" locked="1" count="1" user="Kyle Scheer" comment="Created by Kyle Scheer on 2/2/2022">
      <inputCells r="B16" val="1.86"/>
    </scenario>
    <scenario name="1.87" locked="1" count="1" user="Kyle Scheer" comment="Created by Kyle Scheer on 2/2/2022">
      <inputCells r="B16" val="1.87"/>
    </scenario>
    <scenario name="1.88" locked="1" count="1" user="Kyle Scheer" comment="Created by Kyle Scheer on 2/2/2022">
      <inputCells r="B16" val="1.88"/>
    </scenario>
    <scenario name="1.89" locked="1" count="1" user="Kyle Scheer" comment="Created by Kyle Scheer on 2/2/2022">
      <inputCells r="B16" val="1.89"/>
    </scenario>
    <scenario name="1.9" locked="1" count="1" user="Kyle Scheer" comment="Created by Kyle Scheer on 2/2/2022">
      <inputCells r="B16" val="1.9"/>
    </scenario>
    <scenario name="1.91" locked="1" count="1" user="Kyle Scheer" comment="Created by Kyle Scheer on 2/2/2022">
      <inputCells r="B16" val="1.91"/>
    </scenario>
    <scenario name="1.92" locked="1" count="1" user="Kyle Scheer" comment="Created by Kyle Scheer on 2/2/2022">
      <inputCells r="B16" val="1.92"/>
    </scenario>
    <scenario name="1.93" locked="1" count="1" user="Kyle Scheer" comment="Created by Kyle Scheer on 2/2/2022">
      <inputCells r="B16" val="1.93"/>
    </scenario>
    <scenario name="1.94" locked="1" count="1" user="Kyle Scheer" comment="Created by Kyle Scheer on 2/2/2022">
      <inputCells r="B16" val="1.94"/>
    </scenario>
    <scenario name="1.95" locked="1" count="1" user="Kyle Scheer" comment="Created by Kyle Scheer on 2/2/2022">
      <inputCells r="B16" val="1.95"/>
    </scenario>
    <scenario name="1.96" locked="1" count="1" user="Kyle Scheer" comment="Created by Kyle Scheer on 2/2/2022">
      <inputCells r="B16" val="1.96"/>
    </scenario>
    <scenario name="1.97" locked="1" count="1" user="Kyle Scheer" comment="Created by Kyle Scheer on 2/2/2022">
      <inputCells r="B16" val="1.97"/>
    </scenario>
    <scenario name="1.98" locked="1" count="1" user="Kyle Scheer" comment="Created by Kyle Scheer on 2/2/2022">
      <inputCells r="B16" val="1.98"/>
    </scenario>
    <scenario name="1.99" locked="1" count="1" user="Kyle Scheer" comment="Created by Kyle Scheer on 2/2/2022">
      <inputCells r="B16" val="1.99"/>
    </scenario>
    <scenario name="2" locked="1" count="1" user="Kyle Scheer" comment="Created by Kyle Scheer on 2/2/2022">
      <inputCells r="B16" val="2"/>
    </scenario>
    <scenario name="2.1" locked="1" count="1" user="Kyle Scheer" comment="Created by Kyle Scheer on 2/2/2022">
      <inputCells r="B16" val="2.1"/>
    </scenario>
    <scenario name="2.2" locked="1" count="1" user="Kyle Scheer" comment="Created by Kyle Scheer on 2/2/2022">
      <inputCells r="B16" val="2.2"/>
    </scenario>
    <scenario name="2.3" locked="1" count="1" user="Kyle Scheer" comment="Created by Kyle Scheer on 2/2/2022">
      <inputCells r="B16" val="2.3"/>
    </scenario>
    <scenario name="2.4" locked="1" count="1" user="Kyle Scheer" comment="Created by Kyle Scheer on 2/2/2022">
      <inputCells r="B16" val="2.4"/>
    </scenario>
    <scenario name="2.5" locked="1" count="1" user="Kyle Scheer" comment="Created by Kyle Scheer on 2/2/2022">
      <inputCells r="B16" val="2.5"/>
    </scenario>
    <scenario name="2.6" locked="1" count="1" user="Kyle Scheer" comment="Created by Kyle Scheer on 2/2/2022">
      <inputCells r="B16" val="2.6"/>
    </scenario>
    <scenario name="2.7" locked="1" count="1" user="Kyle Scheer" comment="Created by Kyle Scheer on 2/2/2022">
      <inputCells r="B16" val="2.7"/>
    </scenario>
    <scenario name="2.8" locked="1" count="1" user="Kyle Scheer" comment="Created by Kyle Scheer on 2/2/2022">
      <inputCells r="B16" val="2.8"/>
    </scenario>
    <scenario name="2.9" locked="1" count="1" user="Kyle Scheer" comment="Created by Kyle Scheer on 2/2/2022">
      <inputCells r="B16" val="2.9"/>
    </scenario>
    <scenario name="3" locked="1" count="1" user="Kyle Scheer" comment="Created by Kyle Scheer on 2/2/2022">
      <inputCells r="B16" val="3"/>
    </scenario>
    <scenario name="3.1" locked="1" count="1" user="Kyle Scheer" comment="Created by Kyle Scheer on 2/2/2022">
      <inputCells r="B16" val="3.1"/>
    </scenario>
    <scenario name="3.2" locked="1" count="1" user="Kyle Scheer" comment="Created by Kyle Scheer on 2/2/2022">
      <inputCells r="B16" val="3.2"/>
    </scenario>
    <scenario name="3.3" locked="1" count="1" user="Kyle Scheer" comment="Created by Kyle Scheer on 2/2/2022">
      <inputCells r="B16" val="3.3"/>
    </scenario>
    <scenario name="3.4" locked="1" count="1" user="Kyle Scheer" comment="Created by Kyle Scheer on 2/2/2022">
      <inputCells r="B16" val="3.4"/>
    </scenario>
    <scenario name="3.5" locked="1" count="1" user="Kyle Scheer" comment="Created by Kyle Scheer on 2/2/2022">
      <inputCells r="B16" val="3.5"/>
    </scenario>
    <scenario name="3.6" locked="1" count="1" user="Kyle Scheer" comment="Created by Kyle Scheer on 2/2/2022">
      <inputCells r="B16" val="3.6"/>
    </scenario>
    <scenario name="3.7" locked="1" count="1" user="Kyle Scheer" comment="Created by Kyle Scheer on 2/2/2022">
      <inputCells r="B16" val="3.7"/>
    </scenario>
    <scenario name="3.8" locked="1" count="1" user="Kyle Scheer" comment="Created by Kyle Scheer on 2/2/2022">
      <inputCells r="B16" val="3.8"/>
    </scenario>
    <scenario name="3.9" locked="1" count="1" user="Kyle Scheer" comment="Created by Kyle Scheer on 2/2/2022">
      <inputCells r="B16" val="3.9"/>
    </scenario>
    <scenario name="4" locked="1" count="1" user="Kyle Scheer" comment="Created by Kyle Scheer on 2/2/2022">
      <inputCells r="B16" val="4"/>
    </scenario>
    <scenario name="4.1" locked="1" count="1" user="Kyle Scheer" comment="Created by Kyle Scheer on 2/2/2022">
      <inputCells r="B16" val="4.1"/>
    </scenario>
    <scenario name="4.2" locked="1" count="1" user="Kyle Scheer" comment="Created by Kyle Scheer on 2/2/2022">
      <inputCells r="B16" val="4.2"/>
    </scenario>
    <scenario name="4.3" locked="1" count="1" user="Kyle Scheer" comment="Created by Kyle Scheer on 2/2/2022">
      <inputCells r="B16" val="4.3"/>
    </scenario>
    <scenario name="4.4" locked="1" count="1" user="Kyle Scheer" comment="Created by Kyle Scheer on 2/2/2022">
      <inputCells r="B16" val="4.4"/>
    </scenario>
    <scenario name="4.5" locked="1" count="1" user="Kyle Scheer" comment="Created by Kyle Scheer on 2/2/2022">
      <inputCells r="B16" val="4.5"/>
    </scenario>
    <scenario name="4.6" locked="1" count="1" user="Kyle Scheer" comment="Created by Kyle Scheer on 2/2/2022">
      <inputCells r="B16" val="4.6"/>
    </scenario>
    <scenario name="4.7" locked="1" count="1" user="Kyle Scheer" comment="Created by Kyle Scheer on 2/2/2022">
      <inputCells r="B16" val="4.7"/>
    </scenario>
    <scenario name="4.8" locked="1" count="1" user="Kyle Scheer" comment="Created by Kyle Scheer on 2/2/2022">
      <inputCells r="B16" val="4.8"/>
    </scenario>
    <scenario name="4.9" locked="1" count="1" user="Kyle Scheer" comment="Created by Kyle Scheer on 2/2/2022">
      <inputCells r="B16" val="4.9"/>
    </scenario>
    <scenario name="5" locked="1" count="1" user="Kyle Scheer" comment="Created by Kyle Scheer on 2/2/2022">
      <inputCells r="B16" val="5"/>
    </scenario>
    <scenario name="5.1" locked="1" count="1" user="Kyle Scheer" comment="Created by Kyle Scheer on 2/2/2022">
      <inputCells r="B16" val="5.1"/>
    </scenario>
    <scenario name="5.2" locked="1" count="1" user="Kyle Scheer" comment="Created by Kyle Scheer on 2/2/2022">
      <inputCells r="B16" val="5.2"/>
    </scenario>
    <scenario name="5.3" locked="1" count="1" user="Kyle Scheer" comment="Created by Kyle Scheer on 2/2/2022">
      <inputCells r="B16" val="5.3"/>
    </scenario>
    <scenario name="5.4" locked="1" count="1" user="Kyle Scheer" comment="Created by Kyle Scheer on 2/2/2022">
      <inputCells r="B16" val="5.4"/>
    </scenario>
    <scenario name="5.5" locked="1" count="1" user="Kyle Scheer" comment="Created by Kyle Scheer on 2/2/2022">
      <inputCells r="B16" val="5.5"/>
    </scenario>
    <scenario name="5.6" locked="1" count="1" user="Kyle Scheer" comment="Created by Kyle Scheer on 2/2/2022">
      <inputCells r="B16" val="5.6"/>
    </scenario>
    <scenario name="5.7" locked="1" count="1" user="Kyle Scheer" comment="Created by Kyle Scheer on 2/2/2022">
      <inputCells r="B16" val="5.7"/>
    </scenario>
    <scenario name="5.8" locked="1" count="1" user="Kyle Scheer" comment="Created by Kyle Scheer on 2/2/2022">
      <inputCells r="B16" val="5.8"/>
    </scenario>
    <scenario name="5.9" locked="1" count="1" user="Kyle Scheer" comment="Created by Kyle Scheer on 2/2/2022">
      <inputCells r="B16" val="5.9"/>
    </scenario>
    <scenario name="6" locked="1" count="1" user="Kyle Scheer" comment="Created by Kyle Scheer on 2/2/2022">
      <inputCells r="B16" val="6"/>
    </scenario>
    <scenario name="6.1" locked="1" count="1" user="Kyle Scheer" comment="Created by Kyle Scheer on 2/2/2022">
      <inputCells r="B16" val="6.1"/>
    </scenario>
    <scenario name="6.2" locked="1" count="1" user="Kyle Scheer" comment="Created by Kyle Scheer on 2/2/2022">
      <inputCells r="B16" val="6.2"/>
    </scenario>
    <scenario name="6.3" locked="1" count="1" user="Kyle Scheer" comment="Created by Kyle Scheer on 2/2/2022">
      <inputCells r="B16" val="6.3"/>
    </scenario>
    <scenario name="6.4" locked="1" count="1" user="Kyle Scheer" comment="Created by Kyle Scheer on 2/2/2022">
      <inputCells r="B16" val="6.4"/>
    </scenario>
    <scenario name="6.5" locked="1" count="1" user="Kyle Scheer" comment="Created by Kyle Scheer on 2/2/2022">
      <inputCells r="B16" val="6.5"/>
    </scenario>
    <scenario name="6.6" locked="1" count="1" user="Kyle Scheer" comment="Created by Kyle Scheer on 2/2/2022">
      <inputCells r="B16" val="6.6"/>
    </scenario>
    <scenario name="6.7" locked="1" count="1" user="Kyle Scheer" comment="Created by Kyle Scheer on 2/2/2022">
      <inputCells r="B16" val="6.7"/>
    </scenario>
    <scenario name="6.8" locked="1" count="1" user="Kyle Scheer" comment="Created by Kyle Scheer on 2/2/2022">
      <inputCells r="B16" val="6.8"/>
    </scenario>
    <scenario name="6.9" locked="1" count="1" user="Kyle Scheer" comment="Created by Kyle Scheer on 2/2/2022">
      <inputCells r="B16" val="6.9"/>
    </scenario>
    <scenario name="7" locked="1" count="1" user="Kyle Scheer" comment="Created by Kyle Scheer on 2/2/2022">
      <inputCells r="B16" val="7"/>
    </scenario>
    <scenario name="7.1" locked="1" count="1" user="Kyle Scheer" comment="Created by Kyle Scheer on 2/2/2022">
      <inputCells r="B16" val="7.1"/>
    </scenario>
    <scenario name="7.2" locked="1" count="1" user="Kyle Scheer" comment="Created by Kyle Scheer on 2/2/2022">
      <inputCells r="B16" val="7.2"/>
    </scenario>
    <scenario name="7.3" locked="1" count="1" user="Kyle Scheer" comment="Created by Kyle Scheer on 2/2/2022">
      <inputCells r="B16" val="7.3"/>
    </scenario>
    <scenario name="7.4" locked="1" count="1" user="Kyle Scheer" comment="Created by Kyle Scheer on 2/2/2022">
      <inputCells r="B16" val="7.4"/>
    </scenario>
    <scenario name="7.5" locked="1" count="1" user="Kyle Scheer" comment="Created by Kyle Scheer on 2/2/2022">
      <inputCells r="B16" val="7.5"/>
    </scenario>
    <scenario name="7.6" locked="1" count="1" user="Kyle Scheer" comment="Created by Kyle Scheer on 2/2/2022">
      <inputCells r="B16" val="7.6"/>
    </scenario>
    <scenario name="7.7" locked="1" count="1" user="Kyle Scheer" comment="Created by Kyle Scheer on 2/2/2022">
      <inputCells r="B16" val="7.7"/>
    </scenario>
    <scenario name="7.8" locked="1" count="1" user="Kyle Scheer" comment="Created by Kyle Scheer on 2/2/2022">
      <inputCells r="B16" val="7.8"/>
    </scenario>
    <scenario name="7.9" locked="1" count="1" user="Kyle Scheer" comment="Created by Kyle Scheer on 2/2/2022">
      <inputCells r="B16" val="7.9"/>
    </scenario>
    <scenario name="8" locked="1" count="1" user="Kyle Scheer" comment="Created by Kyle Scheer on 2/2/2022">
      <inputCells r="B16" val="8"/>
    </scenario>
    <scenario name="8.1" locked="1" count="1" user="Kyle Scheer" comment="Created by Kyle Scheer on 2/2/2022">
      <inputCells r="B16" val="8.1"/>
    </scenario>
    <scenario name="8.2" locked="1" count="1" user="Kyle Scheer" comment="Created by Kyle Scheer on 2/2/2022">
      <inputCells r="B16" val="8.2"/>
    </scenario>
    <scenario name="8.3" locked="1" count="1" user="Kyle Scheer" comment="Created by Kyle Scheer on 2/2/2022">
      <inputCells r="B16" val="8.3"/>
    </scenario>
    <scenario name="8.4" locked="1" count="1" user="Kyle Scheer" comment="Created by Kyle Scheer on 2/2/2022">
      <inputCells r="B16" val="8.4"/>
    </scenario>
    <scenario name="8.5" locked="1" count="1" user="Kyle Scheer" comment="Created by Kyle Scheer on 2/2/2022">
      <inputCells r="B16" val="8.5"/>
    </scenario>
    <scenario name="8.6" locked="1" count="1" user="Kyle Scheer" comment="Created by Kyle Scheer on 2/2/2022">
      <inputCells r="B16" val="8.6"/>
    </scenario>
    <scenario name="8.7" locked="1" count="1" user="Kyle Scheer" comment="Created by Kyle Scheer on 2/2/2022">
      <inputCells r="B16" val="8.7"/>
    </scenario>
    <scenario name="8.8" locked="1" count="1" user="Kyle Scheer" comment="Created by Kyle Scheer on 2/2/2022">
      <inputCells r="B16" val="8.8"/>
    </scenario>
    <scenario name="8.9" locked="1" count="1" user="Kyle Scheer" comment="Created by Kyle Scheer on 2/2/2022">
      <inputCells r="B16" val="8.9"/>
    </scenario>
    <scenario name="9" locked="1" count="1" user="Kyle Scheer" comment="Created by Kyle Scheer on 2/2/2022">
      <inputCells r="B16" val="9"/>
    </scenario>
    <scenario name="9.1" locked="1" count="1" user="Kyle Scheer" comment="Created by Kyle Scheer on 2/2/2022">
      <inputCells r="B16" val="9.1"/>
    </scenario>
    <scenario name="9.2" locked="1" count="1" user="Kyle Scheer" comment="Created by Kyle Scheer on 2/2/2022">
      <inputCells r="B16" val="9.2"/>
    </scenario>
    <scenario name="9.3" locked="1" count="1" user="Kyle Scheer" comment="Created by Kyle Scheer on 2/2/2022">
      <inputCells r="B16" val="9.3"/>
    </scenario>
    <scenario name="9.4" locked="1" count="1" user="Kyle Scheer" comment="Created by Kyle Scheer on 2/2/2022">
      <inputCells r="B16" val="9.4"/>
    </scenario>
    <scenario name="9.5" locked="1" count="1" user="Kyle Scheer" comment="Created by Kyle Scheer on 2/2/2022">
      <inputCells r="B16" val="9.5"/>
    </scenario>
    <scenario name="9.6" locked="1" count="1" user="Kyle Scheer" comment="Created by Kyle Scheer on 2/2/2022">
      <inputCells r="B16" val="9.6"/>
    </scenario>
    <scenario name="9.7" locked="1" count="1" user="Kyle Scheer" comment="Created by Kyle Scheer on 2/2/2022">
      <inputCells r="B16" val="9.7"/>
    </scenario>
    <scenario name="9.8" locked="1" count="1" user="Kyle Scheer" comment="Created by Kyle Scheer on 2/2/2022">
      <inputCells r="B16" val="9.8"/>
    </scenario>
    <scenario name="9.9" locked="1" count="1" user="Kyle Scheer" comment="Created by Kyle Scheer on 2/2/2022">
      <inputCells r="B16" val="9.9"/>
    </scenario>
    <scenario name="10" locked="1" count="1" user="Kyle Scheer" comment="Created by Kyle Scheer on 2/2/2022">
      <inputCells r="B16" val="10"/>
    </scenario>
    <scenario name="11" locked="1" count="1" user="Kyle Scheer" comment="Created by Kyle Scheer on 2/2/2022">
      <inputCells r="B16" val="11"/>
    </scenario>
    <scenario name="12" locked="1" count="1" user="Kyle Scheer" comment="Created by Kyle Scheer on 2/2/2022">
      <inputCells r="B16" val="12"/>
    </scenario>
    <scenario name="13" locked="1" count="1" user="Kyle Scheer" comment="Created by Kyle Scheer on 2/2/2022">
      <inputCells r="B16" val="13"/>
    </scenario>
    <scenario name="14" locked="1" count="1" user="Kyle Scheer" comment="Created by Kyle Scheer on 2/2/2022">
      <inputCells r="B16" val="14"/>
    </scenario>
    <scenario name="15" locked="1" count="1" user="Kyle Scheer" comment="Created by Kyle Scheer on 2/2/2022">
      <inputCells r="B16" val="15"/>
    </scenario>
    <scenario name="16" locked="1" count="1" user="Kyle Scheer" comment="Created by Kyle Scheer on 2/2/2022">
      <inputCells r="B16" val="16"/>
    </scenario>
    <scenario name="17" locked="1" count="1" user="Kyle Scheer" comment="Created by Kyle Scheer on 2/2/2022">
      <inputCells r="B16" val="17"/>
    </scenario>
    <scenario name="18" locked="1" count="1" user="Kyle Scheer" comment="Created by Kyle Scheer on 2/2/2022">
      <inputCells r="B16" val="18"/>
    </scenario>
    <scenario name="19" locked="1" count="1" user="Kyle Scheer" comment="Created by Kyle Scheer on 2/2/2022">
      <inputCells r="B16" val="19"/>
    </scenario>
    <scenario name="20" locked="1" count="1" user="Kyle Scheer" comment="Created by Kyle Scheer on 2/2/2022">
      <inputCells r="B16" val="20"/>
    </scenario>
    <scenario name="21" locked="1" count="1" user="Kyle Scheer" comment="Created by Kyle Scheer on 2/2/2022">
      <inputCells r="B16" val="21"/>
    </scenario>
    <scenario name="22" locked="1" count="1" user="Kyle Scheer" comment="Created by Kyle Scheer on 2/2/2022">
      <inputCells r="B16" val="22"/>
    </scenario>
    <scenario name="23" locked="1" count="1" user="Kyle Scheer" comment="Created by Kyle Scheer on 2/2/2022">
      <inputCells r="B16" val="23"/>
    </scenario>
    <scenario name="24" locked="1" count="1" user="Kyle Scheer" comment="Created by Kyle Scheer on 2/2/2022">
      <inputCells r="B16" val="24"/>
    </scenario>
    <scenario name="25" locked="1" count="1" user="Kyle Scheer" comment="Created by Kyle Scheer on 2/2/2022">
      <inputCells r="B16" val="25"/>
    </scenario>
    <scenario name="26" locked="1" count="1" user="Kyle Scheer" comment="Created by Kyle Scheer on 2/2/2022">
      <inputCells r="B16" val="26"/>
    </scenario>
    <scenario name="27" locked="1" count="1" user="Kyle Scheer" comment="Created by Kyle Scheer on 2/2/2022">
      <inputCells r="B16" val="27"/>
    </scenario>
    <scenario name="28" locked="1" count="1" user="Kyle Scheer" comment="Created by Kyle Scheer on 2/2/2022">
      <inputCells r="B16" val="28"/>
    </scenario>
    <scenario name="29" locked="1" count="1" user="Kyle Scheer" comment="Created by Kyle Scheer on 2/2/2022">
      <inputCells r="B16" val="29"/>
    </scenario>
    <scenario name="30" locked="1" count="1" user="Kyle Scheer" comment="Created by Kyle Scheer on 2/2/2022">
      <inputCells r="B16" val="30"/>
    </scenario>
    <scenario name="31" locked="1" count="1" user="Kyle Scheer" comment="Created by Kyle Scheer on 2/2/2022">
      <inputCells r="B16" val="31"/>
    </scenario>
    <scenario name="32" locked="1" count="1" user="Kyle Scheer" comment="Created by Kyle Scheer on 2/2/2022">
      <inputCells r="B16" val="32"/>
    </scenario>
    <scenario name="33" locked="1" count="1" user="Kyle Scheer" comment="Created by Kyle Scheer on 2/2/2022">
      <inputCells r="B16" val="33"/>
    </scenario>
    <scenario name="34" locked="1" count="1" user="Kyle Scheer" comment="Created by Kyle Scheer on 2/2/2022">
      <inputCells r="B16" val="34"/>
    </scenario>
    <scenario name="35" locked="1" count="1" user="Kyle Scheer" comment="Created by Kyle Scheer on 2/2/2022">
      <inputCells r="B16" val="35"/>
    </scenario>
    <scenario name="36" locked="1" count="1" user="Kyle Scheer" comment="Created by Kyle Scheer on 2/2/2022">
      <inputCells r="B16" val="36"/>
    </scenario>
    <scenario name="37" locked="1" count="1" user="Kyle Scheer" comment="Created by Kyle Scheer on 2/2/2022">
      <inputCells r="B16" val="37"/>
    </scenario>
    <scenario name="38" locked="1" count="1" user="Kyle Scheer" comment="Created by Kyle Scheer on 2/2/2022">
      <inputCells r="B16" val="38"/>
    </scenario>
    <scenario name="39" locked="1" count="1" user="Kyle Scheer" comment="Created by Kyle Scheer on 2/2/2022">
      <inputCells r="B16" val="39"/>
    </scenario>
    <scenario name="40" locked="1" count="1" user="Kyle Scheer" comment="Created by Kyle Scheer on 2/2/2022">
      <inputCells r="B16" val="40"/>
    </scenario>
    <scenario name="41" locked="1" count="1" user="Kyle Scheer" comment="Created by Kyle Scheer on 2/2/2022">
      <inputCells r="B16" val="41"/>
    </scenario>
    <scenario name="42" locked="1" count="1" user="Kyle Scheer" comment="Created by Kyle Scheer on 2/2/2022">
      <inputCells r="B16" val="42"/>
    </scenario>
    <scenario name="43" locked="1" count="1" user="Kyle Scheer" comment="Created by Kyle Scheer on 2/2/2022">
      <inputCells r="B16" val="43"/>
    </scenario>
    <scenario name="44" locked="1" count="1" user="Kyle Scheer" comment="Created by Kyle Scheer on 2/2/2022">
      <inputCells r="B16" val="44"/>
    </scenario>
    <scenario name="45" locked="1" count="1" user="Kyle Scheer" comment="Created by Kyle Scheer on 2/2/2022">
      <inputCells r="B16" val="45"/>
    </scenario>
    <scenario name="46" locked="1" count="1" user="Kyle Scheer" comment="Created by Kyle Scheer on 2/2/2022">
      <inputCells r="B16" val="46"/>
    </scenario>
    <scenario name="47" locked="1" count="1" user="Kyle Scheer" comment="Created by Kyle Scheer on 2/2/2022">
      <inputCells r="B16" val="47"/>
    </scenario>
    <scenario name="48" locked="1" count="1" user="Kyle Scheer" comment="Created by Kyle Scheer on 2/2/2022">
      <inputCells r="B16" val="48"/>
    </scenario>
    <scenario name="49" locked="1" count="1" user="Kyle Scheer" comment="Created by Kyle Scheer on 2/2/2022">
      <inputCells r="B16" val="49"/>
    </scenario>
    <scenario name="50" locked="1" count="1" user="Kyle Scheer" comment="Created by Kyle Scheer on 2/2/2022">
      <inputCells r="B16" val="50"/>
    </scenario>
  </scenarios>
  <mergeCells count="1">
    <mergeCell ref="A15:B15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DA74-3662-4D0F-8EA9-0133A0068E01}">
  <dimension ref="A1:A221"/>
  <sheetViews>
    <sheetView topLeftCell="A13" workbookViewId="0">
      <selection sqref="A1:A221"/>
    </sheetView>
    <sheetView workbookViewId="1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1.01</v>
      </c>
    </row>
    <row r="3" spans="1:1" x14ac:dyDescent="0.35">
      <c r="A3">
        <v>1.02</v>
      </c>
    </row>
    <row r="4" spans="1:1" x14ac:dyDescent="0.35">
      <c r="A4">
        <v>1.03</v>
      </c>
    </row>
    <row r="5" spans="1:1" x14ac:dyDescent="0.35">
      <c r="A5">
        <v>1.04</v>
      </c>
    </row>
    <row r="6" spans="1:1" x14ac:dyDescent="0.35">
      <c r="A6">
        <v>1.05</v>
      </c>
    </row>
    <row r="7" spans="1:1" x14ac:dyDescent="0.35">
      <c r="A7">
        <v>1.06</v>
      </c>
    </row>
    <row r="8" spans="1:1" x14ac:dyDescent="0.35">
      <c r="A8">
        <v>1.07</v>
      </c>
    </row>
    <row r="9" spans="1:1" x14ac:dyDescent="0.35">
      <c r="A9">
        <v>1.08</v>
      </c>
    </row>
    <row r="10" spans="1:1" x14ac:dyDescent="0.35">
      <c r="A10">
        <v>1.0900000000000001</v>
      </c>
    </row>
    <row r="11" spans="1:1" x14ac:dyDescent="0.35">
      <c r="A11">
        <v>1.1000000000000001</v>
      </c>
    </row>
    <row r="12" spans="1:1" x14ac:dyDescent="0.35">
      <c r="A12">
        <v>1.1100000000000001</v>
      </c>
    </row>
    <row r="13" spans="1:1" x14ac:dyDescent="0.35">
      <c r="A13">
        <v>1.1200000000000001</v>
      </c>
    </row>
    <row r="14" spans="1:1" x14ac:dyDescent="0.35">
      <c r="A14">
        <v>1.1299999999999999</v>
      </c>
    </row>
    <row r="15" spans="1:1" x14ac:dyDescent="0.35">
      <c r="A15">
        <v>1.1399999999999999</v>
      </c>
    </row>
    <row r="16" spans="1:1" x14ac:dyDescent="0.35">
      <c r="A16">
        <v>1.1499999999999999</v>
      </c>
    </row>
    <row r="17" spans="1:1" x14ac:dyDescent="0.35">
      <c r="A17">
        <v>1.1599999999999999</v>
      </c>
    </row>
    <row r="18" spans="1:1" x14ac:dyDescent="0.35">
      <c r="A18">
        <v>1.17</v>
      </c>
    </row>
    <row r="19" spans="1:1" x14ac:dyDescent="0.35">
      <c r="A19">
        <v>1.18</v>
      </c>
    </row>
    <row r="20" spans="1:1" x14ac:dyDescent="0.35">
      <c r="A20">
        <v>1.19</v>
      </c>
    </row>
    <row r="21" spans="1:1" x14ac:dyDescent="0.35">
      <c r="A21">
        <v>1.2</v>
      </c>
    </row>
    <row r="22" spans="1:1" x14ac:dyDescent="0.35">
      <c r="A22">
        <v>1.21</v>
      </c>
    </row>
    <row r="23" spans="1:1" x14ac:dyDescent="0.35">
      <c r="A23">
        <v>1.22</v>
      </c>
    </row>
    <row r="24" spans="1:1" x14ac:dyDescent="0.35">
      <c r="A24">
        <v>1.23</v>
      </c>
    </row>
    <row r="25" spans="1:1" x14ac:dyDescent="0.35">
      <c r="A25">
        <v>1.24</v>
      </c>
    </row>
    <row r="26" spans="1:1" x14ac:dyDescent="0.35">
      <c r="A26">
        <v>1.25</v>
      </c>
    </row>
    <row r="27" spans="1:1" x14ac:dyDescent="0.35">
      <c r="A27">
        <v>1.26</v>
      </c>
    </row>
    <row r="28" spans="1:1" x14ac:dyDescent="0.35">
      <c r="A28">
        <v>1.27</v>
      </c>
    </row>
    <row r="29" spans="1:1" x14ac:dyDescent="0.35">
      <c r="A29">
        <v>1.28</v>
      </c>
    </row>
    <row r="30" spans="1:1" x14ac:dyDescent="0.35">
      <c r="A30">
        <v>1.29</v>
      </c>
    </row>
    <row r="31" spans="1:1" x14ac:dyDescent="0.35">
      <c r="A31">
        <v>1.3</v>
      </c>
    </row>
    <row r="32" spans="1:1" x14ac:dyDescent="0.35">
      <c r="A32">
        <v>1.31</v>
      </c>
    </row>
    <row r="33" spans="1:1" x14ac:dyDescent="0.35">
      <c r="A33">
        <v>1.32</v>
      </c>
    </row>
    <row r="34" spans="1:1" x14ac:dyDescent="0.35">
      <c r="A34">
        <v>1.33</v>
      </c>
    </row>
    <row r="35" spans="1:1" x14ac:dyDescent="0.35">
      <c r="A35">
        <v>1.34</v>
      </c>
    </row>
    <row r="36" spans="1:1" x14ac:dyDescent="0.35">
      <c r="A36">
        <v>1.35</v>
      </c>
    </row>
    <row r="37" spans="1:1" x14ac:dyDescent="0.35">
      <c r="A37">
        <v>1.36</v>
      </c>
    </row>
    <row r="38" spans="1:1" x14ac:dyDescent="0.35">
      <c r="A38">
        <v>1.37</v>
      </c>
    </row>
    <row r="39" spans="1:1" x14ac:dyDescent="0.35">
      <c r="A39">
        <v>1.38</v>
      </c>
    </row>
    <row r="40" spans="1:1" x14ac:dyDescent="0.35">
      <c r="A40">
        <v>1.39</v>
      </c>
    </row>
    <row r="41" spans="1:1" x14ac:dyDescent="0.35">
      <c r="A41">
        <v>1.4</v>
      </c>
    </row>
    <row r="42" spans="1:1" x14ac:dyDescent="0.35">
      <c r="A42">
        <v>1.41</v>
      </c>
    </row>
    <row r="43" spans="1:1" x14ac:dyDescent="0.35">
      <c r="A43">
        <v>1.42</v>
      </c>
    </row>
    <row r="44" spans="1:1" x14ac:dyDescent="0.35">
      <c r="A44">
        <v>1.43</v>
      </c>
    </row>
    <row r="45" spans="1:1" x14ac:dyDescent="0.35">
      <c r="A45">
        <v>1.44</v>
      </c>
    </row>
    <row r="46" spans="1:1" x14ac:dyDescent="0.35">
      <c r="A46">
        <v>1.45</v>
      </c>
    </row>
    <row r="47" spans="1:1" x14ac:dyDescent="0.35">
      <c r="A47">
        <v>1.46</v>
      </c>
    </row>
    <row r="48" spans="1:1" x14ac:dyDescent="0.35">
      <c r="A48">
        <v>1.47</v>
      </c>
    </row>
    <row r="49" spans="1:1" x14ac:dyDescent="0.35">
      <c r="A49">
        <v>1.48</v>
      </c>
    </row>
    <row r="50" spans="1:1" x14ac:dyDescent="0.35">
      <c r="A50">
        <v>1.49</v>
      </c>
    </row>
    <row r="51" spans="1:1" x14ac:dyDescent="0.35">
      <c r="A51">
        <v>1.5</v>
      </c>
    </row>
    <row r="52" spans="1:1" x14ac:dyDescent="0.35">
      <c r="A52">
        <v>1.51</v>
      </c>
    </row>
    <row r="53" spans="1:1" x14ac:dyDescent="0.35">
      <c r="A53">
        <v>1.52</v>
      </c>
    </row>
    <row r="54" spans="1:1" x14ac:dyDescent="0.35">
      <c r="A54">
        <v>1.53</v>
      </c>
    </row>
    <row r="55" spans="1:1" x14ac:dyDescent="0.35">
      <c r="A55">
        <v>1.54</v>
      </c>
    </row>
    <row r="56" spans="1:1" x14ac:dyDescent="0.35">
      <c r="A56">
        <v>1.55</v>
      </c>
    </row>
    <row r="57" spans="1:1" x14ac:dyDescent="0.35">
      <c r="A57">
        <v>1.56</v>
      </c>
    </row>
    <row r="58" spans="1:1" x14ac:dyDescent="0.35">
      <c r="A58">
        <v>1.57</v>
      </c>
    </row>
    <row r="59" spans="1:1" x14ac:dyDescent="0.35">
      <c r="A59">
        <v>1.58</v>
      </c>
    </row>
    <row r="60" spans="1:1" x14ac:dyDescent="0.35">
      <c r="A60">
        <v>1.59</v>
      </c>
    </row>
    <row r="61" spans="1:1" x14ac:dyDescent="0.35">
      <c r="A61">
        <v>1.6</v>
      </c>
    </row>
    <row r="62" spans="1:1" x14ac:dyDescent="0.35">
      <c r="A62">
        <v>1.61</v>
      </c>
    </row>
    <row r="63" spans="1:1" x14ac:dyDescent="0.35">
      <c r="A63">
        <v>1.62</v>
      </c>
    </row>
    <row r="64" spans="1:1" x14ac:dyDescent="0.35">
      <c r="A64">
        <v>1.63</v>
      </c>
    </row>
    <row r="65" spans="1:1" x14ac:dyDescent="0.35">
      <c r="A65">
        <v>1.64</v>
      </c>
    </row>
    <row r="66" spans="1:1" x14ac:dyDescent="0.35">
      <c r="A66">
        <v>1.65</v>
      </c>
    </row>
    <row r="67" spans="1:1" x14ac:dyDescent="0.35">
      <c r="A67">
        <v>1.66</v>
      </c>
    </row>
    <row r="68" spans="1:1" x14ac:dyDescent="0.35">
      <c r="A68">
        <v>1.67</v>
      </c>
    </row>
    <row r="69" spans="1:1" x14ac:dyDescent="0.35">
      <c r="A69">
        <v>1.68</v>
      </c>
    </row>
    <row r="70" spans="1:1" x14ac:dyDescent="0.35">
      <c r="A70">
        <v>1.69</v>
      </c>
    </row>
    <row r="71" spans="1:1" x14ac:dyDescent="0.35">
      <c r="A71">
        <v>1.7</v>
      </c>
    </row>
    <row r="72" spans="1:1" x14ac:dyDescent="0.35">
      <c r="A72">
        <v>1.71</v>
      </c>
    </row>
    <row r="73" spans="1:1" x14ac:dyDescent="0.35">
      <c r="A73">
        <v>1.72</v>
      </c>
    </row>
    <row r="74" spans="1:1" x14ac:dyDescent="0.35">
      <c r="A74">
        <v>1.73</v>
      </c>
    </row>
    <row r="75" spans="1:1" x14ac:dyDescent="0.35">
      <c r="A75">
        <v>1.74</v>
      </c>
    </row>
    <row r="76" spans="1:1" x14ac:dyDescent="0.35">
      <c r="A76">
        <v>1.75</v>
      </c>
    </row>
    <row r="77" spans="1:1" x14ac:dyDescent="0.35">
      <c r="A77">
        <v>1.76</v>
      </c>
    </row>
    <row r="78" spans="1:1" x14ac:dyDescent="0.35">
      <c r="A78">
        <v>1.77</v>
      </c>
    </row>
    <row r="79" spans="1:1" x14ac:dyDescent="0.35">
      <c r="A79">
        <v>1.78</v>
      </c>
    </row>
    <row r="80" spans="1:1" x14ac:dyDescent="0.35">
      <c r="A80">
        <v>1.79</v>
      </c>
    </row>
    <row r="81" spans="1:1" x14ac:dyDescent="0.35">
      <c r="A81">
        <v>1.8</v>
      </c>
    </row>
    <row r="82" spans="1:1" x14ac:dyDescent="0.35">
      <c r="A82">
        <v>1.81</v>
      </c>
    </row>
    <row r="83" spans="1:1" x14ac:dyDescent="0.35">
      <c r="A83">
        <v>1.82</v>
      </c>
    </row>
    <row r="84" spans="1:1" x14ac:dyDescent="0.35">
      <c r="A84">
        <v>1.83</v>
      </c>
    </row>
    <row r="85" spans="1:1" x14ac:dyDescent="0.35">
      <c r="A85">
        <v>1.84</v>
      </c>
    </row>
    <row r="86" spans="1:1" x14ac:dyDescent="0.35">
      <c r="A86">
        <v>1.85</v>
      </c>
    </row>
    <row r="87" spans="1:1" x14ac:dyDescent="0.35">
      <c r="A87">
        <v>1.86</v>
      </c>
    </row>
    <row r="88" spans="1:1" x14ac:dyDescent="0.35">
      <c r="A88">
        <v>1.87</v>
      </c>
    </row>
    <row r="89" spans="1:1" x14ac:dyDescent="0.35">
      <c r="A89">
        <v>1.88</v>
      </c>
    </row>
    <row r="90" spans="1:1" x14ac:dyDescent="0.35">
      <c r="A90">
        <v>1.89</v>
      </c>
    </row>
    <row r="91" spans="1:1" x14ac:dyDescent="0.35">
      <c r="A91">
        <v>1.9</v>
      </c>
    </row>
    <row r="92" spans="1:1" x14ac:dyDescent="0.35">
      <c r="A92">
        <v>1.91</v>
      </c>
    </row>
    <row r="93" spans="1:1" x14ac:dyDescent="0.35">
      <c r="A93">
        <v>1.92</v>
      </c>
    </row>
    <row r="94" spans="1:1" x14ac:dyDescent="0.35">
      <c r="A94">
        <v>1.93</v>
      </c>
    </row>
    <row r="95" spans="1:1" x14ac:dyDescent="0.35">
      <c r="A95">
        <v>1.94</v>
      </c>
    </row>
    <row r="96" spans="1:1" x14ac:dyDescent="0.35">
      <c r="A96">
        <v>1.95</v>
      </c>
    </row>
    <row r="97" spans="1:1" x14ac:dyDescent="0.35">
      <c r="A97">
        <v>1.96</v>
      </c>
    </row>
    <row r="98" spans="1:1" x14ac:dyDescent="0.35">
      <c r="A98">
        <v>1.97</v>
      </c>
    </row>
    <row r="99" spans="1:1" x14ac:dyDescent="0.35">
      <c r="A99">
        <v>1.98</v>
      </c>
    </row>
    <row r="100" spans="1:1" x14ac:dyDescent="0.35">
      <c r="A100">
        <v>1.99</v>
      </c>
    </row>
    <row r="101" spans="1:1" x14ac:dyDescent="0.35">
      <c r="A101">
        <v>2</v>
      </c>
    </row>
    <row r="102" spans="1:1" x14ac:dyDescent="0.35">
      <c r="A102">
        <v>2.1</v>
      </c>
    </row>
    <row r="103" spans="1:1" x14ac:dyDescent="0.35">
      <c r="A103">
        <v>2.2000000000000002</v>
      </c>
    </row>
    <row r="104" spans="1:1" x14ac:dyDescent="0.35">
      <c r="A104">
        <v>2.2999999999999998</v>
      </c>
    </row>
    <row r="105" spans="1:1" x14ac:dyDescent="0.35">
      <c r="A105">
        <v>2.4</v>
      </c>
    </row>
    <row r="106" spans="1:1" x14ac:dyDescent="0.35">
      <c r="A106">
        <v>2.5</v>
      </c>
    </row>
    <row r="107" spans="1:1" x14ac:dyDescent="0.35">
      <c r="A107">
        <v>2.6</v>
      </c>
    </row>
    <row r="108" spans="1:1" x14ac:dyDescent="0.35">
      <c r="A108">
        <v>2.7</v>
      </c>
    </row>
    <row r="109" spans="1:1" x14ac:dyDescent="0.35">
      <c r="A109">
        <v>2.8</v>
      </c>
    </row>
    <row r="110" spans="1:1" x14ac:dyDescent="0.35">
      <c r="A110">
        <v>2.9</v>
      </c>
    </row>
    <row r="111" spans="1:1" x14ac:dyDescent="0.35">
      <c r="A111">
        <v>3</v>
      </c>
    </row>
    <row r="112" spans="1:1" x14ac:dyDescent="0.35">
      <c r="A112">
        <v>3.1</v>
      </c>
    </row>
    <row r="113" spans="1:1" x14ac:dyDescent="0.35">
      <c r="A113">
        <v>3.2</v>
      </c>
    </row>
    <row r="114" spans="1:1" x14ac:dyDescent="0.35">
      <c r="A114">
        <v>3.3</v>
      </c>
    </row>
    <row r="115" spans="1:1" x14ac:dyDescent="0.35">
      <c r="A115">
        <v>3.4</v>
      </c>
    </row>
    <row r="116" spans="1:1" x14ac:dyDescent="0.35">
      <c r="A116">
        <v>3.5</v>
      </c>
    </row>
    <row r="117" spans="1:1" x14ac:dyDescent="0.35">
      <c r="A117">
        <v>3.6</v>
      </c>
    </row>
    <row r="118" spans="1:1" x14ac:dyDescent="0.35">
      <c r="A118">
        <v>3.7</v>
      </c>
    </row>
    <row r="119" spans="1:1" x14ac:dyDescent="0.35">
      <c r="A119">
        <v>3.8</v>
      </c>
    </row>
    <row r="120" spans="1:1" x14ac:dyDescent="0.35">
      <c r="A120">
        <v>3.9</v>
      </c>
    </row>
    <row r="121" spans="1:1" x14ac:dyDescent="0.35">
      <c r="A121">
        <v>4</v>
      </c>
    </row>
    <row r="122" spans="1:1" x14ac:dyDescent="0.35">
      <c r="A122">
        <v>4.0999999999999996</v>
      </c>
    </row>
    <row r="123" spans="1:1" x14ac:dyDescent="0.35">
      <c r="A123">
        <v>4.2</v>
      </c>
    </row>
    <row r="124" spans="1:1" x14ac:dyDescent="0.35">
      <c r="A124">
        <v>4.3</v>
      </c>
    </row>
    <row r="125" spans="1:1" x14ac:dyDescent="0.35">
      <c r="A125">
        <v>4.4000000000000004</v>
      </c>
    </row>
    <row r="126" spans="1:1" x14ac:dyDescent="0.35">
      <c r="A126">
        <v>4.5</v>
      </c>
    </row>
    <row r="127" spans="1:1" x14ac:dyDescent="0.35">
      <c r="A127">
        <v>4.5999999999999996</v>
      </c>
    </row>
    <row r="128" spans="1:1" x14ac:dyDescent="0.35">
      <c r="A128">
        <v>4.7</v>
      </c>
    </row>
    <row r="129" spans="1:1" x14ac:dyDescent="0.35">
      <c r="A129">
        <v>4.8</v>
      </c>
    </row>
    <row r="130" spans="1:1" x14ac:dyDescent="0.35">
      <c r="A130">
        <v>4.9000000000000004</v>
      </c>
    </row>
    <row r="131" spans="1:1" x14ac:dyDescent="0.35">
      <c r="A131">
        <v>5</v>
      </c>
    </row>
    <row r="132" spans="1:1" x14ac:dyDescent="0.35">
      <c r="A132">
        <v>5.0999999999999996</v>
      </c>
    </row>
    <row r="133" spans="1:1" x14ac:dyDescent="0.35">
      <c r="A133">
        <v>5.2</v>
      </c>
    </row>
    <row r="134" spans="1:1" x14ac:dyDescent="0.35">
      <c r="A134">
        <v>5.3</v>
      </c>
    </row>
    <row r="135" spans="1:1" x14ac:dyDescent="0.35">
      <c r="A135">
        <v>5.4</v>
      </c>
    </row>
    <row r="136" spans="1:1" x14ac:dyDescent="0.35">
      <c r="A136">
        <v>5.5</v>
      </c>
    </row>
    <row r="137" spans="1:1" x14ac:dyDescent="0.35">
      <c r="A137">
        <v>5.6</v>
      </c>
    </row>
    <row r="138" spans="1:1" x14ac:dyDescent="0.35">
      <c r="A138">
        <v>5.7</v>
      </c>
    </row>
    <row r="139" spans="1:1" x14ac:dyDescent="0.35">
      <c r="A139">
        <v>5.8</v>
      </c>
    </row>
    <row r="140" spans="1:1" x14ac:dyDescent="0.35">
      <c r="A140">
        <v>5.9</v>
      </c>
    </row>
    <row r="141" spans="1:1" x14ac:dyDescent="0.35">
      <c r="A141">
        <v>6</v>
      </c>
    </row>
    <row r="142" spans="1:1" x14ac:dyDescent="0.35">
      <c r="A142">
        <v>6.1</v>
      </c>
    </row>
    <row r="143" spans="1:1" x14ac:dyDescent="0.35">
      <c r="A143">
        <v>6.2</v>
      </c>
    </row>
    <row r="144" spans="1:1" x14ac:dyDescent="0.35">
      <c r="A144">
        <v>6.3</v>
      </c>
    </row>
    <row r="145" spans="1:1" x14ac:dyDescent="0.35">
      <c r="A145">
        <v>6.4</v>
      </c>
    </row>
    <row r="146" spans="1:1" x14ac:dyDescent="0.35">
      <c r="A146">
        <v>6.5</v>
      </c>
    </row>
    <row r="147" spans="1:1" x14ac:dyDescent="0.35">
      <c r="A147">
        <v>6.6</v>
      </c>
    </row>
    <row r="148" spans="1:1" x14ac:dyDescent="0.35">
      <c r="A148">
        <v>6.7</v>
      </c>
    </row>
    <row r="149" spans="1:1" x14ac:dyDescent="0.35">
      <c r="A149">
        <v>6.8</v>
      </c>
    </row>
    <row r="150" spans="1:1" x14ac:dyDescent="0.35">
      <c r="A150">
        <v>6.9</v>
      </c>
    </row>
    <row r="151" spans="1:1" x14ac:dyDescent="0.35">
      <c r="A151">
        <v>7</v>
      </c>
    </row>
    <row r="152" spans="1:1" x14ac:dyDescent="0.35">
      <c r="A152">
        <v>7.1</v>
      </c>
    </row>
    <row r="153" spans="1:1" x14ac:dyDescent="0.35">
      <c r="A153">
        <v>7.2</v>
      </c>
    </row>
    <row r="154" spans="1:1" x14ac:dyDescent="0.35">
      <c r="A154">
        <v>7.3</v>
      </c>
    </row>
    <row r="155" spans="1:1" x14ac:dyDescent="0.35">
      <c r="A155">
        <v>7.4</v>
      </c>
    </row>
    <row r="156" spans="1:1" x14ac:dyDescent="0.35">
      <c r="A156">
        <v>7.5000000000000098</v>
      </c>
    </row>
    <row r="157" spans="1:1" x14ac:dyDescent="0.35">
      <c r="A157">
        <v>7.6</v>
      </c>
    </row>
    <row r="158" spans="1:1" x14ac:dyDescent="0.35">
      <c r="A158">
        <v>7.7</v>
      </c>
    </row>
    <row r="159" spans="1:1" x14ac:dyDescent="0.35">
      <c r="A159">
        <v>7.8000000000000096</v>
      </c>
    </row>
    <row r="160" spans="1:1" x14ac:dyDescent="0.35">
      <c r="A160">
        <v>7.9000000000000101</v>
      </c>
    </row>
    <row r="161" spans="1:1" x14ac:dyDescent="0.35">
      <c r="A161">
        <v>8.0000000000000107</v>
      </c>
    </row>
    <row r="162" spans="1:1" x14ac:dyDescent="0.35">
      <c r="A162">
        <v>8.1</v>
      </c>
    </row>
    <row r="163" spans="1:1" x14ac:dyDescent="0.35">
      <c r="A163">
        <v>8.2000000000000099</v>
      </c>
    </row>
    <row r="164" spans="1:1" x14ac:dyDescent="0.35">
      <c r="A164">
        <v>8.3000000000000096</v>
      </c>
    </row>
    <row r="165" spans="1:1" x14ac:dyDescent="0.35">
      <c r="A165">
        <v>8.4000000000000092</v>
      </c>
    </row>
    <row r="166" spans="1:1" x14ac:dyDescent="0.35">
      <c r="A166">
        <v>8.5000000000000107</v>
      </c>
    </row>
    <row r="167" spans="1:1" x14ac:dyDescent="0.35">
      <c r="A167">
        <v>8.6000000000000103</v>
      </c>
    </row>
    <row r="168" spans="1:1" x14ac:dyDescent="0.35">
      <c r="A168">
        <v>8.7000000000000099</v>
      </c>
    </row>
    <row r="169" spans="1:1" x14ac:dyDescent="0.35">
      <c r="A169">
        <v>8.8000000000000096</v>
      </c>
    </row>
    <row r="170" spans="1:1" x14ac:dyDescent="0.35">
      <c r="A170">
        <v>8.9000000000000092</v>
      </c>
    </row>
    <row r="171" spans="1:1" x14ac:dyDescent="0.35">
      <c r="A171">
        <v>9.0000000000000107</v>
      </c>
    </row>
    <row r="172" spans="1:1" x14ac:dyDescent="0.35">
      <c r="A172">
        <v>9.1000000000000103</v>
      </c>
    </row>
    <row r="173" spans="1:1" x14ac:dyDescent="0.35">
      <c r="A173">
        <v>9.2000000000000099</v>
      </c>
    </row>
    <row r="174" spans="1:1" x14ac:dyDescent="0.35">
      <c r="A174">
        <v>9.3000000000000096</v>
      </c>
    </row>
    <row r="175" spans="1:1" x14ac:dyDescent="0.35">
      <c r="A175">
        <v>9.4000000000000092</v>
      </c>
    </row>
    <row r="176" spans="1:1" x14ac:dyDescent="0.35">
      <c r="A176">
        <v>9.5000000000000107</v>
      </c>
    </row>
    <row r="177" spans="1:1" x14ac:dyDescent="0.35">
      <c r="A177">
        <v>9.6000000000000103</v>
      </c>
    </row>
    <row r="178" spans="1:1" x14ac:dyDescent="0.35">
      <c r="A178">
        <v>9.7000000000000099</v>
      </c>
    </row>
    <row r="179" spans="1:1" x14ac:dyDescent="0.35">
      <c r="A179">
        <v>9.8000000000000096</v>
      </c>
    </row>
    <row r="180" spans="1:1" x14ac:dyDescent="0.35">
      <c r="A180">
        <v>9.9000000000000092</v>
      </c>
    </row>
    <row r="181" spans="1:1" x14ac:dyDescent="0.35">
      <c r="A181">
        <v>10</v>
      </c>
    </row>
    <row r="182" spans="1:1" x14ac:dyDescent="0.35">
      <c r="A182">
        <v>11</v>
      </c>
    </row>
    <row r="183" spans="1:1" x14ac:dyDescent="0.35">
      <c r="A183">
        <v>12</v>
      </c>
    </row>
    <row r="184" spans="1:1" x14ac:dyDescent="0.35">
      <c r="A184">
        <v>13</v>
      </c>
    </row>
    <row r="185" spans="1:1" x14ac:dyDescent="0.35">
      <c r="A185">
        <v>14</v>
      </c>
    </row>
    <row r="186" spans="1:1" x14ac:dyDescent="0.35">
      <c r="A186">
        <v>15</v>
      </c>
    </row>
    <row r="187" spans="1:1" x14ac:dyDescent="0.35">
      <c r="A187">
        <v>16</v>
      </c>
    </row>
    <row r="188" spans="1:1" x14ac:dyDescent="0.35">
      <c r="A188">
        <v>17</v>
      </c>
    </row>
    <row r="189" spans="1:1" x14ac:dyDescent="0.35">
      <c r="A189">
        <v>18</v>
      </c>
    </row>
    <row r="190" spans="1:1" x14ac:dyDescent="0.35">
      <c r="A190">
        <v>19</v>
      </c>
    </row>
    <row r="191" spans="1:1" x14ac:dyDescent="0.35">
      <c r="A191">
        <v>20</v>
      </c>
    </row>
    <row r="192" spans="1:1" x14ac:dyDescent="0.35">
      <c r="A192">
        <v>21</v>
      </c>
    </row>
    <row r="193" spans="1:1" x14ac:dyDescent="0.35">
      <c r="A193">
        <v>22</v>
      </c>
    </row>
    <row r="194" spans="1:1" x14ac:dyDescent="0.35">
      <c r="A194">
        <v>23</v>
      </c>
    </row>
    <row r="195" spans="1:1" x14ac:dyDescent="0.35">
      <c r="A195">
        <v>24</v>
      </c>
    </row>
    <row r="196" spans="1:1" x14ac:dyDescent="0.35">
      <c r="A196">
        <v>25</v>
      </c>
    </row>
    <row r="197" spans="1:1" x14ac:dyDescent="0.35">
      <c r="A197">
        <v>26</v>
      </c>
    </row>
    <row r="198" spans="1:1" x14ac:dyDescent="0.35">
      <c r="A198">
        <v>27</v>
      </c>
    </row>
    <row r="199" spans="1:1" x14ac:dyDescent="0.35">
      <c r="A199">
        <v>28</v>
      </c>
    </row>
    <row r="200" spans="1:1" x14ac:dyDescent="0.35">
      <c r="A200">
        <v>29</v>
      </c>
    </row>
    <row r="201" spans="1:1" x14ac:dyDescent="0.35">
      <c r="A201">
        <v>30</v>
      </c>
    </row>
    <row r="202" spans="1:1" x14ac:dyDescent="0.35">
      <c r="A202">
        <v>31</v>
      </c>
    </row>
    <row r="203" spans="1:1" x14ac:dyDescent="0.35">
      <c r="A203">
        <v>32</v>
      </c>
    </row>
    <row r="204" spans="1:1" x14ac:dyDescent="0.35">
      <c r="A204">
        <v>33</v>
      </c>
    </row>
    <row r="205" spans="1:1" x14ac:dyDescent="0.35">
      <c r="A205">
        <v>34</v>
      </c>
    </row>
    <row r="206" spans="1:1" x14ac:dyDescent="0.35">
      <c r="A206">
        <v>35</v>
      </c>
    </row>
    <row r="207" spans="1:1" x14ac:dyDescent="0.35">
      <c r="A207">
        <v>36</v>
      </c>
    </row>
    <row r="208" spans="1:1" x14ac:dyDescent="0.35">
      <c r="A208">
        <v>37</v>
      </c>
    </row>
    <row r="209" spans="1:1" x14ac:dyDescent="0.35">
      <c r="A209">
        <v>38</v>
      </c>
    </row>
    <row r="210" spans="1:1" x14ac:dyDescent="0.35">
      <c r="A210">
        <v>39</v>
      </c>
    </row>
    <row r="211" spans="1:1" x14ac:dyDescent="0.35">
      <c r="A211">
        <v>40</v>
      </c>
    </row>
    <row r="212" spans="1:1" x14ac:dyDescent="0.35">
      <c r="A212">
        <v>41</v>
      </c>
    </row>
    <row r="213" spans="1:1" x14ac:dyDescent="0.35">
      <c r="A213">
        <v>42</v>
      </c>
    </row>
    <row r="214" spans="1:1" x14ac:dyDescent="0.35">
      <c r="A214">
        <v>43</v>
      </c>
    </row>
    <row r="215" spans="1:1" x14ac:dyDescent="0.35">
      <c r="A215">
        <v>44</v>
      </c>
    </row>
    <row r="216" spans="1:1" x14ac:dyDescent="0.35">
      <c r="A216">
        <v>45</v>
      </c>
    </row>
    <row r="217" spans="1:1" x14ac:dyDescent="0.35">
      <c r="A217">
        <v>46</v>
      </c>
    </row>
    <row r="218" spans="1:1" x14ac:dyDescent="0.35">
      <c r="A218">
        <v>47</v>
      </c>
    </row>
    <row r="219" spans="1:1" x14ac:dyDescent="0.35">
      <c r="A219">
        <v>48</v>
      </c>
    </row>
    <row r="220" spans="1:1" x14ac:dyDescent="0.35">
      <c r="A220">
        <v>49</v>
      </c>
    </row>
    <row r="221" spans="1:1" x14ac:dyDescent="0.35">
      <c r="A22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8738-67F3-41B2-8874-B739D59D9465}">
  <dimension ref="A1:A299"/>
  <sheetViews>
    <sheetView tabSelected="1" workbookViewId="0">
      <selection sqref="A1:A11"/>
    </sheetView>
    <sheetView workbookViewId="1"/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1.0001</v>
      </c>
    </row>
    <row r="3" spans="1:1" x14ac:dyDescent="0.35">
      <c r="A3">
        <v>1.0002</v>
      </c>
    </row>
    <row r="4" spans="1:1" x14ac:dyDescent="0.35">
      <c r="A4">
        <v>1.0003</v>
      </c>
    </row>
    <row r="5" spans="1:1" x14ac:dyDescent="0.35">
      <c r="A5">
        <v>1.0004</v>
      </c>
    </row>
    <row r="6" spans="1:1" x14ac:dyDescent="0.35">
      <c r="A6">
        <v>1.0004999999999999</v>
      </c>
    </row>
    <row r="7" spans="1:1" x14ac:dyDescent="0.35">
      <c r="A7">
        <v>1.0005999999999999</v>
      </c>
    </row>
    <row r="8" spans="1:1" x14ac:dyDescent="0.35">
      <c r="A8">
        <v>1.0006999999999999</v>
      </c>
    </row>
    <row r="9" spans="1:1" x14ac:dyDescent="0.35">
      <c r="A9">
        <v>1.0007999999999999</v>
      </c>
    </row>
    <row r="10" spans="1:1" x14ac:dyDescent="0.35">
      <c r="A10">
        <v>1.0008999999999999</v>
      </c>
    </row>
    <row r="11" spans="1:1" x14ac:dyDescent="0.35">
      <c r="A11">
        <v>1.0009999999999999</v>
      </c>
    </row>
    <row r="12" spans="1:1" x14ac:dyDescent="0.35">
      <c r="A12">
        <v>1.0011000000000001</v>
      </c>
    </row>
    <row r="13" spans="1:1" x14ac:dyDescent="0.35">
      <c r="A13">
        <v>1.0012000000000001</v>
      </c>
    </row>
    <row r="14" spans="1:1" x14ac:dyDescent="0.35">
      <c r="A14">
        <v>1.0013000000000001</v>
      </c>
    </row>
    <row r="15" spans="1:1" x14ac:dyDescent="0.35">
      <c r="A15">
        <v>1.0014000000000001</v>
      </c>
    </row>
    <row r="16" spans="1:1" x14ac:dyDescent="0.35">
      <c r="A16">
        <v>1.0015000000000001</v>
      </c>
    </row>
    <row r="17" spans="1:1" x14ac:dyDescent="0.35">
      <c r="A17">
        <v>1.0016</v>
      </c>
    </row>
    <row r="18" spans="1:1" x14ac:dyDescent="0.35">
      <c r="A18">
        <v>1.0017</v>
      </c>
    </row>
    <row r="19" spans="1:1" x14ac:dyDescent="0.35">
      <c r="A19">
        <v>1.0018</v>
      </c>
    </row>
    <row r="20" spans="1:1" x14ac:dyDescent="0.35">
      <c r="A20">
        <v>1.0019</v>
      </c>
    </row>
    <row r="21" spans="1:1" x14ac:dyDescent="0.35">
      <c r="A21">
        <v>1.002</v>
      </c>
    </row>
    <row r="22" spans="1:1" x14ac:dyDescent="0.35">
      <c r="A22">
        <v>1.0029999999999999</v>
      </c>
    </row>
    <row r="23" spans="1:1" x14ac:dyDescent="0.35">
      <c r="A23">
        <v>1.004</v>
      </c>
    </row>
    <row r="24" spans="1:1" x14ac:dyDescent="0.35">
      <c r="A24">
        <v>1.0049999999999999</v>
      </c>
    </row>
    <row r="25" spans="1:1" x14ac:dyDescent="0.35">
      <c r="A25">
        <v>1.006</v>
      </c>
    </row>
    <row r="26" spans="1:1" x14ac:dyDescent="0.35">
      <c r="A26">
        <v>1.0069999999999999</v>
      </c>
    </row>
    <row r="27" spans="1:1" x14ac:dyDescent="0.35">
      <c r="A27">
        <v>1.008</v>
      </c>
    </row>
    <row r="28" spans="1:1" x14ac:dyDescent="0.35">
      <c r="A28">
        <v>1.0089999999999999</v>
      </c>
    </row>
    <row r="29" spans="1:1" x14ac:dyDescent="0.35">
      <c r="A29">
        <v>1.01</v>
      </c>
    </row>
    <row r="30" spans="1:1" x14ac:dyDescent="0.35">
      <c r="A30">
        <v>1.0109999999999999</v>
      </c>
    </row>
    <row r="31" spans="1:1" x14ac:dyDescent="0.35">
      <c r="A31">
        <v>1.012</v>
      </c>
    </row>
    <row r="32" spans="1:1" x14ac:dyDescent="0.35">
      <c r="A32">
        <v>1.0129999999999999</v>
      </c>
    </row>
    <row r="33" spans="1:1" x14ac:dyDescent="0.35">
      <c r="A33">
        <v>1.014</v>
      </c>
    </row>
    <row r="34" spans="1:1" x14ac:dyDescent="0.35">
      <c r="A34">
        <v>1.0149999999999999</v>
      </c>
    </row>
    <row r="35" spans="1:1" x14ac:dyDescent="0.35">
      <c r="A35">
        <v>1.016</v>
      </c>
    </row>
    <row r="36" spans="1:1" x14ac:dyDescent="0.35">
      <c r="A36">
        <v>1.0169999999999999</v>
      </c>
    </row>
    <row r="37" spans="1:1" x14ac:dyDescent="0.35">
      <c r="A37">
        <v>1.018</v>
      </c>
    </row>
    <row r="38" spans="1:1" x14ac:dyDescent="0.35">
      <c r="A38">
        <v>1.0189999999999999</v>
      </c>
    </row>
    <row r="39" spans="1:1" x14ac:dyDescent="0.35">
      <c r="A39">
        <v>1.02</v>
      </c>
    </row>
    <row r="40" spans="1:1" x14ac:dyDescent="0.35">
      <c r="A40">
        <v>1.0209999999999999</v>
      </c>
    </row>
    <row r="41" spans="1:1" x14ac:dyDescent="0.35">
      <c r="A41">
        <v>1.022</v>
      </c>
    </row>
    <row r="42" spans="1:1" x14ac:dyDescent="0.35">
      <c r="A42">
        <v>1.0229999999999999</v>
      </c>
    </row>
    <row r="43" spans="1:1" x14ac:dyDescent="0.35">
      <c r="A43">
        <v>1.024</v>
      </c>
    </row>
    <row r="44" spans="1:1" x14ac:dyDescent="0.35">
      <c r="A44">
        <v>1.0249999999999999</v>
      </c>
    </row>
    <row r="45" spans="1:1" x14ac:dyDescent="0.35">
      <c r="A45">
        <v>1.026</v>
      </c>
    </row>
    <row r="46" spans="1:1" x14ac:dyDescent="0.35">
      <c r="A46">
        <v>1.0269999999999999</v>
      </c>
    </row>
    <row r="47" spans="1:1" x14ac:dyDescent="0.35">
      <c r="A47">
        <v>1.028</v>
      </c>
    </row>
    <row r="48" spans="1:1" x14ac:dyDescent="0.35">
      <c r="A48">
        <v>1.0289999999999999</v>
      </c>
    </row>
    <row r="49" spans="1:1" x14ac:dyDescent="0.35">
      <c r="A49">
        <v>1.03</v>
      </c>
    </row>
    <row r="50" spans="1:1" x14ac:dyDescent="0.35">
      <c r="A50">
        <v>1.0309999999999999</v>
      </c>
    </row>
    <row r="51" spans="1:1" x14ac:dyDescent="0.35">
      <c r="A51">
        <v>1.032</v>
      </c>
    </row>
    <row r="52" spans="1:1" x14ac:dyDescent="0.35">
      <c r="A52">
        <v>1.0329999999999999</v>
      </c>
    </row>
    <row r="53" spans="1:1" x14ac:dyDescent="0.35">
      <c r="A53">
        <v>1.034</v>
      </c>
    </row>
    <row r="54" spans="1:1" x14ac:dyDescent="0.35">
      <c r="A54">
        <v>1.0349999999999999</v>
      </c>
    </row>
    <row r="55" spans="1:1" x14ac:dyDescent="0.35">
      <c r="A55">
        <v>1.036</v>
      </c>
    </row>
    <row r="56" spans="1:1" x14ac:dyDescent="0.35">
      <c r="A56">
        <v>1.0369999999999999</v>
      </c>
    </row>
    <row r="57" spans="1:1" x14ac:dyDescent="0.35">
      <c r="A57">
        <v>1.038</v>
      </c>
    </row>
    <row r="58" spans="1:1" x14ac:dyDescent="0.35">
      <c r="A58">
        <v>1.0389999999999999</v>
      </c>
    </row>
    <row r="59" spans="1:1" x14ac:dyDescent="0.35">
      <c r="A59">
        <v>1.04</v>
      </c>
    </row>
    <row r="60" spans="1:1" x14ac:dyDescent="0.35">
      <c r="A60">
        <v>1.0409999999999999</v>
      </c>
    </row>
    <row r="61" spans="1:1" x14ac:dyDescent="0.35">
      <c r="A61">
        <v>1.042</v>
      </c>
    </row>
    <row r="62" spans="1:1" x14ac:dyDescent="0.35">
      <c r="A62">
        <v>1.0429999999999999</v>
      </c>
    </row>
    <row r="63" spans="1:1" x14ac:dyDescent="0.35">
      <c r="A63">
        <v>1.044</v>
      </c>
    </row>
    <row r="64" spans="1:1" x14ac:dyDescent="0.35">
      <c r="A64">
        <v>1.0449999999999999</v>
      </c>
    </row>
    <row r="65" spans="1:1" x14ac:dyDescent="0.35">
      <c r="A65">
        <v>1.046</v>
      </c>
    </row>
    <row r="66" spans="1:1" x14ac:dyDescent="0.35">
      <c r="A66">
        <v>1.0469999999999999</v>
      </c>
    </row>
    <row r="67" spans="1:1" x14ac:dyDescent="0.35">
      <c r="A67">
        <v>1.0479999999999901</v>
      </c>
    </row>
    <row r="68" spans="1:1" x14ac:dyDescent="0.35">
      <c r="A68">
        <v>1.0489999999999899</v>
      </c>
    </row>
    <row r="69" spans="1:1" x14ac:dyDescent="0.35">
      <c r="A69">
        <v>1.0499999999999901</v>
      </c>
    </row>
    <row r="70" spans="1:1" x14ac:dyDescent="0.35">
      <c r="A70">
        <v>1.0509999999999899</v>
      </c>
    </row>
    <row r="71" spans="1:1" x14ac:dyDescent="0.35">
      <c r="A71">
        <v>1.0519999999999901</v>
      </c>
    </row>
    <row r="72" spans="1:1" x14ac:dyDescent="0.35">
      <c r="A72">
        <v>1.0529999999999899</v>
      </c>
    </row>
    <row r="73" spans="1:1" x14ac:dyDescent="0.35">
      <c r="A73">
        <v>1.0539999999999901</v>
      </c>
    </row>
    <row r="74" spans="1:1" x14ac:dyDescent="0.35">
      <c r="A74">
        <v>1.0549999999999899</v>
      </c>
    </row>
    <row r="75" spans="1:1" x14ac:dyDescent="0.35">
      <c r="A75">
        <v>1.0559999999999901</v>
      </c>
    </row>
    <row r="76" spans="1:1" x14ac:dyDescent="0.35">
      <c r="A76">
        <v>1.0569999999999899</v>
      </c>
    </row>
    <row r="77" spans="1:1" x14ac:dyDescent="0.35">
      <c r="A77">
        <v>1.0579999999999901</v>
      </c>
    </row>
    <row r="78" spans="1:1" x14ac:dyDescent="0.35">
      <c r="A78">
        <v>1.0589999999999899</v>
      </c>
    </row>
    <row r="79" spans="1:1" x14ac:dyDescent="0.35">
      <c r="A79">
        <v>1.0599999999999901</v>
      </c>
    </row>
    <row r="80" spans="1:1" x14ac:dyDescent="0.35">
      <c r="A80">
        <v>1.06099999999999</v>
      </c>
    </row>
    <row r="81" spans="1:1" x14ac:dyDescent="0.35">
      <c r="A81">
        <v>1.0619999999999901</v>
      </c>
    </row>
    <row r="82" spans="1:1" x14ac:dyDescent="0.35">
      <c r="A82">
        <v>1.06299999999999</v>
      </c>
    </row>
    <row r="83" spans="1:1" x14ac:dyDescent="0.35">
      <c r="A83">
        <v>1.0639999999999901</v>
      </c>
    </row>
    <row r="84" spans="1:1" x14ac:dyDescent="0.35">
      <c r="A84">
        <v>1.06499999999999</v>
      </c>
    </row>
    <row r="85" spans="1:1" x14ac:dyDescent="0.35">
      <c r="A85">
        <v>1.0659999999999901</v>
      </c>
    </row>
    <row r="86" spans="1:1" x14ac:dyDescent="0.35">
      <c r="A86">
        <v>1.06699999999999</v>
      </c>
    </row>
    <row r="87" spans="1:1" x14ac:dyDescent="0.35">
      <c r="A87">
        <v>1.0679999999999901</v>
      </c>
    </row>
    <row r="88" spans="1:1" x14ac:dyDescent="0.35">
      <c r="A88">
        <v>1.06899999999999</v>
      </c>
    </row>
    <row r="89" spans="1:1" x14ac:dyDescent="0.35">
      <c r="A89">
        <v>1.0699999999999901</v>
      </c>
    </row>
    <row r="90" spans="1:1" x14ac:dyDescent="0.35">
      <c r="A90">
        <v>1.07099999999999</v>
      </c>
    </row>
    <row r="91" spans="1:1" x14ac:dyDescent="0.35">
      <c r="A91">
        <v>1.0719999999999901</v>
      </c>
    </row>
    <row r="92" spans="1:1" x14ac:dyDescent="0.35">
      <c r="A92">
        <v>1.07299999999999</v>
      </c>
    </row>
    <row r="93" spans="1:1" x14ac:dyDescent="0.35">
      <c r="A93">
        <v>1.0739999999999901</v>
      </c>
    </row>
    <row r="94" spans="1:1" x14ac:dyDescent="0.35">
      <c r="A94">
        <v>1.07499999999999</v>
      </c>
    </row>
    <row r="95" spans="1:1" x14ac:dyDescent="0.35">
      <c r="A95">
        <v>1.0759999999999901</v>
      </c>
    </row>
    <row r="96" spans="1:1" x14ac:dyDescent="0.35">
      <c r="A96">
        <v>1.07699999999999</v>
      </c>
    </row>
    <row r="97" spans="1:1" x14ac:dyDescent="0.35">
      <c r="A97">
        <v>1.0779999999999901</v>
      </c>
    </row>
    <row r="98" spans="1:1" x14ac:dyDescent="0.35">
      <c r="A98">
        <v>1.07899999999999</v>
      </c>
    </row>
    <row r="99" spans="1:1" x14ac:dyDescent="0.35">
      <c r="A99">
        <v>1.0799999999999901</v>
      </c>
    </row>
    <row r="100" spans="1:1" x14ac:dyDescent="0.35">
      <c r="A100">
        <v>1.08099999999999</v>
      </c>
    </row>
    <row r="101" spans="1:1" x14ac:dyDescent="0.35">
      <c r="A101">
        <v>1.0819999999999901</v>
      </c>
    </row>
    <row r="102" spans="1:1" x14ac:dyDescent="0.35">
      <c r="A102">
        <v>1.08299999999999</v>
      </c>
    </row>
    <row r="103" spans="1:1" x14ac:dyDescent="0.35">
      <c r="A103">
        <v>1.0839999999999901</v>
      </c>
    </row>
    <row r="104" spans="1:1" x14ac:dyDescent="0.35">
      <c r="A104">
        <v>1.08499999999999</v>
      </c>
    </row>
    <row r="105" spans="1:1" x14ac:dyDescent="0.35">
      <c r="A105">
        <v>1.0859999999999901</v>
      </c>
    </row>
    <row r="106" spans="1:1" x14ac:dyDescent="0.35">
      <c r="A106">
        <v>1.08699999999999</v>
      </c>
    </row>
    <row r="107" spans="1:1" x14ac:dyDescent="0.35">
      <c r="A107">
        <v>1.0879999999999901</v>
      </c>
    </row>
    <row r="108" spans="1:1" x14ac:dyDescent="0.35">
      <c r="A108">
        <v>1.08899999999999</v>
      </c>
    </row>
    <row r="109" spans="1:1" x14ac:dyDescent="0.35">
      <c r="A109">
        <v>1.0899999999999901</v>
      </c>
    </row>
    <row r="110" spans="1:1" x14ac:dyDescent="0.35">
      <c r="A110">
        <v>1.09099999999999</v>
      </c>
    </row>
    <row r="111" spans="1:1" x14ac:dyDescent="0.35">
      <c r="A111">
        <v>1.0919999999999901</v>
      </c>
    </row>
    <row r="112" spans="1:1" x14ac:dyDescent="0.35">
      <c r="A112">
        <v>1.09299999999999</v>
      </c>
    </row>
    <row r="113" spans="1:1" x14ac:dyDescent="0.35">
      <c r="A113">
        <v>1.0939999999999901</v>
      </c>
    </row>
    <row r="114" spans="1:1" x14ac:dyDescent="0.35">
      <c r="A114">
        <v>1.09499999999999</v>
      </c>
    </row>
    <row r="115" spans="1:1" x14ac:dyDescent="0.35">
      <c r="A115">
        <v>1.0959999999999901</v>
      </c>
    </row>
    <row r="116" spans="1:1" x14ac:dyDescent="0.35">
      <c r="A116">
        <v>1.09699999999999</v>
      </c>
    </row>
    <row r="117" spans="1:1" x14ac:dyDescent="0.35">
      <c r="A117">
        <v>1.0979999999999901</v>
      </c>
    </row>
    <row r="118" spans="1:1" x14ac:dyDescent="0.35">
      <c r="A118">
        <v>1.09899999999999</v>
      </c>
    </row>
    <row r="119" spans="1:1" x14ac:dyDescent="0.35">
      <c r="A119">
        <v>1.0999999999999901</v>
      </c>
    </row>
    <row r="120" spans="1:1" x14ac:dyDescent="0.35">
      <c r="A120">
        <v>1.10099999999999</v>
      </c>
    </row>
    <row r="121" spans="1:1" x14ac:dyDescent="0.35">
      <c r="A121">
        <v>1.1019999999999901</v>
      </c>
    </row>
    <row r="122" spans="1:1" x14ac:dyDescent="0.35">
      <c r="A122">
        <v>1.10299999999999</v>
      </c>
    </row>
    <row r="123" spans="1:1" x14ac:dyDescent="0.35">
      <c r="A123">
        <v>1.1039999999999901</v>
      </c>
    </row>
    <row r="124" spans="1:1" x14ac:dyDescent="0.35">
      <c r="A124">
        <v>1.10499999999999</v>
      </c>
    </row>
    <row r="125" spans="1:1" x14ac:dyDescent="0.35">
      <c r="A125">
        <v>1.1059999999999901</v>
      </c>
    </row>
    <row r="126" spans="1:1" x14ac:dyDescent="0.35">
      <c r="A126">
        <v>1.10699999999999</v>
      </c>
    </row>
    <row r="127" spans="1:1" x14ac:dyDescent="0.35">
      <c r="A127">
        <v>1.1079999999999901</v>
      </c>
    </row>
    <row r="128" spans="1:1" x14ac:dyDescent="0.35">
      <c r="A128">
        <v>1.10899999999999</v>
      </c>
    </row>
    <row r="129" spans="1:1" x14ac:dyDescent="0.35">
      <c r="A129">
        <v>1.1099999999999901</v>
      </c>
    </row>
    <row r="130" spans="1:1" x14ac:dyDescent="0.35">
      <c r="A130">
        <v>1.11099999999999</v>
      </c>
    </row>
    <row r="131" spans="1:1" x14ac:dyDescent="0.35">
      <c r="A131">
        <v>1.1119999999999901</v>
      </c>
    </row>
    <row r="132" spans="1:1" x14ac:dyDescent="0.35">
      <c r="A132">
        <v>1.11299999999999</v>
      </c>
    </row>
    <row r="133" spans="1:1" x14ac:dyDescent="0.35">
      <c r="A133">
        <v>1.1139999999999901</v>
      </c>
    </row>
    <row r="134" spans="1:1" x14ac:dyDescent="0.35">
      <c r="A134">
        <v>1.11499999999999</v>
      </c>
    </row>
    <row r="135" spans="1:1" x14ac:dyDescent="0.35">
      <c r="A135">
        <v>1.1159999999999899</v>
      </c>
    </row>
    <row r="136" spans="1:1" x14ac:dyDescent="0.35">
      <c r="A136">
        <v>1.11699999999999</v>
      </c>
    </row>
    <row r="137" spans="1:1" x14ac:dyDescent="0.35">
      <c r="A137">
        <v>1.1179999999999899</v>
      </c>
    </row>
    <row r="138" spans="1:1" x14ac:dyDescent="0.35">
      <c r="A138">
        <v>1.11899999999999</v>
      </c>
    </row>
    <row r="139" spans="1:1" x14ac:dyDescent="0.35">
      <c r="A139">
        <v>1.1199999999999899</v>
      </c>
    </row>
    <row r="140" spans="1:1" x14ac:dyDescent="0.35">
      <c r="A140">
        <v>1.12099999999999</v>
      </c>
    </row>
    <row r="141" spans="1:1" x14ac:dyDescent="0.35">
      <c r="A141">
        <v>1.1219999999999899</v>
      </c>
    </row>
    <row r="142" spans="1:1" x14ac:dyDescent="0.35">
      <c r="A142">
        <v>1.12299999999999</v>
      </c>
    </row>
    <row r="143" spans="1:1" x14ac:dyDescent="0.35">
      <c r="A143">
        <v>1.1239999999999899</v>
      </c>
    </row>
    <row r="144" spans="1:1" x14ac:dyDescent="0.35">
      <c r="A144">
        <v>1.12499999999999</v>
      </c>
    </row>
    <row r="145" spans="1:1" x14ac:dyDescent="0.35">
      <c r="A145">
        <v>1.1259999999999899</v>
      </c>
    </row>
    <row r="146" spans="1:1" x14ac:dyDescent="0.35">
      <c r="A146">
        <v>1.12699999999999</v>
      </c>
    </row>
    <row r="147" spans="1:1" x14ac:dyDescent="0.35">
      <c r="A147">
        <v>1.1279999999999899</v>
      </c>
    </row>
    <row r="148" spans="1:1" x14ac:dyDescent="0.35">
      <c r="A148">
        <v>1.12899999999999</v>
      </c>
    </row>
    <row r="149" spans="1:1" x14ac:dyDescent="0.35">
      <c r="A149">
        <v>1.1299999999999899</v>
      </c>
    </row>
    <row r="150" spans="1:1" x14ac:dyDescent="0.35">
      <c r="A150">
        <v>1.13099999999999</v>
      </c>
    </row>
    <row r="151" spans="1:1" x14ac:dyDescent="0.35">
      <c r="A151">
        <v>1.1319999999999899</v>
      </c>
    </row>
    <row r="152" spans="1:1" x14ac:dyDescent="0.35">
      <c r="A152">
        <v>1.13299999999999</v>
      </c>
    </row>
    <row r="153" spans="1:1" x14ac:dyDescent="0.35">
      <c r="A153">
        <v>1.1339999999999899</v>
      </c>
    </row>
    <row r="154" spans="1:1" x14ac:dyDescent="0.35">
      <c r="A154">
        <v>1.13499999999998</v>
      </c>
    </row>
    <row r="155" spans="1:1" x14ac:dyDescent="0.35">
      <c r="A155">
        <v>1.1359999999999899</v>
      </c>
    </row>
    <row r="156" spans="1:1" x14ac:dyDescent="0.35">
      <c r="A156">
        <v>1.13699999999998</v>
      </c>
    </row>
    <row r="157" spans="1:1" x14ac:dyDescent="0.35">
      <c r="A157">
        <v>1.1379999999999899</v>
      </c>
    </row>
    <row r="158" spans="1:1" x14ac:dyDescent="0.35">
      <c r="A158">
        <v>1.13899999999998</v>
      </c>
    </row>
    <row r="159" spans="1:1" x14ac:dyDescent="0.35">
      <c r="A159">
        <v>1.1399999999999899</v>
      </c>
    </row>
    <row r="160" spans="1:1" x14ac:dyDescent="0.35">
      <c r="A160">
        <v>1.14099999999998</v>
      </c>
    </row>
    <row r="161" spans="1:1" x14ac:dyDescent="0.35">
      <c r="A161">
        <v>1.1419999999999899</v>
      </c>
    </row>
    <row r="162" spans="1:1" x14ac:dyDescent="0.35">
      <c r="A162">
        <v>1.14299999999998</v>
      </c>
    </row>
    <row r="163" spans="1:1" x14ac:dyDescent="0.35">
      <c r="A163">
        <v>1.1439999999999799</v>
      </c>
    </row>
    <row r="164" spans="1:1" x14ac:dyDescent="0.35">
      <c r="A164">
        <v>1.14499999999998</v>
      </c>
    </row>
    <row r="165" spans="1:1" x14ac:dyDescent="0.35">
      <c r="A165">
        <v>1.1459999999999799</v>
      </c>
    </row>
    <row r="166" spans="1:1" x14ac:dyDescent="0.35">
      <c r="A166">
        <v>1.14699999999998</v>
      </c>
    </row>
    <row r="167" spans="1:1" x14ac:dyDescent="0.35">
      <c r="A167">
        <v>1.1479999999999799</v>
      </c>
    </row>
    <row r="168" spans="1:1" x14ac:dyDescent="0.35">
      <c r="A168">
        <v>1.14899999999998</v>
      </c>
    </row>
    <row r="169" spans="1:1" x14ac:dyDescent="0.35">
      <c r="A169">
        <v>1.1499999999999799</v>
      </c>
    </row>
    <row r="170" spans="1:1" x14ac:dyDescent="0.35">
      <c r="A170">
        <v>1.15099999999998</v>
      </c>
    </row>
    <row r="171" spans="1:1" x14ac:dyDescent="0.35">
      <c r="A171">
        <v>1.1519999999999799</v>
      </c>
    </row>
    <row r="172" spans="1:1" x14ac:dyDescent="0.35">
      <c r="A172">
        <v>1.15299999999998</v>
      </c>
    </row>
    <row r="173" spans="1:1" x14ac:dyDescent="0.35">
      <c r="A173">
        <v>1.1539999999999799</v>
      </c>
    </row>
    <row r="174" spans="1:1" x14ac:dyDescent="0.35">
      <c r="A174">
        <v>1.15499999999998</v>
      </c>
    </row>
    <row r="175" spans="1:1" x14ac:dyDescent="0.35">
      <c r="A175">
        <v>1.1559999999999799</v>
      </c>
    </row>
    <row r="176" spans="1:1" x14ac:dyDescent="0.35">
      <c r="A176">
        <v>1.15699999999998</v>
      </c>
    </row>
    <row r="177" spans="1:1" x14ac:dyDescent="0.35">
      <c r="A177">
        <v>1.1579999999999799</v>
      </c>
    </row>
    <row r="178" spans="1:1" x14ac:dyDescent="0.35">
      <c r="A178">
        <v>1.15899999999998</v>
      </c>
    </row>
    <row r="179" spans="1:1" x14ac:dyDescent="0.35">
      <c r="A179">
        <v>1.1599999999999799</v>
      </c>
    </row>
    <row r="180" spans="1:1" x14ac:dyDescent="0.35">
      <c r="A180">
        <v>1.16099999999998</v>
      </c>
    </row>
    <row r="181" spans="1:1" x14ac:dyDescent="0.35">
      <c r="A181">
        <v>1.1619999999999799</v>
      </c>
    </row>
    <row r="182" spans="1:1" x14ac:dyDescent="0.35">
      <c r="A182">
        <v>1.16299999999998</v>
      </c>
    </row>
    <row r="183" spans="1:1" x14ac:dyDescent="0.35">
      <c r="A183">
        <v>1.1639999999999799</v>
      </c>
    </row>
    <row r="184" spans="1:1" x14ac:dyDescent="0.35">
      <c r="A184">
        <v>1.1649999999999801</v>
      </c>
    </row>
    <row r="185" spans="1:1" x14ac:dyDescent="0.35">
      <c r="A185">
        <v>1.1659999999999799</v>
      </c>
    </row>
    <row r="186" spans="1:1" x14ac:dyDescent="0.35">
      <c r="A186">
        <v>1.1669999999999801</v>
      </c>
    </row>
    <row r="187" spans="1:1" x14ac:dyDescent="0.35">
      <c r="A187">
        <v>1.1679999999999799</v>
      </c>
    </row>
    <row r="188" spans="1:1" x14ac:dyDescent="0.35">
      <c r="A188">
        <v>1.1689999999999801</v>
      </c>
    </row>
    <row r="189" spans="1:1" x14ac:dyDescent="0.35">
      <c r="A189">
        <v>1.1699999999999799</v>
      </c>
    </row>
    <row r="190" spans="1:1" x14ac:dyDescent="0.35">
      <c r="A190">
        <v>1.1709999999999801</v>
      </c>
    </row>
    <row r="191" spans="1:1" x14ac:dyDescent="0.35">
      <c r="A191">
        <v>1.1719999999999799</v>
      </c>
    </row>
    <row r="192" spans="1:1" x14ac:dyDescent="0.35">
      <c r="A192">
        <v>1.1729999999999801</v>
      </c>
    </row>
    <row r="193" spans="1:1" x14ac:dyDescent="0.35">
      <c r="A193">
        <v>1.1739999999999799</v>
      </c>
    </row>
    <row r="194" spans="1:1" x14ac:dyDescent="0.35">
      <c r="A194">
        <v>1.1749999999999801</v>
      </c>
    </row>
    <row r="195" spans="1:1" x14ac:dyDescent="0.35">
      <c r="A195">
        <v>1.17599999999998</v>
      </c>
    </row>
    <row r="196" spans="1:1" x14ac:dyDescent="0.35">
      <c r="A196">
        <v>1.1769999999999801</v>
      </c>
    </row>
    <row r="197" spans="1:1" x14ac:dyDescent="0.35">
      <c r="A197">
        <v>1.17799999999998</v>
      </c>
    </row>
    <row r="198" spans="1:1" x14ac:dyDescent="0.35">
      <c r="A198">
        <v>1.1789999999999801</v>
      </c>
    </row>
    <row r="199" spans="1:1" x14ac:dyDescent="0.35">
      <c r="A199">
        <v>1.17999999999998</v>
      </c>
    </row>
    <row r="200" spans="1:1" x14ac:dyDescent="0.35">
      <c r="A200">
        <v>1.1809999999999801</v>
      </c>
    </row>
    <row r="201" spans="1:1" x14ac:dyDescent="0.35">
      <c r="A201">
        <v>1.18199999999998</v>
      </c>
    </row>
    <row r="202" spans="1:1" x14ac:dyDescent="0.35">
      <c r="A202">
        <v>1.1829999999999801</v>
      </c>
    </row>
    <row r="203" spans="1:1" x14ac:dyDescent="0.35">
      <c r="A203">
        <v>1.18399999999998</v>
      </c>
    </row>
    <row r="204" spans="1:1" x14ac:dyDescent="0.35">
      <c r="A204">
        <v>1.1849999999999801</v>
      </c>
    </row>
    <row r="205" spans="1:1" x14ac:dyDescent="0.35">
      <c r="A205">
        <v>1.18599999999998</v>
      </c>
    </row>
    <row r="206" spans="1:1" x14ac:dyDescent="0.35">
      <c r="A206">
        <v>1.1869999999999801</v>
      </c>
    </row>
    <row r="207" spans="1:1" x14ac:dyDescent="0.35">
      <c r="A207">
        <v>1.18799999999998</v>
      </c>
    </row>
    <row r="208" spans="1:1" x14ac:dyDescent="0.35">
      <c r="A208">
        <v>1.1889999999999801</v>
      </c>
    </row>
    <row r="209" spans="1:1" x14ac:dyDescent="0.35">
      <c r="A209">
        <v>1.18999999999998</v>
      </c>
    </row>
    <row r="210" spans="1:1" x14ac:dyDescent="0.35">
      <c r="A210">
        <v>1.1909999999999801</v>
      </c>
    </row>
    <row r="211" spans="1:1" x14ac:dyDescent="0.35">
      <c r="A211">
        <v>1.19199999999998</v>
      </c>
    </row>
    <row r="212" spans="1:1" x14ac:dyDescent="0.35">
      <c r="A212">
        <v>1.1929999999999801</v>
      </c>
    </row>
    <row r="213" spans="1:1" x14ac:dyDescent="0.35">
      <c r="A213">
        <v>1.19399999999998</v>
      </c>
    </row>
    <row r="214" spans="1:1" x14ac:dyDescent="0.35">
      <c r="A214">
        <v>1.1949999999999801</v>
      </c>
    </row>
    <row r="215" spans="1:1" x14ac:dyDescent="0.35">
      <c r="A215">
        <v>1.19599999999998</v>
      </c>
    </row>
    <row r="216" spans="1:1" x14ac:dyDescent="0.35">
      <c r="A216">
        <v>1.1969999999999801</v>
      </c>
    </row>
    <row r="217" spans="1:1" x14ac:dyDescent="0.35">
      <c r="A217">
        <v>1.19799999999998</v>
      </c>
    </row>
    <row r="218" spans="1:1" x14ac:dyDescent="0.35">
      <c r="A218">
        <v>1.1989999999999801</v>
      </c>
    </row>
    <row r="219" spans="1:1" x14ac:dyDescent="0.35">
      <c r="A219">
        <v>1.19999999999998</v>
      </c>
    </row>
    <row r="220" spans="1:1" x14ac:dyDescent="0.35">
      <c r="A220">
        <v>1.21</v>
      </c>
    </row>
    <row r="221" spans="1:1" x14ac:dyDescent="0.35">
      <c r="A221">
        <v>1.22000000000002</v>
      </c>
    </row>
    <row r="222" spans="1:1" x14ac:dyDescent="0.35">
      <c r="A222">
        <v>1.23000000000004</v>
      </c>
    </row>
    <row r="223" spans="1:1" x14ac:dyDescent="0.35">
      <c r="A223">
        <v>1.2400000000000599</v>
      </c>
    </row>
    <row r="224" spans="1:1" x14ac:dyDescent="0.35">
      <c r="A224">
        <v>1.2500000000000799</v>
      </c>
    </row>
    <row r="225" spans="1:1" x14ac:dyDescent="0.35">
      <c r="A225">
        <v>1.2600000000000999</v>
      </c>
    </row>
    <row r="226" spans="1:1" x14ac:dyDescent="0.35">
      <c r="A226">
        <v>1.2700000000001199</v>
      </c>
    </row>
    <row r="227" spans="1:1" x14ac:dyDescent="0.35">
      <c r="A227">
        <v>1.2800000000001399</v>
      </c>
    </row>
    <row r="228" spans="1:1" x14ac:dyDescent="0.35">
      <c r="A228">
        <v>1.2900000000001599</v>
      </c>
    </row>
    <row r="229" spans="1:1" x14ac:dyDescent="0.35">
      <c r="A229">
        <v>1.3000000000001799</v>
      </c>
    </row>
    <row r="230" spans="1:1" x14ac:dyDescent="0.35">
      <c r="A230">
        <v>1.3100000000001999</v>
      </c>
    </row>
    <row r="231" spans="1:1" x14ac:dyDescent="0.35">
      <c r="A231">
        <v>1.3200000000002201</v>
      </c>
    </row>
    <row r="232" spans="1:1" x14ac:dyDescent="0.35">
      <c r="A232">
        <v>1.3300000000002401</v>
      </c>
    </row>
    <row r="233" spans="1:1" x14ac:dyDescent="0.35">
      <c r="A233">
        <v>1.3400000000002601</v>
      </c>
    </row>
    <row r="234" spans="1:1" x14ac:dyDescent="0.35">
      <c r="A234">
        <v>1.3500000000002801</v>
      </c>
    </row>
    <row r="235" spans="1:1" x14ac:dyDescent="0.35">
      <c r="A235">
        <v>1.3600000000003001</v>
      </c>
    </row>
    <row r="236" spans="1:1" x14ac:dyDescent="0.35">
      <c r="A236">
        <v>1.3700000000003201</v>
      </c>
    </row>
    <row r="237" spans="1:1" x14ac:dyDescent="0.35">
      <c r="A237">
        <v>1.3800000000003401</v>
      </c>
    </row>
    <row r="238" spans="1:1" x14ac:dyDescent="0.35">
      <c r="A238">
        <v>1.3900000000003601</v>
      </c>
    </row>
    <row r="239" spans="1:1" x14ac:dyDescent="0.35">
      <c r="A239">
        <v>1.4000000000003801</v>
      </c>
    </row>
    <row r="240" spans="1:1" x14ac:dyDescent="0.35">
      <c r="A240">
        <v>1.4100000000004</v>
      </c>
    </row>
    <row r="241" spans="1:1" x14ac:dyDescent="0.35">
      <c r="A241">
        <v>1.42000000000042</v>
      </c>
    </row>
    <row r="242" spans="1:1" x14ac:dyDescent="0.35">
      <c r="A242">
        <v>1.43000000000044</v>
      </c>
    </row>
    <row r="243" spans="1:1" x14ac:dyDescent="0.35">
      <c r="A243">
        <v>1.44000000000046</v>
      </c>
    </row>
    <row r="244" spans="1:1" x14ac:dyDescent="0.35">
      <c r="A244">
        <v>1.45000000000048</v>
      </c>
    </row>
    <row r="245" spans="1:1" x14ac:dyDescent="0.35">
      <c r="A245">
        <v>1.4600000000005</v>
      </c>
    </row>
    <row r="246" spans="1:1" x14ac:dyDescent="0.35">
      <c r="A246">
        <v>1.47000000000052</v>
      </c>
    </row>
    <row r="247" spans="1:1" x14ac:dyDescent="0.35">
      <c r="A247">
        <v>1.48000000000054</v>
      </c>
    </row>
    <row r="248" spans="1:1" x14ac:dyDescent="0.35">
      <c r="A248">
        <v>1.49000000000056</v>
      </c>
    </row>
    <row r="249" spans="1:1" x14ac:dyDescent="0.35">
      <c r="A249">
        <v>1.50000000000058</v>
      </c>
    </row>
    <row r="250" spans="1:1" x14ac:dyDescent="0.35">
      <c r="A250">
        <v>1.5100000000006</v>
      </c>
    </row>
    <row r="251" spans="1:1" x14ac:dyDescent="0.35">
      <c r="A251">
        <v>1.52000000000062</v>
      </c>
    </row>
    <row r="252" spans="1:1" x14ac:dyDescent="0.35">
      <c r="A252">
        <v>1.53000000000064</v>
      </c>
    </row>
    <row r="253" spans="1:1" x14ac:dyDescent="0.35">
      <c r="A253">
        <v>1.54000000000066</v>
      </c>
    </row>
    <row r="254" spans="1:1" x14ac:dyDescent="0.35">
      <c r="A254">
        <v>1.5500000000006799</v>
      </c>
    </row>
    <row r="255" spans="1:1" x14ac:dyDescent="0.35">
      <c r="A255">
        <v>1.5600000000006999</v>
      </c>
    </row>
    <row r="256" spans="1:1" x14ac:dyDescent="0.35">
      <c r="A256">
        <v>1.5700000000007199</v>
      </c>
    </row>
    <row r="257" spans="1:1" x14ac:dyDescent="0.35">
      <c r="A257">
        <v>1.5800000000007399</v>
      </c>
    </row>
    <row r="258" spans="1:1" x14ac:dyDescent="0.35">
      <c r="A258">
        <v>1.5900000000007599</v>
      </c>
    </row>
    <row r="259" spans="1:1" x14ac:dyDescent="0.35">
      <c r="A259">
        <v>1.6000000000007799</v>
      </c>
    </row>
    <row r="260" spans="1:1" x14ac:dyDescent="0.35">
      <c r="A260">
        <v>1.6100000000007999</v>
      </c>
    </row>
    <row r="261" spans="1:1" x14ac:dyDescent="0.35">
      <c r="A261">
        <v>1.6200000000008199</v>
      </c>
    </row>
    <row r="262" spans="1:1" x14ac:dyDescent="0.35">
      <c r="A262">
        <v>1.6300000000008401</v>
      </c>
    </row>
    <row r="263" spans="1:1" x14ac:dyDescent="0.35">
      <c r="A263">
        <v>1.6400000000008601</v>
      </c>
    </row>
    <row r="264" spans="1:1" x14ac:dyDescent="0.35">
      <c r="A264">
        <v>1.6500000000008801</v>
      </c>
    </row>
    <row r="265" spans="1:1" x14ac:dyDescent="0.35">
      <c r="A265">
        <v>1.6600000000009001</v>
      </c>
    </row>
    <row r="266" spans="1:1" x14ac:dyDescent="0.35">
      <c r="A266">
        <v>1.6700000000009201</v>
      </c>
    </row>
    <row r="267" spans="1:1" x14ac:dyDescent="0.35">
      <c r="A267">
        <v>1.6800000000009401</v>
      </c>
    </row>
    <row r="268" spans="1:1" x14ac:dyDescent="0.35">
      <c r="A268">
        <v>1.6900000000009601</v>
      </c>
    </row>
    <row r="269" spans="1:1" x14ac:dyDescent="0.35">
      <c r="A269">
        <v>1.7000000000009801</v>
      </c>
    </row>
    <row r="270" spans="1:1" x14ac:dyDescent="0.35">
      <c r="A270">
        <v>1.7100000000010001</v>
      </c>
    </row>
    <row r="271" spans="1:1" x14ac:dyDescent="0.35">
      <c r="A271">
        <v>1.72000000000102</v>
      </c>
    </row>
    <row r="272" spans="1:1" x14ac:dyDescent="0.35">
      <c r="A272">
        <v>1.73000000000104</v>
      </c>
    </row>
    <row r="273" spans="1:1" x14ac:dyDescent="0.35">
      <c r="A273">
        <v>1.74000000000106</v>
      </c>
    </row>
    <row r="274" spans="1:1" x14ac:dyDescent="0.35">
      <c r="A274">
        <v>1.75000000000108</v>
      </c>
    </row>
    <row r="275" spans="1:1" x14ac:dyDescent="0.35">
      <c r="A275">
        <v>1.7600000000011</v>
      </c>
    </row>
    <row r="276" spans="1:1" x14ac:dyDescent="0.35">
      <c r="A276">
        <v>1.77000000000112</v>
      </c>
    </row>
    <row r="277" spans="1:1" x14ac:dyDescent="0.35">
      <c r="A277">
        <v>1.78000000000114</v>
      </c>
    </row>
    <row r="278" spans="1:1" x14ac:dyDescent="0.35">
      <c r="A278">
        <v>1.79000000000116</v>
      </c>
    </row>
    <row r="279" spans="1:1" x14ac:dyDescent="0.35">
      <c r="A279">
        <v>1.80000000000118</v>
      </c>
    </row>
    <row r="280" spans="1:1" x14ac:dyDescent="0.35">
      <c r="A280">
        <v>1.8100000000012</v>
      </c>
    </row>
    <row r="281" spans="1:1" x14ac:dyDescent="0.35">
      <c r="A281">
        <v>1.82000000000122</v>
      </c>
    </row>
    <row r="282" spans="1:1" x14ac:dyDescent="0.35">
      <c r="A282">
        <v>1.83000000000124</v>
      </c>
    </row>
    <row r="283" spans="1:1" x14ac:dyDescent="0.35">
      <c r="A283">
        <v>1.84000000000126</v>
      </c>
    </row>
    <row r="284" spans="1:1" x14ac:dyDescent="0.35">
      <c r="A284">
        <v>1.85000000000128</v>
      </c>
    </row>
    <row r="285" spans="1:1" x14ac:dyDescent="0.35">
      <c r="A285">
        <v>1.8600000000012999</v>
      </c>
    </row>
    <row r="286" spans="1:1" x14ac:dyDescent="0.35">
      <c r="A286">
        <v>1.8700000000013199</v>
      </c>
    </row>
    <row r="287" spans="1:1" x14ac:dyDescent="0.35">
      <c r="A287">
        <v>1.8800000000013399</v>
      </c>
    </row>
    <row r="288" spans="1:1" x14ac:dyDescent="0.35">
      <c r="A288">
        <v>1.8900000000013599</v>
      </c>
    </row>
    <row r="289" spans="1:1" x14ac:dyDescent="0.35">
      <c r="A289">
        <v>1.9000000000013799</v>
      </c>
    </row>
    <row r="290" spans="1:1" x14ac:dyDescent="0.35">
      <c r="A290">
        <v>1.9100000000013999</v>
      </c>
    </row>
    <row r="291" spans="1:1" x14ac:dyDescent="0.35">
      <c r="A291">
        <v>1.9200000000014199</v>
      </c>
    </row>
    <row r="292" spans="1:1" x14ac:dyDescent="0.35">
      <c r="A292">
        <v>1.9300000000014399</v>
      </c>
    </row>
    <row r="293" spans="1:1" x14ac:dyDescent="0.35">
      <c r="A293">
        <v>1.9400000000014599</v>
      </c>
    </row>
    <row r="294" spans="1:1" x14ac:dyDescent="0.35">
      <c r="A294">
        <v>1.9500000000014801</v>
      </c>
    </row>
    <row r="295" spans="1:1" x14ac:dyDescent="0.35">
      <c r="A295">
        <v>1.9600000000015001</v>
      </c>
    </row>
    <row r="296" spans="1:1" x14ac:dyDescent="0.35">
      <c r="A296">
        <v>1.9700000000015201</v>
      </c>
    </row>
    <row r="297" spans="1:1" x14ac:dyDescent="0.35">
      <c r="A297">
        <v>1.9800000000015401</v>
      </c>
    </row>
    <row r="298" spans="1:1" x14ac:dyDescent="0.35">
      <c r="A298">
        <v>1.9900000000015601</v>
      </c>
    </row>
    <row r="299" spans="1:1" x14ac:dyDescent="0.35">
      <c r="A299">
        <v>2.0000000000015801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EF05-984C-43C9-854D-5D9E520C7D17}">
  <dimension ref="A1:B10"/>
  <sheetViews>
    <sheetView workbookViewId="0">
      <selection sqref="A1:B1"/>
    </sheetView>
    <sheetView workbookViewId="1">
      <selection sqref="A1:B1"/>
    </sheetView>
  </sheetViews>
  <sheetFormatPr defaultRowHeight="14.5" x14ac:dyDescent="0.35"/>
  <cols>
    <col min="2" max="2" width="46.36328125" bestFit="1" customWidth="1"/>
  </cols>
  <sheetData>
    <row r="1" spans="1:2" x14ac:dyDescent="0.35">
      <c r="A1" s="33" t="s">
        <v>39</v>
      </c>
      <c r="B1" s="33"/>
    </row>
    <row r="2" spans="1:2" x14ac:dyDescent="0.35">
      <c r="A2" t="s">
        <v>37</v>
      </c>
      <c r="B2" t="s">
        <v>38</v>
      </c>
    </row>
    <row r="3" spans="1:2" x14ac:dyDescent="0.35">
      <c r="A3" t="s">
        <v>9</v>
      </c>
      <c r="B3" t="s">
        <v>7</v>
      </c>
    </row>
    <row r="4" spans="1:2" x14ac:dyDescent="0.35">
      <c r="A4" t="s">
        <v>34</v>
      </c>
      <c r="B4" t="s">
        <v>8</v>
      </c>
    </row>
    <row r="5" spans="1:2" x14ac:dyDescent="0.35">
      <c r="A5" t="s">
        <v>10</v>
      </c>
      <c r="B5" t="s">
        <v>13</v>
      </c>
    </row>
    <row r="6" spans="1:2" x14ac:dyDescent="0.35">
      <c r="A6" t="s">
        <v>11</v>
      </c>
      <c r="B6" s="1" t="s">
        <v>35</v>
      </c>
    </row>
    <row r="7" spans="1:2" x14ac:dyDescent="0.35">
      <c r="A7" t="s">
        <v>12</v>
      </c>
      <c r="B7" s="1" t="s">
        <v>36</v>
      </c>
    </row>
    <row r="8" spans="1:2" x14ac:dyDescent="0.35">
      <c r="A8" t="s">
        <v>14</v>
      </c>
      <c r="B8" s="1" t="s">
        <v>15</v>
      </c>
    </row>
    <row r="9" spans="1:2" x14ac:dyDescent="0.35">
      <c r="B9" s="1"/>
    </row>
    <row r="10" spans="1:2" x14ac:dyDescent="0.35">
      <c r="B10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 Summary (2)</vt:lpstr>
      <vt:lpstr>Scenario Summary</vt:lpstr>
      <vt:lpstr>Scenario PivotTable</vt:lpstr>
      <vt:lpstr>Distribution Formula</vt:lpstr>
      <vt:lpstr>Scenarios</vt:lpstr>
      <vt:lpstr>Sheet2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Scheer</dc:creator>
  <cp:lastModifiedBy>Kyle Scheer</cp:lastModifiedBy>
  <dcterms:created xsi:type="dcterms:W3CDTF">2021-12-28T03:48:34Z</dcterms:created>
  <dcterms:modified xsi:type="dcterms:W3CDTF">2022-02-05T23:46:28Z</dcterms:modified>
</cp:coreProperties>
</file>