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sury Example (with Math)" sheetId="1" r:id="rId4"/>
    <sheet state="visible" name="Treasury Example (with Math (2)" sheetId="2" r:id="rId5"/>
  </sheets>
  <definedNames/>
  <calcPr/>
  <extLst>
    <ext uri="GoogleSheetsCustomDataVersion2">
      <go:sheetsCustomData xmlns:go="http://customooxmlschemas.google.com/" r:id="rId6" roundtripDataChecksum="XAHq2KJYrf0FCNNLuXQetSQP3XdFG85MCbo04+ND3s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======
ID#AAABK7uxlUo
Kara Yokley    (2024-04-03 16:13:46)
PV of a zero coupon bond yielding the zero rate (e.g. You pay $98.48 to get $100 at the end of a year with semi-annual compounding (1.535/2) but no interest payments.)</t>
      </text>
    </comment>
  </commentList>
  <extLst>
    <ext uri="GoogleSheetsCustomDataVersion2">
      <go:sheetsCustomData xmlns:go="http://customooxmlschemas.google.com/" r:id="rId1" roundtripDataSignature="AMtx7mgzU4EstAM60HGY7DhNRDbKUpdoRA=="/>
    </ext>
  </extLst>
</comments>
</file>

<file path=xl/sharedStrings.xml><?xml version="1.0" encoding="utf-8"?>
<sst xmlns="http://schemas.openxmlformats.org/spreadsheetml/2006/main" count="75" uniqueCount="34">
  <si>
    <t>Month</t>
  </si>
  <si>
    <t>Par</t>
  </si>
  <si>
    <t>Zero</t>
  </si>
  <si>
    <t>DF</t>
  </si>
  <si>
    <t>ln(DF)</t>
  </si>
  <si>
    <t>Par Rates</t>
  </si>
  <si>
    <t>Payments</t>
  </si>
  <si>
    <t>Discounted</t>
  </si>
  <si>
    <t>1-Yr</t>
  </si>
  <si>
    <t>2-Yr</t>
  </si>
  <si>
    <t>3-Yr</t>
  </si>
  <si>
    <t>5-Yr</t>
  </si>
  <si>
    <t>7-Yr</t>
  </si>
  <si>
    <t>10-Yr</t>
  </si>
  <si>
    <t>20-Yr</t>
  </si>
  <si>
    <t>30-Yr</t>
  </si>
  <si>
    <t>Slope 12-24</t>
  </si>
  <si>
    <t>Slope 24-36</t>
  </si>
  <si>
    <t>Slope 36-60</t>
  </si>
  <si>
    <t>Slope 60-84</t>
  </si>
  <si>
    <t>Slope 84-120</t>
  </si>
  <si>
    <t>Slope 120-240</t>
  </si>
  <si>
    <t>Slope 240-360</t>
  </si>
  <si>
    <t>r_12</t>
  </si>
  <si>
    <t>r_24</t>
  </si>
  <si>
    <t>r_36</t>
  </si>
  <si>
    <t>r_60</t>
  </si>
  <si>
    <t>r_84</t>
  </si>
  <si>
    <t>r_120</t>
  </si>
  <si>
    <t>r_240</t>
  </si>
  <si>
    <t>r_360</t>
  </si>
  <si>
    <t>Zero Rates</t>
  </si>
  <si>
    <t>Slope 24-60</t>
  </si>
  <si>
    <t>Seek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</si>
</sst>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%"/>
    <numFmt numFmtId="165" formatCode="0.0000%"/>
    <numFmt numFmtId="166" formatCode="_(* #,##0.00000_);_(* \(#,##0.00000\);_(* &quot;-&quot;??_);_(@_)"/>
    <numFmt numFmtId="167" formatCode="_(* #,##0.0000000_);_(* \(#,##0.0000000\);_(* &quot;-&quot;??_);_(@_)"/>
    <numFmt numFmtId="168" formatCode="0.00000"/>
    <numFmt numFmtId="169" formatCode="_(* #,##0.00_);_(* \(#,##0.00\);_(* &quot;-&quot;??_);_(@_)"/>
    <numFmt numFmtId="170" formatCode="_(* #,##0.000_);_(* \(#,##0.000\);_(* &quot;-&quot;??_);_(@_)"/>
    <numFmt numFmtId="171" formatCode="0.00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2" numFmtId="166" xfId="0" applyFont="1" applyNumberFormat="1"/>
    <xf borderId="0" fillId="0" fontId="2" numFmtId="165" xfId="0" applyFont="1" applyNumberFormat="1"/>
    <xf borderId="2" fillId="0" fontId="1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167" xfId="0" applyFont="1" applyNumberFormat="1"/>
    <xf borderId="2" fillId="0" fontId="2" numFmtId="0" xfId="0" applyBorder="1" applyFont="1"/>
    <xf borderId="0" fillId="0" fontId="2" numFmtId="168" xfId="0" applyFont="1" applyNumberFormat="1"/>
    <xf borderId="2" fillId="0" fontId="4" numFmtId="0" xfId="0" applyBorder="1" applyFont="1"/>
    <xf borderId="0" fillId="0" fontId="4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3" numFmtId="0" xfId="0" applyFont="1"/>
    <xf borderId="0" fillId="0" fontId="2" numFmtId="169" xfId="0" applyFont="1" applyNumberFormat="1"/>
    <xf borderId="6" fillId="0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170" xfId="0" applyBorder="1" applyFont="1" applyNumberFormat="1"/>
    <xf borderId="9" fillId="0" fontId="2" numFmtId="170" xfId="0" applyBorder="1" applyFont="1" applyNumberFormat="1"/>
    <xf borderId="10" fillId="0" fontId="2" numFmtId="170" xfId="0" applyBorder="1" applyFont="1" applyNumberFormat="1"/>
    <xf borderId="3" fillId="0" fontId="1" numFmtId="0" xfId="0" applyBorder="1" applyFont="1"/>
    <xf borderId="5" fillId="0" fontId="2" numFmtId="0" xfId="0" applyBorder="1" applyFont="1"/>
    <xf borderId="3" fillId="0" fontId="2" numFmtId="168" xfId="0" applyBorder="1" applyFont="1" applyNumberFormat="1"/>
    <xf borderId="0" fillId="0" fontId="2" numFmtId="171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 and Zero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'Treasury Example (with Math)'!$K$2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Math)'!$K$3:$K$351</c:f>
              <c:numCache/>
            </c:numRef>
          </c:val>
          <c:smooth val="0"/>
        </c:ser>
        <c:ser>
          <c:idx val="1"/>
          <c:order val="1"/>
          <c:tx>
            <c:strRef>
              <c:f>'Treasury Example (with Math)'!$L$2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Math)'!$L$3:$L$351</c:f>
              <c:numCache/>
            </c:numRef>
          </c:val>
          <c:smooth val="0"/>
        </c:ser>
        <c:axId val="611113453"/>
        <c:axId val="780409239"/>
      </c:lineChart>
      <c:catAx>
        <c:axId val="61111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409239"/>
      </c:catAx>
      <c:valAx>
        <c:axId val="780409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1113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Continuous Monthly Zero Rates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'Treasury Example (with Math (2)'!$J$3:$J$51</c:f>
            </c:numRef>
          </c:xVal>
          <c:yVal>
            <c:numRef>
              <c:f>'Treasury Example (with Math (2)'!$L$3:$L$51</c:f>
              <c:numCache/>
            </c:numRef>
          </c:yVal>
        </c:ser>
        <c:ser>
          <c:idx val="1"/>
          <c:order val="1"/>
          <c:tx>
            <c:v>Discrete-Tenor Par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'Treasury Example (with Math (2)'!$J$3:$J$51</c:f>
            </c:numRef>
          </c:xVal>
          <c:yVal>
            <c:numRef>
              <c:f>'Treasury Example (with Math (2)'!$K$3:$K$51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94939"/>
        <c:axId val="253621699"/>
      </c:scatterChart>
      <c:valAx>
        <c:axId val="1136194939"/>
        <c:scaling>
          <c:orientation val="minMax"/>
          <c:max val="72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Future Monthly Periods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53621699"/>
        <c:majorUnit val="12.0"/>
        <c:minorUnit val="1.0"/>
      </c:valAx>
      <c:valAx>
        <c:axId val="25362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Interest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136194939"/>
        <c:majorUnit val="4.0000000000000013E-4"/>
      </c:valAx>
    </c:plotArea>
    <c:legend>
      <c:legendPos val="t"/>
      <c:overlay val="0"/>
      <c:txPr>
        <a:bodyPr/>
        <a:lstStyle/>
        <a:p>
          <a:pPr lvl="0">
            <a:defRPr b="0" i="1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16879901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6748497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reilly.com/library/view/risk-management-and/9781118282915/OEBPS/9781118282915_epub_apx_02.ht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21" width="8.71"/>
    <col customWidth="1" min="22" max="22" width="9.29"/>
    <col customWidth="1" min="23" max="25" width="8.71"/>
    <col customWidth="1" min="26" max="26" width="11.0"/>
    <col customWidth="1" min="27" max="27" width="10.14"/>
    <col customWidth="1" min="28" max="28" width="8.71"/>
    <col customWidth="1" min="29" max="29" width="9.14"/>
    <col customWidth="1" min="30" max="40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4">
        <f>C19</f>
        <v>0.0153</v>
      </c>
      <c r="S2" s="4">
        <f>C20</f>
        <v>0.0152</v>
      </c>
      <c r="T2" s="5">
        <f>C21</f>
        <v>0.0152</v>
      </c>
      <c r="U2" s="5">
        <f>C22</f>
        <v>0.0156</v>
      </c>
      <c r="V2" s="5">
        <f>C23</f>
        <v>0.0156</v>
      </c>
      <c r="W2" s="5">
        <f>C24</f>
        <v>0.0156</v>
      </c>
      <c r="X2" s="5">
        <f>C25</f>
        <v>0.0156</v>
      </c>
      <c r="Y2" s="5">
        <f>C26</f>
        <v>0.0156</v>
      </c>
    </row>
    <row r="3" ht="14.25" customHeight="1">
      <c r="J3" s="6">
        <v>12.0</v>
      </c>
      <c r="K3" s="5">
        <f>R2</f>
        <v>0.0153</v>
      </c>
      <c r="L3" s="5">
        <f t="shared" ref="L3:L351" si="1">(1+M3)^12 - 1</f>
        <v>0.01534690333</v>
      </c>
      <c r="M3" s="7">
        <f>R68</f>
        <v>0.00127</v>
      </c>
      <c r="N3" s="8">
        <f>1/(1+M3)^J3</f>
        <v>0.9848850641</v>
      </c>
      <c r="O3" s="8">
        <f>LN(N3)</f>
        <v>-0.01523033079</v>
      </c>
    </row>
    <row r="4" ht="14.25" customHeight="1">
      <c r="J4" s="6">
        <f t="shared" ref="J4:J351" si="2">J3+1</f>
        <v>13</v>
      </c>
      <c r="K4" s="5"/>
      <c r="L4" s="5">
        <f t="shared" si="1"/>
        <v>0.01533192651</v>
      </c>
      <c r="M4" s="9">
        <f t="shared" ref="M4:M14" si="3">(1/N4)^(1/J4) - 1</f>
        <v>0.001268769227</v>
      </c>
      <c r="N4" s="8">
        <f t="shared" ref="N4:N351" si="4">EXP(O4)</f>
        <v>0.983651565</v>
      </c>
      <c r="O4" s="8">
        <f t="shared" ref="O4:O15" si="5">$O$3+$G$32*(J4-$J$3)</f>
        <v>-0.01648354525</v>
      </c>
      <c r="R4" s="10" t="s">
        <v>6</v>
      </c>
      <c r="S4" s="3"/>
      <c r="T4" s="3"/>
      <c r="Y4" s="11"/>
      <c r="Z4" s="10" t="s">
        <v>7</v>
      </c>
      <c r="AA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J5" s="6">
        <f t="shared" si="2"/>
        <v>14</v>
      </c>
      <c r="K5" s="5"/>
      <c r="L5" s="5">
        <f t="shared" si="1"/>
        <v>0.01531908941</v>
      </c>
      <c r="M5" s="9">
        <f t="shared" si="3"/>
        <v>0.001267714279</v>
      </c>
      <c r="N5" s="8">
        <f t="shared" si="4"/>
        <v>0.9824196107</v>
      </c>
      <c r="O5" s="8">
        <f t="shared" si="5"/>
        <v>-0.01773675971</v>
      </c>
      <c r="Q5" s="2"/>
      <c r="R5" s="12" t="s">
        <v>8</v>
      </c>
      <c r="S5" s="2" t="s">
        <v>9</v>
      </c>
      <c r="T5" s="13" t="s">
        <v>10</v>
      </c>
      <c r="U5" s="2" t="s">
        <v>11</v>
      </c>
      <c r="V5" s="13" t="s">
        <v>12</v>
      </c>
      <c r="W5" s="13" t="s">
        <v>13</v>
      </c>
      <c r="X5" s="13" t="s">
        <v>14</v>
      </c>
      <c r="Y5" s="14" t="s">
        <v>15</v>
      </c>
      <c r="Z5" s="12" t="s">
        <v>8</v>
      </c>
      <c r="AA5" s="2" t="s">
        <v>9</v>
      </c>
      <c r="AB5" s="13" t="s">
        <v>10</v>
      </c>
      <c r="AC5" s="2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6"/>
      <c r="AI5" s="16"/>
      <c r="AJ5" s="16"/>
      <c r="AK5" s="16"/>
    </row>
    <row r="6" ht="14.25" customHeight="1">
      <c r="B6" s="17"/>
      <c r="J6" s="6">
        <f t="shared" si="2"/>
        <v>15</v>
      </c>
      <c r="K6" s="5"/>
      <c r="L6" s="5">
        <f t="shared" si="1"/>
        <v>0.01530796406</v>
      </c>
      <c r="M6" s="9">
        <f t="shared" si="3"/>
        <v>0.001266799992</v>
      </c>
      <c r="N6" s="8">
        <f t="shared" si="4"/>
        <v>0.9811891994</v>
      </c>
      <c r="O6" s="8">
        <f t="shared" si="5"/>
        <v>-0.01898997417</v>
      </c>
      <c r="Q6" s="6">
        <v>6.0</v>
      </c>
      <c r="R6" s="18">
        <f>R2/2</f>
        <v>0.00765</v>
      </c>
      <c r="S6" s="19">
        <f t="shared" ref="S6:Y6" si="6">S$2/2</f>
        <v>0.0076</v>
      </c>
      <c r="T6" s="19">
        <f t="shared" si="6"/>
        <v>0.0076</v>
      </c>
      <c r="U6" s="19">
        <f t="shared" si="6"/>
        <v>0.0078</v>
      </c>
      <c r="V6" s="19">
        <f t="shared" si="6"/>
        <v>0.0078</v>
      </c>
      <c r="W6" s="19">
        <f t="shared" si="6"/>
        <v>0.0078</v>
      </c>
      <c r="X6" s="19">
        <f t="shared" si="6"/>
        <v>0.0078</v>
      </c>
      <c r="Y6" s="19">
        <f t="shared" si="6"/>
        <v>0.0078</v>
      </c>
      <c r="Z6" s="20">
        <f t="shared" ref="Z6:AG6" si="7">R6/(1+R$68)^$Q6</f>
        <v>0.007591965237</v>
      </c>
      <c r="AA6" s="21">
        <f t="shared" si="7"/>
        <v>0.007542706133</v>
      </c>
      <c r="AB6" s="21">
        <f t="shared" si="7"/>
        <v>0.007542706133</v>
      </c>
      <c r="AC6" s="21">
        <f t="shared" si="7"/>
        <v>0.0077411984</v>
      </c>
      <c r="AD6" s="21">
        <f t="shared" si="7"/>
        <v>0.0077411984</v>
      </c>
      <c r="AE6" s="21">
        <f t="shared" si="7"/>
        <v>0.0077411984</v>
      </c>
      <c r="AF6" s="21">
        <f t="shared" si="7"/>
        <v>0.0077411984</v>
      </c>
      <c r="AG6" s="21">
        <f t="shared" si="7"/>
        <v>0.0077411984</v>
      </c>
      <c r="AH6" s="21"/>
      <c r="AI6" s="21"/>
      <c r="AJ6" s="21"/>
      <c r="AK6" s="21"/>
    </row>
    <row r="7" ht="14.25" customHeight="1">
      <c r="B7" s="17"/>
      <c r="J7" s="6">
        <f t="shared" si="2"/>
        <v>16</v>
      </c>
      <c r="K7" s="5"/>
      <c r="L7" s="5">
        <f t="shared" si="1"/>
        <v>0.01529822947</v>
      </c>
      <c r="M7" s="9">
        <f t="shared" si="3"/>
        <v>0.001265999992</v>
      </c>
      <c r="N7" s="8">
        <f t="shared" si="4"/>
        <v>0.9799603291</v>
      </c>
      <c r="O7" s="8">
        <f t="shared" si="5"/>
        <v>-0.02024318864</v>
      </c>
      <c r="Q7" s="6">
        <f t="shared" ref="Q7:Q65" si="11">Q6+6</f>
        <v>12</v>
      </c>
      <c r="R7" s="18">
        <f>R2/2+1</f>
        <v>1.00765</v>
      </c>
      <c r="S7" s="19">
        <f t="shared" ref="S7:T7" si="8">S$2/2</f>
        <v>0.0076</v>
      </c>
      <c r="T7" s="19">
        <f t="shared" si="8"/>
        <v>0.0076</v>
      </c>
      <c r="U7" s="19">
        <f t="shared" ref="U7:U14" si="13">1.56%/2</f>
        <v>0.0078</v>
      </c>
      <c r="V7" s="19">
        <f t="shared" ref="V7:Y7" si="9">V$2/2</f>
        <v>0.0078</v>
      </c>
      <c r="W7" s="19">
        <f t="shared" si="9"/>
        <v>0.0078</v>
      </c>
      <c r="X7" s="19">
        <f t="shared" si="9"/>
        <v>0.0078</v>
      </c>
      <c r="Y7" s="19">
        <f t="shared" si="9"/>
        <v>0.0078</v>
      </c>
      <c r="Z7" s="20">
        <f>R7/(1+$R$68)^Q7</f>
        <v>0.9924194349</v>
      </c>
      <c r="AA7" s="21">
        <f t="shared" ref="AA7:AG7" si="10">S7/(1+S$68)^$Q7</f>
        <v>0.007485844185</v>
      </c>
      <c r="AB7" s="21">
        <f t="shared" si="10"/>
        <v>0.007485844185</v>
      </c>
      <c r="AC7" s="21">
        <f t="shared" si="10"/>
        <v>0.007682840085</v>
      </c>
      <c r="AD7" s="21">
        <f t="shared" si="10"/>
        <v>0.007682840085</v>
      </c>
      <c r="AE7" s="21">
        <f t="shared" si="10"/>
        <v>0.007682840085</v>
      </c>
      <c r="AF7" s="21">
        <f t="shared" si="10"/>
        <v>0.007682840085</v>
      </c>
      <c r="AG7" s="21">
        <f t="shared" si="10"/>
        <v>0.007682840085</v>
      </c>
      <c r="AH7" s="21"/>
      <c r="AI7" s="21"/>
      <c r="AJ7" s="21"/>
      <c r="AK7" s="21"/>
    </row>
    <row r="8" ht="14.25" customHeight="1">
      <c r="J8" s="6">
        <f t="shared" si="2"/>
        <v>17</v>
      </c>
      <c r="K8" s="5"/>
      <c r="L8" s="5">
        <f t="shared" si="1"/>
        <v>0.01528964021</v>
      </c>
      <c r="M8" s="9">
        <f t="shared" si="3"/>
        <v>0.00126529411</v>
      </c>
      <c r="N8" s="8">
        <f t="shared" si="4"/>
        <v>0.9787329979</v>
      </c>
      <c r="O8" s="8">
        <f t="shared" si="5"/>
        <v>-0.0214964031</v>
      </c>
      <c r="Q8" s="6">
        <f t="shared" si="11"/>
        <v>18</v>
      </c>
      <c r="R8" s="18"/>
      <c r="S8" s="19">
        <f t="shared" ref="S8:T8" si="12">S$2/2</f>
        <v>0.0076</v>
      </c>
      <c r="T8" s="19">
        <f t="shared" si="12"/>
        <v>0.0076</v>
      </c>
      <c r="U8" s="19">
        <f t="shared" si="13"/>
        <v>0.0078</v>
      </c>
      <c r="V8" s="19">
        <f t="shared" ref="V8:Y8" si="14">V$2/2</f>
        <v>0.0078</v>
      </c>
      <c r="W8" s="19">
        <f t="shared" si="14"/>
        <v>0.0078</v>
      </c>
      <c r="X8" s="19">
        <f t="shared" si="14"/>
        <v>0.0078</v>
      </c>
      <c r="Y8" s="19">
        <f t="shared" si="14"/>
        <v>0.0078</v>
      </c>
      <c r="Z8" s="22"/>
      <c r="AA8" s="21">
        <f t="shared" ref="AA8:AG8" si="15">S8/(1+S$68)^$Q8</f>
        <v>0.007429410901</v>
      </c>
      <c r="AB8" s="21">
        <f t="shared" si="15"/>
        <v>0.007429410901</v>
      </c>
      <c r="AC8" s="21">
        <f t="shared" si="15"/>
        <v>0.007624921714</v>
      </c>
      <c r="AD8" s="21">
        <f t="shared" si="15"/>
        <v>0.007624921714</v>
      </c>
      <c r="AE8" s="21">
        <f t="shared" si="15"/>
        <v>0.007624921714</v>
      </c>
      <c r="AF8" s="21">
        <f t="shared" si="15"/>
        <v>0.007624921714</v>
      </c>
      <c r="AG8" s="21">
        <f t="shared" si="15"/>
        <v>0.007624921714</v>
      </c>
    </row>
    <row r="9" ht="14.25" customHeight="1">
      <c r="J9" s="6">
        <f t="shared" si="2"/>
        <v>18</v>
      </c>
      <c r="K9" s="5"/>
      <c r="L9" s="5">
        <f t="shared" si="1"/>
        <v>0.01528200537</v>
      </c>
      <c r="M9" s="9">
        <f t="shared" si="3"/>
        <v>0.00126466666</v>
      </c>
      <c r="N9" s="8">
        <f t="shared" si="4"/>
        <v>0.9775072038</v>
      </c>
      <c r="O9" s="8">
        <f t="shared" si="5"/>
        <v>-0.02274961756</v>
      </c>
      <c r="Q9" s="23">
        <f t="shared" si="11"/>
        <v>24</v>
      </c>
      <c r="S9" s="19">
        <f>S2/2+1</f>
        <v>1.0076</v>
      </c>
      <c r="T9" s="19">
        <f t="shared" ref="T9:T10" si="18">T$2/2</f>
        <v>0.0076</v>
      </c>
      <c r="U9" s="19">
        <f t="shared" si="13"/>
        <v>0.0078</v>
      </c>
      <c r="V9" s="19">
        <f t="shared" ref="V9:Y9" si="16">V$2/2</f>
        <v>0.0078</v>
      </c>
      <c r="W9" s="19">
        <f t="shared" si="16"/>
        <v>0.0078</v>
      </c>
      <c r="X9" s="19">
        <f t="shared" si="16"/>
        <v>0.0078</v>
      </c>
      <c r="Y9" s="19">
        <f t="shared" si="16"/>
        <v>0.0078</v>
      </c>
      <c r="Z9" s="22"/>
      <c r="AA9" s="21">
        <f>S9/(1+$S$68)^Q9</f>
        <v>0.9775580147</v>
      </c>
      <c r="AB9" s="21">
        <f t="shared" ref="AB9:AG9" si="17">T9/(1+T$68)^$Q9</f>
        <v>0.007373403048</v>
      </c>
      <c r="AC9" s="21">
        <f t="shared" si="17"/>
        <v>0.007567439971</v>
      </c>
      <c r="AD9" s="21">
        <f t="shared" si="17"/>
        <v>0.007567439971</v>
      </c>
      <c r="AE9" s="21">
        <f t="shared" si="17"/>
        <v>0.007567439971</v>
      </c>
      <c r="AF9" s="21">
        <f t="shared" si="17"/>
        <v>0.007567439971</v>
      </c>
      <c r="AG9" s="21">
        <f t="shared" si="17"/>
        <v>0.007567439971</v>
      </c>
    </row>
    <row r="10" ht="14.25" customHeight="1">
      <c r="J10" s="6">
        <f t="shared" si="2"/>
        <v>19</v>
      </c>
      <c r="K10" s="5"/>
      <c r="L10" s="5">
        <f t="shared" si="1"/>
        <v>0.01527517425</v>
      </c>
      <c r="M10" s="9">
        <f t="shared" si="3"/>
        <v>0.001264105257</v>
      </c>
      <c r="N10" s="8">
        <f t="shared" si="4"/>
        <v>0.9762829449</v>
      </c>
      <c r="O10" s="8">
        <f t="shared" si="5"/>
        <v>-0.02400283202</v>
      </c>
      <c r="Q10" s="23">
        <f t="shared" si="11"/>
        <v>30</v>
      </c>
      <c r="T10" s="19">
        <f t="shared" si="18"/>
        <v>0.0076</v>
      </c>
      <c r="U10" s="19">
        <f t="shared" si="13"/>
        <v>0.0078</v>
      </c>
      <c r="V10" s="19">
        <f t="shared" ref="V10:Y10" si="19">V$2/2</f>
        <v>0.0078</v>
      </c>
      <c r="W10" s="19">
        <f t="shared" si="19"/>
        <v>0.0078</v>
      </c>
      <c r="X10" s="19">
        <f t="shared" si="19"/>
        <v>0.0078</v>
      </c>
      <c r="Y10" s="19">
        <f t="shared" si="19"/>
        <v>0.0078</v>
      </c>
      <c r="Z10" s="22"/>
      <c r="AB10" s="21">
        <f t="shared" ref="AB10:AG10" si="20">T10/(1+T$68)^$Q10</f>
        <v>0.00731781742</v>
      </c>
      <c r="AC10" s="21">
        <f t="shared" si="20"/>
        <v>0.007510391563</v>
      </c>
      <c r="AD10" s="21">
        <f t="shared" si="20"/>
        <v>0.007510391563</v>
      </c>
      <c r="AE10" s="21">
        <f t="shared" si="20"/>
        <v>0.007510391563</v>
      </c>
      <c r="AF10" s="21">
        <f t="shared" si="20"/>
        <v>0.007510391563</v>
      </c>
      <c r="AG10" s="21">
        <f t="shared" si="20"/>
        <v>0.007510391563</v>
      </c>
    </row>
    <row r="11" ht="14.25" customHeight="1">
      <c r="J11" s="6">
        <f t="shared" si="2"/>
        <v>20</v>
      </c>
      <c r="K11" s="5"/>
      <c r="L11" s="5">
        <f t="shared" si="1"/>
        <v>0.01526902628</v>
      </c>
      <c r="M11" s="9">
        <f t="shared" si="3"/>
        <v>0.001263599995</v>
      </c>
      <c r="N11" s="8">
        <f t="shared" si="4"/>
        <v>0.9750602193</v>
      </c>
      <c r="O11" s="8">
        <f t="shared" si="5"/>
        <v>-0.02525604649</v>
      </c>
      <c r="Q11" s="23">
        <f t="shared" si="11"/>
        <v>36</v>
      </c>
      <c r="T11" s="24">
        <f>T2/2+1</f>
        <v>1.0076</v>
      </c>
      <c r="U11" s="19">
        <f t="shared" si="13"/>
        <v>0.0078</v>
      </c>
      <c r="V11" s="19">
        <f t="shared" ref="V11:Y11" si="21">V$2/2</f>
        <v>0.0078</v>
      </c>
      <c r="W11" s="19">
        <f t="shared" si="21"/>
        <v>0.0078</v>
      </c>
      <c r="X11" s="19">
        <f t="shared" si="21"/>
        <v>0.0078</v>
      </c>
      <c r="Y11" s="19">
        <f t="shared" si="21"/>
        <v>0.0078</v>
      </c>
      <c r="Z11" s="22"/>
      <c r="AB11" s="21">
        <f t="shared" ref="AB11:AG11" si="22">T11/(1+T$68)^$Q11</f>
        <v>0.9628746026</v>
      </c>
      <c r="AC11" s="21">
        <f t="shared" si="22"/>
        <v>0.007453773224</v>
      </c>
      <c r="AD11" s="21">
        <f t="shared" si="22"/>
        <v>0.007453773224</v>
      </c>
      <c r="AE11" s="21">
        <f t="shared" si="22"/>
        <v>0.007453773224</v>
      </c>
      <c r="AF11" s="21">
        <f t="shared" si="22"/>
        <v>0.007453773224</v>
      </c>
      <c r="AG11" s="21">
        <f t="shared" si="22"/>
        <v>0.007453773224</v>
      </c>
    </row>
    <row r="12" ht="14.25" customHeight="1">
      <c r="J12" s="6">
        <f t="shared" si="2"/>
        <v>21</v>
      </c>
      <c r="K12" s="5"/>
      <c r="L12" s="5">
        <f t="shared" si="1"/>
        <v>0.01526346386</v>
      </c>
      <c r="M12" s="9">
        <f t="shared" si="3"/>
        <v>0.001263142853</v>
      </c>
      <c r="N12" s="8">
        <f t="shared" si="4"/>
        <v>0.9738390251</v>
      </c>
      <c r="O12" s="8">
        <f t="shared" si="5"/>
        <v>-0.02650926095</v>
      </c>
      <c r="Q12" s="23">
        <f t="shared" si="11"/>
        <v>42</v>
      </c>
      <c r="U12" s="19">
        <f t="shared" si="13"/>
        <v>0.0078</v>
      </c>
      <c r="V12" s="19">
        <f t="shared" ref="V12:Y12" si="23">V$2/2</f>
        <v>0.0078</v>
      </c>
      <c r="W12" s="19">
        <f t="shared" si="23"/>
        <v>0.0078</v>
      </c>
      <c r="X12" s="19">
        <f t="shared" si="23"/>
        <v>0.0078</v>
      </c>
      <c r="Y12" s="19">
        <f t="shared" si="23"/>
        <v>0.0078</v>
      </c>
      <c r="Z12" s="22"/>
      <c r="AC12" s="21">
        <f t="shared" ref="AC12:AG12" si="24">U12/(1+U$68)^$Q12</f>
        <v>0.007397581712</v>
      </c>
      <c r="AD12" s="21">
        <f t="shared" si="24"/>
        <v>0.007397581712</v>
      </c>
      <c r="AE12" s="21">
        <f t="shared" si="24"/>
        <v>0.007397581712</v>
      </c>
      <c r="AF12" s="21">
        <f t="shared" si="24"/>
        <v>0.007397581712</v>
      </c>
      <c r="AG12" s="21">
        <f t="shared" si="24"/>
        <v>0.007397581712</v>
      </c>
    </row>
    <row r="13" ht="14.25" customHeight="1">
      <c r="J13" s="6">
        <f t="shared" si="2"/>
        <v>22</v>
      </c>
      <c r="K13" s="5"/>
      <c r="L13" s="5">
        <f t="shared" si="1"/>
        <v>0.01525840714</v>
      </c>
      <c r="M13" s="9">
        <f t="shared" si="3"/>
        <v>0.00126272727</v>
      </c>
      <c r="N13" s="8">
        <f t="shared" si="4"/>
        <v>0.9726193604</v>
      </c>
      <c r="O13" s="8">
        <f t="shared" si="5"/>
        <v>-0.02776247541</v>
      </c>
      <c r="Q13" s="23">
        <f t="shared" si="11"/>
        <v>48</v>
      </c>
      <c r="U13" s="19">
        <f t="shared" si="13"/>
        <v>0.0078</v>
      </c>
      <c r="V13" s="19">
        <f t="shared" ref="V13:Y13" si="25">V$2/2</f>
        <v>0.0078</v>
      </c>
      <c r="W13" s="19">
        <f t="shared" si="25"/>
        <v>0.0078</v>
      </c>
      <c r="X13" s="19">
        <f t="shared" si="25"/>
        <v>0.0078</v>
      </c>
      <c r="Y13" s="19">
        <f t="shared" si="25"/>
        <v>0.0078</v>
      </c>
      <c r="Z13" s="22"/>
      <c r="AC13" s="21">
        <f t="shared" ref="AC13:AG13" si="26">U13/(1+U$68)^$Q13</f>
        <v>0.007341813809</v>
      </c>
      <c r="AD13" s="21">
        <f t="shared" si="26"/>
        <v>0.007341813809</v>
      </c>
      <c r="AE13" s="21">
        <f t="shared" si="26"/>
        <v>0.007341813809</v>
      </c>
      <c r="AF13" s="21">
        <f t="shared" si="26"/>
        <v>0.007341813809</v>
      </c>
      <c r="AG13" s="21">
        <f t="shared" si="26"/>
        <v>0.007341813809</v>
      </c>
    </row>
    <row r="14" ht="14.25" customHeight="1">
      <c r="J14" s="6">
        <f t="shared" si="2"/>
        <v>23</v>
      </c>
      <c r="K14" s="5"/>
      <c r="L14" s="5">
        <f t="shared" si="1"/>
        <v>0.01525379016</v>
      </c>
      <c r="M14" s="9">
        <f t="shared" si="3"/>
        <v>0.001262347825</v>
      </c>
      <c r="N14" s="8">
        <f t="shared" si="4"/>
        <v>0.9714012232</v>
      </c>
      <c r="O14" s="8">
        <f t="shared" si="5"/>
        <v>-0.02901568987</v>
      </c>
      <c r="Q14" s="23">
        <f t="shared" si="11"/>
        <v>54</v>
      </c>
      <c r="U14" s="19">
        <f t="shared" si="13"/>
        <v>0.0078</v>
      </c>
      <c r="V14" s="19">
        <f t="shared" ref="V14:Y14" si="27">V$2/2</f>
        <v>0.0078</v>
      </c>
      <c r="W14" s="19">
        <f t="shared" si="27"/>
        <v>0.0078</v>
      </c>
      <c r="X14" s="19">
        <f t="shared" si="27"/>
        <v>0.0078</v>
      </c>
      <c r="Y14" s="19">
        <f t="shared" si="27"/>
        <v>0.0078</v>
      </c>
      <c r="Z14" s="22"/>
      <c r="AC14" s="21">
        <f t="shared" ref="AC14:AG14" si="28">U14/(1+U$68)^$Q14</f>
        <v>0.007286466321</v>
      </c>
      <c r="AD14" s="21">
        <f t="shared" si="28"/>
        <v>0.007286466321</v>
      </c>
      <c r="AE14" s="21">
        <f t="shared" si="28"/>
        <v>0.007286466321</v>
      </c>
      <c r="AF14" s="21">
        <f t="shared" si="28"/>
        <v>0.007286466321</v>
      </c>
      <c r="AG14" s="21">
        <f t="shared" si="28"/>
        <v>0.007286466321</v>
      </c>
    </row>
    <row r="15" ht="14.25" customHeight="1">
      <c r="J15" s="6">
        <f t="shared" si="2"/>
        <v>24</v>
      </c>
      <c r="K15" s="5">
        <f>S2</f>
        <v>0.0152</v>
      </c>
      <c r="L15" s="5">
        <f t="shared" si="1"/>
        <v>0.01524955794</v>
      </c>
      <c r="M15" s="7">
        <f>S68</f>
        <v>0.001262</v>
      </c>
      <c r="N15" s="8">
        <f t="shared" si="4"/>
        <v>0.9701846116</v>
      </c>
      <c r="O15" s="8">
        <f t="shared" si="5"/>
        <v>-0.03026890434</v>
      </c>
      <c r="Q15" s="23">
        <f t="shared" si="11"/>
        <v>60</v>
      </c>
      <c r="U15" s="19">
        <f>U2/2+1</f>
        <v>1.0078</v>
      </c>
      <c r="V15" s="19">
        <f t="shared" ref="V15:Y15" si="29">V$2/2</f>
        <v>0.0078</v>
      </c>
      <c r="W15" s="19">
        <f t="shared" si="29"/>
        <v>0.0078</v>
      </c>
      <c r="X15" s="19">
        <f t="shared" si="29"/>
        <v>0.0078</v>
      </c>
      <c r="Y15" s="19">
        <f t="shared" si="29"/>
        <v>0.0078</v>
      </c>
      <c r="Z15" s="22"/>
      <c r="AC15" s="21">
        <f t="shared" ref="AC15:AG15" si="30">U15/(1+U$68)^$Q15</f>
        <v>0.9343515464</v>
      </c>
      <c r="AD15" s="21">
        <f t="shared" si="30"/>
        <v>0.00723153608</v>
      </c>
      <c r="AE15" s="21">
        <f t="shared" si="30"/>
        <v>0.00723153608</v>
      </c>
      <c r="AF15" s="21">
        <f t="shared" si="30"/>
        <v>0.00723153608</v>
      </c>
      <c r="AG15" s="21">
        <f t="shared" si="30"/>
        <v>0.00723153608</v>
      </c>
    </row>
    <row r="16" ht="14.25" customHeight="1">
      <c r="J16" s="6">
        <f t="shared" si="2"/>
        <v>25</v>
      </c>
      <c r="L16" s="5">
        <f t="shared" si="1"/>
        <v>0.01524955794</v>
      </c>
      <c r="M16" s="9">
        <f t="shared" ref="M16:M351" si="33">(1/N16)^(1/J16) - 1</f>
        <v>0.001262</v>
      </c>
      <c r="N16" s="8">
        <f t="shared" si="4"/>
        <v>0.9689617819</v>
      </c>
      <c r="O16" s="8">
        <f t="shared" ref="O16:O27" si="34">$O$15+$G$34*(J16-$J$15)</f>
        <v>-0.03153010868</v>
      </c>
      <c r="Q16" s="23">
        <f t="shared" si="11"/>
        <v>66</v>
      </c>
      <c r="V16" s="19">
        <f t="shared" ref="V16:Y16" si="31">V$2/2</f>
        <v>0.0078</v>
      </c>
      <c r="W16" s="19">
        <f t="shared" si="31"/>
        <v>0.0078</v>
      </c>
      <c r="X16" s="19">
        <f t="shared" si="31"/>
        <v>0.0078</v>
      </c>
      <c r="Y16" s="19">
        <f t="shared" si="31"/>
        <v>0.0078</v>
      </c>
      <c r="Z16" s="22"/>
      <c r="AD16" s="21">
        <f t="shared" ref="AD16:AG16" si="32">V16/(1+V$68)^$Q16</f>
        <v>0.00717701994</v>
      </c>
      <c r="AE16" s="21">
        <f t="shared" si="32"/>
        <v>0.00717701994</v>
      </c>
      <c r="AF16" s="21">
        <f t="shared" si="32"/>
        <v>0.00717701994</v>
      </c>
      <c r="AG16" s="21">
        <f t="shared" si="32"/>
        <v>0.00717701994</v>
      </c>
    </row>
    <row r="17" ht="14.25" customHeight="1">
      <c r="B17" s="25"/>
      <c r="J17" s="6">
        <f t="shared" si="2"/>
        <v>26</v>
      </c>
      <c r="L17" s="5">
        <f t="shared" si="1"/>
        <v>0.01524955794</v>
      </c>
      <c r="M17" s="9">
        <f t="shared" si="33"/>
        <v>0.001262</v>
      </c>
      <c r="N17" s="8">
        <f t="shared" si="4"/>
        <v>0.9677404933</v>
      </c>
      <c r="O17" s="8">
        <f t="shared" si="34"/>
        <v>-0.03279131303</v>
      </c>
      <c r="Q17" s="23">
        <f t="shared" si="11"/>
        <v>72</v>
      </c>
      <c r="V17" s="19">
        <f t="shared" ref="V17:Y17" si="35">V$2/2</f>
        <v>0.0078</v>
      </c>
      <c r="W17" s="19">
        <f t="shared" si="35"/>
        <v>0.0078</v>
      </c>
      <c r="X17" s="19">
        <f t="shared" si="35"/>
        <v>0.0078</v>
      </c>
      <c r="Y17" s="19">
        <f t="shared" si="35"/>
        <v>0.0078</v>
      </c>
      <c r="Z17" s="22"/>
      <c r="AD17" s="21">
        <f t="shared" ref="AD17:AG17" si="36">V17/(1+V$68)^$Q17</f>
        <v>0.007122914779</v>
      </c>
      <c r="AE17" s="21">
        <f t="shared" si="36"/>
        <v>0.007122914779</v>
      </c>
      <c r="AF17" s="21">
        <f t="shared" si="36"/>
        <v>0.007122914779</v>
      </c>
      <c r="AG17" s="21">
        <f t="shared" si="36"/>
        <v>0.007122914779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2"/>
        <v>27</v>
      </c>
      <c r="L18" s="5">
        <f t="shared" si="1"/>
        <v>0.01524955794</v>
      </c>
      <c r="M18" s="9">
        <f t="shared" si="33"/>
        <v>0.001262</v>
      </c>
      <c r="N18" s="8">
        <f t="shared" si="4"/>
        <v>0.9665207442</v>
      </c>
      <c r="O18" s="8">
        <f t="shared" si="34"/>
        <v>-0.03405251738</v>
      </c>
      <c r="Q18" s="23">
        <f t="shared" si="11"/>
        <v>78</v>
      </c>
      <c r="V18" s="19">
        <f t="shared" ref="V18:Y18" si="37">V$2/2</f>
        <v>0.0078</v>
      </c>
      <c r="W18" s="19">
        <f t="shared" si="37"/>
        <v>0.0078</v>
      </c>
      <c r="X18" s="19">
        <f t="shared" si="37"/>
        <v>0.0078</v>
      </c>
      <c r="Y18" s="19">
        <f t="shared" si="37"/>
        <v>0.0078</v>
      </c>
      <c r="Z18" s="22"/>
      <c r="AD18" s="21">
        <f t="shared" ref="AD18:AG18" si="38">V18/(1+V$68)^$Q18</f>
        <v>0.007069217498</v>
      </c>
      <c r="AE18" s="21">
        <f t="shared" si="38"/>
        <v>0.007069217498</v>
      </c>
      <c r="AF18" s="21">
        <f t="shared" si="38"/>
        <v>0.007069217498</v>
      </c>
      <c r="AG18" s="21">
        <f t="shared" si="38"/>
        <v>0.007069217498</v>
      </c>
    </row>
    <row r="19" ht="14.25" customHeight="1">
      <c r="B19" s="6">
        <v>12.0</v>
      </c>
      <c r="C19" s="5">
        <v>0.0153</v>
      </c>
      <c r="D19" s="5">
        <f t="shared" ref="D19:D26" si="41">(1+E19)^12 - 1</f>
        <v>0.01534690333</v>
      </c>
      <c r="E19" s="28">
        <v>0.00127</v>
      </c>
      <c r="F19" s="8">
        <f t="shared" ref="F19:F26" si="42">1/(1+E19)^B19</f>
        <v>0.9848850641</v>
      </c>
      <c r="G19" s="19">
        <f t="shared" ref="G19:G26" si="43">LN(F19)</f>
        <v>-0.01523033079</v>
      </c>
      <c r="J19" s="6">
        <f t="shared" si="2"/>
        <v>28</v>
      </c>
      <c r="L19" s="5">
        <f t="shared" si="1"/>
        <v>0.01524955794</v>
      </c>
      <c r="M19" s="9">
        <f t="shared" si="33"/>
        <v>0.001262</v>
      </c>
      <c r="N19" s="8">
        <f t="shared" si="4"/>
        <v>0.9653025324</v>
      </c>
      <c r="O19" s="8">
        <f t="shared" si="34"/>
        <v>-0.03531372173</v>
      </c>
      <c r="Q19" s="23">
        <f t="shared" si="11"/>
        <v>84</v>
      </c>
      <c r="V19" s="24">
        <f>V2/2+1</f>
        <v>1.0078</v>
      </c>
      <c r="W19" s="19">
        <f t="shared" ref="W19:Y19" si="39">W$2/2</f>
        <v>0.0078</v>
      </c>
      <c r="X19" s="19">
        <f t="shared" si="39"/>
        <v>0.0078</v>
      </c>
      <c r="Y19" s="19">
        <f t="shared" si="39"/>
        <v>0.0078</v>
      </c>
      <c r="Z19" s="22"/>
      <c r="AD19" s="21">
        <f t="shared" ref="AD19:AG19" si="40">V19/(1+V$68)^$Q19</f>
        <v>0.9064934921</v>
      </c>
      <c r="AE19" s="21">
        <f t="shared" si="40"/>
        <v>0.007015925024</v>
      </c>
      <c r="AF19" s="21">
        <f t="shared" si="40"/>
        <v>0.007015925024</v>
      </c>
      <c r="AG19" s="21">
        <f t="shared" si="40"/>
        <v>0.007015925024</v>
      </c>
    </row>
    <row r="20" ht="14.25" customHeight="1">
      <c r="B20" s="6">
        <v>24.0</v>
      </c>
      <c r="C20" s="5">
        <v>0.0152</v>
      </c>
      <c r="D20" s="5">
        <f t="shared" si="41"/>
        <v>0.01524955794</v>
      </c>
      <c r="E20" s="28">
        <v>0.001262</v>
      </c>
      <c r="F20" s="8">
        <f t="shared" si="42"/>
        <v>0.9701846116</v>
      </c>
      <c r="G20" s="19">
        <f t="shared" si="43"/>
        <v>-0.03026890434</v>
      </c>
      <c r="J20" s="6">
        <f t="shared" si="2"/>
        <v>29</v>
      </c>
      <c r="L20" s="5">
        <f t="shared" si="1"/>
        <v>0.01524955794</v>
      </c>
      <c r="M20" s="9">
        <f t="shared" si="33"/>
        <v>0.001262</v>
      </c>
      <c r="N20" s="8">
        <f t="shared" si="4"/>
        <v>0.964085856</v>
      </c>
      <c r="O20" s="8">
        <f t="shared" si="34"/>
        <v>-0.03657492607</v>
      </c>
      <c r="Q20" s="23">
        <f t="shared" si="11"/>
        <v>90</v>
      </c>
      <c r="W20" s="19">
        <f t="shared" ref="W20:Y20" si="44">W$2/2</f>
        <v>0.0078</v>
      </c>
      <c r="X20" s="19">
        <f t="shared" si="44"/>
        <v>0.0078</v>
      </c>
      <c r="Y20" s="19">
        <f t="shared" si="44"/>
        <v>0.0078</v>
      </c>
      <c r="Z20" s="22"/>
      <c r="AE20" s="21">
        <f t="shared" ref="AE20:AG20" si="45">W20/(1+W$68)^$Q20</f>
        <v>0.006963034303</v>
      </c>
      <c r="AF20" s="21">
        <f t="shared" si="45"/>
        <v>0.006963034303</v>
      </c>
      <c r="AG20" s="21">
        <f t="shared" si="45"/>
        <v>0.006963034303</v>
      </c>
    </row>
    <row r="21" ht="14.25" customHeight="1">
      <c r="B21" s="29">
        <v>36.0</v>
      </c>
      <c r="C21" s="5">
        <v>0.0152</v>
      </c>
      <c r="D21" s="5">
        <f t="shared" si="41"/>
        <v>0.01524955794</v>
      </c>
      <c r="E21" s="28">
        <v>0.001262</v>
      </c>
      <c r="F21" s="8">
        <f t="shared" si="42"/>
        <v>0.9556119518</v>
      </c>
      <c r="G21" s="19">
        <f t="shared" si="43"/>
        <v>-0.0454033565</v>
      </c>
      <c r="J21" s="6">
        <f t="shared" si="2"/>
        <v>30</v>
      </c>
      <c r="L21" s="5">
        <f t="shared" si="1"/>
        <v>0.01524955794</v>
      </c>
      <c r="M21" s="9">
        <f t="shared" si="33"/>
        <v>0.001262</v>
      </c>
      <c r="N21" s="8">
        <f t="shared" si="4"/>
        <v>0.9628707132</v>
      </c>
      <c r="O21" s="8">
        <f t="shared" si="34"/>
        <v>-0.03783613042</v>
      </c>
      <c r="Q21" s="23">
        <f t="shared" si="11"/>
        <v>96</v>
      </c>
      <c r="W21" s="19">
        <f t="shared" ref="W21:Y21" si="46">W$2/2</f>
        <v>0.0078</v>
      </c>
      <c r="X21" s="19">
        <f t="shared" si="46"/>
        <v>0.0078</v>
      </c>
      <c r="Y21" s="19">
        <f t="shared" si="46"/>
        <v>0.0078</v>
      </c>
      <c r="Z21" s="22"/>
      <c r="AE21" s="21">
        <f t="shared" ref="AE21:AG21" si="47">W21/(1+W$68)^$Q21</f>
        <v>0.006910542308</v>
      </c>
      <c r="AF21" s="21">
        <f t="shared" si="47"/>
        <v>0.006910542308</v>
      </c>
      <c r="AG21" s="21">
        <f t="shared" si="47"/>
        <v>0.006910542308</v>
      </c>
    </row>
    <row r="22" ht="14.25" customHeight="1">
      <c r="B22" s="6">
        <v>60.0</v>
      </c>
      <c r="C22" s="5">
        <v>0.0156</v>
      </c>
      <c r="D22" s="5">
        <f t="shared" si="41"/>
        <v>0.01524955794</v>
      </c>
      <c r="E22" s="28">
        <v>0.001262</v>
      </c>
      <c r="F22" s="8">
        <f t="shared" si="42"/>
        <v>0.9271200103</v>
      </c>
      <c r="G22" s="19">
        <f t="shared" si="43"/>
        <v>-0.07567226084</v>
      </c>
      <c r="J22" s="6">
        <f t="shared" si="2"/>
        <v>31</v>
      </c>
      <c r="L22" s="5">
        <f t="shared" si="1"/>
        <v>0.01524955794</v>
      </c>
      <c r="M22" s="9">
        <f t="shared" si="33"/>
        <v>0.001262</v>
      </c>
      <c r="N22" s="8">
        <f t="shared" si="4"/>
        <v>0.9616571019</v>
      </c>
      <c r="O22" s="8">
        <f t="shared" si="34"/>
        <v>-0.03909733477</v>
      </c>
      <c r="Q22" s="23">
        <f t="shared" si="11"/>
        <v>102</v>
      </c>
      <c r="W22" s="19">
        <f t="shared" ref="W22:Y22" si="48">W$2/2</f>
        <v>0.0078</v>
      </c>
      <c r="X22" s="19">
        <f t="shared" si="48"/>
        <v>0.0078</v>
      </c>
      <c r="Y22" s="19">
        <f t="shared" si="48"/>
        <v>0.0078</v>
      </c>
      <c r="Z22" s="22"/>
      <c r="AE22" s="21">
        <f t="shared" ref="AE22:AG22" si="49">W22/(1+W$68)^$Q22</f>
        <v>0.006858446033</v>
      </c>
      <c r="AF22" s="21">
        <f t="shared" si="49"/>
        <v>0.006858446033</v>
      </c>
      <c r="AG22" s="21">
        <f t="shared" si="49"/>
        <v>0.006858446033</v>
      </c>
    </row>
    <row r="23" ht="14.25" customHeight="1">
      <c r="B23" s="29">
        <v>84.0</v>
      </c>
      <c r="C23" s="5">
        <v>0.0156</v>
      </c>
      <c r="D23" s="5">
        <f t="shared" si="41"/>
        <v>0.01524955794</v>
      </c>
      <c r="E23" s="28">
        <v>0.001262</v>
      </c>
      <c r="F23" s="8">
        <f t="shared" si="42"/>
        <v>0.8994775671</v>
      </c>
      <c r="G23" s="19">
        <f t="shared" si="43"/>
        <v>-0.1059411652</v>
      </c>
      <c r="J23" s="6">
        <f t="shared" si="2"/>
        <v>32</v>
      </c>
      <c r="L23" s="5">
        <f t="shared" si="1"/>
        <v>0.01524955794</v>
      </c>
      <c r="M23" s="9">
        <f t="shared" si="33"/>
        <v>0.001262</v>
      </c>
      <c r="N23" s="8">
        <f t="shared" si="4"/>
        <v>0.9604450203</v>
      </c>
      <c r="O23" s="8">
        <f t="shared" si="34"/>
        <v>-0.04035853911</v>
      </c>
      <c r="Q23" s="23">
        <f t="shared" si="11"/>
        <v>108</v>
      </c>
      <c r="W23" s="19">
        <f t="shared" ref="W23:Y23" si="50">W$2/2</f>
        <v>0.0078</v>
      </c>
      <c r="X23" s="19">
        <f t="shared" si="50"/>
        <v>0.0078</v>
      </c>
      <c r="Y23" s="19">
        <f t="shared" si="50"/>
        <v>0.0078</v>
      </c>
      <c r="Z23" s="22"/>
      <c r="AE23" s="21">
        <f t="shared" ref="AE23:AG23" si="51">W23/(1+W$68)^$Q23</f>
        <v>0.006806742494</v>
      </c>
      <c r="AF23" s="21">
        <f t="shared" si="51"/>
        <v>0.006806742494</v>
      </c>
      <c r="AG23" s="21">
        <f t="shared" si="51"/>
        <v>0.006806742494</v>
      </c>
    </row>
    <row r="24" ht="14.25" customHeight="1">
      <c r="B24" s="29">
        <v>120.0</v>
      </c>
      <c r="C24" s="5">
        <v>0.0156</v>
      </c>
      <c r="D24" s="5">
        <f t="shared" si="41"/>
        <v>0.01524955794</v>
      </c>
      <c r="E24" s="28">
        <v>0.001262</v>
      </c>
      <c r="F24" s="8">
        <f t="shared" si="42"/>
        <v>0.8595515135</v>
      </c>
      <c r="G24" s="19">
        <f t="shared" si="43"/>
        <v>-0.1513445217</v>
      </c>
      <c r="J24" s="6">
        <f t="shared" si="2"/>
        <v>33</v>
      </c>
      <c r="L24" s="5">
        <f t="shared" si="1"/>
        <v>0.01524955794</v>
      </c>
      <c r="M24" s="9">
        <f t="shared" si="33"/>
        <v>0.001262</v>
      </c>
      <c r="N24" s="8">
        <f t="shared" si="4"/>
        <v>0.9592344664</v>
      </c>
      <c r="O24" s="8">
        <f t="shared" si="34"/>
        <v>-0.04161974346</v>
      </c>
      <c r="Q24" s="23">
        <f t="shared" si="11"/>
        <v>114</v>
      </c>
      <c r="W24" s="19">
        <f t="shared" ref="W24:Y24" si="52">W$2/2</f>
        <v>0.0078</v>
      </c>
      <c r="X24" s="19">
        <f t="shared" si="52"/>
        <v>0.0078</v>
      </c>
      <c r="Y24" s="19">
        <f t="shared" si="52"/>
        <v>0.0078</v>
      </c>
      <c r="Z24" s="22"/>
      <c r="AE24" s="21">
        <f t="shared" ref="AE24:AG24" si="53">W24/(1+W$68)^$Q24</f>
        <v>0.006755428731</v>
      </c>
      <c r="AF24" s="21">
        <f t="shared" si="53"/>
        <v>0.006755428731</v>
      </c>
      <c r="AG24" s="21">
        <f t="shared" si="53"/>
        <v>0.006755428731</v>
      </c>
    </row>
    <row r="25" ht="14.25" customHeight="1">
      <c r="B25" s="29">
        <v>240.0</v>
      </c>
      <c r="C25" s="5">
        <v>0.0156</v>
      </c>
      <c r="D25" s="5">
        <f t="shared" si="41"/>
        <v>0.01524955794</v>
      </c>
      <c r="E25" s="28">
        <v>0.001262</v>
      </c>
      <c r="F25" s="8">
        <f t="shared" si="42"/>
        <v>0.7388288044</v>
      </c>
      <c r="G25" s="19">
        <f t="shared" si="43"/>
        <v>-0.3026890434</v>
      </c>
      <c r="J25" s="6">
        <f t="shared" si="2"/>
        <v>34</v>
      </c>
      <c r="L25" s="5">
        <f t="shared" si="1"/>
        <v>0.01524955794</v>
      </c>
      <c r="M25" s="9">
        <f t="shared" si="33"/>
        <v>0.001262</v>
      </c>
      <c r="N25" s="8">
        <f t="shared" si="4"/>
        <v>0.9580254383</v>
      </c>
      <c r="O25" s="8">
        <f t="shared" si="34"/>
        <v>-0.04288094781</v>
      </c>
      <c r="Q25" s="23">
        <f t="shared" si="11"/>
        <v>120</v>
      </c>
      <c r="W25" s="24">
        <f>W2/2+1</f>
        <v>1.0078</v>
      </c>
      <c r="X25" s="19">
        <f t="shared" ref="X25:Y25" si="54">X$2/2</f>
        <v>0.0078</v>
      </c>
      <c r="Y25" s="19">
        <f t="shared" si="54"/>
        <v>0.0078</v>
      </c>
      <c r="Z25" s="22"/>
      <c r="AE25" s="21">
        <f t="shared" ref="AE25:AG25" si="55">W25/(1+W$68)^$Q25</f>
        <v>0.8662560153</v>
      </c>
      <c r="AF25" s="21">
        <f t="shared" si="55"/>
        <v>0.006704501805</v>
      </c>
      <c r="AG25" s="21">
        <f t="shared" si="55"/>
        <v>0.006704501805</v>
      </c>
    </row>
    <row r="26" ht="14.25" customHeight="1">
      <c r="B26" s="29">
        <v>360.0</v>
      </c>
      <c r="C26" s="5">
        <v>0.0156</v>
      </c>
      <c r="D26" s="5">
        <f t="shared" si="41"/>
        <v>0.01524955794</v>
      </c>
      <c r="E26" s="28">
        <v>0.001262</v>
      </c>
      <c r="F26" s="8">
        <f t="shared" si="42"/>
        <v>0.635061417</v>
      </c>
      <c r="G26" s="19">
        <f t="shared" si="43"/>
        <v>-0.454033565</v>
      </c>
      <c r="J26" s="6">
        <f t="shared" si="2"/>
        <v>35</v>
      </c>
      <c r="L26" s="5">
        <f t="shared" si="1"/>
        <v>0.01524955794</v>
      </c>
      <c r="M26" s="9">
        <f t="shared" si="33"/>
        <v>0.001262</v>
      </c>
      <c r="N26" s="8">
        <f t="shared" si="4"/>
        <v>0.9568179341</v>
      </c>
      <c r="O26" s="8">
        <f t="shared" si="34"/>
        <v>-0.04414215216</v>
      </c>
      <c r="Q26" s="23">
        <f t="shared" si="11"/>
        <v>126</v>
      </c>
      <c r="X26" s="19">
        <f t="shared" ref="X26:Y26" si="56">X$2/2</f>
        <v>0.0078</v>
      </c>
      <c r="Y26" s="19">
        <f t="shared" si="56"/>
        <v>0.0078</v>
      </c>
      <c r="Z26" s="22"/>
      <c r="AF26" s="21">
        <f t="shared" ref="AF26:AG26" si="57">X26/(1+X$68)^$Q26</f>
        <v>0.006653958801</v>
      </c>
      <c r="AG26" s="21">
        <f t="shared" si="57"/>
        <v>0.006653958801</v>
      </c>
    </row>
    <row r="27" ht="14.25" customHeight="1">
      <c r="J27" s="6">
        <f t="shared" si="2"/>
        <v>36</v>
      </c>
      <c r="K27" s="30">
        <f>T2</f>
        <v>0.0152</v>
      </c>
      <c r="L27" s="5">
        <f t="shared" si="1"/>
        <v>0.01524955794</v>
      </c>
      <c r="M27" s="7">
        <f t="shared" si="33"/>
        <v>0.001262</v>
      </c>
      <c r="N27" s="8">
        <f t="shared" si="4"/>
        <v>0.9556119518</v>
      </c>
      <c r="O27" s="8">
        <f t="shared" si="34"/>
        <v>-0.0454033565</v>
      </c>
      <c r="Q27" s="23">
        <f t="shared" si="11"/>
        <v>132</v>
      </c>
      <c r="X27" s="19">
        <f t="shared" ref="X27:Y27" si="58">X$2/2</f>
        <v>0.0078</v>
      </c>
      <c r="Y27" s="19">
        <f t="shared" si="58"/>
        <v>0.0078</v>
      </c>
      <c r="Z27" s="22"/>
      <c r="AF27" s="21">
        <f t="shared" ref="AF27:AG27" si="59">X27/(1+X$68)^$Q27</f>
        <v>0.006603796823</v>
      </c>
      <c r="AG27" s="21">
        <f t="shared" si="59"/>
        <v>0.006603796823</v>
      </c>
    </row>
    <row r="28" ht="14.25" customHeight="1">
      <c r="J28" s="6">
        <f t="shared" si="2"/>
        <v>37</v>
      </c>
      <c r="L28" s="5">
        <f t="shared" si="1"/>
        <v>0.01524955794</v>
      </c>
      <c r="M28" s="9">
        <f t="shared" si="33"/>
        <v>0.001262</v>
      </c>
      <c r="N28" s="8">
        <f t="shared" si="4"/>
        <v>0.9544074895</v>
      </c>
      <c r="O28" s="8">
        <f t="shared" ref="O28:O51" si="62">$O$27+$G$34*(J28-$J$27)</f>
        <v>-0.04666456085</v>
      </c>
      <c r="Q28" s="23">
        <f t="shared" si="11"/>
        <v>138</v>
      </c>
      <c r="X28" s="19">
        <f t="shared" ref="X28:Y28" si="60">X$2/2</f>
        <v>0.0078</v>
      </c>
      <c r="Y28" s="19">
        <f t="shared" si="60"/>
        <v>0.0078</v>
      </c>
      <c r="Z28" s="22"/>
      <c r="AF28" s="21">
        <f t="shared" ref="AF28:AG28" si="61">X28/(1+X$68)^$Q28</f>
        <v>0.006554013</v>
      </c>
      <c r="AG28" s="21">
        <f t="shared" si="61"/>
        <v>0.006554013</v>
      </c>
    </row>
    <row r="29" ht="14.25" customHeight="1">
      <c r="J29" s="6">
        <f t="shared" si="2"/>
        <v>38</v>
      </c>
      <c r="L29" s="5">
        <f t="shared" si="1"/>
        <v>0.01524955794</v>
      </c>
      <c r="M29" s="9">
        <f t="shared" si="33"/>
        <v>0.001262</v>
      </c>
      <c r="N29" s="8">
        <f t="shared" si="4"/>
        <v>0.9532045454</v>
      </c>
      <c r="O29" s="8">
        <f t="shared" si="62"/>
        <v>-0.0479257652</v>
      </c>
      <c r="Q29" s="23">
        <f t="shared" si="11"/>
        <v>144</v>
      </c>
      <c r="X29" s="19">
        <f t="shared" ref="X29:Y29" si="63">X$2/2</f>
        <v>0.0078</v>
      </c>
      <c r="Y29" s="19">
        <f t="shared" si="63"/>
        <v>0.0078</v>
      </c>
      <c r="Z29" s="22"/>
      <c r="AF29" s="21">
        <f t="shared" ref="AF29:AG29" si="64">X29/(1+X$68)^$Q29</f>
        <v>0.00650460448</v>
      </c>
      <c r="AG29" s="21">
        <f t="shared" si="64"/>
        <v>0.00650460448</v>
      </c>
    </row>
    <row r="30" ht="14.25" customHeight="1">
      <c r="J30" s="6">
        <f t="shared" si="2"/>
        <v>39</v>
      </c>
      <c r="L30" s="5">
        <f t="shared" si="1"/>
        <v>0.01524955794</v>
      </c>
      <c r="M30" s="9">
        <f t="shared" si="33"/>
        <v>0.001262</v>
      </c>
      <c r="N30" s="8">
        <f t="shared" si="4"/>
        <v>0.9520031175</v>
      </c>
      <c r="O30" s="8">
        <f t="shared" si="62"/>
        <v>-0.04918696955</v>
      </c>
      <c r="Q30" s="23">
        <f t="shared" si="11"/>
        <v>150</v>
      </c>
      <c r="X30" s="19">
        <f t="shared" ref="X30:Y30" si="65">X$2/2</f>
        <v>0.0078</v>
      </c>
      <c r="Y30" s="19">
        <f t="shared" si="65"/>
        <v>0.0078</v>
      </c>
      <c r="Z30" s="22"/>
      <c r="AF30" s="21">
        <f t="shared" ref="AF30:AG30" si="66">X30/(1+X$68)^$Q30</f>
        <v>0.006455568435</v>
      </c>
      <c r="AG30" s="21">
        <f t="shared" si="66"/>
        <v>0.006455568435</v>
      </c>
    </row>
    <row r="31" ht="14.25" customHeight="1">
      <c r="J31" s="6">
        <f t="shared" si="2"/>
        <v>40</v>
      </c>
      <c r="L31" s="5">
        <f t="shared" si="1"/>
        <v>0.01524955794</v>
      </c>
      <c r="M31" s="9">
        <f t="shared" si="33"/>
        <v>0.001262</v>
      </c>
      <c r="N31" s="8">
        <f t="shared" si="4"/>
        <v>0.9508032038</v>
      </c>
      <c r="O31" s="8">
        <f t="shared" si="62"/>
        <v>-0.05044817389</v>
      </c>
      <c r="Q31" s="23">
        <f t="shared" si="11"/>
        <v>156</v>
      </c>
      <c r="X31" s="19">
        <f t="shared" ref="X31:Y31" si="67">X$2/2</f>
        <v>0.0078</v>
      </c>
      <c r="Y31" s="19">
        <f t="shared" si="67"/>
        <v>0.0078</v>
      </c>
      <c r="Z31" s="22"/>
      <c r="AF31" s="21">
        <f t="shared" ref="AF31:AG31" si="68">X31/(1+X$68)^$Q31</f>
        <v>0.006406902056</v>
      </c>
      <c r="AG31" s="21">
        <f t="shared" si="68"/>
        <v>0.006406902056</v>
      </c>
    </row>
    <row r="32" ht="14.25" customHeight="1">
      <c r="E32" s="21" t="s">
        <v>16</v>
      </c>
      <c r="G32" s="21">
        <f t="shared" ref="G32:G38" si="71">(G20-G19)/(B20-B19)</f>
        <v>-0.001253214463</v>
      </c>
      <c r="J32" s="6">
        <f t="shared" si="2"/>
        <v>41</v>
      </c>
      <c r="L32" s="5">
        <f t="shared" si="1"/>
        <v>0.01524955794</v>
      </c>
      <c r="M32" s="9">
        <f t="shared" si="33"/>
        <v>0.001262</v>
      </c>
      <c r="N32" s="8">
        <f t="shared" si="4"/>
        <v>0.9496048026</v>
      </c>
      <c r="O32" s="8">
        <f t="shared" si="62"/>
        <v>-0.05170937824</v>
      </c>
      <c r="Q32" s="23">
        <f t="shared" si="11"/>
        <v>162</v>
      </c>
      <c r="X32" s="19">
        <f t="shared" ref="X32:Y32" si="69">X$2/2</f>
        <v>0.0078</v>
      </c>
      <c r="Y32" s="19">
        <f t="shared" si="69"/>
        <v>0.0078</v>
      </c>
      <c r="Z32" s="22"/>
      <c r="AF32" s="21">
        <f t="shared" ref="AF32:AG32" si="70">X32/(1+X$68)^$Q32</f>
        <v>0.006358602557</v>
      </c>
      <c r="AG32" s="21">
        <f t="shared" si="70"/>
        <v>0.006358602557</v>
      </c>
    </row>
    <row r="33" ht="14.25" customHeight="1">
      <c r="E33" s="31" t="s">
        <v>17</v>
      </c>
      <c r="G33" s="21">
        <f t="shared" si="71"/>
        <v>-0.001261204347</v>
      </c>
      <c r="J33" s="6">
        <f t="shared" si="2"/>
        <v>42</v>
      </c>
      <c r="L33" s="5">
        <f t="shared" si="1"/>
        <v>0.01524955794</v>
      </c>
      <c r="M33" s="9">
        <f t="shared" si="33"/>
        <v>0.001262</v>
      </c>
      <c r="N33" s="8">
        <f t="shared" si="4"/>
        <v>0.9484079118</v>
      </c>
      <c r="O33" s="8">
        <f t="shared" si="62"/>
        <v>-0.05297058259</v>
      </c>
      <c r="Q33" s="23">
        <f t="shared" si="11"/>
        <v>168</v>
      </c>
      <c r="X33" s="19">
        <f t="shared" ref="X33:Y33" si="72">X$2/2</f>
        <v>0.0078</v>
      </c>
      <c r="Y33" s="19">
        <f t="shared" si="72"/>
        <v>0.0078</v>
      </c>
      <c r="Z33" s="22"/>
      <c r="AF33" s="21">
        <f t="shared" ref="AF33:AG33" si="73">X33/(1+X$68)^$Q33</f>
        <v>0.006310667171</v>
      </c>
      <c r="AG33" s="21">
        <f t="shared" si="73"/>
        <v>0.006310667171</v>
      </c>
    </row>
    <row r="34" ht="14.25" customHeight="1">
      <c r="E34" s="32" t="s">
        <v>18</v>
      </c>
      <c r="G34" s="21">
        <f t="shared" si="71"/>
        <v>-0.001261204347</v>
      </c>
      <c r="J34" s="6">
        <f t="shared" si="2"/>
        <v>43</v>
      </c>
      <c r="L34" s="5">
        <f t="shared" si="1"/>
        <v>0.01524955794</v>
      </c>
      <c r="M34" s="9">
        <f t="shared" si="33"/>
        <v>0.001262</v>
      </c>
      <c r="N34" s="8">
        <f t="shared" si="4"/>
        <v>0.9472125296</v>
      </c>
      <c r="O34" s="8">
        <f t="shared" si="62"/>
        <v>-0.05423178694</v>
      </c>
      <c r="Q34" s="23">
        <f t="shared" si="11"/>
        <v>174</v>
      </c>
      <c r="X34" s="19">
        <f t="shared" ref="X34:Y34" si="74">X$2/2</f>
        <v>0.0078</v>
      </c>
      <c r="Y34" s="19">
        <f t="shared" si="74"/>
        <v>0.0078</v>
      </c>
      <c r="Z34" s="22"/>
      <c r="AF34" s="21">
        <f t="shared" ref="AF34:AG34" si="75">X34/(1+X$68)^$Q34</f>
        <v>0.006263093155</v>
      </c>
      <c r="AG34" s="21">
        <f t="shared" si="75"/>
        <v>0.006263093155</v>
      </c>
    </row>
    <row r="35" ht="14.25" customHeight="1">
      <c r="E35" s="31" t="s">
        <v>19</v>
      </c>
      <c r="G35" s="21">
        <f t="shared" si="71"/>
        <v>-0.001261204347</v>
      </c>
      <c r="J35" s="6">
        <f t="shared" si="2"/>
        <v>44</v>
      </c>
      <c r="L35" s="5">
        <f t="shared" si="1"/>
        <v>0.01524955794</v>
      </c>
      <c r="M35" s="9">
        <f t="shared" si="33"/>
        <v>0.001262</v>
      </c>
      <c r="N35" s="8">
        <f t="shared" si="4"/>
        <v>0.946018654</v>
      </c>
      <c r="O35" s="8">
        <f t="shared" si="62"/>
        <v>-0.05549299128</v>
      </c>
      <c r="Q35" s="23">
        <f t="shared" si="11"/>
        <v>180</v>
      </c>
      <c r="X35" s="19">
        <f t="shared" ref="X35:Y35" si="76">X$2/2</f>
        <v>0.0078</v>
      </c>
      <c r="Y35" s="19">
        <f t="shared" si="76"/>
        <v>0.0078</v>
      </c>
      <c r="Z35" s="22"/>
      <c r="AF35" s="21">
        <f t="shared" ref="AF35:AG35" si="77">X35/(1+X$68)^$Q35</f>
        <v>0.006215877783</v>
      </c>
      <c r="AG35" s="21">
        <f t="shared" si="77"/>
        <v>0.006215877783</v>
      </c>
    </row>
    <row r="36" ht="14.25" customHeight="1">
      <c r="E36" s="31" t="s">
        <v>20</v>
      </c>
      <c r="G36" s="21">
        <f t="shared" si="71"/>
        <v>-0.001261204347</v>
      </c>
      <c r="J36" s="6">
        <f t="shared" si="2"/>
        <v>45</v>
      </c>
      <c r="L36" s="5">
        <f t="shared" si="1"/>
        <v>0.01524955794</v>
      </c>
      <c r="M36" s="9">
        <f t="shared" si="33"/>
        <v>0.001262</v>
      </c>
      <c r="N36" s="8">
        <f t="shared" si="4"/>
        <v>0.9448262833</v>
      </c>
      <c r="O36" s="8">
        <f t="shared" si="62"/>
        <v>-0.05675419563</v>
      </c>
      <c r="Q36" s="23">
        <f t="shared" si="11"/>
        <v>186</v>
      </c>
      <c r="X36" s="19">
        <f t="shared" ref="X36:Y36" si="78">X$2/2</f>
        <v>0.0078</v>
      </c>
      <c r="Y36" s="19">
        <f t="shared" si="78"/>
        <v>0.0078</v>
      </c>
      <c r="Z36" s="22"/>
      <c r="AF36" s="21">
        <f t="shared" ref="AF36:AG36" si="79">X36/(1+X$68)^$Q36</f>
        <v>0.006169018352</v>
      </c>
      <c r="AG36" s="21">
        <f t="shared" si="79"/>
        <v>0.006169018352</v>
      </c>
    </row>
    <row r="37" ht="14.25" customHeight="1">
      <c r="E37" s="31" t="s">
        <v>21</v>
      </c>
      <c r="G37" s="21">
        <f t="shared" si="71"/>
        <v>-0.001261204347</v>
      </c>
      <c r="J37" s="6">
        <f t="shared" si="2"/>
        <v>46</v>
      </c>
      <c r="L37" s="5">
        <f t="shared" si="1"/>
        <v>0.01524955794</v>
      </c>
      <c r="M37" s="9">
        <f t="shared" si="33"/>
        <v>0.001262</v>
      </c>
      <c r="N37" s="8">
        <f t="shared" si="4"/>
        <v>0.9436354154</v>
      </c>
      <c r="O37" s="8">
        <f t="shared" si="62"/>
        <v>-0.05801539998</v>
      </c>
      <c r="Q37" s="23">
        <f t="shared" si="11"/>
        <v>192</v>
      </c>
      <c r="X37" s="19">
        <f t="shared" ref="X37:Y37" si="80">X$2/2</f>
        <v>0.0078</v>
      </c>
      <c r="Y37" s="19">
        <f t="shared" si="80"/>
        <v>0.0078</v>
      </c>
      <c r="Z37" s="22"/>
      <c r="AF37" s="21">
        <f t="shared" ref="AF37:AG37" si="81">X37/(1+X$68)^$Q37</f>
        <v>0.006122512179</v>
      </c>
      <c r="AG37" s="21">
        <f t="shared" si="81"/>
        <v>0.006122512179</v>
      </c>
    </row>
    <row r="38" ht="14.25" customHeight="1">
      <c r="E38" s="31" t="s">
        <v>22</v>
      </c>
      <c r="G38" s="21">
        <f t="shared" si="71"/>
        <v>-0.001261204347</v>
      </c>
      <c r="J38" s="6">
        <f t="shared" si="2"/>
        <v>47</v>
      </c>
      <c r="L38" s="5">
        <f t="shared" si="1"/>
        <v>0.01524955794</v>
      </c>
      <c r="M38" s="9">
        <f t="shared" si="33"/>
        <v>0.001262</v>
      </c>
      <c r="N38" s="8">
        <f t="shared" si="4"/>
        <v>0.9424460484</v>
      </c>
      <c r="O38" s="8">
        <f t="shared" si="62"/>
        <v>-0.05927660432</v>
      </c>
      <c r="Q38" s="23">
        <f t="shared" si="11"/>
        <v>198</v>
      </c>
      <c r="X38" s="19">
        <f t="shared" ref="X38:Y38" si="82">X$2/2</f>
        <v>0.0078</v>
      </c>
      <c r="Y38" s="19">
        <f t="shared" si="82"/>
        <v>0.0078</v>
      </c>
      <c r="Z38" s="22"/>
      <c r="AF38" s="21">
        <f t="shared" ref="AF38:AG38" si="83">X38/(1+X$68)^$Q38</f>
        <v>0.0060763566</v>
      </c>
      <c r="AG38" s="21">
        <f t="shared" si="83"/>
        <v>0.0060763566</v>
      </c>
    </row>
    <row r="39" ht="14.25" customHeight="1">
      <c r="J39" s="6">
        <f t="shared" si="2"/>
        <v>48</v>
      </c>
      <c r="L39" s="5">
        <f t="shared" si="1"/>
        <v>0.01524955794</v>
      </c>
      <c r="M39" s="9">
        <f t="shared" si="33"/>
        <v>0.001262</v>
      </c>
      <c r="N39" s="8">
        <f t="shared" si="4"/>
        <v>0.9412581806</v>
      </c>
      <c r="O39" s="8">
        <f t="shared" si="62"/>
        <v>-0.06053780867</v>
      </c>
      <c r="Q39" s="23">
        <f t="shared" si="11"/>
        <v>204</v>
      </c>
      <c r="X39" s="19">
        <f t="shared" ref="X39:Y39" si="84">X$2/2</f>
        <v>0.0078</v>
      </c>
      <c r="Y39" s="19">
        <f t="shared" si="84"/>
        <v>0.0078</v>
      </c>
      <c r="Z39" s="22"/>
      <c r="AF39" s="21">
        <f t="shared" ref="AF39:AG39" si="85">X39/(1+X$68)^$Q39</f>
        <v>0.006030548973</v>
      </c>
      <c r="AG39" s="21">
        <f t="shared" si="85"/>
        <v>0.006030548973</v>
      </c>
    </row>
    <row r="40" ht="14.25" customHeight="1">
      <c r="J40" s="6">
        <f t="shared" si="2"/>
        <v>49</v>
      </c>
      <c r="L40" s="5">
        <f t="shared" si="1"/>
        <v>0.01524955794</v>
      </c>
      <c r="M40" s="9">
        <f t="shared" si="33"/>
        <v>0.001262</v>
      </c>
      <c r="N40" s="8">
        <f t="shared" si="4"/>
        <v>0.94007181</v>
      </c>
      <c r="O40" s="8">
        <f t="shared" si="62"/>
        <v>-0.06179901302</v>
      </c>
      <c r="Q40" s="23">
        <f t="shared" si="11"/>
        <v>210</v>
      </c>
      <c r="X40" s="19">
        <f t="shared" ref="X40:Y40" si="86">X$2/2</f>
        <v>0.0078</v>
      </c>
      <c r="Y40" s="19">
        <f t="shared" si="86"/>
        <v>0.0078</v>
      </c>
      <c r="Z40" s="22"/>
      <c r="AF40" s="21">
        <f t="shared" ref="AF40:AG40" si="87">X40/(1+X$68)^$Q40</f>
        <v>0.005985086674</v>
      </c>
      <c r="AG40" s="21">
        <f t="shared" si="87"/>
        <v>0.005985086674</v>
      </c>
    </row>
    <row r="41" ht="14.25" customHeight="1">
      <c r="J41" s="6">
        <f t="shared" si="2"/>
        <v>50</v>
      </c>
      <c r="L41" s="5">
        <f t="shared" si="1"/>
        <v>0.01524955794</v>
      </c>
      <c r="M41" s="9">
        <f t="shared" si="33"/>
        <v>0.001262</v>
      </c>
      <c r="N41" s="8">
        <f t="shared" si="4"/>
        <v>0.9388869347</v>
      </c>
      <c r="O41" s="8">
        <f t="shared" si="62"/>
        <v>-0.06306021737</v>
      </c>
      <c r="Q41" s="23">
        <f t="shared" si="11"/>
        <v>216</v>
      </c>
      <c r="X41" s="19">
        <f t="shared" ref="X41:Y41" si="88">X$2/2</f>
        <v>0.0078</v>
      </c>
      <c r="Y41" s="19">
        <f t="shared" si="88"/>
        <v>0.0078</v>
      </c>
      <c r="Z41" s="22"/>
      <c r="AF41" s="21">
        <f t="shared" ref="AF41:AG41" si="89">X41/(1+X$68)^$Q41</f>
        <v>0.0059399671</v>
      </c>
      <c r="AG41" s="21">
        <f t="shared" si="89"/>
        <v>0.0059399671</v>
      </c>
    </row>
    <row r="42" ht="14.25" customHeight="1">
      <c r="J42" s="6">
        <f t="shared" si="2"/>
        <v>51</v>
      </c>
      <c r="L42" s="5">
        <f t="shared" si="1"/>
        <v>0.01524955794</v>
      </c>
      <c r="M42" s="9">
        <f t="shared" si="33"/>
        <v>0.001262</v>
      </c>
      <c r="N42" s="8">
        <f t="shared" si="4"/>
        <v>0.9377035528</v>
      </c>
      <c r="O42" s="8">
        <f t="shared" si="62"/>
        <v>-0.06432142171</v>
      </c>
      <c r="Q42" s="23">
        <f t="shared" si="11"/>
        <v>222</v>
      </c>
      <c r="X42" s="19">
        <f t="shared" ref="X42:Y42" si="90">X$2/2</f>
        <v>0.0078</v>
      </c>
      <c r="Y42" s="19">
        <f t="shared" si="90"/>
        <v>0.0078</v>
      </c>
      <c r="Z42" s="22"/>
      <c r="AF42" s="21">
        <f t="shared" ref="AF42:AG42" si="91">X42/(1+X$68)^$Q42</f>
        <v>0.005895187668</v>
      </c>
      <c r="AG42" s="21">
        <f t="shared" si="91"/>
        <v>0.005895187668</v>
      </c>
    </row>
    <row r="43" ht="14.25" customHeight="1">
      <c r="J43" s="6">
        <f t="shared" si="2"/>
        <v>52</v>
      </c>
      <c r="L43" s="5">
        <f t="shared" si="1"/>
        <v>0.01524955794</v>
      </c>
      <c r="M43" s="9">
        <f t="shared" si="33"/>
        <v>0.001262</v>
      </c>
      <c r="N43" s="8">
        <f t="shared" si="4"/>
        <v>0.9365216625</v>
      </c>
      <c r="O43" s="8">
        <f t="shared" si="62"/>
        <v>-0.06558262606</v>
      </c>
      <c r="Q43" s="23">
        <f t="shared" si="11"/>
        <v>228</v>
      </c>
      <c r="X43" s="19">
        <f t="shared" ref="X43:Y43" si="92">X$2/2</f>
        <v>0.0078</v>
      </c>
      <c r="Y43" s="19">
        <f t="shared" si="92"/>
        <v>0.0078</v>
      </c>
      <c r="Z43" s="22"/>
      <c r="AF43" s="21">
        <f t="shared" ref="AF43:AG43" si="93">X43/(1+X$68)^$Q43</f>
        <v>0.005850745813</v>
      </c>
      <c r="AG43" s="21">
        <f t="shared" si="93"/>
        <v>0.005850745813</v>
      </c>
    </row>
    <row r="44" ht="14.25" customHeight="1">
      <c r="J44" s="6">
        <f t="shared" si="2"/>
        <v>53</v>
      </c>
      <c r="L44" s="5">
        <f t="shared" si="1"/>
        <v>0.01524955794</v>
      </c>
      <c r="M44" s="9">
        <f t="shared" si="33"/>
        <v>0.001262</v>
      </c>
      <c r="N44" s="8">
        <f t="shared" si="4"/>
        <v>0.9353412618</v>
      </c>
      <c r="O44" s="8">
        <f t="shared" si="62"/>
        <v>-0.06684383041</v>
      </c>
      <c r="Q44" s="23">
        <f t="shared" si="11"/>
        <v>234</v>
      </c>
      <c r="X44" s="19">
        <f t="shared" ref="X44:Y44" si="94">X$2/2</f>
        <v>0.0078</v>
      </c>
      <c r="Y44" s="19">
        <f t="shared" si="94"/>
        <v>0.0078</v>
      </c>
      <c r="Z44" s="22"/>
      <c r="AF44" s="21">
        <f t="shared" ref="AF44:AG44" si="95">X44/(1+X$68)^$Q44</f>
        <v>0.00580663899</v>
      </c>
      <c r="AG44" s="21">
        <f t="shared" si="95"/>
        <v>0.00580663899</v>
      </c>
    </row>
    <row r="45" ht="14.25" customHeight="1">
      <c r="J45" s="6">
        <f t="shared" si="2"/>
        <v>54</v>
      </c>
      <c r="L45" s="5">
        <f t="shared" si="1"/>
        <v>0.01524955794</v>
      </c>
      <c r="M45" s="9">
        <f t="shared" si="33"/>
        <v>0.001262</v>
      </c>
      <c r="N45" s="8">
        <f t="shared" si="4"/>
        <v>0.9341623489</v>
      </c>
      <c r="O45" s="8">
        <f t="shared" si="62"/>
        <v>-0.06810503476</v>
      </c>
      <c r="Q45" s="23">
        <f t="shared" si="11"/>
        <v>240</v>
      </c>
      <c r="X45" s="24">
        <f>X2/2+1</f>
        <v>1.0078</v>
      </c>
      <c r="Y45" s="19">
        <f t="shared" ref="Y45:Y64" si="97">Y$2/2</f>
        <v>0.0078</v>
      </c>
      <c r="Z45" s="22"/>
      <c r="AF45" s="21">
        <f t="shared" ref="AF45:AG45" si="96">X45/(1+X$68)^$Q45</f>
        <v>0.744591669</v>
      </c>
      <c r="AG45" s="21">
        <f t="shared" si="96"/>
        <v>0.005762864674</v>
      </c>
    </row>
    <row r="46" ht="14.25" customHeight="1">
      <c r="J46" s="6">
        <f t="shared" si="2"/>
        <v>55</v>
      </c>
      <c r="L46" s="5">
        <f t="shared" si="1"/>
        <v>0.01524955794</v>
      </c>
      <c r="M46" s="9">
        <f t="shared" si="33"/>
        <v>0.001262</v>
      </c>
      <c r="N46" s="8">
        <f t="shared" si="4"/>
        <v>0.9329849219</v>
      </c>
      <c r="O46" s="8">
        <f t="shared" si="62"/>
        <v>-0.0693662391</v>
      </c>
      <c r="Q46" s="23">
        <f t="shared" si="11"/>
        <v>246</v>
      </c>
      <c r="Y46" s="19">
        <f t="shared" si="97"/>
        <v>0.0078</v>
      </c>
      <c r="Z46" s="22"/>
      <c r="AG46" s="21">
        <f t="shared" ref="AG46:AG65" si="98">Y46/(1+Y$68)^$Q46</f>
        <v>0.005719420358</v>
      </c>
    </row>
    <row r="47" ht="14.25" customHeight="1">
      <c r="J47" s="6">
        <f t="shared" si="2"/>
        <v>56</v>
      </c>
      <c r="L47" s="5">
        <f t="shared" si="1"/>
        <v>0.01524955794</v>
      </c>
      <c r="M47" s="9">
        <f t="shared" si="33"/>
        <v>0.001262</v>
      </c>
      <c r="N47" s="8">
        <f t="shared" si="4"/>
        <v>0.931808979</v>
      </c>
      <c r="O47" s="8">
        <f t="shared" si="62"/>
        <v>-0.07062744345</v>
      </c>
      <c r="Q47" s="23">
        <f t="shared" si="11"/>
        <v>252</v>
      </c>
      <c r="Y47" s="19">
        <f t="shared" si="97"/>
        <v>0.0078</v>
      </c>
      <c r="Z47" s="22"/>
      <c r="AG47" s="21">
        <f t="shared" si="98"/>
        <v>0.005676303554</v>
      </c>
    </row>
    <row r="48" ht="14.25" customHeight="1">
      <c r="J48" s="6">
        <f t="shared" si="2"/>
        <v>57</v>
      </c>
      <c r="L48" s="5">
        <f t="shared" si="1"/>
        <v>0.01524955794</v>
      </c>
      <c r="M48" s="9">
        <f t="shared" si="33"/>
        <v>0.001262</v>
      </c>
      <c r="N48" s="8">
        <f t="shared" si="4"/>
        <v>0.9306345182</v>
      </c>
      <c r="O48" s="8">
        <f t="shared" si="62"/>
        <v>-0.0718886478</v>
      </c>
      <c r="Q48" s="23">
        <f t="shared" si="11"/>
        <v>258</v>
      </c>
      <c r="Y48" s="19">
        <f t="shared" si="97"/>
        <v>0.0078</v>
      </c>
      <c r="Z48" s="22"/>
      <c r="AG48" s="21">
        <f t="shared" si="98"/>
        <v>0.005633511794</v>
      </c>
    </row>
    <row r="49" ht="14.25" customHeight="1">
      <c r="J49" s="6">
        <f t="shared" si="2"/>
        <v>58</v>
      </c>
      <c r="L49" s="5">
        <f t="shared" si="1"/>
        <v>0.01524955794</v>
      </c>
      <c r="M49" s="9">
        <f t="shared" si="33"/>
        <v>0.001262</v>
      </c>
      <c r="N49" s="8">
        <f t="shared" si="4"/>
        <v>0.9294615378</v>
      </c>
      <c r="O49" s="8">
        <f t="shared" si="62"/>
        <v>-0.07314985215</v>
      </c>
      <c r="Q49" s="23">
        <f t="shared" si="11"/>
        <v>264</v>
      </c>
      <c r="Y49" s="19">
        <f t="shared" si="97"/>
        <v>0.0078</v>
      </c>
      <c r="Z49" s="22"/>
      <c r="AG49" s="21">
        <f t="shared" si="98"/>
        <v>0.005591042626</v>
      </c>
    </row>
    <row r="50" ht="14.25" customHeight="1">
      <c r="J50" s="6">
        <f t="shared" si="2"/>
        <v>59</v>
      </c>
      <c r="L50" s="5">
        <f t="shared" si="1"/>
        <v>0.01524955794</v>
      </c>
      <c r="M50" s="9">
        <f t="shared" si="33"/>
        <v>0.001262</v>
      </c>
      <c r="N50" s="8">
        <f t="shared" si="4"/>
        <v>0.9282900358</v>
      </c>
      <c r="O50" s="8">
        <f t="shared" si="62"/>
        <v>-0.07441105649</v>
      </c>
      <c r="Q50" s="23">
        <f t="shared" si="11"/>
        <v>270</v>
      </c>
      <c r="Y50" s="19">
        <f t="shared" si="97"/>
        <v>0.0078</v>
      </c>
      <c r="Z50" s="22"/>
      <c r="AG50" s="21">
        <f t="shared" si="98"/>
        <v>0.005548893619</v>
      </c>
    </row>
    <row r="51" ht="14.25" customHeight="1">
      <c r="J51" s="6">
        <f t="shared" si="2"/>
        <v>60</v>
      </c>
      <c r="K51" s="5">
        <f>U2</f>
        <v>0.0156</v>
      </c>
      <c r="L51" s="5">
        <f t="shared" si="1"/>
        <v>0.01524955794</v>
      </c>
      <c r="M51" s="7">
        <f t="shared" si="33"/>
        <v>0.001262</v>
      </c>
      <c r="N51" s="8">
        <f t="shared" si="4"/>
        <v>0.9271200103</v>
      </c>
      <c r="O51" s="8">
        <f t="shared" si="62"/>
        <v>-0.07567226084</v>
      </c>
      <c r="Q51" s="23">
        <f t="shared" si="11"/>
        <v>276</v>
      </c>
      <c r="Y51" s="19">
        <f t="shared" si="97"/>
        <v>0.0078</v>
      </c>
      <c r="Z51" s="22"/>
      <c r="AG51" s="21">
        <f t="shared" si="98"/>
        <v>0.005507062359</v>
      </c>
    </row>
    <row r="52" ht="14.25" customHeight="1">
      <c r="J52" s="6">
        <f t="shared" si="2"/>
        <v>61</v>
      </c>
      <c r="K52" s="5"/>
      <c r="L52" s="5">
        <f t="shared" si="1"/>
        <v>0.01524955794</v>
      </c>
      <c r="M52" s="9">
        <f t="shared" si="33"/>
        <v>0.001262</v>
      </c>
      <c r="N52" s="8">
        <f t="shared" si="4"/>
        <v>0.9259514596</v>
      </c>
      <c r="O52" s="8">
        <f t="shared" ref="O52:O75" si="99">$O$51+$G$35*(J52-$J$51)</f>
        <v>-0.07693346519</v>
      </c>
      <c r="Q52" s="23">
        <f t="shared" si="11"/>
        <v>282</v>
      </c>
      <c r="Y52" s="19">
        <f t="shared" si="97"/>
        <v>0.0078</v>
      </c>
      <c r="Z52" s="22"/>
      <c r="AG52" s="21">
        <f t="shared" si="98"/>
        <v>0.005465546451</v>
      </c>
    </row>
    <row r="53" ht="14.25" customHeight="1">
      <c r="J53" s="6">
        <f t="shared" si="2"/>
        <v>62</v>
      </c>
      <c r="K53" s="5"/>
      <c r="L53" s="5">
        <f t="shared" si="1"/>
        <v>0.01524955794</v>
      </c>
      <c r="M53" s="9">
        <f t="shared" si="33"/>
        <v>0.001262</v>
      </c>
      <c r="N53" s="8">
        <f t="shared" si="4"/>
        <v>0.9247843817</v>
      </c>
      <c r="O53" s="8">
        <f t="shared" si="99"/>
        <v>-0.07819466954</v>
      </c>
      <c r="Q53" s="23">
        <f t="shared" si="11"/>
        <v>288</v>
      </c>
      <c r="Y53" s="19">
        <f t="shared" si="97"/>
        <v>0.0078</v>
      </c>
      <c r="Z53" s="22"/>
      <c r="AG53" s="21">
        <f t="shared" si="98"/>
        <v>0.005424343518</v>
      </c>
    </row>
    <row r="54" ht="14.25" customHeight="1">
      <c r="J54" s="6">
        <f t="shared" si="2"/>
        <v>63</v>
      </c>
      <c r="K54" s="5"/>
      <c r="L54" s="5">
        <f t="shared" si="1"/>
        <v>0.01524955794</v>
      </c>
      <c r="M54" s="9">
        <f t="shared" si="33"/>
        <v>0.001262</v>
      </c>
      <c r="N54" s="8">
        <f t="shared" si="4"/>
        <v>0.9236187748</v>
      </c>
      <c r="O54" s="8">
        <f t="shared" si="99"/>
        <v>-0.07945587388</v>
      </c>
      <c r="Q54" s="23">
        <f t="shared" si="11"/>
        <v>294</v>
      </c>
      <c r="Y54" s="19">
        <f t="shared" si="97"/>
        <v>0.0078</v>
      </c>
      <c r="Z54" s="22"/>
      <c r="AG54" s="21">
        <f t="shared" si="98"/>
        <v>0.0053834512</v>
      </c>
    </row>
    <row r="55" ht="14.25" customHeight="1">
      <c r="J55" s="6">
        <f t="shared" si="2"/>
        <v>64</v>
      </c>
      <c r="K55" s="5"/>
      <c r="L55" s="5">
        <f t="shared" si="1"/>
        <v>0.01524955794</v>
      </c>
      <c r="M55" s="9">
        <f t="shared" si="33"/>
        <v>0.001262</v>
      </c>
      <c r="N55" s="8">
        <f t="shared" si="4"/>
        <v>0.922454637</v>
      </c>
      <c r="O55" s="8">
        <f t="shared" si="99"/>
        <v>-0.08071707823</v>
      </c>
      <c r="Q55" s="23">
        <f t="shared" si="11"/>
        <v>300</v>
      </c>
      <c r="Y55" s="19">
        <f t="shared" si="97"/>
        <v>0.0078</v>
      </c>
      <c r="Z55" s="22"/>
      <c r="AG55" s="21">
        <f t="shared" si="98"/>
        <v>0.005342867156</v>
      </c>
    </row>
    <row r="56" ht="14.25" customHeight="1">
      <c r="J56" s="6">
        <f t="shared" si="2"/>
        <v>65</v>
      </c>
      <c r="K56" s="5"/>
      <c r="L56" s="5">
        <f t="shared" si="1"/>
        <v>0.01524955794</v>
      </c>
      <c r="M56" s="9">
        <f t="shared" si="33"/>
        <v>0.001262</v>
      </c>
      <c r="N56" s="8">
        <f t="shared" si="4"/>
        <v>0.9212919666</v>
      </c>
      <c r="O56" s="8">
        <f t="shared" si="99"/>
        <v>-0.08197828258</v>
      </c>
      <c r="Q56" s="23">
        <f t="shared" si="11"/>
        <v>306</v>
      </c>
      <c r="Y56" s="19">
        <f t="shared" si="97"/>
        <v>0.0078</v>
      </c>
      <c r="Z56" s="22"/>
      <c r="AG56" s="21">
        <f t="shared" si="98"/>
        <v>0.005302589061</v>
      </c>
    </row>
    <row r="57" ht="14.25" customHeight="1">
      <c r="J57" s="6">
        <f t="shared" si="2"/>
        <v>66</v>
      </c>
      <c r="K57" s="5"/>
      <c r="L57" s="5">
        <f t="shared" si="1"/>
        <v>0.01524955794</v>
      </c>
      <c r="M57" s="9">
        <f t="shared" si="33"/>
        <v>0.001262</v>
      </c>
      <c r="N57" s="8">
        <f t="shared" si="4"/>
        <v>0.9201307615</v>
      </c>
      <c r="O57" s="8">
        <f t="shared" si="99"/>
        <v>-0.08323948692</v>
      </c>
      <c r="Q57" s="23">
        <f t="shared" si="11"/>
        <v>312</v>
      </c>
      <c r="Y57" s="19">
        <f t="shared" si="97"/>
        <v>0.0078</v>
      </c>
      <c r="Z57" s="22"/>
      <c r="AG57" s="21">
        <f t="shared" si="98"/>
        <v>0.00526261461</v>
      </c>
    </row>
    <row r="58" ht="14.25" customHeight="1">
      <c r="J58" s="6">
        <f t="shared" si="2"/>
        <v>67</v>
      </c>
      <c r="K58" s="5"/>
      <c r="L58" s="5">
        <f t="shared" si="1"/>
        <v>0.01524955794</v>
      </c>
      <c r="M58" s="9">
        <f t="shared" si="33"/>
        <v>0.001262</v>
      </c>
      <c r="N58" s="8">
        <f t="shared" si="4"/>
        <v>0.9189710201</v>
      </c>
      <c r="O58" s="8">
        <f t="shared" si="99"/>
        <v>-0.08450069127</v>
      </c>
      <c r="Q58" s="23">
        <f t="shared" si="11"/>
        <v>318</v>
      </c>
      <c r="Y58" s="19">
        <f t="shared" si="97"/>
        <v>0.0078</v>
      </c>
      <c r="Z58" s="22"/>
      <c r="AG58" s="21">
        <f t="shared" si="98"/>
        <v>0.005222941512</v>
      </c>
    </row>
    <row r="59" ht="14.25" customHeight="1">
      <c r="J59" s="6">
        <f t="shared" si="2"/>
        <v>68</v>
      </c>
      <c r="K59" s="5"/>
      <c r="L59" s="5">
        <f t="shared" si="1"/>
        <v>0.01524955794</v>
      </c>
      <c r="M59" s="9">
        <f t="shared" si="33"/>
        <v>0.001262</v>
      </c>
      <c r="N59" s="8">
        <f t="shared" si="4"/>
        <v>0.9178127404</v>
      </c>
      <c r="O59" s="8">
        <f t="shared" si="99"/>
        <v>-0.08576189562</v>
      </c>
      <c r="Q59" s="23">
        <f t="shared" si="11"/>
        <v>324</v>
      </c>
      <c r="Y59" s="19">
        <f t="shared" si="97"/>
        <v>0.0078</v>
      </c>
      <c r="Z59" s="22"/>
      <c r="AG59" s="21">
        <f t="shared" si="98"/>
        <v>0.005183567497</v>
      </c>
    </row>
    <row r="60" ht="14.25" customHeight="1">
      <c r="J60" s="6">
        <f t="shared" si="2"/>
        <v>69</v>
      </c>
      <c r="K60" s="5"/>
      <c r="L60" s="5">
        <f t="shared" si="1"/>
        <v>0.01524955794</v>
      </c>
      <c r="M60" s="9">
        <f t="shared" si="33"/>
        <v>0.001262</v>
      </c>
      <c r="N60" s="8">
        <f t="shared" si="4"/>
        <v>0.9166559207</v>
      </c>
      <c r="O60" s="8">
        <f t="shared" si="99"/>
        <v>-0.08702309997</v>
      </c>
      <c r="Q60" s="23">
        <f t="shared" si="11"/>
        <v>330</v>
      </c>
      <c r="Y60" s="19">
        <f t="shared" si="97"/>
        <v>0.0078</v>
      </c>
      <c r="Z60" s="22"/>
      <c r="AG60" s="21">
        <f t="shared" si="98"/>
        <v>0.005144490309</v>
      </c>
    </row>
    <row r="61" ht="14.25" customHeight="1">
      <c r="J61" s="6">
        <f t="shared" si="2"/>
        <v>70</v>
      </c>
      <c r="K61" s="5"/>
      <c r="L61" s="5">
        <f t="shared" si="1"/>
        <v>0.01524955794</v>
      </c>
      <c r="M61" s="9">
        <f t="shared" si="33"/>
        <v>0.001262</v>
      </c>
      <c r="N61" s="8">
        <f t="shared" si="4"/>
        <v>0.915500559</v>
      </c>
      <c r="O61" s="8">
        <f t="shared" si="99"/>
        <v>-0.08828430431</v>
      </c>
      <c r="Q61" s="23">
        <f t="shared" si="11"/>
        <v>336</v>
      </c>
      <c r="Y61" s="19">
        <f t="shared" si="97"/>
        <v>0.0078</v>
      </c>
      <c r="Z61" s="22"/>
      <c r="AG61" s="21">
        <f t="shared" si="98"/>
        <v>0.005105707711</v>
      </c>
    </row>
    <row r="62" ht="14.25" customHeight="1">
      <c r="J62" s="6">
        <f t="shared" si="2"/>
        <v>71</v>
      </c>
      <c r="K62" s="5"/>
      <c r="L62" s="5">
        <f t="shared" si="1"/>
        <v>0.01524955794</v>
      </c>
      <c r="M62" s="9">
        <f t="shared" si="33"/>
        <v>0.001262</v>
      </c>
      <c r="N62" s="8">
        <f t="shared" si="4"/>
        <v>0.9143466535</v>
      </c>
      <c r="O62" s="8">
        <f t="shared" si="99"/>
        <v>-0.08954550866</v>
      </c>
      <c r="Q62" s="23">
        <f t="shared" si="11"/>
        <v>342</v>
      </c>
      <c r="Y62" s="19">
        <f t="shared" si="97"/>
        <v>0.0078</v>
      </c>
      <c r="Z62" s="22"/>
      <c r="AG62" s="21">
        <f t="shared" si="98"/>
        <v>0.005067217482</v>
      </c>
    </row>
    <row r="63" ht="14.25" customHeight="1">
      <c r="J63" s="6">
        <f t="shared" si="2"/>
        <v>72</v>
      </c>
      <c r="K63" s="5"/>
      <c r="L63" s="5">
        <f t="shared" si="1"/>
        <v>0.01524955794</v>
      </c>
      <c r="M63" s="9">
        <f t="shared" si="33"/>
        <v>0.001262</v>
      </c>
      <c r="N63" s="8">
        <f t="shared" si="4"/>
        <v>0.9131942024</v>
      </c>
      <c r="O63" s="8">
        <f t="shared" si="99"/>
        <v>-0.09080671301</v>
      </c>
      <c r="Q63" s="23">
        <f t="shared" si="11"/>
        <v>348</v>
      </c>
      <c r="Y63" s="19">
        <f t="shared" si="97"/>
        <v>0.0078</v>
      </c>
      <c r="Z63" s="22"/>
      <c r="AG63" s="21">
        <f t="shared" si="98"/>
        <v>0.005029017419</v>
      </c>
    </row>
    <row r="64" ht="14.25" customHeight="1">
      <c r="J64" s="6">
        <f t="shared" si="2"/>
        <v>73</v>
      </c>
      <c r="K64" s="5"/>
      <c r="L64" s="5">
        <f t="shared" si="1"/>
        <v>0.01524955794</v>
      </c>
      <c r="M64" s="9">
        <f t="shared" si="33"/>
        <v>0.001262</v>
      </c>
      <c r="N64" s="8">
        <f t="shared" si="4"/>
        <v>0.9120432039</v>
      </c>
      <c r="O64" s="8">
        <f t="shared" si="99"/>
        <v>-0.09206791736</v>
      </c>
      <c r="Q64" s="23">
        <f t="shared" si="11"/>
        <v>354</v>
      </c>
      <c r="Y64" s="19">
        <f t="shared" si="97"/>
        <v>0.0078</v>
      </c>
      <c r="Z64" s="22"/>
      <c r="AG64" s="21">
        <f t="shared" si="98"/>
        <v>0.004991105332</v>
      </c>
    </row>
    <row r="65" ht="14.25" customHeight="1">
      <c r="J65" s="6">
        <f t="shared" si="2"/>
        <v>74</v>
      </c>
      <c r="K65" s="5"/>
      <c r="L65" s="5">
        <f t="shared" si="1"/>
        <v>0.01524955794</v>
      </c>
      <c r="M65" s="9">
        <f t="shared" si="33"/>
        <v>0.001262</v>
      </c>
      <c r="N65" s="8">
        <f t="shared" si="4"/>
        <v>0.9108936561</v>
      </c>
      <c r="O65" s="8">
        <f t="shared" si="99"/>
        <v>-0.0933291217</v>
      </c>
      <c r="Q65" s="23">
        <f t="shared" si="11"/>
        <v>360</v>
      </c>
      <c r="Y65" s="11">
        <f>Y2/2+1</f>
        <v>1.0078</v>
      </c>
      <c r="Z65" s="22"/>
      <c r="AG65" s="21">
        <f t="shared" si="98"/>
        <v>0.6400148961</v>
      </c>
    </row>
    <row r="66" ht="14.25" customHeight="1">
      <c r="J66" s="6">
        <f t="shared" si="2"/>
        <v>75</v>
      </c>
      <c r="K66" s="5"/>
      <c r="L66" s="5">
        <f t="shared" si="1"/>
        <v>0.01524955794</v>
      </c>
      <c r="M66" s="9">
        <f t="shared" si="33"/>
        <v>0.001262</v>
      </c>
      <c r="N66" s="8">
        <f t="shared" si="4"/>
        <v>0.9097455572</v>
      </c>
      <c r="O66" s="8">
        <f t="shared" si="99"/>
        <v>-0.09459032605</v>
      </c>
      <c r="Q66" s="33"/>
      <c r="R66" s="2"/>
      <c r="S66" s="2"/>
      <c r="T66" s="2"/>
      <c r="U66" s="2"/>
      <c r="V66" s="2"/>
      <c r="W66" s="2"/>
    </row>
    <row r="67" ht="14.25" customHeight="1">
      <c r="J67" s="6">
        <f t="shared" si="2"/>
        <v>76</v>
      </c>
      <c r="K67" s="5"/>
      <c r="L67" s="5">
        <f t="shared" si="1"/>
        <v>0.01524955794</v>
      </c>
      <c r="M67" s="9">
        <f t="shared" si="33"/>
        <v>0.001262</v>
      </c>
      <c r="N67" s="8">
        <f t="shared" si="4"/>
        <v>0.9085989054</v>
      </c>
      <c r="O67" s="8">
        <f t="shared" si="99"/>
        <v>-0.0958515304</v>
      </c>
      <c r="R67" s="34" t="s">
        <v>23</v>
      </c>
      <c r="S67" s="34" t="s">
        <v>24</v>
      </c>
      <c r="T67" s="35" t="s">
        <v>25</v>
      </c>
      <c r="U67" s="34" t="s">
        <v>26</v>
      </c>
      <c r="V67" s="35" t="s">
        <v>27</v>
      </c>
      <c r="W67" s="35" t="s">
        <v>28</v>
      </c>
      <c r="X67" s="36" t="s">
        <v>29</v>
      </c>
      <c r="Y67" s="36" t="s">
        <v>30</v>
      </c>
      <c r="Z67" s="37"/>
      <c r="AA67" s="37"/>
      <c r="AB67" s="37"/>
      <c r="AC67" s="37"/>
      <c r="AD67" s="37"/>
      <c r="AE67" s="37"/>
      <c r="AF67" s="37"/>
      <c r="AG67" s="37"/>
    </row>
    <row r="68" ht="14.25" customHeight="1">
      <c r="J68" s="6">
        <f t="shared" si="2"/>
        <v>77</v>
      </c>
      <c r="K68" s="5"/>
      <c r="L68" s="5">
        <f t="shared" si="1"/>
        <v>0.01524955794</v>
      </c>
      <c r="M68" s="9">
        <f t="shared" si="33"/>
        <v>0.001262</v>
      </c>
      <c r="N68" s="8">
        <f t="shared" si="4"/>
        <v>0.9074536988</v>
      </c>
      <c r="O68" s="8">
        <f t="shared" si="99"/>
        <v>-0.09711273475</v>
      </c>
      <c r="Q68" s="3" t="s">
        <v>31</v>
      </c>
      <c r="R68" s="9">
        <f>E19</f>
        <v>0.00127</v>
      </c>
      <c r="S68" s="9">
        <f>E20</f>
        <v>0.001262</v>
      </c>
      <c r="T68" s="9">
        <f>E21</f>
        <v>0.001262</v>
      </c>
      <c r="U68" s="9">
        <f>E22</f>
        <v>0.001262</v>
      </c>
      <c r="V68" s="9">
        <f>E23</f>
        <v>0.001262</v>
      </c>
      <c r="W68" s="9">
        <f>E24</f>
        <v>0.001262</v>
      </c>
      <c r="X68" s="9">
        <f>E25</f>
        <v>0.001262</v>
      </c>
      <c r="Y68" s="9">
        <f>E26</f>
        <v>0.001262</v>
      </c>
      <c r="Z68" s="38">
        <f t="shared" ref="Z68:AG68" si="100">SUM(Z6:Z65)-1</f>
        <v>0.0000114001031</v>
      </c>
      <c r="AA68" s="39">
        <f t="shared" si="100"/>
        <v>0.00001597588724</v>
      </c>
      <c r="AB68" s="39">
        <f t="shared" si="100"/>
        <v>0.00002378431044</v>
      </c>
      <c r="AC68" s="39">
        <f t="shared" si="100"/>
        <v>0.001957973184</v>
      </c>
      <c r="AD68" s="39">
        <f t="shared" si="100"/>
        <v>0.002700607242</v>
      </c>
      <c r="AE68" s="39">
        <f t="shared" si="100"/>
        <v>0.003773249303</v>
      </c>
      <c r="AF68" s="39">
        <f t="shared" si="100"/>
        <v>0.007016551453</v>
      </c>
      <c r="AG68" s="40">
        <f t="shared" si="100"/>
        <v>0.009804336724</v>
      </c>
    </row>
    <row r="69" ht="14.25" customHeight="1">
      <c r="J69" s="6">
        <f t="shared" si="2"/>
        <v>78</v>
      </c>
      <c r="K69" s="5"/>
      <c r="L69" s="5">
        <f t="shared" si="1"/>
        <v>0.01524955794</v>
      </c>
      <c r="M69" s="9">
        <f t="shared" si="33"/>
        <v>0.001262</v>
      </c>
      <c r="N69" s="8">
        <f t="shared" si="4"/>
        <v>0.9063099357</v>
      </c>
      <c r="O69" s="8">
        <f t="shared" si="99"/>
        <v>-0.09837393909</v>
      </c>
    </row>
    <row r="70" ht="14.25" customHeight="1">
      <c r="J70" s="6">
        <f t="shared" si="2"/>
        <v>79</v>
      </c>
      <c r="K70" s="5"/>
      <c r="L70" s="5">
        <f t="shared" si="1"/>
        <v>0.01524955794</v>
      </c>
      <c r="M70" s="9">
        <f t="shared" si="33"/>
        <v>0.001262</v>
      </c>
      <c r="N70" s="8">
        <f t="shared" si="4"/>
        <v>0.9051676141</v>
      </c>
      <c r="O70" s="8">
        <f t="shared" si="99"/>
        <v>-0.09963514344</v>
      </c>
    </row>
    <row r="71" ht="14.25" customHeight="1">
      <c r="J71" s="6">
        <f t="shared" si="2"/>
        <v>80</v>
      </c>
      <c r="K71" s="5"/>
      <c r="L71" s="5">
        <f t="shared" si="1"/>
        <v>0.01524955794</v>
      </c>
      <c r="M71" s="9">
        <f t="shared" si="33"/>
        <v>0.001262</v>
      </c>
      <c r="N71" s="8">
        <f t="shared" si="4"/>
        <v>0.9040267324</v>
      </c>
      <c r="O71" s="8">
        <f t="shared" si="99"/>
        <v>-0.1008963478</v>
      </c>
    </row>
    <row r="72" ht="14.25" customHeight="1">
      <c r="J72" s="6">
        <f t="shared" si="2"/>
        <v>81</v>
      </c>
      <c r="K72" s="5"/>
      <c r="L72" s="5">
        <f t="shared" si="1"/>
        <v>0.01524955794</v>
      </c>
      <c r="M72" s="9">
        <f t="shared" si="33"/>
        <v>0.001262</v>
      </c>
      <c r="N72" s="8">
        <f t="shared" si="4"/>
        <v>0.9028872886</v>
      </c>
      <c r="O72" s="8">
        <f t="shared" si="99"/>
        <v>-0.1021575521</v>
      </c>
    </row>
    <row r="73" ht="14.25" customHeight="1">
      <c r="J73" s="6">
        <f t="shared" si="2"/>
        <v>82</v>
      </c>
      <c r="K73" s="5"/>
      <c r="L73" s="5">
        <f t="shared" si="1"/>
        <v>0.01524955794</v>
      </c>
      <c r="M73" s="9">
        <f t="shared" si="33"/>
        <v>0.001262</v>
      </c>
      <c r="N73" s="8">
        <f t="shared" si="4"/>
        <v>0.9017492811</v>
      </c>
      <c r="O73" s="8">
        <f t="shared" si="99"/>
        <v>-0.1034187565</v>
      </c>
    </row>
    <row r="74" ht="14.25" customHeight="1">
      <c r="J74" s="6">
        <f t="shared" si="2"/>
        <v>83</v>
      </c>
      <c r="K74" s="5"/>
      <c r="L74" s="5">
        <f t="shared" si="1"/>
        <v>0.01524955794</v>
      </c>
      <c r="M74" s="9">
        <f t="shared" si="33"/>
        <v>0.001262</v>
      </c>
      <c r="N74" s="8">
        <f t="shared" si="4"/>
        <v>0.9006127078</v>
      </c>
      <c r="O74" s="8">
        <f t="shared" si="99"/>
        <v>-0.1046799608</v>
      </c>
    </row>
    <row r="75" ht="14.25" customHeight="1">
      <c r="J75" s="6">
        <f t="shared" si="2"/>
        <v>84</v>
      </c>
      <c r="K75" s="5">
        <f>V2</f>
        <v>0.0156</v>
      </c>
      <c r="L75" s="5">
        <f t="shared" si="1"/>
        <v>0.01524955794</v>
      </c>
      <c r="M75" s="7">
        <f t="shared" si="33"/>
        <v>0.001262</v>
      </c>
      <c r="N75" s="8">
        <f t="shared" si="4"/>
        <v>0.8994775671</v>
      </c>
      <c r="O75" s="8">
        <f t="shared" si="99"/>
        <v>-0.1059411652</v>
      </c>
    </row>
    <row r="76" ht="14.25" customHeight="1">
      <c r="J76" s="6">
        <f t="shared" si="2"/>
        <v>85</v>
      </c>
      <c r="K76" s="5"/>
      <c r="L76" s="5">
        <f t="shared" si="1"/>
        <v>0.01524955794</v>
      </c>
      <c r="M76" s="9">
        <f t="shared" si="33"/>
        <v>0.001262</v>
      </c>
      <c r="N76" s="8">
        <f t="shared" si="4"/>
        <v>0.8983438572</v>
      </c>
      <c r="O76" s="8">
        <f t="shared" ref="O76:O111" si="101">$O$75+$G$35*(J76-$J$75)</f>
        <v>-0.1072023695</v>
      </c>
    </row>
    <row r="77" ht="14.25" customHeight="1">
      <c r="J77" s="6">
        <f t="shared" si="2"/>
        <v>86</v>
      </c>
      <c r="K77" s="5"/>
      <c r="L77" s="5">
        <f t="shared" si="1"/>
        <v>0.01524955794</v>
      </c>
      <c r="M77" s="9">
        <f t="shared" si="33"/>
        <v>0.001262</v>
      </c>
      <c r="N77" s="8">
        <f t="shared" si="4"/>
        <v>0.8972115762</v>
      </c>
      <c r="O77" s="8">
        <f t="shared" si="101"/>
        <v>-0.1084635739</v>
      </c>
    </row>
    <row r="78" ht="14.25" customHeight="1">
      <c r="J78" s="6">
        <f t="shared" si="2"/>
        <v>87</v>
      </c>
      <c r="K78" s="5"/>
      <c r="L78" s="5">
        <f t="shared" si="1"/>
        <v>0.01524955794</v>
      </c>
      <c r="M78" s="9">
        <f t="shared" si="33"/>
        <v>0.001262</v>
      </c>
      <c r="N78" s="8">
        <f t="shared" si="4"/>
        <v>0.8960807223</v>
      </c>
      <c r="O78" s="8">
        <f t="shared" si="101"/>
        <v>-0.1097247782</v>
      </c>
    </row>
    <row r="79" ht="14.25" customHeight="1">
      <c r="J79" s="6">
        <f t="shared" si="2"/>
        <v>88</v>
      </c>
      <c r="K79" s="5"/>
      <c r="L79" s="5">
        <f t="shared" si="1"/>
        <v>0.01524955794</v>
      </c>
      <c r="M79" s="9">
        <f t="shared" si="33"/>
        <v>0.001262</v>
      </c>
      <c r="N79" s="8">
        <f t="shared" si="4"/>
        <v>0.8949512938</v>
      </c>
      <c r="O79" s="8">
        <f t="shared" si="101"/>
        <v>-0.1109859826</v>
      </c>
    </row>
    <row r="80" ht="14.25" customHeight="1">
      <c r="J80" s="6">
        <f t="shared" si="2"/>
        <v>89</v>
      </c>
      <c r="K80" s="5"/>
      <c r="L80" s="5">
        <f t="shared" si="1"/>
        <v>0.01524955794</v>
      </c>
      <c r="M80" s="9">
        <f t="shared" si="33"/>
        <v>0.001262</v>
      </c>
      <c r="N80" s="8">
        <f t="shared" si="4"/>
        <v>0.8938232888</v>
      </c>
      <c r="O80" s="8">
        <f t="shared" si="101"/>
        <v>-0.1122471869</v>
      </c>
    </row>
    <row r="81" ht="14.25" customHeight="1">
      <c r="J81" s="6">
        <f t="shared" si="2"/>
        <v>90</v>
      </c>
      <c r="K81" s="5"/>
      <c r="L81" s="5">
        <f t="shared" si="1"/>
        <v>0.01524955794</v>
      </c>
      <c r="M81" s="9">
        <f t="shared" si="33"/>
        <v>0.001262</v>
      </c>
      <c r="N81" s="8">
        <f t="shared" si="4"/>
        <v>0.8926967055</v>
      </c>
      <c r="O81" s="8">
        <f t="shared" si="101"/>
        <v>-0.1135083913</v>
      </c>
    </row>
    <row r="82" ht="14.25" customHeight="1">
      <c r="J82" s="6">
        <f t="shared" si="2"/>
        <v>91</v>
      </c>
      <c r="K82" s="5"/>
      <c r="L82" s="5">
        <f t="shared" si="1"/>
        <v>0.01524955794</v>
      </c>
      <c r="M82" s="9">
        <f t="shared" si="33"/>
        <v>0.001262</v>
      </c>
      <c r="N82" s="8">
        <f t="shared" si="4"/>
        <v>0.8915715422</v>
      </c>
      <c r="O82" s="8">
        <f t="shared" si="101"/>
        <v>-0.1147695956</v>
      </c>
    </row>
    <row r="83" ht="14.25" customHeight="1">
      <c r="J83" s="6">
        <f t="shared" si="2"/>
        <v>92</v>
      </c>
      <c r="K83" s="5"/>
      <c r="L83" s="5">
        <f t="shared" si="1"/>
        <v>0.01524955794</v>
      </c>
      <c r="M83" s="9">
        <f t="shared" si="33"/>
        <v>0.001262</v>
      </c>
      <c r="N83" s="8">
        <f t="shared" si="4"/>
        <v>0.8904477971</v>
      </c>
      <c r="O83" s="8">
        <f t="shared" si="101"/>
        <v>-0.1160308</v>
      </c>
    </row>
    <row r="84" ht="14.25" customHeight="1">
      <c r="J84" s="6">
        <f t="shared" si="2"/>
        <v>93</v>
      </c>
      <c r="K84" s="5"/>
      <c r="L84" s="5">
        <f t="shared" si="1"/>
        <v>0.01524955794</v>
      </c>
      <c r="M84" s="9">
        <f t="shared" si="33"/>
        <v>0.001262</v>
      </c>
      <c r="N84" s="8">
        <f t="shared" si="4"/>
        <v>0.8893254684</v>
      </c>
      <c r="O84" s="8">
        <f t="shared" si="101"/>
        <v>-0.1172920043</v>
      </c>
    </row>
    <row r="85" ht="14.25" customHeight="1">
      <c r="J85" s="6">
        <f t="shared" si="2"/>
        <v>94</v>
      </c>
      <c r="K85" s="5"/>
      <c r="L85" s="5">
        <f t="shared" si="1"/>
        <v>0.01524955794</v>
      </c>
      <c r="M85" s="9">
        <f t="shared" si="33"/>
        <v>0.001262</v>
      </c>
      <c r="N85" s="8">
        <f t="shared" si="4"/>
        <v>0.8882045542</v>
      </c>
      <c r="O85" s="8">
        <f t="shared" si="101"/>
        <v>-0.1185532086</v>
      </c>
    </row>
    <row r="86" ht="14.25" customHeight="1">
      <c r="J86" s="6">
        <f t="shared" si="2"/>
        <v>95</v>
      </c>
      <c r="K86" s="5"/>
      <c r="L86" s="5">
        <f t="shared" si="1"/>
        <v>0.01524955794</v>
      </c>
      <c r="M86" s="9">
        <f t="shared" si="33"/>
        <v>0.001262</v>
      </c>
      <c r="N86" s="8">
        <f t="shared" si="4"/>
        <v>0.8870850529</v>
      </c>
      <c r="O86" s="8">
        <f t="shared" si="101"/>
        <v>-0.119814413</v>
      </c>
    </row>
    <row r="87" ht="14.25" customHeight="1">
      <c r="J87" s="6">
        <f t="shared" si="2"/>
        <v>96</v>
      </c>
      <c r="K87" s="5"/>
      <c r="L87" s="5">
        <f t="shared" si="1"/>
        <v>0.01524955794</v>
      </c>
      <c r="M87" s="9">
        <f t="shared" si="33"/>
        <v>0.001262</v>
      </c>
      <c r="N87" s="8">
        <f t="shared" si="4"/>
        <v>0.8859669626</v>
      </c>
      <c r="O87" s="8">
        <f t="shared" si="101"/>
        <v>-0.1210756173</v>
      </c>
    </row>
    <row r="88" ht="14.25" customHeight="1">
      <c r="J88" s="6">
        <f t="shared" si="2"/>
        <v>97</v>
      </c>
      <c r="K88" s="5"/>
      <c r="L88" s="5">
        <f t="shared" si="1"/>
        <v>0.01524955794</v>
      </c>
      <c r="M88" s="9">
        <f t="shared" si="33"/>
        <v>0.001262</v>
      </c>
      <c r="N88" s="8">
        <f t="shared" si="4"/>
        <v>0.8848502815</v>
      </c>
      <c r="O88" s="8">
        <f t="shared" si="101"/>
        <v>-0.1223368217</v>
      </c>
    </row>
    <row r="89" ht="14.25" customHeight="1">
      <c r="J89" s="6">
        <f t="shared" si="2"/>
        <v>98</v>
      </c>
      <c r="K89" s="5"/>
      <c r="L89" s="5">
        <f t="shared" si="1"/>
        <v>0.01524955794</v>
      </c>
      <c r="M89" s="9">
        <f t="shared" si="33"/>
        <v>0.001262</v>
      </c>
      <c r="N89" s="8">
        <f t="shared" si="4"/>
        <v>0.883735008</v>
      </c>
      <c r="O89" s="8">
        <f t="shared" si="101"/>
        <v>-0.123598026</v>
      </c>
    </row>
    <row r="90" ht="14.25" customHeight="1">
      <c r="J90" s="6">
        <f t="shared" si="2"/>
        <v>99</v>
      </c>
      <c r="K90" s="5"/>
      <c r="L90" s="5">
        <f t="shared" si="1"/>
        <v>0.01524955794</v>
      </c>
      <c r="M90" s="9">
        <f t="shared" si="33"/>
        <v>0.001262</v>
      </c>
      <c r="N90" s="8">
        <f t="shared" si="4"/>
        <v>0.8826211401</v>
      </c>
      <c r="O90" s="8">
        <f t="shared" si="101"/>
        <v>-0.1248592304</v>
      </c>
    </row>
    <row r="91" ht="14.25" customHeight="1">
      <c r="J91" s="6">
        <f t="shared" si="2"/>
        <v>100</v>
      </c>
      <c r="K91" s="5"/>
      <c r="L91" s="5">
        <f t="shared" si="1"/>
        <v>0.01524955794</v>
      </c>
      <c r="M91" s="9">
        <f t="shared" si="33"/>
        <v>0.001262</v>
      </c>
      <c r="N91" s="8">
        <f t="shared" si="4"/>
        <v>0.8815086761</v>
      </c>
      <c r="O91" s="8">
        <f t="shared" si="101"/>
        <v>-0.1261204347</v>
      </c>
    </row>
    <row r="92" ht="14.25" customHeight="1">
      <c r="J92" s="6">
        <f t="shared" si="2"/>
        <v>101</v>
      </c>
      <c r="K92" s="5"/>
      <c r="L92" s="5">
        <f t="shared" si="1"/>
        <v>0.01524955794</v>
      </c>
      <c r="M92" s="9">
        <f t="shared" si="33"/>
        <v>0.001262</v>
      </c>
      <c r="N92" s="8">
        <f t="shared" si="4"/>
        <v>0.8803976143</v>
      </c>
      <c r="O92" s="8">
        <f t="shared" si="101"/>
        <v>-0.1273816391</v>
      </c>
    </row>
    <row r="93" ht="14.25" customHeight="1">
      <c r="J93" s="6">
        <f t="shared" si="2"/>
        <v>102</v>
      </c>
      <c r="K93" s="5"/>
      <c r="L93" s="5">
        <f t="shared" si="1"/>
        <v>0.01524955794</v>
      </c>
      <c r="M93" s="9">
        <f t="shared" si="33"/>
        <v>0.001262</v>
      </c>
      <c r="N93" s="8">
        <f t="shared" si="4"/>
        <v>0.8792879529</v>
      </c>
      <c r="O93" s="8">
        <f t="shared" si="101"/>
        <v>-0.1286428434</v>
      </c>
    </row>
    <row r="94" ht="14.25" customHeight="1">
      <c r="J94" s="6">
        <f t="shared" si="2"/>
        <v>103</v>
      </c>
      <c r="K94" s="5"/>
      <c r="L94" s="5">
        <f t="shared" si="1"/>
        <v>0.01524955794</v>
      </c>
      <c r="M94" s="9">
        <f t="shared" si="33"/>
        <v>0.001262</v>
      </c>
      <c r="N94" s="8">
        <f t="shared" si="4"/>
        <v>0.8781796902</v>
      </c>
      <c r="O94" s="8">
        <f t="shared" si="101"/>
        <v>-0.1299040478</v>
      </c>
    </row>
    <row r="95" ht="14.25" customHeight="1">
      <c r="J95" s="6">
        <f t="shared" si="2"/>
        <v>104</v>
      </c>
      <c r="K95" s="5"/>
      <c r="L95" s="5">
        <f t="shared" si="1"/>
        <v>0.01524955794</v>
      </c>
      <c r="M95" s="9">
        <f t="shared" si="33"/>
        <v>0.001262</v>
      </c>
      <c r="N95" s="8">
        <f t="shared" si="4"/>
        <v>0.8770728243</v>
      </c>
      <c r="O95" s="8">
        <f t="shared" si="101"/>
        <v>-0.1311652521</v>
      </c>
    </row>
    <row r="96" ht="14.25" customHeight="1">
      <c r="J96" s="6">
        <f t="shared" si="2"/>
        <v>105</v>
      </c>
      <c r="K96" s="5"/>
      <c r="L96" s="5">
        <f t="shared" si="1"/>
        <v>0.01524955794</v>
      </c>
      <c r="M96" s="9">
        <f t="shared" si="33"/>
        <v>0.001262</v>
      </c>
      <c r="N96" s="8">
        <f t="shared" si="4"/>
        <v>0.8759673535</v>
      </c>
      <c r="O96" s="8">
        <f t="shared" si="101"/>
        <v>-0.1324264565</v>
      </c>
    </row>
    <row r="97" ht="14.25" customHeight="1">
      <c r="J97" s="6">
        <f t="shared" si="2"/>
        <v>106</v>
      </c>
      <c r="K97" s="5"/>
      <c r="L97" s="5">
        <f t="shared" si="1"/>
        <v>0.01524955794</v>
      </c>
      <c r="M97" s="9">
        <f t="shared" si="33"/>
        <v>0.001262</v>
      </c>
      <c r="N97" s="8">
        <f t="shared" si="4"/>
        <v>0.874863276</v>
      </c>
      <c r="O97" s="8">
        <f t="shared" si="101"/>
        <v>-0.1336876608</v>
      </c>
    </row>
    <row r="98" ht="14.25" customHeight="1">
      <c r="J98" s="6">
        <f t="shared" si="2"/>
        <v>107</v>
      </c>
      <c r="K98" s="5"/>
      <c r="L98" s="5">
        <f t="shared" si="1"/>
        <v>0.01524955794</v>
      </c>
      <c r="M98" s="9">
        <f t="shared" si="33"/>
        <v>0.001262</v>
      </c>
      <c r="N98" s="8">
        <f t="shared" si="4"/>
        <v>0.8737605901</v>
      </c>
      <c r="O98" s="8">
        <f t="shared" si="101"/>
        <v>-0.1349488652</v>
      </c>
    </row>
    <row r="99" ht="14.25" customHeight="1">
      <c r="J99" s="6">
        <f t="shared" si="2"/>
        <v>108</v>
      </c>
      <c r="K99" s="5"/>
      <c r="L99" s="5">
        <f t="shared" si="1"/>
        <v>0.01524955794</v>
      </c>
      <c r="M99" s="9">
        <f t="shared" si="33"/>
        <v>0.001262</v>
      </c>
      <c r="N99" s="8">
        <f t="shared" si="4"/>
        <v>0.8726592941</v>
      </c>
      <c r="O99" s="8">
        <f t="shared" si="101"/>
        <v>-0.1362100695</v>
      </c>
    </row>
    <row r="100" ht="14.25" customHeight="1">
      <c r="J100" s="6">
        <f t="shared" si="2"/>
        <v>109</v>
      </c>
      <c r="K100" s="5"/>
      <c r="L100" s="5">
        <f t="shared" si="1"/>
        <v>0.01524955794</v>
      </c>
      <c r="M100" s="9">
        <f t="shared" si="33"/>
        <v>0.001262</v>
      </c>
      <c r="N100" s="8">
        <f t="shared" si="4"/>
        <v>0.8715593862</v>
      </c>
      <c r="O100" s="8">
        <f t="shared" si="101"/>
        <v>-0.1374712739</v>
      </c>
    </row>
    <row r="101" ht="14.25" customHeight="1">
      <c r="J101" s="6">
        <f t="shared" si="2"/>
        <v>110</v>
      </c>
      <c r="K101" s="5"/>
      <c r="L101" s="5">
        <f t="shared" si="1"/>
        <v>0.01524955794</v>
      </c>
      <c r="M101" s="9">
        <f t="shared" si="33"/>
        <v>0.001262</v>
      </c>
      <c r="N101" s="8">
        <f t="shared" si="4"/>
        <v>0.8704608646</v>
      </c>
      <c r="O101" s="8">
        <f t="shared" si="101"/>
        <v>-0.1387324782</v>
      </c>
    </row>
    <row r="102" ht="14.25" customHeight="1">
      <c r="J102" s="6">
        <f t="shared" si="2"/>
        <v>111</v>
      </c>
      <c r="K102" s="5"/>
      <c r="L102" s="5">
        <f t="shared" si="1"/>
        <v>0.01524955794</v>
      </c>
      <c r="M102" s="9">
        <f t="shared" si="33"/>
        <v>0.001262</v>
      </c>
      <c r="N102" s="8">
        <f t="shared" si="4"/>
        <v>0.8693637275</v>
      </c>
      <c r="O102" s="8">
        <f t="shared" si="101"/>
        <v>-0.1399936826</v>
      </c>
    </row>
    <row r="103" ht="14.25" customHeight="1">
      <c r="J103" s="6">
        <f t="shared" si="2"/>
        <v>112</v>
      </c>
      <c r="K103" s="5"/>
      <c r="L103" s="5">
        <f t="shared" si="1"/>
        <v>0.01524955794</v>
      </c>
      <c r="M103" s="9">
        <f t="shared" si="33"/>
        <v>0.001262</v>
      </c>
      <c r="N103" s="8">
        <f t="shared" si="4"/>
        <v>0.8682679734</v>
      </c>
      <c r="O103" s="8">
        <f t="shared" si="101"/>
        <v>-0.1412548869</v>
      </c>
    </row>
    <row r="104" ht="14.25" customHeight="1">
      <c r="J104" s="6">
        <f t="shared" si="2"/>
        <v>113</v>
      </c>
      <c r="K104" s="5"/>
      <c r="L104" s="5">
        <f t="shared" si="1"/>
        <v>0.01524955794</v>
      </c>
      <c r="M104" s="9">
        <f t="shared" si="33"/>
        <v>0.001262</v>
      </c>
      <c r="N104" s="8">
        <f t="shared" si="4"/>
        <v>0.8671736003</v>
      </c>
      <c r="O104" s="8">
        <f t="shared" si="101"/>
        <v>-0.1425160912</v>
      </c>
    </row>
    <row r="105" ht="14.25" customHeight="1">
      <c r="J105" s="6">
        <f t="shared" si="2"/>
        <v>114</v>
      </c>
      <c r="K105" s="5"/>
      <c r="L105" s="5">
        <f t="shared" si="1"/>
        <v>0.01524955794</v>
      </c>
      <c r="M105" s="9">
        <f t="shared" si="33"/>
        <v>0.001262</v>
      </c>
      <c r="N105" s="8">
        <f t="shared" si="4"/>
        <v>0.8660806065</v>
      </c>
      <c r="O105" s="8">
        <f t="shared" si="101"/>
        <v>-0.1437772956</v>
      </c>
    </row>
    <row r="106" ht="14.25" customHeight="1">
      <c r="J106" s="6">
        <f t="shared" si="2"/>
        <v>115</v>
      </c>
      <c r="K106" s="5"/>
      <c r="L106" s="5">
        <f t="shared" si="1"/>
        <v>0.01524955794</v>
      </c>
      <c r="M106" s="9">
        <f t="shared" si="33"/>
        <v>0.001262</v>
      </c>
      <c r="N106" s="8">
        <f t="shared" si="4"/>
        <v>0.8649889904</v>
      </c>
      <c r="O106" s="8">
        <f t="shared" si="101"/>
        <v>-0.1450384999</v>
      </c>
    </row>
    <row r="107" ht="14.25" customHeight="1">
      <c r="J107" s="6">
        <f t="shared" si="2"/>
        <v>116</v>
      </c>
      <c r="K107" s="5"/>
      <c r="L107" s="5">
        <f t="shared" si="1"/>
        <v>0.01524955794</v>
      </c>
      <c r="M107" s="9">
        <f t="shared" si="33"/>
        <v>0.001262</v>
      </c>
      <c r="N107" s="8">
        <f t="shared" si="4"/>
        <v>0.8638987502</v>
      </c>
      <c r="O107" s="8">
        <f t="shared" si="101"/>
        <v>-0.1462997043</v>
      </c>
    </row>
    <row r="108" ht="14.25" customHeight="1">
      <c r="J108" s="6">
        <f t="shared" si="2"/>
        <v>117</v>
      </c>
      <c r="K108" s="5"/>
      <c r="L108" s="5">
        <f t="shared" si="1"/>
        <v>0.01524955794</v>
      </c>
      <c r="M108" s="9">
        <f t="shared" si="33"/>
        <v>0.001262</v>
      </c>
      <c r="N108" s="8">
        <f t="shared" si="4"/>
        <v>0.8628098841</v>
      </c>
      <c r="O108" s="8">
        <f t="shared" si="101"/>
        <v>-0.1475609086</v>
      </c>
    </row>
    <row r="109" ht="14.25" customHeight="1">
      <c r="J109" s="6">
        <f t="shared" si="2"/>
        <v>118</v>
      </c>
      <c r="K109" s="5"/>
      <c r="L109" s="5">
        <f t="shared" si="1"/>
        <v>0.01524955794</v>
      </c>
      <c r="M109" s="9">
        <f t="shared" si="33"/>
        <v>0.001262</v>
      </c>
      <c r="N109" s="8">
        <f t="shared" si="4"/>
        <v>0.8617223905</v>
      </c>
      <c r="O109" s="8">
        <f t="shared" si="101"/>
        <v>-0.148822113</v>
      </c>
    </row>
    <row r="110" ht="14.25" customHeight="1">
      <c r="J110" s="6">
        <f t="shared" si="2"/>
        <v>119</v>
      </c>
      <c r="K110" s="5"/>
      <c r="L110" s="5">
        <f t="shared" si="1"/>
        <v>0.01524955794</v>
      </c>
      <c r="M110" s="9">
        <f t="shared" si="33"/>
        <v>0.001262</v>
      </c>
      <c r="N110" s="8">
        <f t="shared" si="4"/>
        <v>0.8606362675</v>
      </c>
      <c r="O110" s="8">
        <f t="shared" si="101"/>
        <v>-0.1500833173</v>
      </c>
    </row>
    <row r="111" ht="14.25" customHeight="1">
      <c r="J111" s="6">
        <f t="shared" si="2"/>
        <v>120</v>
      </c>
      <c r="K111" s="5">
        <f>W2</f>
        <v>0.0156</v>
      </c>
      <c r="L111" s="5">
        <f t="shared" si="1"/>
        <v>0.01524955794</v>
      </c>
      <c r="M111" s="7">
        <f t="shared" si="33"/>
        <v>0.001262</v>
      </c>
      <c r="N111" s="8">
        <f t="shared" si="4"/>
        <v>0.8595515135</v>
      </c>
      <c r="O111" s="8">
        <f t="shared" si="101"/>
        <v>-0.1513445217</v>
      </c>
    </row>
    <row r="112" ht="14.25" customHeight="1">
      <c r="J112" s="6">
        <f t="shared" si="2"/>
        <v>121</v>
      </c>
      <c r="K112" s="5"/>
      <c r="L112" s="5">
        <f t="shared" si="1"/>
        <v>0.01524955794</v>
      </c>
      <c r="M112" s="9">
        <f t="shared" si="33"/>
        <v>0.001262</v>
      </c>
      <c r="N112" s="8">
        <f t="shared" si="4"/>
        <v>0.8584681267</v>
      </c>
      <c r="O112" s="8">
        <f t="shared" ref="O112:O231" si="102">$O$111+$G$37*(J112-$J$111)</f>
        <v>-0.152605726</v>
      </c>
    </row>
    <row r="113" ht="14.25" customHeight="1">
      <c r="J113" s="6">
        <f t="shared" si="2"/>
        <v>122</v>
      </c>
      <c r="K113" s="5"/>
      <c r="L113" s="5">
        <f t="shared" si="1"/>
        <v>0.01524955794</v>
      </c>
      <c r="M113" s="9">
        <f t="shared" si="33"/>
        <v>0.001262</v>
      </c>
      <c r="N113" s="8">
        <f t="shared" si="4"/>
        <v>0.8573861055</v>
      </c>
      <c r="O113" s="8">
        <f t="shared" si="102"/>
        <v>-0.1538669304</v>
      </c>
    </row>
    <row r="114" ht="14.25" customHeight="1">
      <c r="J114" s="6">
        <f t="shared" si="2"/>
        <v>123</v>
      </c>
      <c r="K114" s="5"/>
      <c r="L114" s="5">
        <f t="shared" si="1"/>
        <v>0.01524955794</v>
      </c>
      <c r="M114" s="9">
        <f t="shared" si="33"/>
        <v>0.001262</v>
      </c>
      <c r="N114" s="8">
        <f t="shared" si="4"/>
        <v>0.856305448</v>
      </c>
      <c r="O114" s="8">
        <f t="shared" si="102"/>
        <v>-0.1551281347</v>
      </c>
    </row>
    <row r="115" ht="14.25" customHeight="1">
      <c r="J115" s="6">
        <f t="shared" si="2"/>
        <v>124</v>
      </c>
      <c r="K115" s="5"/>
      <c r="L115" s="5">
        <f t="shared" si="1"/>
        <v>0.01524955794</v>
      </c>
      <c r="M115" s="9">
        <f t="shared" si="33"/>
        <v>0.001262</v>
      </c>
      <c r="N115" s="8">
        <f t="shared" si="4"/>
        <v>0.8552261526</v>
      </c>
      <c r="O115" s="8">
        <f t="shared" si="102"/>
        <v>-0.1563893391</v>
      </c>
    </row>
    <row r="116" ht="14.25" customHeight="1">
      <c r="J116" s="6">
        <f t="shared" si="2"/>
        <v>125</v>
      </c>
      <c r="K116" s="5"/>
      <c r="L116" s="5">
        <f t="shared" si="1"/>
        <v>0.01524955794</v>
      </c>
      <c r="M116" s="9">
        <f t="shared" si="33"/>
        <v>0.001262</v>
      </c>
      <c r="N116" s="8">
        <f t="shared" si="4"/>
        <v>0.8541482175</v>
      </c>
      <c r="O116" s="8">
        <f t="shared" si="102"/>
        <v>-0.1576505434</v>
      </c>
    </row>
    <row r="117" ht="14.25" customHeight="1">
      <c r="J117" s="6">
        <f t="shared" si="2"/>
        <v>126</v>
      </c>
      <c r="K117" s="5"/>
      <c r="L117" s="5">
        <f t="shared" si="1"/>
        <v>0.01524955794</v>
      </c>
      <c r="M117" s="9">
        <f t="shared" si="33"/>
        <v>0.001262</v>
      </c>
      <c r="N117" s="8">
        <f t="shared" si="4"/>
        <v>0.8530716411</v>
      </c>
      <c r="O117" s="8">
        <f t="shared" si="102"/>
        <v>-0.1589117478</v>
      </c>
    </row>
    <row r="118" ht="14.25" customHeight="1">
      <c r="J118" s="6">
        <f t="shared" si="2"/>
        <v>127</v>
      </c>
      <c r="K118" s="5"/>
      <c r="L118" s="5">
        <f t="shared" si="1"/>
        <v>0.01524955794</v>
      </c>
      <c r="M118" s="9">
        <f t="shared" si="33"/>
        <v>0.001262</v>
      </c>
      <c r="N118" s="8">
        <f t="shared" si="4"/>
        <v>0.8519964216</v>
      </c>
      <c r="O118" s="8">
        <f t="shared" si="102"/>
        <v>-0.1601729521</v>
      </c>
    </row>
    <row r="119" ht="14.25" customHeight="1">
      <c r="J119" s="6">
        <f t="shared" si="2"/>
        <v>128</v>
      </c>
      <c r="K119" s="5"/>
      <c r="L119" s="5">
        <f t="shared" si="1"/>
        <v>0.01524955794</v>
      </c>
      <c r="M119" s="9">
        <f t="shared" si="33"/>
        <v>0.001262</v>
      </c>
      <c r="N119" s="8">
        <f t="shared" si="4"/>
        <v>0.8509225574</v>
      </c>
      <c r="O119" s="8">
        <f t="shared" si="102"/>
        <v>-0.1614341565</v>
      </c>
    </row>
    <row r="120" ht="14.25" customHeight="1">
      <c r="J120" s="6">
        <f t="shared" si="2"/>
        <v>129</v>
      </c>
      <c r="K120" s="5"/>
      <c r="L120" s="5">
        <f t="shared" si="1"/>
        <v>0.01524955794</v>
      </c>
      <c r="M120" s="9">
        <f t="shared" si="33"/>
        <v>0.001262</v>
      </c>
      <c r="N120" s="8">
        <f t="shared" si="4"/>
        <v>0.8498500466</v>
      </c>
      <c r="O120" s="8">
        <f t="shared" si="102"/>
        <v>-0.1626953608</v>
      </c>
    </row>
    <row r="121" ht="14.25" customHeight="1">
      <c r="J121" s="6">
        <f t="shared" si="2"/>
        <v>130</v>
      </c>
      <c r="K121" s="5"/>
      <c r="L121" s="5">
        <f t="shared" si="1"/>
        <v>0.01524955794</v>
      </c>
      <c r="M121" s="9">
        <f t="shared" si="33"/>
        <v>0.001262</v>
      </c>
      <c r="N121" s="8">
        <f t="shared" si="4"/>
        <v>0.8487788877</v>
      </c>
      <c r="O121" s="8">
        <f t="shared" si="102"/>
        <v>-0.1639565652</v>
      </c>
    </row>
    <row r="122" ht="14.25" customHeight="1">
      <c r="J122" s="6">
        <f t="shared" si="2"/>
        <v>131</v>
      </c>
      <c r="K122" s="5"/>
      <c r="L122" s="5">
        <f t="shared" si="1"/>
        <v>0.01524955794</v>
      </c>
      <c r="M122" s="9">
        <f t="shared" si="33"/>
        <v>0.001262</v>
      </c>
      <c r="N122" s="8">
        <f t="shared" si="4"/>
        <v>0.8477090788</v>
      </c>
      <c r="O122" s="8">
        <f t="shared" si="102"/>
        <v>-0.1652177695</v>
      </c>
    </row>
    <row r="123" ht="14.25" customHeight="1">
      <c r="J123" s="6">
        <f t="shared" si="2"/>
        <v>132</v>
      </c>
      <c r="K123" s="5"/>
      <c r="L123" s="5">
        <f t="shared" si="1"/>
        <v>0.01524955794</v>
      </c>
      <c r="M123" s="9">
        <f t="shared" si="33"/>
        <v>0.001262</v>
      </c>
      <c r="N123" s="8">
        <f t="shared" si="4"/>
        <v>0.8466406183</v>
      </c>
      <c r="O123" s="8">
        <f t="shared" si="102"/>
        <v>-0.1664789738</v>
      </c>
    </row>
    <row r="124" ht="14.25" customHeight="1">
      <c r="J124" s="6">
        <f t="shared" si="2"/>
        <v>133</v>
      </c>
      <c r="K124" s="5"/>
      <c r="L124" s="5">
        <f t="shared" si="1"/>
        <v>0.01524955794</v>
      </c>
      <c r="M124" s="9">
        <f t="shared" si="33"/>
        <v>0.001262</v>
      </c>
      <c r="N124" s="8">
        <f t="shared" si="4"/>
        <v>0.8455735046</v>
      </c>
      <c r="O124" s="8">
        <f t="shared" si="102"/>
        <v>-0.1677401782</v>
      </c>
    </row>
    <row r="125" ht="14.25" customHeight="1">
      <c r="J125" s="6">
        <f t="shared" si="2"/>
        <v>134</v>
      </c>
      <c r="K125" s="5"/>
      <c r="L125" s="5">
        <f t="shared" si="1"/>
        <v>0.01524955794</v>
      </c>
      <c r="M125" s="9">
        <f t="shared" si="33"/>
        <v>0.001262</v>
      </c>
      <c r="N125" s="8">
        <f t="shared" si="4"/>
        <v>0.8445077358</v>
      </c>
      <c r="O125" s="8">
        <f t="shared" si="102"/>
        <v>-0.1690013825</v>
      </c>
    </row>
    <row r="126" ht="14.25" customHeight="1">
      <c r="J126" s="6">
        <f t="shared" si="2"/>
        <v>135</v>
      </c>
      <c r="K126" s="5"/>
      <c r="L126" s="5">
        <f t="shared" si="1"/>
        <v>0.01524955794</v>
      </c>
      <c r="M126" s="9">
        <f t="shared" si="33"/>
        <v>0.001262</v>
      </c>
      <c r="N126" s="8">
        <f t="shared" si="4"/>
        <v>0.8434433104</v>
      </c>
      <c r="O126" s="8">
        <f t="shared" si="102"/>
        <v>-0.1702625869</v>
      </c>
    </row>
    <row r="127" ht="14.25" customHeight="1">
      <c r="J127" s="6">
        <f t="shared" si="2"/>
        <v>136</v>
      </c>
      <c r="K127" s="5"/>
      <c r="L127" s="5">
        <f t="shared" si="1"/>
        <v>0.01524955794</v>
      </c>
      <c r="M127" s="9">
        <f t="shared" si="33"/>
        <v>0.001262</v>
      </c>
      <c r="N127" s="8">
        <f t="shared" si="4"/>
        <v>0.8423802265</v>
      </c>
      <c r="O127" s="8">
        <f t="shared" si="102"/>
        <v>-0.1715237912</v>
      </c>
    </row>
    <row r="128" ht="14.25" customHeight="1">
      <c r="J128" s="6">
        <f t="shared" si="2"/>
        <v>137</v>
      </c>
      <c r="K128" s="5"/>
      <c r="L128" s="5">
        <f t="shared" si="1"/>
        <v>0.01524955794</v>
      </c>
      <c r="M128" s="9">
        <f t="shared" si="33"/>
        <v>0.001262</v>
      </c>
      <c r="N128" s="8">
        <f t="shared" si="4"/>
        <v>0.8413184826</v>
      </c>
      <c r="O128" s="8">
        <f t="shared" si="102"/>
        <v>-0.1727849956</v>
      </c>
    </row>
    <row r="129" ht="14.25" customHeight="1">
      <c r="J129" s="6">
        <f t="shared" si="2"/>
        <v>138</v>
      </c>
      <c r="K129" s="5"/>
      <c r="L129" s="5">
        <f t="shared" si="1"/>
        <v>0.01524955794</v>
      </c>
      <c r="M129" s="9">
        <f t="shared" si="33"/>
        <v>0.001262</v>
      </c>
      <c r="N129" s="8">
        <f t="shared" si="4"/>
        <v>0.8402580769</v>
      </c>
      <c r="O129" s="8">
        <f t="shared" si="102"/>
        <v>-0.1740461999</v>
      </c>
    </row>
    <row r="130" ht="14.25" customHeight="1">
      <c r="J130" s="6">
        <f t="shared" si="2"/>
        <v>139</v>
      </c>
      <c r="K130" s="5"/>
      <c r="L130" s="5">
        <f t="shared" si="1"/>
        <v>0.01524955794</v>
      </c>
      <c r="M130" s="9">
        <f t="shared" si="33"/>
        <v>0.001262</v>
      </c>
      <c r="N130" s="8">
        <f t="shared" si="4"/>
        <v>0.8391990077</v>
      </c>
      <c r="O130" s="8">
        <f t="shared" si="102"/>
        <v>-0.1753074043</v>
      </c>
    </row>
    <row r="131" ht="14.25" customHeight="1">
      <c r="J131" s="6">
        <f t="shared" si="2"/>
        <v>140</v>
      </c>
      <c r="K131" s="5"/>
      <c r="L131" s="5">
        <f t="shared" si="1"/>
        <v>0.01524955794</v>
      </c>
      <c r="M131" s="9">
        <f t="shared" si="33"/>
        <v>0.001262</v>
      </c>
      <c r="N131" s="8">
        <f t="shared" si="4"/>
        <v>0.8381412735</v>
      </c>
      <c r="O131" s="8">
        <f t="shared" si="102"/>
        <v>-0.1765686086</v>
      </c>
    </row>
    <row r="132" ht="14.25" customHeight="1">
      <c r="J132" s="6">
        <f t="shared" si="2"/>
        <v>141</v>
      </c>
      <c r="K132" s="5"/>
      <c r="L132" s="5">
        <f t="shared" si="1"/>
        <v>0.01524955794</v>
      </c>
      <c r="M132" s="9">
        <f t="shared" si="33"/>
        <v>0.001262</v>
      </c>
      <c r="N132" s="8">
        <f t="shared" si="4"/>
        <v>0.8370848724</v>
      </c>
      <c r="O132" s="8">
        <f t="shared" si="102"/>
        <v>-0.177829813</v>
      </c>
    </row>
    <row r="133" ht="14.25" customHeight="1">
      <c r="J133" s="6">
        <f t="shared" si="2"/>
        <v>142</v>
      </c>
      <c r="K133" s="5"/>
      <c r="L133" s="5">
        <f t="shared" si="1"/>
        <v>0.01524955794</v>
      </c>
      <c r="M133" s="9">
        <f t="shared" si="33"/>
        <v>0.001262</v>
      </c>
      <c r="N133" s="8">
        <f t="shared" si="4"/>
        <v>0.8360298027</v>
      </c>
      <c r="O133" s="8">
        <f t="shared" si="102"/>
        <v>-0.1790910173</v>
      </c>
    </row>
    <row r="134" ht="14.25" customHeight="1">
      <c r="J134" s="6">
        <f t="shared" si="2"/>
        <v>143</v>
      </c>
      <c r="K134" s="5"/>
      <c r="L134" s="5">
        <f t="shared" si="1"/>
        <v>0.01524955794</v>
      </c>
      <c r="M134" s="9">
        <f t="shared" si="33"/>
        <v>0.001262</v>
      </c>
      <c r="N134" s="8">
        <f t="shared" si="4"/>
        <v>0.8349760629</v>
      </c>
      <c r="O134" s="8">
        <f t="shared" si="102"/>
        <v>-0.1803522217</v>
      </c>
    </row>
    <row r="135" ht="14.25" customHeight="1">
      <c r="J135" s="6">
        <f t="shared" si="2"/>
        <v>144</v>
      </c>
      <c r="K135" s="5"/>
      <c r="L135" s="5">
        <f t="shared" si="1"/>
        <v>0.01524955794</v>
      </c>
      <c r="M135" s="9">
        <f t="shared" si="33"/>
        <v>0.001262</v>
      </c>
      <c r="N135" s="8">
        <f t="shared" si="4"/>
        <v>0.8339236513</v>
      </c>
      <c r="O135" s="8">
        <f t="shared" si="102"/>
        <v>-0.181613426</v>
      </c>
    </row>
    <row r="136" ht="14.25" customHeight="1">
      <c r="J136" s="6">
        <f t="shared" si="2"/>
        <v>145</v>
      </c>
      <c r="K136" s="5"/>
      <c r="L136" s="5">
        <f t="shared" si="1"/>
        <v>0.01524955794</v>
      </c>
      <c r="M136" s="9">
        <f t="shared" si="33"/>
        <v>0.001262</v>
      </c>
      <c r="N136" s="8">
        <f t="shared" si="4"/>
        <v>0.8328725661</v>
      </c>
      <c r="O136" s="8">
        <f t="shared" si="102"/>
        <v>-0.1828746304</v>
      </c>
    </row>
    <row r="137" ht="14.25" customHeight="1">
      <c r="J137" s="6">
        <f t="shared" si="2"/>
        <v>146</v>
      </c>
      <c r="K137" s="5"/>
      <c r="L137" s="5">
        <f t="shared" si="1"/>
        <v>0.01524955794</v>
      </c>
      <c r="M137" s="9">
        <f t="shared" si="33"/>
        <v>0.001262</v>
      </c>
      <c r="N137" s="8">
        <f t="shared" si="4"/>
        <v>0.8318228057</v>
      </c>
      <c r="O137" s="8">
        <f t="shared" si="102"/>
        <v>-0.1841358347</v>
      </c>
    </row>
    <row r="138" ht="14.25" customHeight="1">
      <c r="J138" s="6">
        <f t="shared" si="2"/>
        <v>147</v>
      </c>
      <c r="K138" s="5"/>
      <c r="L138" s="5">
        <f t="shared" si="1"/>
        <v>0.01524955794</v>
      </c>
      <c r="M138" s="9">
        <f t="shared" si="33"/>
        <v>0.001262</v>
      </c>
      <c r="N138" s="8">
        <f t="shared" si="4"/>
        <v>0.8307743685</v>
      </c>
      <c r="O138" s="8">
        <f t="shared" si="102"/>
        <v>-0.1853970391</v>
      </c>
    </row>
    <row r="139" ht="14.25" customHeight="1">
      <c r="J139" s="6">
        <f t="shared" si="2"/>
        <v>148</v>
      </c>
      <c r="K139" s="5"/>
      <c r="L139" s="5">
        <f t="shared" si="1"/>
        <v>0.01524955794</v>
      </c>
      <c r="M139" s="9">
        <f t="shared" si="33"/>
        <v>0.001262</v>
      </c>
      <c r="N139" s="8">
        <f t="shared" si="4"/>
        <v>0.8297272527</v>
      </c>
      <c r="O139" s="8">
        <f t="shared" si="102"/>
        <v>-0.1866582434</v>
      </c>
    </row>
    <row r="140" ht="14.25" customHeight="1">
      <c r="J140" s="6">
        <f t="shared" si="2"/>
        <v>149</v>
      </c>
      <c r="K140" s="5"/>
      <c r="L140" s="5">
        <f t="shared" si="1"/>
        <v>0.01524955794</v>
      </c>
      <c r="M140" s="9">
        <f t="shared" si="33"/>
        <v>0.001262</v>
      </c>
      <c r="N140" s="8">
        <f t="shared" si="4"/>
        <v>0.8286814567</v>
      </c>
      <c r="O140" s="8">
        <f t="shared" si="102"/>
        <v>-0.1879194478</v>
      </c>
    </row>
    <row r="141" ht="14.25" customHeight="1">
      <c r="J141" s="6">
        <f t="shared" si="2"/>
        <v>150</v>
      </c>
      <c r="K141" s="5"/>
      <c r="L141" s="5">
        <f t="shared" si="1"/>
        <v>0.01524955794</v>
      </c>
      <c r="M141" s="9">
        <f t="shared" si="33"/>
        <v>0.001262</v>
      </c>
      <c r="N141" s="8">
        <f t="shared" si="4"/>
        <v>0.8276369788</v>
      </c>
      <c r="O141" s="8">
        <f t="shared" si="102"/>
        <v>-0.1891806521</v>
      </c>
    </row>
    <row r="142" ht="14.25" customHeight="1">
      <c r="J142" s="6">
        <f t="shared" si="2"/>
        <v>151</v>
      </c>
      <c r="K142" s="5"/>
      <c r="L142" s="5">
        <f t="shared" si="1"/>
        <v>0.01524955794</v>
      </c>
      <c r="M142" s="9">
        <f t="shared" si="33"/>
        <v>0.001262</v>
      </c>
      <c r="N142" s="8">
        <f t="shared" si="4"/>
        <v>0.8265938174</v>
      </c>
      <c r="O142" s="8">
        <f t="shared" si="102"/>
        <v>-0.1904418564</v>
      </c>
    </row>
    <row r="143" ht="14.25" customHeight="1">
      <c r="J143" s="6">
        <f t="shared" si="2"/>
        <v>152</v>
      </c>
      <c r="K143" s="5"/>
      <c r="L143" s="5">
        <f t="shared" si="1"/>
        <v>0.01524955794</v>
      </c>
      <c r="M143" s="9">
        <f t="shared" si="33"/>
        <v>0.001262</v>
      </c>
      <c r="N143" s="8">
        <f t="shared" si="4"/>
        <v>0.8255519708</v>
      </c>
      <c r="O143" s="8">
        <f t="shared" si="102"/>
        <v>-0.1917030608</v>
      </c>
    </row>
    <row r="144" ht="14.25" customHeight="1">
      <c r="J144" s="6">
        <f t="shared" si="2"/>
        <v>153</v>
      </c>
      <c r="K144" s="5"/>
      <c r="L144" s="5">
        <f t="shared" si="1"/>
        <v>0.01524955794</v>
      </c>
      <c r="M144" s="9">
        <f t="shared" si="33"/>
        <v>0.001262</v>
      </c>
      <c r="N144" s="8">
        <f t="shared" si="4"/>
        <v>0.8245114374</v>
      </c>
      <c r="O144" s="8">
        <f t="shared" si="102"/>
        <v>-0.1929642651</v>
      </c>
    </row>
    <row r="145" ht="14.25" customHeight="1">
      <c r="J145" s="6">
        <f t="shared" si="2"/>
        <v>154</v>
      </c>
      <c r="K145" s="5"/>
      <c r="L145" s="5">
        <f t="shared" si="1"/>
        <v>0.01524955794</v>
      </c>
      <c r="M145" s="9">
        <f t="shared" si="33"/>
        <v>0.001262</v>
      </c>
      <c r="N145" s="8">
        <f t="shared" si="4"/>
        <v>0.8234722155</v>
      </c>
      <c r="O145" s="8">
        <f t="shared" si="102"/>
        <v>-0.1942254695</v>
      </c>
    </row>
    <row r="146" ht="14.25" customHeight="1">
      <c r="J146" s="6">
        <f t="shared" si="2"/>
        <v>155</v>
      </c>
      <c r="K146" s="5"/>
      <c r="L146" s="5">
        <f t="shared" si="1"/>
        <v>0.01524955794</v>
      </c>
      <c r="M146" s="9">
        <f t="shared" si="33"/>
        <v>0.001262</v>
      </c>
      <c r="N146" s="8">
        <f t="shared" si="4"/>
        <v>0.8224343034</v>
      </c>
      <c r="O146" s="8">
        <f t="shared" si="102"/>
        <v>-0.1954866738</v>
      </c>
    </row>
    <row r="147" ht="14.25" customHeight="1">
      <c r="J147" s="6">
        <f t="shared" si="2"/>
        <v>156</v>
      </c>
      <c r="K147" s="5"/>
      <c r="L147" s="5">
        <f t="shared" si="1"/>
        <v>0.01524955794</v>
      </c>
      <c r="M147" s="9">
        <f t="shared" si="33"/>
        <v>0.001262</v>
      </c>
      <c r="N147" s="8">
        <f t="shared" si="4"/>
        <v>0.8213976995</v>
      </c>
      <c r="O147" s="8">
        <f t="shared" si="102"/>
        <v>-0.1967478782</v>
      </c>
    </row>
    <row r="148" ht="14.25" customHeight="1">
      <c r="J148" s="6">
        <f t="shared" si="2"/>
        <v>157</v>
      </c>
      <c r="K148" s="5"/>
      <c r="L148" s="5">
        <f t="shared" si="1"/>
        <v>0.01524955794</v>
      </c>
      <c r="M148" s="9">
        <f t="shared" si="33"/>
        <v>0.001262</v>
      </c>
      <c r="N148" s="8">
        <f t="shared" si="4"/>
        <v>0.8203624021</v>
      </c>
      <c r="O148" s="8">
        <f t="shared" si="102"/>
        <v>-0.1980090825</v>
      </c>
    </row>
    <row r="149" ht="14.25" customHeight="1">
      <c r="J149" s="6">
        <f t="shared" si="2"/>
        <v>158</v>
      </c>
      <c r="K149" s="5"/>
      <c r="L149" s="5">
        <f t="shared" si="1"/>
        <v>0.01524955794</v>
      </c>
      <c r="M149" s="9">
        <f t="shared" si="33"/>
        <v>0.001262</v>
      </c>
      <c r="N149" s="8">
        <f t="shared" si="4"/>
        <v>0.8193284097</v>
      </c>
      <c r="O149" s="8">
        <f t="shared" si="102"/>
        <v>-0.1992702869</v>
      </c>
    </row>
    <row r="150" ht="14.25" customHeight="1">
      <c r="J150" s="6">
        <f t="shared" si="2"/>
        <v>159</v>
      </c>
      <c r="K150" s="5"/>
      <c r="L150" s="5">
        <f t="shared" si="1"/>
        <v>0.01524955794</v>
      </c>
      <c r="M150" s="9">
        <f t="shared" si="33"/>
        <v>0.001262</v>
      </c>
      <c r="N150" s="8">
        <f t="shared" si="4"/>
        <v>0.8182957205</v>
      </c>
      <c r="O150" s="8">
        <f t="shared" si="102"/>
        <v>-0.2005314912</v>
      </c>
    </row>
    <row r="151" ht="14.25" customHeight="1">
      <c r="J151" s="6">
        <f t="shared" si="2"/>
        <v>160</v>
      </c>
      <c r="K151" s="5"/>
      <c r="L151" s="5">
        <f t="shared" si="1"/>
        <v>0.01524955794</v>
      </c>
      <c r="M151" s="9">
        <f t="shared" si="33"/>
        <v>0.001262</v>
      </c>
      <c r="N151" s="8">
        <f t="shared" si="4"/>
        <v>0.8172643329</v>
      </c>
      <c r="O151" s="8">
        <f t="shared" si="102"/>
        <v>-0.2017926956</v>
      </c>
    </row>
    <row r="152" ht="14.25" customHeight="1">
      <c r="J152" s="6">
        <f t="shared" si="2"/>
        <v>161</v>
      </c>
      <c r="K152" s="5"/>
      <c r="L152" s="5">
        <f t="shared" si="1"/>
        <v>0.01524955794</v>
      </c>
      <c r="M152" s="9">
        <f t="shared" si="33"/>
        <v>0.001262</v>
      </c>
      <c r="N152" s="8">
        <f t="shared" si="4"/>
        <v>0.8162342453</v>
      </c>
      <c r="O152" s="8">
        <f t="shared" si="102"/>
        <v>-0.2030538999</v>
      </c>
    </row>
    <row r="153" ht="14.25" customHeight="1">
      <c r="J153" s="6">
        <f t="shared" si="2"/>
        <v>162</v>
      </c>
      <c r="K153" s="5"/>
      <c r="L153" s="5">
        <f t="shared" si="1"/>
        <v>0.01524955794</v>
      </c>
      <c r="M153" s="9">
        <f t="shared" si="33"/>
        <v>0.001262</v>
      </c>
      <c r="N153" s="8">
        <f t="shared" si="4"/>
        <v>0.815205456</v>
      </c>
      <c r="O153" s="8">
        <f t="shared" si="102"/>
        <v>-0.2043151043</v>
      </c>
    </row>
    <row r="154" ht="14.25" customHeight="1">
      <c r="J154" s="6">
        <f t="shared" si="2"/>
        <v>163</v>
      </c>
      <c r="K154" s="5"/>
      <c r="L154" s="5">
        <f t="shared" si="1"/>
        <v>0.01524955794</v>
      </c>
      <c r="M154" s="9">
        <f t="shared" si="33"/>
        <v>0.001262</v>
      </c>
      <c r="N154" s="8">
        <f t="shared" si="4"/>
        <v>0.8141779634</v>
      </c>
      <c r="O154" s="8">
        <f t="shared" si="102"/>
        <v>-0.2055763086</v>
      </c>
    </row>
    <row r="155" ht="14.25" customHeight="1">
      <c r="J155" s="6">
        <f t="shared" si="2"/>
        <v>164</v>
      </c>
      <c r="K155" s="5"/>
      <c r="L155" s="5">
        <f t="shared" si="1"/>
        <v>0.01524955794</v>
      </c>
      <c r="M155" s="9">
        <f t="shared" si="33"/>
        <v>0.001262</v>
      </c>
      <c r="N155" s="8">
        <f t="shared" si="4"/>
        <v>0.8131517659</v>
      </c>
      <c r="O155" s="8">
        <f t="shared" si="102"/>
        <v>-0.206837513</v>
      </c>
    </row>
    <row r="156" ht="14.25" customHeight="1">
      <c r="J156" s="6">
        <f t="shared" si="2"/>
        <v>165</v>
      </c>
      <c r="K156" s="5"/>
      <c r="L156" s="5">
        <f t="shared" si="1"/>
        <v>0.01524955794</v>
      </c>
      <c r="M156" s="9">
        <f t="shared" si="33"/>
        <v>0.001262</v>
      </c>
      <c r="N156" s="8">
        <f t="shared" si="4"/>
        <v>0.8121268618</v>
      </c>
      <c r="O156" s="8">
        <f t="shared" si="102"/>
        <v>-0.2080987173</v>
      </c>
    </row>
    <row r="157" ht="14.25" customHeight="1">
      <c r="J157" s="6">
        <f t="shared" si="2"/>
        <v>166</v>
      </c>
      <c r="K157" s="5"/>
      <c r="L157" s="5">
        <f t="shared" si="1"/>
        <v>0.01524955794</v>
      </c>
      <c r="M157" s="9">
        <f t="shared" si="33"/>
        <v>0.001262</v>
      </c>
      <c r="N157" s="8">
        <f t="shared" si="4"/>
        <v>0.8111032495</v>
      </c>
      <c r="O157" s="8">
        <f t="shared" si="102"/>
        <v>-0.2093599217</v>
      </c>
    </row>
    <row r="158" ht="14.25" customHeight="1">
      <c r="J158" s="6">
        <f t="shared" si="2"/>
        <v>167</v>
      </c>
      <c r="K158" s="5"/>
      <c r="L158" s="5">
        <f t="shared" si="1"/>
        <v>0.01524955794</v>
      </c>
      <c r="M158" s="9">
        <f t="shared" si="33"/>
        <v>0.001262</v>
      </c>
      <c r="N158" s="8">
        <f t="shared" si="4"/>
        <v>0.8100809273</v>
      </c>
      <c r="O158" s="8">
        <f t="shared" si="102"/>
        <v>-0.210621126</v>
      </c>
    </row>
    <row r="159" ht="14.25" customHeight="1">
      <c r="J159" s="6">
        <f t="shared" si="2"/>
        <v>168</v>
      </c>
      <c r="K159" s="5"/>
      <c r="L159" s="5">
        <f t="shared" si="1"/>
        <v>0.01524955794</v>
      </c>
      <c r="M159" s="9">
        <f t="shared" si="33"/>
        <v>0.001262</v>
      </c>
      <c r="N159" s="8">
        <f t="shared" si="4"/>
        <v>0.8090598938</v>
      </c>
      <c r="O159" s="8">
        <f t="shared" si="102"/>
        <v>-0.2118823304</v>
      </c>
    </row>
    <row r="160" ht="14.25" customHeight="1">
      <c r="J160" s="6">
        <f t="shared" si="2"/>
        <v>169</v>
      </c>
      <c r="K160" s="5"/>
      <c r="L160" s="5">
        <f t="shared" si="1"/>
        <v>0.01524955794</v>
      </c>
      <c r="M160" s="9">
        <f t="shared" si="33"/>
        <v>0.001262</v>
      </c>
      <c r="N160" s="8">
        <f t="shared" si="4"/>
        <v>0.8080401471</v>
      </c>
      <c r="O160" s="8">
        <f t="shared" si="102"/>
        <v>-0.2131435347</v>
      </c>
    </row>
    <row r="161" ht="14.25" customHeight="1">
      <c r="J161" s="6">
        <f t="shared" si="2"/>
        <v>170</v>
      </c>
      <c r="K161" s="5"/>
      <c r="L161" s="5">
        <f t="shared" si="1"/>
        <v>0.01524955794</v>
      </c>
      <c r="M161" s="9">
        <f t="shared" si="33"/>
        <v>0.001262</v>
      </c>
      <c r="N161" s="8">
        <f t="shared" si="4"/>
        <v>0.8070216857</v>
      </c>
      <c r="O161" s="8">
        <f t="shared" si="102"/>
        <v>-0.214404739</v>
      </c>
    </row>
    <row r="162" ht="14.25" customHeight="1">
      <c r="J162" s="6">
        <f t="shared" si="2"/>
        <v>171</v>
      </c>
      <c r="K162" s="5"/>
      <c r="L162" s="5">
        <f t="shared" si="1"/>
        <v>0.01524955794</v>
      </c>
      <c r="M162" s="9">
        <f t="shared" si="33"/>
        <v>0.001262</v>
      </c>
      <c r="N162" s="8">
        <f t="shared" si="4"/>
        <v>0.806004508</v>
      </c>
      <c r="O162" s="8">
        <f t="shared" si="102"/>
        <v>-0.2156659434</v>
      </c>
    </row>
    <row r="163" ht="14.25" customHeight="1">
      <c r="J163" s="6">
        <f t="shared" si="2"/>
        <v>172</v>
      </c>
      <c r="K163" s="5"/>
      <c r="L163" s="5">
        <f t="shared" si="1"/>
        <v>0.01524955794</v>
      </c>
      <c r="M163" s="9">
        <f t="shared" si="33"/>
        <v>0.001262</v>
      </c>
      <c r="N163" s="8">
        <f t="shared" si="4"/>
        <v>0.8049886124</v>
      </c>
      <c r="O163" s="8">
        <f t="shared" si="102"/>
        <v>-0.2169271477</v>
      </c>
    </row>
    <row r="164" ht="14.25" customHeight="1">
      <c r="J164" s="6">
        <f t="shared" si="2"/>
        <v>173</v>
      </c>
      <c r="K164" s="5"/>
      <c r="L164" s="5">
        <f t="shared" si="1"/>
        <v>0.01524955794</v>
      </c>
      <c r="M164" s="9">
        <f t="shared" si="33"/>
        <v>0.001262</v>
      </c>
      <c r="N164" s="8">
        <f t="shared" si="4"/>
        <v>0.8039739972</v>
      </c>
      <c r="O164" s="8">
        <f t="shared" si="102"/>
        <v>-0.2181883521</v>
      </c>
    </row>
    <row r="165" ht="14.25" customHeight="1">
      <c r="J165" s="6">
        <f t="shared" si="2"/>
        <v>174</v>
      </c>
      <c r="K165" s="5"/>
      <c r="L165" s="5">
        <f t="shared" si="1"/>
        <v>0.01524955794</v>
      </c>
      <c r="M165" s="9">
        <f t="shared" si="33"/>
        <v>0.001262</v>
      </c>
      <c r="N165" s="8">
        <f t="shared" si="4"/>
        <v>0.8029606609</v>
      </c>
      <c r="O165" s="8">
        <f t="shared" si="102"/>
        <v>-0.2194495564</v>
      </c>
    </row>
    <row r="166" ht="14.25" customHeight="1">
      <c r="J166" s="6">
        <f t="shared" si="2"/>
        <v>175</v>
      </c>
      <c r="K166" s="5"/>
      <c r="L166" s="5">
        <f t="shared" si="1"/>
        <v>0.01524955794</v>
      </c>
      <c r="M166" s="9">
        <f t="shared" si="33"/>
        <v>0.001262</v>
      </c>
      <c r="N166" s="8">
        <f t="shared" si="4"/>
        <v>0.8019486017</v>
      </c>
      <c r="O166" s="8">
        <f t="shared" si="102"/>
        <v>-0.2207107608</v>
      </c>
    </row>
    <row r="167" ht="14.25" customHeight="1">
      <c r="J167" s="6">
        <f t="shared" si="2"/>
        <v>176</v>
      </c>
      <c r="K167" s="5"/>
      <c r="L167" s="5">
        <f t="shared" si="1"/>
        <v>0.01524955794</v>
      </c>
      <c r="M167" s="9">
        <f t="shared" si="33"/>
        <v>0.001262</v>
      </c>
      <c r="N167" s="8">
        <f t="shared" si="4"/>
        <v>0.8009378182</v>
      </c>
      <c r="O167" s="8">
        <f t="shared" si="102"/>
        <v>-0.2219719651</v>
      </c>
    </row>
    <row r="168" ht="14.25" customHeight="1">
      <c r="J168" s="6">
        <f t="shared" si="2"/>
        <v>177</v>
      </c>
      <c r="K168" s="5"/>
      <c r="L168" s="5">
        <f t="shared" si="1"/>
        <v>0.01524955794</v>
      </c>
      <c r="M168" s="9">
        <f t="shared" si="33"/>
        <v>0.001262</v>
      </c>
      <c r="N168" s="8">
        <f t="shared" si="4"/>
        <v>0.7999283087</v>
      </c>
      <c r="O168" s="8">
        <f t="shared" si="102"/>
        <v>-0.2232331695</v>
      </c>
    </row>
    <row r="169" ht="14.25" customHeight="1">
      <c r="J169" s="6">
        <f t="shared" si="2"/>
        <v>178</v>
      </c>
      <c r="K169" s="5"/>
      <c r="L169" s="5">
        <f t="shared" si="1"/>
        <v>0.01524955794</v>
      </c>
      <c r="M169" s="9">
        <f t="shared" si="33"/>
        <v>0.001262</v>
      </c>
      <c r="N169" s="8">
        <f t="shared" si="4"/>
        <v>0.7989200716</v>
      </c>
      <c r="O169" s="8">
        <f t="shared" si="102"/>
        <v>-0.2244943738</v>
      </c>
    </row>
    <row r="170" ht="14.25" customHeight="1">
      <c r="J170" s="6">
        <f t="shared" si="2"/>
        <v>179</v>
      </c>
      <c r="K170" s="5"/>
      <c r="L170" s="5">
        <f t="shared" si="1"/>
        <v>0.01524955794</v>
      </c>
      <c r="M170" s="9">
        <f t="shared" si="33"/>
        <v>0.001262</v>
      </c>
      <c r="N170" s="8">
        <f t="shared" si="4"/>
        <v>0.7979131052</v>
      </c>
      <c r="O170" s="8">
        <f t="shared" si="102"/>
        <v>-0.2257555782</v>
      </c>
    </row>
    <row r="171" ht="14.25" customHeight="1">
      <c r="J171" s="6">
        <f t="shared" si="2"/>
        <v>180</v>
      </c>
      <c r="K171" s="5"/>
      <c r="L171" s="5">
        <f t="shared" si="1"/>
        <v>0.01524955794</v>
      </c>
      <c r="M171" s="9">
        <f t="shared" si="33"/>
        <v>0.001262</v>
      </c>
      <c r="N171" s="8">
        <f t="shared" si="4"/>
        <v>0.7969074081</v>
      </c>
      <c r="O171" s="8">
        <f t="shared" si="102"/>
        <v>-0.2270167825</v>
      </c>
    </row>
    <row r="172" ht="14.25" customHeight="1">
      <c r="J172" s="6">
        <f t="shared" si="2"/>
        <v>181</v>
      </c>
      <c r="K172" s="5"/>
      <c r="L172" s="5">
        <f t="shared" si="1"/>
        <v>0.01524955794</v>
      </c>
      <c r="M172" s="9">
        <f t="shared" si="33"/>
        <v>0.001262</v>
      </c>
      <c r="N172" s="8">
        <f t="shared" si="4"/>
        <v>0.7959029785</v>
      </c>
      <c r="O172" s="8">
        <f t="shared" si="102"/>
        <v>-0.2282779869</v>
      </c>
    </row>
    <row r="173" ht="14.25" customHeight="1">
      <c r="J173" s="6">
        <f t="shared" si="2"/>
        <v>182</v>
      </c>
      <c r="K173" s="5"/>
      <c r="L173" s="5">
        <f t="shared" si="1"/>
        <v>0.01524955794</v>
      </c>
      <c r="M173" s="9">
        <f t="shared" si="33"/>
        <v>0.001262</v>
      </c>
      <c r="N173" s="8">
        <f t="shared" si="4"/>
        <v>0.7948998149</v>
      </c>
      <c r="O173" s="8">
        <f t="shared" si="102"/>
        <v>-0.2295391912</v>
      </c>
    </row>
    <row r="174" ht="14.25" customHeight="1">
      <c r="J174" s="6">
        <f t="shared" si="2"/>
        <v>183</v>
      </c>
      <c r="K174" s="5"/>
      <c r="L174" s="5">
        <f t="shared" si="1"/>
        <v>0.01524955794</v>
      </c>
      <c r="M174" s="9">
        <f t="shared" si="33"/>
        <v>0.001262</v>
      </c>
      <c r="N174" s="8">
        <f t="shared" si="4"/>
        <v>0.7938979158</v>
      </c>
      <c r="O174" s="8">
        <f t="shared" si="102"/>
        <v>-0.2308003956</v>
      </c>
    </row>
    <row r="175" ht="14.25" customHeight="1">
      <c r="J175" s="6">
        <f t="shared" si="2"/>
        <v>184</v>
      </c>
      <c r="K175" s="5"/>
      <c r="L175" s="5">
        <f t="shared" si="1"/>
        <v>0.01524955794</v>
      </c>
      <c r="M175" s="9">
        <f t="shared" si="33"/>
        <v>0.001262</v>
      </c>
      <c r="N175" s="8">
        <f t="shared" si="4"/>
        <v>0.7928972794</v>
      </c>
      <c r="O175" s="8">
        <f t="shared" si="102"/>
        <v>-0.2320615999</v>
      </c>
    </row>
    <row r="176" ht="14.25" customHeight="1">
      <c r="J176" s="6">
        <f t="shared" si="2"/>
        <v>185</v>
      </c>
      <c r="K176" s="5"/>
      <c r="L176" s="5">
        <f t="shared" si="1"/>
        <v>0.01524955794</v>
      </c>
      <c r="M176" s="9">
        <f t="shared" si="33"/>
        <v>0.001262</v>
      </c>
      <c r="N176" s="8">
        <f t="shared" si="4"/>
        <v>0.7918979042</v>
      </c>
      <c r="O176" s="8">
        <f t="shared" si="102"/>
        <v>-0.2333228043</v>
      </c>
    </row>
    <row r="177" ht="14.25" customHeight="1">
      <c r="J177" s="6">
        <f t="shared" si="2"/>
        <v>186</v>
      </c>
      <c r="K177" s="5"/>
      <c r="L177" s="5">
        <f t="shared" si="1"/>
        <v>0.01524955794</v>
      </c>
      <c r="M177" s="9">
        <f t="shared" si="33"/>
        <v>0.001262</v>
      </c>
      <c r="N177" s="8">
        <f t="shared" si="4"/>
        <v>0.7908997887</v>
      </c>
      <c r="O177" s="8">
        <f t="shared" si="102"/>
        <v>-0.2345840086</v>
      </c>
    </row>
    <row r="178" ht="14.25" customHeight="1">
      <c r="J178" s="6">
        <f t="shared" si="2"/>
        <v>187</v>
      </c>
      <c r="K178" s="5"/>
      <c r="L178" s="5">
        <f t="shared" si="1"/>
        <v>0.01524955794</v>
      </c>
      <c r="M178" s="9">
        <f t="shared" si="33"/>
        <v>0.001262</v>
      </c>
      <c r="N178" s="8">
        <f t="shared" si="4"/>
        <v>0.7899029312</v>
      </c>
      <c r="O178" s="8">
        <f t="shared" si="102"/>
        <v>-0.235845213</v>
      </c>
    </row>
    <row r="179" ht="14.25" customHeight="1">
      <c r="J179" s="6">
        <f t="shared" si="2"/>
        <v>188</v>
      </c>
      <c r="K179" s="5"/>
      <c r="L179" s="5">
        <f t="shared" si="1"/>
        <v>0.01524955794</v>
      </c>
      <c r="M179" s="9">
        <f t="shared" si="33"/>
        <v>0.001262</v>
      </c>
      <c r="N179" s="8">
        <f t="shared" si="4"/>
        <v>0.7889073302</v>
      </c>
      <c r="O179" s="8">
        <f t="shared" si="102"/>
        <v>-0.2371064173</v>
      </c>
    </row>
    <row r="180" ht="14.25" customHeight="1">
      <c r="J180" s="6">
        <f t="shared" si="2"/>
        <v>189</v>
      </c>
      <c r="K180" s="5"/>
      <c r="L180" s="5">
        <f t="shared" si="1"/>
        <v>0.01524955794</v>
      </c>
      <c r="M180" s="9">
        <f t="shared" si="33"/>
        <v>0.001262</v>
      </c>
      <c r="N180" s="8">
        <f t="shared" si="4"/>
        <v>0.787912984</v>
      </c>
      <c r="O180" s="8">
        <f t="shared" si="102"/>
        <v>-0.2383676216</v>
      </c>
    </row>
    <row r="181" ht="14.25" customHeight="1">
      <c r="J181" s="6">
        <f t="shared" si="2"/>
        <v>190</v>
      </c>
      <c r="K181" s="5"/>
      <c r="L181" s="5">
        <f t="shared" si="1"/>
        <v>0.01524955794</v>
      </c>
      <c r="M181" s="9">
        <f t="shared" si="33"/>
        <v>0.001262</v>
      </c>
      <c r="N181" s="8">
        <f t="shared" si="4"/>
        <v>0.7869198911</v>
      </c>
      <c r="O181" s="8">
        <f t="shared" si="102"/>
        <v>-0.239628826</v>
      </c>
    </row>
    <row r="182" ht="14.25" customHeight="1">
      <c r="J182" s="6">
        <f t="shared" si="2"/>
        <v>191</v>
      </c>
      <c r="K182" s="5"/>
      <c r="L182" s="5">
        <f t="shared" si="1"/>
        <v>0.01524955794</v>
      </c>
      <c r="M182" s="9">
        <f t="shared" si="33"/>
        <v>0.001262</v>
      </c>
      <c r="N182" s="8">
        <f t="shared" si="4"/>
        <v>0.7859280499</v>
      </c>
      <c r="O182" s="8">
        <f t="shared" si="102"/>
        <v>-0.2408900303</v>
      </c>
    </row>
    <row r="183" ht="14.25" customHeight="1">
      <c r="J183" s="6">
        <f t="shared" si="2"/>
        <v>192</v>
      </c>
      <c r="K183" s="5"/>
      <c r="L183" s="5">
        <f t="shared" si="1"/>
        <v>0.01524955794</v>
      </c>
      <c r="M183" s="9">
        <f t="shared" si="33"/>
        <v>0.001262</v>
      </c>
      <c r="N183" s="8">
        <f t="shared" si="4"/>
        <v>0.7849374588</v>
      </c>
      <c r="O183" s="8">
        <f t="shared" si="102"/>
        <v>-0.2421512347</v>
      </c>
    </row>
    <row r="184" ht="14.25" customHeight="1">
      <c r="J184" s="6">
        <f t="shared" si="2"/>
        <v>193</v>
      </c>
      <c r="K184" s="5"/>
      <c r="L184" s="5">
        <f t="shared" si="1"/>
        <v>0.01524955794</v>
      </c>
      <c r="M184" s="9">
        <f t="shared" si="33"/>
        <v>0.001262</v>
      </c>
      <c r="N184" s="8">
        <f t="shared" si="4"/>
        <v>0.7839481163</v>
      </c>
      <c r="O184" s="8">
        <f t="shared" si="102"/>
        <v>-0.243412439</v>
      </c>
    </row>
    <row r="185" ht="14.25" customHeight="1">
      <c r="J185" s="6">
        <f t="shared" si="2"/>
        <v>194</v>
      </c>
      <c r="K185" s="5"/>
      <c r="L185" s="5">
        <f t="shared" si="1"/>
        <v>0.01524955794</v>
      </c>
      <c r="M185" s="9">
        <f t="shared" si="33"/>
        <v>0.001262</v>
      </c>
      <c r="N185" s="8">
        <f t="shared" si="4"/>
        <v>0.7829600207</v>
      </c>
      <c r="O185" s="8">
        <f t="shared" si="102"/>
        <v>-0.2446736434</v>
      </c>
    </row>
    <row r="186" ht="14.25" customHeight="1">
      <c r="J186" s="6">
        <f t="shared" si="2"/>
        <v>195</v>
      </c>
      <c r="K186" s="5"/>
      <c r="L186" s="5">
        <f t="shared" si="1"/>
        <v>0.01524955794</v>
      </c>
      <c r="M186" s="9">
        <f t="shared" si="33"/>
        <v>0.001262</v>
      </c>
      <c r="N186" s="8">
        <f t="shared" si="4"/>
        <v>0.7819731706</v>
      </c>
      <c r="O186" s="8">
        <f t="shared" si="102"/>
        <v>-0.2459348477</v>
      </c>
    </row>
    <row r="187" ht="14.25" customHeight="1">
      <c r="J187" s="6">
        <f t="shared" si="2"/>
        <v>196</v>
      </c>
      <c r="K187" s="5"/>
      <c r="L187" s="5">
        <f t="shared" si="1"/>
        <v>0.01524955794</v>
      </c>
      <c r="M187" s="9">
        <f t="shared" si="33"/>
        <v>0.001262</v>
      </c>
      <c r="N187" s="8">
        <f t="shared" si="4"/>
        <v>0.7809875643</v>
      </c>
      <c r="O187" s="8">
        <f t="shared" si="102"/>
        <v>-0.2471960521</v>
      </c>
    </row>
    <row r="188" ht="14.25" customHeight="1">
      <c r="J188" s="6">
        <f t="shared" si="2"/>
        <v>197</v>
      </c>
      <c r="K188" s="5"/>
      <c r="L188" s="5">
        <f t="shared" si="1"/>
        <v>0.01524955794</v>
      </c>
      <c r="M188" s="9">
        <f t="shared" si="33"/>
        <v>0.001262</v>
      </c>
      <c r="N188" s="8">
        <f t="shared" si="4"/>
        <v>0.7800032002</v>
      </c>
      <c r="O188" s="8">
        <f t="shared" si="102"/>
        <v>-0.2484572564</v>
      </c>
    </row>
    <row r="189" ht="14.25" customHeight="1">
      <c r="J189" s="6">
        <f t="shared" si="2"/>
        <v>198</v>
      </c>
      <c r="K189" s="5"/>
      <c r="L189" s="5">
        <f t="shared" si="1"/>
        <v>0.01524955794</v>
      </c>
      <c r="M189" s="9">
        <f t="shared" si="33"/>
        <v>0.001262</v>
      </c>
      <c r="N189" s="8">
        <f t="shared" si="4"/>
        <v>0.7790200769</v>
      </c>
      <c r="O189" s="8">
        <f t="shared" si="102"/>
        <v>-0.2497184608</v>
      </c>
    </row>
    <row r="190" ht="14.25" customHeight="1">
      <c r="J190" s="6">
        <f t="shared" si="2"/>
        <v>199</v>
      </c>
      <c r="K190" s="5"/>
      <c r="L190" s="5">
        <f t="shared" si="1"/>
        <v>0.01524955794</v>
      </c>
      <c r="M190" s="9">
        <f t="shared" si="33"/>
        <v>0.001262</v>
      </c>
      <c r="N190" s="8">
        <f t="shared" si="4"/>
        <v>0.7780381927</v>
      </c>
      <c r="O190" s="8">
        <f t="shared" si="102"/>
        <v>-0.2509796651</v>
      </c>
    </row>
    <row r="191" ht="14.25" customHeight="1">
      <c r="J191" s="6">
        <f t="shared" si="2"/>
        <v>200</v>
      </c>
      <c r="K191" s="5"/>
      <c r="L191" s="5">
        <f t="shared" si="1"/>
        <v>0.01524955794</v>
      </c>
      <c r="M191" s="9">
        <f t="shared" si="33"/>
        <v>0.001262</v>
      </c>
      <c r="N191" s="8">
        <f t="shared" si="4"/>
        <v>0.7770575461</v>
      </c>
      <c r="O191" s="8">
        <f t="shared" si="102"/>
        <v>-0.2522408695</v>
      </c>
    </row>
    <row r="192" ht="14.25" customHeight="1">
      <c r="J192" s="6">
        <f t="shared" si="2"/>
        <v>201</v>
      </c>
      <c r="K192" s="5"/>
      <c r="L192" s="5">
        <f t="shared" si="1"/>
        <v>0.01524955794</v>
      </c>
      <c r="M192" s="9">
        <f t="shared" si="33"/>
        <v>0.001262</v>
      </c>
      <c r="N192" s="8">
        <f t="shared" si="4"/>
        <v>0.7760781355</v>
      </c>
      <c r="O192" s="8">
        <f t="shared" si="102"/>
        <v>-0.2535020738</v>
      </c>
    </row>
    <row r="193" ht="14.25" customHeight="1">
      <c r="J193" s="6">
        <f t="shared" si="2"/>
        <v>202</v>
      </c>
      <c r="K193" s="5"/>
      <c r="L193" s="5">
        <f t="shared" si="1"/>
        <v>0.01524955794</v>
      </c>
      <c r="M193" s="9">
        <f t="shared" si="33"/>
        <v>0.001262</v>
      </c>
      <c r="N193" s="8">
        <f t="shared" si="4"/>
        <v>0.7750999593</v>
      </c>
      <c r="O193" s="8">
        <f t="shared" si="102"/>
        <v>-0.2547632782</v>
      </c>
    </row>
    <row r="194" ht="14.25" customHeight="1">
      <c r="J194" s="6">
        <f t="shared" si="2"/>
        <v>203</v>
      </c>
      <c r="K194" s="5"/>
      <c r="L194" s="5">
        <f t="shared" si="1"/>
        <v>0.01524955794</v>
      </c>
      <c r="M194" s="9">
        <f t="shared" si="33"/>
        <v>0.001262</v>
      </c>
      <c r="N194" s="8">
        <f t="shared" si="4"/>
        <v>0.7741230161</v>
      </c>
      <c r="O194" s="8">
        <f t="shared" si="102"/>
        <v>-0.2560244825</v>
      </c>
    </row>
    <row r="195" ht="14.25" customHeight="1">
      <c r="J195" s="6">
        <f t="shared" si="2"/>
        <v>204</v>
      </c>
      <c r="K195" s="5"/>
      <c r="L195" s="5">
        <f t="shared" si="1"/>
        <v>0.01524955794</v>
      </c>
      <c r="M195" s="9">
        <f t="shared" si="33"/>
        <v>0.001262</v>
      </c>
      <c r="N195" s="8">
        <f t="shared" si="4"/>
        <v>0.7731473042</v>
      </c>
      <c r="O195" s="8">
        <f t="shared" si="102"/>
        <v>-0.2572856869</v>
      </c>
    </row>
    <row r="196" ht="14.25" customHeight="1">
      <c r="J196" s="6">
        <f t="shared" si="2"/>
        <v>205</v>
      </c>
      <c r="K196" s="5"/>
      <c r="L196" s="5">
        <f t="shared" si="1"/>
        <v>0.01524955794</v>
      </c>
      <c r="M196" s="9">
        <f t="shared" si="33"/>
        <v>0.001262</v>
      </c>
      <c r="N196" s="8">
        <f t="shared" si="4"/>
        <v>0.7721728221</v>
      </c>
      <c r="O196" s="8">
        <f t="shared" si="102"/>
        <v>-0.2585468912</v>
      </c>
    </row>
    <row r="197" ht="14.25" customHeight="1">
      <c r="J197" s="6">
        <f t="shared" si="2"/>
        <v>206</v>
      </c>
      <c r="K197" s="5"/>
      <c r="L197" s="5">
        <f t="shared" si="1"/>
        <v>0.01524955794</v>
      </c>
      <c r="M197" s="9">
        <f t="shared" si="33"/>
        <v>0.001262</v>
      </c>
      <c r="N197" s="8">
        <f t="shared" si="4"/>
        <v>0.7711995682</v>
      </c>
      <c r="O197" s="8">
        <f t="shared" si="102"/>
        <v>-0.2598080956</v>
      </c>
    </row>
    <row r="198" ht="14.25" customHeight="1">
      <c r="J198" s="6">
        <f t="shared" si="2"/>
        <v>207</v>
      </c>
      <c r="K198" s="5"/>
      <c r="L198" s="5">
        <f t="shared" si="1"/>
        <v>0.01524955794</v>
      </c>
      <c r="M198" s="9">
        <f t="shared" si="33"/>
        <v>0.001262</v>
      </c>
      <c r="N198" s="8">
        <f t="shared" si="4"/>
        <v>0.7702275411</v>
      </c>
      <c r="O198" s="8">
        <f t="shared" si="102"/>
        <v>-0.2610692999</v>
      </c>
    </row>
    <row r="199" ht="14.25" customHeight="1">
      <c r="J199" s="6">
        <f t="shared" si="2"/>
        <v>208</v>
      </c>
      <c r="K199" s="5"/>
      <c r="L199" s="5">
        <f t="shared" si="1"/>
        <v>0.01524955794</v>
      </c>
      <c r="M199" s="9">
        <f t="shared" si="33"/>
        <v>0.001262</v>
      </c>
      <c r="N199" s="8">
        <f t="shared" si="4"/>
        <v>0.7692567391</v>
      </c>
      <c r="O199" s="8">
        <f t="shared" si="102"/>
        <v>-0.2623305042</v>
      </c>
    </row>
    <row r="200" ht="14.25" customHeight="1">
      <c r="J200" s="6">
        <f t="shared" si="2"/>
        <v>209</v>
      </c>
      <c r="K200" s="5"/>
      <c r="L200" s="5">
        <f t="shared" si="1"/>
        <v>0.01524955794</v>
      </c>
      <c r="M200" s="9">
        <f t="shared" si="33"/>
        <v>0.001262</v>
      </c>
      <c r="N200" s="8">
        <f t="shared" si="4"/>
        <v>0.7682871607</v>
      </c>
      <c r="O200" s="8">
        <f t="shared" si="102"/>
        <v>-0.2635917086</v>
      </c>
    </row>
    <row r="201" ht="14.25" customHeight="1">
      <c r="J201" s="6">
        <f t="shared" si="2"/>
        <v>210</v>
      </c>
      <c r="K201" s="5"/>
      <c r="L201" s="5">
        <f t="shared" si="1"/>
        <v>0.01524955794</v>
      </c>
      <c r="M201" s="9">
        <f t="shared" si="33"/>
        <v>0.001262</v>
      </c>
      <c r="N201" s="8">
        <f t="shared" si="4"/>
        <v>0.7673188043</v>
      </c>
      <c r="O201" s="8">
        <f t="shared" si="102"/>
        <v>-0.2648529129</v>
      </c>
    </row>
    <row r="202" ht="14.25" customHeight="1">
      <c r="J202" s="6">
        <f t="shared" si="2"/>
        <v>211</v>
      </c>
      <c r="K202" s="5"/>
      <c r="L202" s="5">
        <f t="shared" si="1"/>
        <v>0.01524955794</v>
      </c>
      <c r="M202" s="9">
        <f t="shared" si="33"/>
        <v>0.001262</v>
      </c>
      <c r="N202" s="8">
        <f t="shared" si="4"/>
        <v>0.7663516685</v>
      </c>
      <c r="O202" s="8">
        <f t="shared" si="102"/>
        <v>-0.2661141173</v>
      </c>
    </row>
    <row r="203" ht="14.25" customHeight="1">
      <c r="J203" s="6">
        <f t="shared" si="2"/>
        <v>212</v>
      </c>
      <c r="K203" s="5"/>
      <c r="L203" s="5">
        <f t="shared" si="1"/>
        <v>0.01524955794</v>
      </c>
      <c r="M203" s="9">
        <f t="shared" si="33"/>
        <v>0.001262</v>
      </c>
      <c r="N203" s="8">
        <f t="shared" si="4"/>
        <v>0.7653857517</v>
      </c>
      <c r="O203" s="8">
        <f t="shared" si="102"/>
        <v>-0.2673753216</v>
      </c>
    </row>
    <row r="204" ht="14.25" customHeight="1">
      <c r="J204" s="6">
        <f t="shared" si="2"/>
        <v>213</v>
      </c>
      <c r="K204" s="5"/>
      <c r="L204" s="5">
        <f t="shared" si="1"/>
        <v>0.01524955794</v>
      </c>
      <c r="M204" s="9">
        <f t="shared" si="33"/>
        <v>0.001262</v>
      </c>
      <c r="N204" s="8">
        <f t="shared" si="4"/>
        <v>0.7644210523</v>
      </c>
      <c r="O204" s="8">
        <f t="shared" si="102"/>
        <v>-0.268636526</v>
      </c>
    </row>
    <row r="205" ht="14.25" customHeight="1">
      <c r="J205" s="6">
        <f t="shared" si="2"/>
        <v>214</v>
      </c>
      <c r="K205" s="5"/>
      <c r="L205" s="5">
        <f t="shared" si="1"/>
        <v>0.01524955794</v>
      </c>
      <c r="M205" s="9">
        <f t="shared" si="33"/>
        <v>0.001262</v>
      </c>
      <c r="N205" s="8">
        <f t="shared" si="4"/>
        <v>0.7634575689</v>
      </c>
      <c r="O205" s="8">
        <f t="shared" si="102"/>
        <v>-0.2698977303</v>
      </c>
    </row>
    <row r="206" ht="14.25" customHeight="1">
      <c r="J206" s="6">
        <f t="shared" si="2"/>
        <v>215</v>
      </c>
      <c r="K206" s="5"/>
      <c r="L206" s="5">
        <f t="shared" si="1"/>
        <v>0.01524955794</v>
      </c>
      <c r="M206" s="9">
        <f t="shared" si="33"/>
        <v>0.001262</v>
      </c>
      <c r="N206" s="8">
        <f t="shared" si="4"/>
        <v>0.7624952998</v>
      </c>
      <c r="O206" s="8">
        <f t="shared" si="102"/>
        <v>-0.2711589347</v>
      </c>
    </row>
    <row r="207" ht="14.25" customHeight="1">
      <c r="J207" s="6">
        <f t="shared" si="2"/>
        <v>216</v>
      </c>
      <c r="K207" s="5"/>
      <c r="L207" s="5">
        <f t="shared" si="1"/>
        <v>0.01524955794</v>
      </c>
      <c r="M207" s="9">
        <f t="shared" si="33"/>
        <v>0.001262</v>
      </c>
      <c r="N207" s="8">
        <f t="shared" si="4"/>
        <v>0.7615342436</v>
      </c>
      <c r="O207" s="8">
        <f t="shared" si="102"/>
        <v>-0.272420139</v>
      </c>
    </row>
    <row r="208" ht="14.25" customHeight="1">
      <c r="J208" s="6">
        <f t="shared" si="2"/>
        <v>217</v>
      </c>
      <c r="K208" s="5"/>
      <c r="L208" s="5">
        <f t="shared" si="1"/>
        <v>0.01524955794</v>
      </c>
      <c r="M208" s="9">
        <f t="shared" si="33"/>
        <v>0.001262</v>
      </c>
      <c r="N208" s="8">
        <f t="shared" si="4"/>
        <v>0.7605743987</v>
      </c>
      <c r="O208" s="8">
        <f t="shared" si="102"/>
        <v>-0.2736813434</v>
      </c>
    </row>
    <row r="209" ht="14.25" customHeight="1">
      <c r="J209" s="6">
        <f t="shared" si="2"/>
        <v>218</v>
      </c>
      <c r="K209" s="5"/>
      <c r="L209" s="5">
        <f t="shared" si="1"/>
        <v>0.01524955794</v>
      </c>
      <c r="M209" s="9">
        <f t="shared" si="33"/>
        <v>0.001262</v>
      </c>
      <c r="N209" s="8">
        <f t="shared" si="4"/>
        <v>0.7596157636</v>
      </c>
      <c r="O209" s="8">
        <f t="shared" si="102"/>
        <v>-0.2749425477</v>
      </c>
    </row>
    <row r="210" ht="14.25" customHeight="1">
      <c r="J210" s="6">
        <f t="shared" si="2"/>
        <v>219</v>
      </c>
      <c r="K210" s="5"/>
      <c r="L210" s="5">
        <f t="shared" si="1"/>
        <v>0.01524955794</v>
      </c>
      <c r="M210" s="9">
        <f t="shared" si="33"/>
        <v>0.001262</v>
      </c>
      <c r="N210" s="8">
        <f t="shared" si="4"/>
        <v>0.7586583368</v>
      </c>
      <c r="O210" s="8">
        <f t="shared" si="102"/>
        <v>-0.2762037521</v>
      </c>
    </row>
    <row r="211" ht="14.25" customHeight="1">
      <c r="J211" s="6">
        <f t="shared" si="2"/>
        <v>220</v>
      </c>
      <c r="K211" s="5"/>
      <c r="L211" s="5">
        <f t="shared" si="1"/>
        <v>0.01524955794</v>
      </c>
      <c r="M211" s="9">
        <f t="shared" si="33"/>
        <v>0.001262</v>
      </c>
      <c r="N211" s="8">
        <f t="shared" si="4"/>
        <v>0.7577021167</v>
      </c>
      <c r="O211" s="8">
        <f t="shared" si="102"/>
        <v>-0.2774649564</v>
      </c>
    </row>
    <row r="212" ht="14.25" customHeight="1">
      <c r="J212" s="6">
        <f t="shared" si="2"/>
        <v>221</v>
      </c>
      <c r="K212" s="5"/>
      <c r="L212" s="5">
        <f t="shared" si="1"/>
        <v>0.01524955794</v>
      </c>
      <c r="M212" s="9">
        <f t="shared" si="33"/>
        <v>0.001262</v>
      </c>
      <c r="N212" s="8">
        <f t="shared" si="4"/>
        <v>0.7567471019</v>
      </c>
      <c r="O212" s="8">
        <f t="shared" si="102"/>
        <v>-0.2787261608</v>
      </c>
    </row>
    <row r="213" ht="14.25" customHeight="1">
      <c r="J213" s="6">
        <f t="shared" si="2"/>
        <v>222</v>
      </c>
      <c r="K213" s="5"/>
      <c r="L213" s="5">
        <f t="shared" si="1"/>
        <v>0.01524955794</v>
      </c>
      <c r="M213" s="9">
        <f t="shared" si="33"/>
        <v>0.001262</v>
      </c>
      <c r="N213" s="8">
        <f t="shared" si="4"/>
        <v>0.7557932908</v>
      </c>
      <c r="O213" s="8">
        <f t="shared" si="102"/>
        <v>-0.2799873651</v>
      </c>
    </row>
    <row r="214" ht="14.25" customHeight="1">
      <c r="J214" s="6">
        <f t="shared" si="2"/>
        <v>223</v>
      </c>
      <c r="K214" s="5"/>
      <c r="L214" s="5">
        <f t="shared" si="1"/>
        <v>0.01524955794</v>
      </c>
      <c r="M214" s="9">
        <f t="shared" si="33"/>
        <v>0.001262</v>
      </c>
      <c r="N214" s="8">
        <f t="shared" si="4"/>
        <v>0.7548406818</v>
      </c>
      <c r="O214" s="8">
        <f t="shared" si="102"/>
        <v>-0.2812485695</v>
      </c>
    </row>
    <row r="215" ht="14.25" customHeight="1">
      <c r="J215" s="6">
        <f t="shared" si="2"/>
        <v>224</v>
      </c>
      <c r="K215" s="5"/>
      <c r="L215" s="5">
        <f t="shared" si="1"/>
        <v>0.01524955794</v>
      </c>
      <c r="M215" s="9">
        <f t="shared" si="33"/>
        <v>0.001262</v>
      </c>
      <c r="N215" s="8">
        <f t="shared" si="4"/>
        <v>0.7538892736</v>
      </c>
      <c r="O215" s="8">
        <f t="shared" si="102"/>
        <v>-0.2825097738</v>
      </c>
    </row>
    <row r="216" ht="14.25" customHeight="1">
      <c r="J216" s="6">
        <f t="shared" si="2"/>
        <v>225</v>
      </c>
      <c r="K216" s="5"/>
      <c r="L216" s="5">
        <f t="shared" si="1"/>
        <v>0.01524955794</v>
      </c>
      <c r="M216" s="9">
        <f t="shared" si="33"/>
        <v>0.001262</v>
      </c>
      <c r="N216" s="8">
        <f t="shared" si="4"/>
        <v>0.7529390645</v>
      </c>
      <c r="O216" s="8">
        <f t="shared" si="102"/>
        <v>-0.2837709782</v>
      </c>
    </row>
    <row r="217" ht="14.25" customHeight="1">
      <c r="J217" s="6">
        <f t="shared" si="2"/>
        <v>226</v>
      </c>
      <c r="K217" s="5"/>
      <c r="L217" s="5">
        <f t="shared" si="1"/>
        <v>0.01524955794</v>
      </c>
      <c r="M217" s="9">
        <f t="shared" si="33"/>
        <v>0.001262</v>
      </c>
      <c r="N217" s="8">
        <f t="shared" si="4"/>
        <v>0.751990053</v>
      </c>
      <c r="O217" s="8">
        <f t="shared" si="102"/>
        <v>-0.2850321825</v>
      </c>
    </row>
    <row r="218" ht="14.25" customHeight="1">
      <c r="J218" s="6">
        <f t="shared" si="2"/>
        <v>227</v>
      </c>
      <c r="K218" s="5"/>
      <c r="L218" s="5">
        <f t="shared" si="1"/>
        <v>0.01524955794</v>
      </c>
      <c r="M218" s="9">
        <f t="shared" si="33"/>
        <v>0.001262</v>
      </c>
      <c r="N218" s="8">
        <f t="shared" si="4"/>
        <v>0.7510422377</v>
      </c>
      <c r="O218" s="8">
        <f t="shared" si="102"/>
        <v>-0.2862933868</v>
      </c>
    </row>
    <row r="219" ht="14.25" customHeight="1">
      <c r="J219" s="6">
        <f t="shared" si="2"/>
        <v>228</v>
      </c>
      <c r="K219" s="5"/>
      <c r="L219" s="5">
        <f t="shared" si="1"/>
        <v>0.01524955794</v>
      </c>
      <c r="M219" s="9">
        <f t="shared" si="33"/>
        <v>0.001262</v>
      </c>
      <c r="N219" s="8">
        <f t="shared" si="4"/>
        <v>0.750095617</v>
      </c>
      <c r="O219" s="8">
        <f t="shared" si="102"/>
        <v>-0.2875545912</v>
      </c>
    </row>
    <row r="220" ht="14.25" customHeight="1">
      <c r="J220" s="6">
        <f t="shared" si="2"/>
        <v>229</v>
      </c>
      <c r="K220" s="5"/>
      <c r="L220" s="5">
        <f t="shared" si="1"/>
        <v>0.01524955794</v>
      </c>
      <c r="M220" s="9">
        <f t="shared" si="33"/>
        <v>0.001262</v>
      </c>
      <c r="N220" s="8">
        <f t="shared" si="4"/>
        <v>0.7491501895</v>
      </c>
      <c r="O220" s="8">
        <f t="shared" si="102"/>
        <v>-0.2888157955</v>
      </c>
    </row>
    <row r="221" ht="14.25" customHeight="1">
      <c r="J221" s="6">
        <f t="shared" si="2"/>
        <v>230</v>
      </c>
      <c r="K221" s="5"/>
      <c r="L221" s="5">
        <f t="shared" si="1"/>
        <v>0.01524955794</v>
      </c>
      <c r="M221" s="9">
        <f t="shared" si="33"/>
        <v>0.001262</v>
      </c>
      <c r="N221" s="8">
        <f t="shared" si="4"/>
        <v>0.7482059536</v>
      </c>
      <c r="O221" s="8">
        <f t="shared" si="102"/>
        <v>-0.2900769999</v>
      </c>
    </row>
    <row r="222" ht="14.25" customHeight="1">
      <c r="J222" s="6">
        <f t="shared" si="2"/>
        <v>231</v>
      </c>
      <c r="K222" s="5"/>
      <c r="L222" s="5">
        <f t="shared" si="1"/>
        <v>0.01524955794</v>
      </c>
      <c r="M222" s="9">
        <f t="shared" si="33"/>
        <v>0.001262</v>
      </c>
      <c r="N222" s="8">
        <f t="shared" si="4"/>
        <v>0.7472629078</v>
      </c>
      <c r="O222" s="8">
        <f t="shared" si="102"/>
        <v>-0.2913382042</v>
      </c>
    </row>
    <row r="223" ht="14.25" customHeight="1">
      <c r="J223" s="6">
        <f t="shared" si="2"/>
        <v>232</v>
      </c>
      <c r="K223" s="5"/>
      <c r="L223" s="5">
        <f t="shared" si="1"/>
        <v>0.01524955794</v>
      </c>
      <c r="M223" s="9">
        <f t="shared" si="33"/>
        <v>0.001262</v>
      </c>
      <c r="N223" s="8">
        <f t="shared" si="4"/>
        <v>0.7463210506</v>
      </c>
      <c r="O223" s="8">
        <f t="shared" si="102"/>
        <v>-0.2925994086</v>
      </c>
    </row>
    <row r="224" ht="14.25" customHeight="1">
      <c r="J224" s="6">
        <f t="shared" si="2"/>
        <v>233</v>
      </c>
      <c r="K224" s="5"/>
      <c r="L224" s="5">
        <f t="shared" si="1"/>
        <v>0.01524955794</v>
      </c>
      <c r="M224" s="9">
        <f t="shared" si="33"/>
        <v>0.001262</v>
      </c>
      <c r="N224" s="8">
        <f t="shared" si="4"/>
        <v>0.7453803806</v>
      </c>
      <c r="O224" s="8">
        <f t="shared" si="102"/>
        <v>-0.2938606129</v>
      </c>
    </row>
    <row r="225" ht="14.25" customHeight="1">
      <c r="J225" s="6">
        <f t="shared" si="2"/>
        <v>234</v>
      </c>
      <c r="K225" s="5"/>
      <c r="L225" s="5">
        <f t="shared" si="1"/>
        <v>0.01524955794</v>
      </c>
      <c r="M225" s="9">
        <f t="shared" si="33"/>
        <v>0.001262</v>
      </c>
      <c r="N225" s="8">
        <f t="shared" si="4"/>
        <v>0.7444408962</v>
      </c>
      <c r="O225" s="8">
        <f t="shared" si="102"/>
        <v>-0.2951218173</v>
      </c>
    </row>
    <row r="226" ht="14.25" customHeight="1">
      <c r="J226" s="6">
        <f t="shared" si="2"/>
        <v>235</v>
      </c>
      <c r="K226" s="5"/>
      <c r="L226" s="5">
        <f t="shared" si="1"/>
        <v>0.01524955794</v>
      </c>
      <c r="M226" s="9">
        <f t="shared" si="33"/>
        <v>0.001262</v>
      </c>
      <c r="N226" s="8">
        <f t="shared" si="4"/>
        <v>0.7435025959</v>
      </c>
      <c r="O226" s="8">
        <f t="shared" si="102"/>
        <v>-0.2963830216</v>
      </c>
    </row>
    <row r="227" ht="14.25" customHeight="1">
      <c r="J227" s="6">
        <f t="shared" si="2"/>
        <v>236</v>
      </c>
      <c r="K227" s="5"/>
      <c r="L227" s="5">
        <f t="shared" si="1"/>
        <v>0.01524955794</v>
      </c>
      <c r="M227" s="9">
        <f t="shared" si="33"/>
        <v>0.001262</v>
      </c>
      <c r="N227" s="8">
        <f t="shared" si="4"/>
        <v>0.7425654783</v>
      </c>
      <c r="O227" s="8">
        <f t="shared" si="102"/>
        <v>-0.297644226</v>
      </c>
    </row>
    <row r="228" ht="14.25" customHeight="1">
      <c r="J228" s="6">
        <f t="shared" si="2"/>
        <v>237</v>
      </c>
      <c r="K228" s="5"/>
      <c r="L228" s="5">
        <f t="shared" si="1"/>
        <v>0.01524955794</v>
      </c>
      <c r="M228" s="9">
        <f t="shared" si="33"/>
        <v>0.001262</v>
      </c>
      <c r="N228" s="8">
        <f t="shared" si="4"/>
        <v>0.7416295418</v>
      </c>
      <c r="O228" s="8">
        <f t="shared" si="102"/>
        <v>-0.2989054303</v>
      </c>
    </row>
    <row r="229" ht="14.25" customHeight="1">
      <c r="J229" s="6">
        <f t="shared" si="2"/>
        <v>238</v>
      </c>
      <c r="K229" s="5"/>
      <c r="L229" s="5">
        <f t="shared" si="1"/>
        <v>0.01524955794</v>
      </c>
      <c r="M229" s="9">
        <f t="shared" si="33"/>
        <v>0.001262</v>
      </c>
      <c r="N229" s="8">
        <f t="shared" si="4"/>
        <v>0.740694785</v>
      </c>
      <c r="O229" s="8">
        <f t="shared" si="102"/>
        <v>-0.3001666347</v>
      </c>
    </row>
    <row r="230" ht="14.25" customHeight="1">
      <c r="J230" s="6">
        <f t="shared" si="2"/>
        <v>239</v>
      </c>
      <c r="K230" s="5"/>
      <c r="L230" s="5">
        <f t="shared" si="1"/>
        <v>0.01524955794</v>
      </c>
      <c r="M230" s="9">
        <f t="shared" si="33"/>
        <v>0.001262</v>
      </c>
      <c r="N230" s="8">
        <f t="shared" si="4"/>
        <v>0.7397612063</v>
      </c>
      <c r="O230" s="8">
        <f t="shared" si="102"/>
        <v>-0.301427839</v>
      </c>
    </row>
    <row r="231" ht="14.25" customHeight="1">
      <c r="J231" s="6">
        <f t="shared" si="2"/>
        <v>240</v>
      </c>
      <c r="K231" s="5">
        <f>X2</f>
        <v>0.0156</v>
      </c>
      <c r="L231" s="5">
        <f t="shared" si="1"/>
        <v>0.01524955794</v>
      </c>
      <c r="M231" s="7">
        <f t="shared" si="33"/>
        <v>0.001262</v>
      </c>
      <c r="N231" s="8">
        <f t="shared" si="4"/>
        <v>0.7388288044</v>
      </c>
      <c r="O231" s="8">
        <f t="shared" si="102"/>
        <v>-0.3026890434</v>
      </c>
    </row>
    <row r="232" ht="14.25" customHeight="1">
      <c r="J232" s="6">
        <f t="shared" si="2"/>
        <v>241</v>
      </c>
      <c r="K232" s="5"/>
      <c r="L232" s="5">
        <f t="shared" si="1"/>
        <v>0.01524955794</v>
      </c>
      <c r="M232" s="9">
        <f t="shared" si="33"/>
        <v>0.001262</v>
      </c>
      <c r="N232" s="8">
        <f t="shared" si="4"/>
        <v>0.7378975776</v>
      </c>
      <c r="O232" s="8">
        <f t="shared" ref="O232:O351" si="103">$O$231+$G$38*(J232-$J$231)</f>
        <v>-0.3039502477</v>
      </c>
    </row>
    <row r="233" ht="14.25" customHeight="1">
      <c r="J233" s="6">
        <f t="shared" si="2"/>
        <v>242</v>
      </c>
      <c r="K233" s="5"/>
      <c r="L233" s="5">
        <f t="shared" si="1"/>
        <v>0.01524955794</v>
      </c>
      <c r="M233" s="9">
        <f t="shared" si="33"/>
        <v>0.001262</v>
      </c>
      <c r="N233" s="8">
        <f t="shared" si="4"/>
        <v>0.7369675246</v>
      </c>
      <c r="O233" s="8">
        <f t="shared" si="103"/>
        <v>-0.3052114521</v>
      </c>
    </row>
    <row r="234" ht="14.25" customHeight="1">
      <c r="J234" s="6">
        <f t="shared" si="2"/>
        <v>243</v>
      </c>
      <c r="K234" s="5"/>
      <c r="L234" s="5">
        <f t="shared" si="1"/>
        <v>0.01524955794</v>
      </c>
      <c r="M234" s="9">
        <f t="shared" si="33"/>
        <v>0.001262</v>
      </c>
      <c r="N234" s="8">
        <f t="shared" si="4"/>
        <v>0.7360386438</v>
      </c>
      <c r="O234" s="8">
        <f t="shared" si="103"/>
        <v>-0.3064726564</v>
      </c>
    </row>
    <row r="235" ht="14.25" customHeight="1">
      <c r="J235" s="6">
        <f t="shared" si="2"/>
        <v>244</v>
      </c>
      <c r="K235" s="5"/>
      <c r="L235" s="5">
        <f t="shared" si="1"/>
        <v>0.01524955794</v>
      </c>
      <c r="M235" s="9">
        <f t="shared" si="33"/>
        <v>0.001262</v>
      </c>
      <c r="N235" s="8">
        <f t="shared" si="4"/>
        <v>0.7351109338</v>
      </c>
      <c r="O235" s="8">
        <f t="shared" si="103"/>
        <v>-0.3077338608</v>
      </c>
    </row>
    <row r="236" ht="14.25" customHeight="1">
      <c r="J236" s="6">
        <f t="shared" si="2"/>
        <v>245</v>
      </c>
      <c r="K236" s="5"/>
      <c r="L236" s="5">
        <f t="shared" si="1"/>
        <v>0.01524955794</v>
      </c>
      <c r="M236" s="9">
        <f t="shared" si="33"/>
        <v>0.001262</v>
      </c>
      <c r="N236" s="8">
        <f t="shared" si="4"/>
        <v>0.7341843931</v>
      </c>
      <c r="O236" s="8">
        <f t="shared" si="103"/>
        <v>-0.3089950651</v>
      </c>
    </row>
    <row r="237" ht="14.25" customHeight="1">
      <c r="J237" s="6">
        <f t="shared" si="2"/>
        <v>246</v>
      </c>
      <c r="K237" s="5"/>
      <c r="L237" s="5">
        <f t="shared" si="1"/>
        <v>0.01524955794</v>
      </c>
      <c r="M237" s="9">
        <f t="shared" si="33"/>
        <v>0.001262</v>
      </c>
      <c r="N237" s="8">
        <f t="shared" si="4"/>
        <v>0.7332590203</v>
      </c>
      <c r="O237" s="8">
        <f t="shared" si="103"/>
        <v>-0.3102562694</v>
      </c>
    </row>
    <row r="238" ht="14.25" customHeight="1">
      <c r="J238" s="6">
        <f t="shared" si="2"/>
        <v>247</v>
      </c>
      <c r="K238" s="5"/>
      <c r="L238" s="5">
        <f t="shared" si="1"/>
        <v>0.01524955794</v>
      </c>
      <c r="M238" s="9">
        <f t="shared" si="33"/>
        <v>0.001262</v>
      </c>
      <c r="N238" s="8">
        <f t="shared" si="4"/>
        <v>0.7323348137</v>
      </c>
      <c r="O238" s="8">
        <f t="shared" si="103"/>
        <v>-0.3115174738</v>
      </c>
    </row>
    <row r="239" ht="14.25" customHeight="1">
      <c r="J239" s="6">
        <f t="shared" si="2"/>
        <v>248</v>
      </c>
      <c r="K239" s="5"/>
      <c r="L239" s="5">
        <f t="shared" si="1"/>
        <v>0.01524955794</v>
      </c>
      <c r="M239" s="9">
        <f t="shared" si="33"/>
        <v>0.001262</v>
      </c>
      <c r="N239" s="8">
        <f t="shared" si="4"/>
        <v>0.7314117721</v>
      </c>
      <c r="O239" s="8">
        <f t="shared" si="103"/>
        <v>-0.3127786781</v>
      </c>
    </row>
    <row r="240" ht="14.25" customHeight="1">
      <c r="J240" s="6">
        <f t="shared" si="2"/>
        <v>249</v>
      </c>
      <c r="K240" s="5"/>
      <c r="L240" s="5">
        <f t="shared" si="1"/>
        <v>0.01524955794</v>
      </c>
      <c r="M240" s="9">
        <f t="shared" si="33"/>
        <v>0.001262</v>
      </c>
      <c r="N240" s="8">
        <f t="shared" si="4"/>
        <v>0.7304898938</v>
      </c>
      <c r="O240" s="8">
        <f t="shared" si="103"/>
        <v>-0.3140398825</v>
      </c>
    </row>
    <row r="241" ht="14.25" customHeight="1">
      <c r="J241" s="6">
        <f t="shared" si="2"/>
        <v>250</v>
      </c>
      <c r="K241" s="5"/>
      <c r="L241" s="5">
        <f t="shared" si="1"/>
        <v>0.01524955794</v>
      </c>
      <c r="M241" s="9">
        <f t="shared" si="33"/>
        <v>0.001262</v>
      </c>
      <c r="N241" s="8">
        <f t="shared" si="4"/>
        <v>0.7295691775</v>
      </c>
      <c r="O241" s="8">
        <f t="shared" si="103"/>
        <v>-0.3153010868</v>
      </c>
    </row>
    <row r="242" ht="14.25" customHeight="1">
      <c r="J242" s="6">
        <f t="shared" si="2"/>
        <v>251</v>
      </c>
      <c r="K242" s="5"/>
      <c r="L242" s="5">
        <f t="shared" si="1"/>
        <v>0.01524955794</v>
      </c>
      <c r="M242" s="9">
        <f t="shared" si="33"/>
        <v>0.001262</v>
      </c>
      <c r="N242" s="8">
        <f t="shared" si="4"/>
        <v>0.7286496217</v>
      </c>
      <c r="O242" s="8">
        <f t="shared" si="103"/>
        <v>-0.3165622912</v>
      </c>
    </row>
    <row r="243" ht="14.25" customHeight="1">
      <c r="J243" s="6">
        <f t="shared" si="2"/>
        <v>252</v>
      </c>
      <c r="K243" s="5"/>
      <c r="L243" s="5">
        <f t="shared" si="1"/>
        <v>0.01524955794</v>
      </c>
      <c r="M243" s="9">
        <f t="shared" si="33"/>
        <v>0.001262</v>
      </c>
      <c r="N243" s="8">
        <f t="shared" si="4"/>
        <v>0.7277312249</v>
      </c>
      <c r="O243" s="8">
        <f t="shared" si="103"/>
        <v>-0.3178234955</v>
      </c>
    </row>
    <row r="244" ht="14.25" customHeight="1">
      <c r="J244" s="6">
        <f t="shared" si="2"/>
        <v>253</v>
      </c>
      <c r="K244" s="5"/>
      <c r="L244" s="5">
        <f t="shared" si="1"/>
        <v>0.01524955794</v>
      </c>
      <c r="M244" s="9">
        <f t="shared" si="33"/>
        <v>0.001262</v>
      </c>
      <c r="N244" s="8">
        <f t="shared" si="4"/>
        <v>0.7268139856</v>
      </c>
      <c r="O244" s="8">
        <f t="shared" si="103"/>
        <v>-0.3190846999</v>
      </c>
    </row>
    <row r="245" ht="14.25" customHeight="1">
      <c r="J245" s="6">
        <f t="shared" si="2"/>
        <v>254</v>
      </c>
      <c r="K245" s="5"/>
      <c r="L245" s="5">
        <f t="shared" si="1"/>
        <v>0.01524955794</v>
      </c>
      <c r="M245" s="9">
        <f t="shared" si="33"/>
        <v>0.001262</v>
      </c>
      <c r="N245" s="8">
        <f t="shared" si="4"/>
        <v>0.7258979025</v>
      </c>
      <c r="O245" s="8">
        <f t="shared" si="103"/>
        <v>-0.3203459042</v>
      </c>
    </row>
    <row r="246" ht="14.25" customHeight="1">
      <c r="J246" s="6">
        <f t="shared" si="2"/>
        <v>255</v>
      </c>
      <c r="K246" s="5"/>
      <c r="L246" s="5">
        <f t="shared" si="1"/>
        <v>0.01524955794</v>
      </c>
      <c r="M246" s="9">
        <f t="shared" si="33"/>
        <v>0.001262</v>
      </c>
      <c r="N246" s="8">
        <f t="shared" si="4"/>
        <v>0.724982974</v>
      </c>
      <c r="O246" s="8">
        <f t="shared" si="103"/>
        <v>-0.3216071086</v>
      </c>
    </row>
    <row r="247" ht="14.25" customHeight="1">
      <c r="J247" s="6">
        <f t="shared" si="2"/>
        <v>256</v>
      </c>
      <c r="K247" s="5"/>
      <c r="L247" s="5">
        <f t="shared" si="1"/>
        <v>0.01524955794</v>
      </c>
      <c r="M247" s="9">
        <f t="shared" si="33"/>
        <v>0.001262</v>
      </c>
      <c r="N247" s="8">
        <f t="shared" si="4"/>
        <v>0.7240691986</v>
      </c>
      <c r="O247" s="8">
        <f t="shared" si="103"/>
        <v>-0.3228683129</v>
      </c>
    </row>
    <row r="248" ht="14.25" customHeight="1">
      <c r="J248" s="6">
        <f t="shared" si="2"/>
        <v>257</v>
      </c>
      <c r="K248" s="5"/>
      <c r="L248" s="5">
        <f t="shared" si="1"/>
        <v>0.01524955794</v>
      </c>
      <c r="M248" s="9">
        <f t="shared" si="33"/>
        <v>0.001262</v>
      </c>
      <c r="N248" s="8">
        <f t="shared" si="4"/>
        <v>0.7231565751</v>
      </c>
      <c r="O248" s="8">
        <f t="shared" si="103"/>
        <v>-0.3241295173</v>
      </c>
    </row>
    <row r="249" ht="14.25" customHeight="1">
      <c r="J249" s="6">
        <f t="shared" si="2"/>
        <v>258</v>
      </c>
      <c r="K249" s="5"/>
      <c r="L249" s="5">
        <f t="shared" si="1"/>
        <v>0.01524955794</v>
      </c>
      <c r="M249" s="9">
        <f t="shared" si="33"/>
        <v>0.001262</v>
      </c>
      <c r="N249" s="8">
        <f t="shared" si="4"/>
        <v>0.7222451017</v>
      </c>
      <c r="O249" s="8">
        <f t="shared" si="103"/>
        <v>-0.3253907216</v>
      </c>
    </row>
    <row r="250" ht="14.25" customHeight="1">
      <c r="J250" s="6">
        <f t="shared" si="2"/>
        <v>259</v>
      </c>
      <c r="K250" s="5"/>
      <c r="L250" s="5">
        <f t="shared" si="1"/>
        <v>0.01524955794</v>
      </c>
      <c r="M250" s="9">
        <f t="shared" si="33"/>
        <v>0.001262</v>
      </c>
      <c r="N250" s="8">
        <f t="shared" si="4"/>
        <v>0.7213347772</v>
      </c>
      <c r="O250" s="8">
        <f t="shared" si="103"/>
        <v>-0.326651926</v>
      </c>
    </row>
    <row r="251" ht="14.25" customHeight="1">
      <c r="J251" s="6">
        <f t="shared" si="2"/>
        <v>260</v>
      </c>
      <c r="K251" s="5"/>
      <c r="L251" s="5">
        <f t="shared" si="1"/>
        <v>0.01524955794</v>
      </c>
      <c r="M251" s="9">
        <f t="shared" si="33"/>
        <v>0.001262</v>
      </c>
      <c r="N251" s="8">
        <f t="shared" si="4"/>
        <v>0.7204256001</v>
      </c>
      <c r="O251" s="8">
        <f t="shared" si="103"/>
        <v>-0.3279131303</v>
      </c>
    </row>
    <row r="252" ht="14.25" customHeight="1">
      <c r="J252" s="6">
        <f t="shared" si="2"/>
        <v>261</v>
      </c>
      <c r="K252" s="5"/>
      <c r="L252" s="5">
        <f t="shared" si="1"/>
        <v>0.01524955794</v>
      </c>
      <c r="M252" s="9">
        <f t="shared" si="33"/>
        <v>0.001262</v>
      </c>
      <c r="N252" s="8">
        <f t="shared" si="4"/>
        <v>0.719517569</v>
      </c>
      <c r="O252" s="8">
        <f t="shared" si="103"/>
        <v>-0.3291743347</v>
      </c>
    </row>
    <row r="253" ht="14.25" customHeight="1">
      <c r="J253" s="6">
        <f t="shared" si="2"/>
        <v>262</v>
      </c>
      <c r="K253" s="5"/>
      <c r="L253" s="5">
        <f t="shared" si="1"/>
        <v>0.01524955794</v>
      </c>
      <c r="M253" s="9">
        <f t="shared" si="33"/>
        <v>0.001262</v>
      </c>
      <c r="N253" s="8">
        <f t="shared" si="4"/>
        <v>0.7186106823</v>
      </c>
      <c r="O253" s="8">
        <f t="shared" si="103"/>
        <v>-0.330435539</v>
      </c>
    </row>
    <row r="254" ht="14.25" customHeight="1">
      <c r="J254" s="6">
        <f t="shared" si="2"/>
        <v>263</v>
      </c>
      <c r="K254" s="5"/>
      <c r="L254" s="5">
        <f t="shared" si="1"/>
        <v>0.01524955794</v>
      </c>
      <c r="M254" s="9">
        <f t="shared" si="33"/>
        <v>0.001262</v>
      </c>
      <c r="N254" s="8">
        <f t="shared" si="4"/>
        <v>0.7177049387</v>
      </c>
      <c r="O254" s="8">
        <f t="shared" si="103"/>
        <v>-0.3316967434</v>
      </c>
    </row>
    <row r="255" ht="14.25" customHeight="1">
      <c r="J255" s="6">
        <f t="shared" si="2"/>
        <v>264</v>
      </c>
      <c r="K255" s="5"/>
      <c r="L255" s="5">
        <f t="shared" si="1"/>
        <v>0.01524955794</v>
      </c>
      <c r="M255" s="9">
        <f t="shared" si="33"/>
        <v>0.001262</v>
      </c>
      <c r="N255" s="8">
        <f t="shared" si="4"/>
        <v>0.7168003366</v>
      </c>
      <c r="O255" s="8">
        <f t="shared" si="103"/>
        <v>-0.3329579477</v>
      </c>
    </row>
    <row r="256" ht="14.25" customHeight="1">
      <c r="J256" s="6">
        <f t="shared" si="2"/>
        <v>265</v>
      </c>
      <c r="K256" s="5"/>
      <c r="L256" s="5">
        <f t="shared" si="1"/>
        <v>0.01524955794</v>
      </c>
      <c r="M256" s="9">
        <f t="shared" si="33"/>
        <v>0.001262</v>
      </c>
      <c r="N256" s="8">
        <f t="shared" si="4"/>
        <v>0.7158968748</v>
      </c>
      <c r="O256" s="8">
        <f t="shared" si="103"/>
        <v>-0.334219152</v>
      </c>
    </row>
    <row r="257" ht="14.25" customHeight="1">
      <c r="J257" s="6">
        <f t="shared" si="2"/>
        <v>266</v>
      </c>
      <c r="K257" s="5"/>
      <c r="L257" s="5">
        <f t="shared" si="1"/>
        <v>0.01524955794</v>
      </c>
      <c r="M257" s="9">
        <f t="shared" si="33"/>
        <v>0.001262</v>
      </c>
      <c r="N257" s="8">
        <f t="shared" si="4"/>
        <v>0.7149945516</v>
      </c>
      <c r="O257" s="8">
        <f t="shared" si="103"/>
        <v>-0.3354803564</v>
      </c>
    </row>
    <row r="258" ht="14.25" customHeight="1">
      <c r="J258" s="6">
        <f t="shared" si="2"/>
        <v>267</v>
      </c>
      <c r="K258" s="5"/>
      <c r="L258" s="5">
        <f t="shared" si="1"/>
        <v>0.01524955794</v>
      </c>
      <c r="M258" s="9">
        <f t="shared" si="33"/>
        <v>0.001262</v>
      </c>
      <c r="N258" s="8">
        <f t="shared" si="4"/>
        <v>0.7140933658</v>
      </c>
      <c r="O258" s="8">
        <f t="shared" si="103"/>
        <v>-0.3367415607</v>
      </c>
    </row>
    <row r="259" ht="14.25" customHeight="1">
      <c r="J259" s="6">
        <f t="shared" si="2"/>
        <v>268</v>
      </c>
      <c r="K259" s="5"/>
      <c r="L259" s="5">
        <f t="shared" si="1"/>
        <v>0.01524955794</v>
      </c>
      <c r="M259" s="9">
        <f t="shared" si="33"/>
        <v>0.001262</v>
      </c>
      <c r="N259" s="8">
        <f t="shared" si="4"/>
        <v>0.7131933159</v>
      </c>
      <c r="O259" s="8">
        <f t="shared" si="103"/>
        <v>-0.3380027651</v>
      </c>
    </row>
    <row r="260" ht="14.25" customHeight="1">
      <c r="J260" s="6">
        <f t="shared" si="2"/>
        <v>269</v>
      </c>
      <c r="K260" s="5"/>
      <c r="L260" s="5">
        <f t="shared" si="1"/>
        <v>0.01524955794</v>
      </c>
      <c r="M260" s="9">
        <f t="shared" si="33"/>
        <v>0.001262</v>
      </c>
      <c r="N260" s="8">
        <f t="shared" si="4"/>
        <v>0.7122944003</v>
      </c>
      <c r="O260" s="8">
        <f t="shared" si="103"/>
        <v>-0.3392639694</v>
      </c>
    </row>
    <row r="261" ht="14.25" customHeight="1">
      <c r="J261" s="6">
        <f t="shared" si="2"/>
        <v>270</v>
      </c>
      <c r="K261" s="5"/>
      <c r="L261" s="5">
        <f t="shared" si="1"/>
        <v>0.01524955794</v>
      </c>
      <c r="M261" s="9">
        <f t="shared" si="33"/>
        <v>0.001262</v>
      </c>
      <c r="N261" s="8">
        <f t="shared" si="4"/>
        <v>0.7113966178</v>
      </c>
      <c r="O261" s="8">
        <f t="shared" si="103"/>
        <v>-0.3405251738</v>
      </c>
    </row>
    <row r="262" ht="14.25" customHeight="1">
      <c r="J262" s="6">
        <f t="shared" si="2"/>
        <v>271</v>
      </c>
      <c r="K262" s="5"/>
      <c r="L262" s="5">
        <f t="shared" si="1"/>
        <v>0.01524955794</v>
      </c>
      <c r="M262" s="9">
        <f t="shared" si="33"/>
        <v>0.001262</v>
      </c>
      <c r="N262" s="8">
        <f t="shared" si="4"/>
        <v>0.7104999668</v>
      </c>
      <c r="O262" s="8">
        <f t="shared" si="103"/>
        <v>-0.3417863781</v>
      </c>
    </row>
    <row r="263" ht="14.25" customHeight="1">
      <c r="J263" s="6">
        <f t="shared" si="2"/>
        <v>272</v>
      </c>
      <c r="K263" s="5"/>
      <c r="L263" s="5">
        <f t="shared" si="1"/>
        <v>0.01524955794</v>
      </c>
      <c r="M263" s="9">
        <f t="shared" si="33"/>
        <v>0.001262</v>
      </c>
      <c r="N263" s="8">
        <f t="shared" si="4"/>
        <v>0.709604446</v>
      </c>
      <c r="O263" s="8">
        <f t="shared" si="103"/>
        <v>-0.3430475825</v>
      </c>
    </row>
    <row r="264" ht="14.25" customHeight="1">
      <c r="J264" s="6">
        <f t="shared" si="2"/>
        <v>273</v>
      </c>
      <c r="K264" s="5"/>
      <c r="L264" s="5">
        <f t="shared" si="1"/>
        <v>0.01524955794</v>
      </c>
      <c r="M264" s="9">
        <f t="shared" si="33"/>
        <v>0.001262</v>
      </c>
      <c r="N264" s="8">
        <f t="shared" si="4"/>
        <v>0.7087100539</v>
      </c>
      <c r="O264" s="8">
        <f t="shared" si="103"/>
        <v>-0.3443087868</v>
      </c>
    </row>
    <row r="265" ht="14.25" customHeight="1">
      <c r="J265" s="6">
        <f t="shared" si="2"/>
        <v>274</v>
      </c>
      <c r="K265" s="5"/>
      <c r="L265" s="5">
        <f t="shared" si="1"/>
        <v>0.01524955794</v>
      </c>
      <c r="M265" s="9">
        <f t="shared" si="33"/>
        <v>0.001262</v>
      </c>
      <c r="N265" s="8">
        <f t="shared" si="4"/>
        <v>0.7078167891</v>
      </c>
      <c r="O265" s="8">
        <f t="shared" si="103"/>
        <v>-0.3455699912</v>
      </c>
    </row>
    <row r="266" ht="14.25" customHeight="1">
      <c r="J266" s="6">
        <f t="shared" si="2"/>
        <v>275</v>
      </c>
      <c r="K266" s="5"/>
      <c r="L266" s="5">
        <f t="shared" si="1"/>
        <v>0.01524955794</v>
      </c>
      <c r="M266" s="9">
        <f t="shared" si="33"/>
        <v>0.001262</v>
      </c>
      <c r="N266" s="8">
        <f t="shared" si="4"/>
        <v>0.7069246502</v>
      </c>
      <c r="O266" s="8">
        <f t="shared" si="103"/>
        <v>-0.3468311955</v>
      </c>
    </row>
    <row r="267" ht="14.25" customHeight="1">
      <c r="J267" s="6">
        <f t="shared" si="2"/>
        <v>276</v>
      </c>
      <c r="K267" s="5"/>
      <c r="L267" s="5">
        <f t="shared" si="1"/>
        <v>0.01524955794</v>
      </c>
      <c r="M267" s="9">
        <f t="shared" si="33"/>
        <v>0.001262</v>
      </c>
      <c r="N267" s="8">
        <f t="shared" si="4"/>
        <v>0.7060336358</v>
      </c>
      <c r="O267" s="8">
        <f t="shared" si="103"/>
        <v>-0.3480923999</v>
      </c>
    </row>
    <row r="268" ht="14.25" customHeight="1">
      <c r="J268" s="6">
        <f t="shared" si="2"/>
        <v>277</v>
      </c>
      <c r="K268" s="5"/>
      <c r="L268" s="5">
        <f t="shared" si="1"/>
        <v>0.01524955794</v>
      </c>
      <c r="M268" s="9">
        <f t="shared" si="33"/>
        <v>0.001262</v>
      </c>
      <c r="N268" s="8">
        <f t="shared" si="4"/>
        <v>0.7051437444</v>
      </c>
      <c r="O268" s="8">
        <f t="shared" si="103"/>
        <v>-0.3493536042</v>
      </c>
    </row>
    <row r="269" ht="14.25" customHeight="1">
      <c r="J269" s="6">
        <f t="shared" si="2"/>
        <v>278</v>
      </c>
      <c r="K269" s="5"/>
      <c r="L269" s="5">
        <f t="shared" si="1"/>
        <v>0.01524955794</v>
      </c>
      <c r="M269" s="9">
        <f t="shared" si="33"/>
        <v>0.001262</v>
      </c>
      <c r="N269" s="8">
        <f t="shared" si="4"/>
        <v>0.7042549746</v>
      </c>
      <c r="O269" s="8">
        <f t="shared" si="103"/>
        <v>-0.3506148086</v>
      </c>
    </row>
    <row r="270" ht="14.25" customHeight="1">
      <c r="J270" s="6">
        <f t="shared" si="2"/>
        <v>279</v>
      </c>
      <c r="K270" s="5"/>
      <c r="L270" s="5">
        <f t="shared" si="1"/>
        <v>0.01524955794</v>
      </c>
      <c r="M270" s="9">
        <f t="shared" si="33"/>
        <v>0.001262</v>
      </c>
      <c r="N270" s="8">
        <f t="shared" si="4"/>
        <v>0.703367325</v>
      </c>
      <c r="O270" s="8">
        <f t="shared" si="103"/>
        <v>-0.3518760129</v>
      </c>
    </row>
    <row r="271" ht="14.25" customHeight="1">
      <c r="J271" s="6">
        <f t="shared" si="2"/>
        <v>280</v>
      </c>
      <c r="K271" s="5"/>
      <c r="L271" s="5">
        <f t="shared" si="1"/>
        <v>0.01524955794</v>
      </c>
      <c r="M271" s="9">
        <f t="shared" si="33"/>
        <v>0.001262</v>
      </c>
      <c r="N271" s="8">
        <f t="shared" si="4"/>
        <v>0.7024807943</v>
      </c>
      <c r="O271" s="8">
        <f t="shared" si="103"/>
        <v>-0.3531372173</v>
      </c>
    </row>
    <row r="272" ht="14.25" customHeight="1">
      <c r="J272" s="6">
        <f t="shared" si="2"/>
        <v>281</v>
      </c>
      <c r="K272" s="5"/>
      <c r="L272" s="5">
        <f t="shared" si="1"/>
        <v>0.01524955794</v>
      </c>
      <c r="M272" s="9">
        <f t="shared" si="33"/>
        <v>0.001262</v>
      </c>
      <c r="N272" s="8">
        <f t="shared" si="4"/>
        <v>0.7015953809</v>
      </c>
      <c r="O272" s="8">
        <f t="shared" si="103"/>
        <v>-0.3543984216</v>
      </c>
    </row>
    <row r="273" ht="14.25" customHeight="1">
      <c r="J273" s="6">
        <f t="shared" si="2"/>
        <v>282</v>
      </c>
      <c r="K273" s="5"/>
      <c r="L273" s="5">
        <f t="shared" si="1"/>
        <v>0.01524955794</v>
      </c>
      <c r="M273" s="9">
        <f t="shared" si="33"/>
        <v>0.001262</v>
      </c>
      <c r="N273" s="8">
        <f t="shared" si="4"/>
        <v>0.7007110835</v>
      </c>
      <c r="O273" s="8">
        <f t="shared" si="103"/>
        <v>-0.3556596259</v>
      </c>
    </row>
    <row r="274" ht="14.25" customHeight="1">
      <c r="J274" s="6">
        <f t="shared" si="2"/>
        <v>283</v>
      </c>
      <c r="K274" s="5"/>
      <c r="L274" s="5">
        <f t="shared" si="1"/>
        <v>0.01524955794</v>
      </c>
      <c r="M274" s="9">
        <f t="shared" si="33"/>
        <v>0.001262</v>
      </c>
      <c r="N274" s="8">
        <f t="shared" si="4"/>
        <v>0.6998279007</v>
      </c>
      <c r="O274" s="8">
        <f t="shared" si="103"/>
        <v>-0.3569208303</v>
      </c>
    </row>
    <row r="275" ht="14.25" customHeight="1">
      <c r="J275" s="6">
        <f t="shared" si="2"/>
        <v>284</v>
      </c>
      <c r="K275" s="5"/>
      <c r="L275" s="5">
        <f t="shared" si="1"/>
        <v>0.01524955794</v>
      </c>
      <c r="M275" s="9">
        <f t="shared" si="33"/>
        <v>0.001262</v>
      </c>
      <c r="N275" s="8">
        <f t="shared" si="4"/>
        <v>0.6989458311</v>
      </c>
      <c r="O275" s="8">
        <f t="shared" si="103"/>
        <v>-0.3581820346</v>
      </c>
    </row>
    <row r="276" ht="14.25" customHeight="1">
      <c r="J276" s="6">
        <f t="shared" si="2"/>
        <v>285</v>
      </c>
      <c r="K276" s="5"/>
      <c r="L276" s="5">
        <f t="shared" si="1"/>
        <v>0.01524955794</v>
      </c>
      <c r="M276" s="9">
        <f t="shared" si="33"/>
        <v>0.001262</v>
      </c>
      <c r="N276" s="8">
        <f t="shared" si="4"/>
        <v>0.6980648732</v>
      </c>
      <c r="O276" s="8">
        <f t="shared" si="103"/>
        <v>-0.359443239</v>
      </c>
    </row>
    <row r="277" ht="14.25" customHeight="1">
      <c r="J277" s="6">
        <f t="shared" si="2"/>
        <v>286</v>
      </c>
      <c r="K277" s="5"/>
      <c r="L277" s="5">
        <f t="shared" si="1"/>
        <v>0.01524955794</v>
      </c>
      <c r="M277" s="9">
        <f t="shared" si="33"/>
        <v>0.001262</v>
      </c>
      <c r="N277" s="8">
        <f t="shared" si="4"/>
        <v>0.6971850257</v>
      </c>
      <c r="O277" s="8">
        <f t="shared" si="103"/>
        <v>-0.3607044433</v>
      </c>
    </row>
    <row r="278" ht="14.25" customHeight="1">
      <c r="J278" s="6">
        <f t="shared" si="2"/>
        <v>287</v>
      </c>
      <c r="K278" s="5"/>
      <c r="L278" s="5">
        <f t="shared" si="1"/>
        <v>0.01524955794</v>
      </c>
      <c r="M278" s="9">
        <f t="shared" si="33"/>
        <v>0.001262</v>
      </c>
      <c r="N278" s="8">
        <f t="shared" si="4"/>
        <v>0.6963062872</v>
      </c>
      <c r="O278" s="8">
        <f t="shared" si="103"/>
        <v>-0.3619656477</v>
      </c>
    </row>
    <row r="279" ht="14.25" customHeight="1">
      <c r="J279" s="6">
        <f t="shared" si="2"/>
        <v>288</v>
      </c>
      <c r="K279" s="5"/>
      <c r="L279" s="5">
        <f t="shared" si="1"/>
        <v>0.01524955794</v>
      </c>
      <c r="M279" s="9">
        <f t="shared" si="33"/>
        <v>0.001262</v>
      </c>
      <c r="N279" s="8">
        <f t="shared" si="4"/>
        <v>0.6954286562</v>
      </c>
      <c r="O279" s="8">
        <f t="shared" si="103"/>
        <v>-0.363226852</v>
      </c>
    </row>
    <row r="280" ht="14.25" customHeight="1">
      <c r="J280" s="6">
        <f t="shared" si="2"/>
        <v>289</v>
      </c>
      <c r="K280" s="5"/>
      <c r="L280" s="5">
        <f t="shared" si="1"/>
        <v>0.01524955794</v>
      </c>
      <c r="M280" s="9">
        <f t="shared" si="33"/>
        <v>0.001262</v>
      </c>
      <c r="N280" s="8">
        <f t="shared" si="4"/>
        <v>0.6945521314</v>
      </c>
      <c r="O280" s="8">
        <f t="shared" si="103"/>
        <v>-0.3644880564</v>
      </c>
    </row>
    <row r="281" ht="14.25" customHeight="1">
      <c r="J281" s="6">
        <f t="shared" si="2"/>
        <v>290</v>
      </c>
      <c r="K281" s="5"/>
      <c r="L281" s="5">
        <f t="shared" si="1"/>
        <v>0.01524955794</v>
      </c>
      <c r="M281" s="9">
        <f t="shared" si="33"/>
        <v>0.001262</v>
      </c>
      <c r="N281" s="8">
        <f t="shared" si="4"/>
        <v>0.6936767114</v>
      </c>
      <c r="O281" s="8">
        <f t="shared" si="103"/>
        <v>-0.3657492607</v>
      </c>
    </row>
    <row r="282" ht="14.25" customHeight="1">
      <c r="J282" s="6">
        <f t="shared" si="2"/>
        <v>291</v>
      </c>
      <c r="K282" s="5"/>
      <c r="L282" s="5">
        <f t="shared" si="1"/>
        <v>0.01524955794</v>
      </c>
      <c r="M282" s="9">
        <f t="shared" si="33"/>
        <v>0.001262</v>
      </c>
      <c r="N282" s="8">
        <f t="shared" si="4"/>
        <v>0.6928023948</v>
      </c>
      <c r="O282" s="8">
        <f t="shared" si="103"/>
        <v>-0.3670104651</v>
      </c>
    </row>
    <row r="283" ht="14.25" customHeight="1">
      <c r="J283" s="6">
        <f t="shared" si="2"/>
        <v>292</v>
      </c>
      <c r="K283" s="5"/>
      <c r="L283" s="5">
        <f t="shared" si="1"/>
        <v>0.01524955794</v>
      </c>
      <c r="M283" s="9">
        <f t="shared" si="33"/>
        <v>0.001262</v>
      </c>
      <c r="N283" s="8">
        <f t="shared" si="4"/>
        <v>0.6919291802</v>
      </c>
      <c r="O283" s="8">
        <f t="shared" si="103"/>
        <v>-0.3682716694</v>
      </c>
    </row>
    <row r="284" ht="14.25" customHeight="1">
      <c r="J284" s="6">
        <f t="shared" si="2"/>
        <v>293</v>
      </c>
      <c r="K284" s="5"/>
      <c r="L284" s="5">
        <f t="shared" si="1"/>
        <v>0.01524955794</v>
      </c>
      <c r="M284" s="9">
        <f t="shared" si="33"/>
        <v>0.001262</v>
      </c>
      <c r="N284" s="8">
        <f t="shared" si="4"/>
        <v>0.6910570661</v>
      </c>
      <c r="O284" s="8">
        <f t="shared" si="103"/>
        <v>-0.3695328738</v>
      </c>
    </row>
    <row r="285" ht="14.25" customHeight="1">
      <c r="J285" s="6">
        <f t="shared" si="2"/>
        <v>294</v>
      </c>
      <c r="K285" s="5"/>
      <c r="L285" s="5">
        <f t="shared" si="1"/>
        <v>0.01524955794</v>
      </c>
      <c r="M285" s="9">
        <f t="shared" si="33"/>
        <v>0.001262</v>
      </c>
      <c r="N285" s="8">
        <f t="shared" si="4"/>
        <v>0.6901860513</v>
      </c>
      <c r="O285" s="8">
        <f t="shared" si="103"/>
        <v>-0.3707940781</v>
      </c>
    </row>
    <row r="286" ht="14.25" customHeight="1">
      <c r="J286" s="6">
        <f t="shared" si="2"/>
        <v>295</v>
      </c>
      <c r="K286" s="5"/>
      <c r="L286" s="5">
        <f t="shared" si="1"/>
        <v>0.01524955794</v>
      </c>
      <c r="M286" s="9">
        <f t="shared" si="33"/>
        <v>0.001262</v>
      </c>
      <c r="N286" s="8">
        <f t="shared" si="4"/>
        <v>0.6893161344</v>
      </c>
      <c r="O286" s="8">
        <f t="shared" si="103"/>
        <v>-0.3720552825</v>
      </c>
    </row>
    <row r="287" ht="14.25" customHeight="1">
      <c r="J287" s="6">
        <f t="shared" si="2"/>
        <v>296</v>
      </c>
      <c r="K287" s="5"/>
      <c r="L287" s="5">
        <f t="shared" si="1"/>
        <v>0.01524955794</v>
      </c>
      <c r="M287" s="9">
        <f t="shared" si="33"/>
        <v>0.001262</v>
      </c>
      <c r="N287" s="8">
        <f t="shared" si="4"/>
        <v>0.6884473139</v>
      </c>
      <c r="O287" s="8">
        <f t="shared" si="103"/>
        <v>-0.3733164868</v>
      </c>
    </row>
    <row r="288" ht="14.25" customHeight="1">
      <c r="J288" s="6">
        <f t="shared" si="2"/>
        <v>297</v>
      </c>
      <c r="K288" s="5"/>
      <c r="L288" s="5">
        <f t="shared" si="1"/>
        <v>0.01524955794</v>
      </c>
      <c r="M288" s="9">
        <f t="shared" si="33"/>
        <v>0.001262</v>
      </c>
      <c r="N288" s="8">
        <f t="shared" si="4"/>
        <v>0.6875795884</v>
      </c>
      <c r="O288" s="8">
        <f t="shared" si="103"/>
        <v>-0.3745776912</v>
      </c>
    </row>
    <row r="289" ht="14.25" customHeight="1">
      <c r="J289" s="6">
        <f t="shared" si="2"/>
        <v>298</v>
      </c>
      <c r="K289" s="5"/>
      <c r="L289" s="5">
        <f t="shared" si="1"/>
        <v>0.01524955794</v>
      </c>
      <c r="M289" s="9">
        <f t="shared" si="33"/>
        <v>0.001262</v>
      </c>
      <c r="N289" s="8">
        <f t="shared" si="4"/>
        <v>0.6867129567</v>
      </c>
      <c r="O289" s="8">
        <f t="shared" si="103"/>
        <v>-0.3758388955</v>
      </c>
    </row>
    <row r="290" ht="14.25" customHeight="1">
      <c r="J290" s="6">
        <f t="shared" si="2"/>
        <v>299</v>
      </c>
      <c r="K290" s="5"/>
      <c r="L290" s="5">
        <f t="shared" si="1"/>
        <v>0.01524955794</v>
      </c>
      <c r="M290" s="9">
        <f t="shared" si="33"/>
        <v>0.001262</v>
      </c>
      <c r="N290" s="8">
        <f t="shared" si="4"/>
        <v>0.6858474172</v>
      </c>
      <c r="O290" s="8">
        <f t="shared" si="103"/>
        <v>-0.3771000999</v>
      </c>
    </row>
    <row r="291" ht="14.25" customHeight="1">
      <c r="J291" s="6">
        <f t="shared" si="2"/>
        <v>300</v>
      </c>
      <c r="K291" s="5"/>
      <c r="L291" s="5">
        <f t="shared" si="1"/>
        <v>0.01524955794</v>
      </c>
      <c r="M291" s="9">
        <f t="shared" si="33"/>
        <v>0.001262</v>
      </c>
      <c r="N291" s="8">
        <f t="shared" si="4"/>
        <v>0.6849829687</v>
      </c>
      <c r="O291" s="8">
        <f t="shared" si="103"/>
        <v>-0.3783613042</v>
      </c>
    </row>
    <row r="292" ht="14.25" customHeight="1">
      <c r="J292" s="6">
        <f t="shared" si="2"/>
        <v>301</v>
      </c>
      <c r="K292" s="5"/>
      <c r="L292" s="5">
        <f t="shared" si="1"/>
        <v>0.01524955794</v>
      </c>
      <c r="M292" s="9">
        <f t="shared" si="33"/>
        <v>0.001262</v>
      </c>
      <c r="N292" s="8">
        <f t="shared" si="4"/>
        <v>0.6841196098</v>
      </c>
      <c r="O292" s="8">
        <f t="shared" si="103"/>
        <v>-0.3796225085</v>
      </c>
    </row>
    <row r="293" ht="14.25" customHeight="1">
      <c r="J293" s="6">
        <f t="shared" si="2"/>
        <v>302</v>
      </c>
      <c r="K293" s="5"/>
      <c r="L293" s="5">
        <f t="shared" si="1"/>
        <v>0.01524955794</v>
      </c>
      <c r="M293" s="9">
        <f t="shared" si="33"/>
        <v>0.001262</v>
      </c>
      <c r="N293" s="8">
        <f t="shared" si="4"/>
        <v>0.683257339</v>
      </c>
      <c r="O293" s="8">
        <f t="shared" si="103"/>
        <v>-0.3808837129</v>
      </c>
    </row>
    <row r="294" ht="14.25" customHeight="1">
      <c r="J294" s="6">
        <f t="shared" si="2"/>
        <v>303</v>
      </c>
      <c r="K294" s="5"/>
      <c r="L294" s="5">
        <f t="shared" si="1"/>
        <v>0.01524955794</v>
      </c>
      <c r="M294" s="9">
        <f t="shared" si="33"/>
        <v>0.001262</v>
      </c>
      <c r="N294" s="8">
        <f t="shared" si="4"/>
        <v>0.6823961551</v>
      </c>
      <c r="O294" s="8">
        <f t="shared" si="103"/>
        <v>-0.3821449172</v>
      </c>
    </row>
    <row r="295" ht="14.25" customHeight="1">
      <c r="J295" s="6">
        <f t="shared" si="2"/>
        <v>304</v>
      </c>
      <c r="K295" s="5"/>
      <c r="L295" s="5">
        <f t="shared" si="1"/>
        <v>0.01524955794</v>
      </c>
      <c r="M295" s="9">
        <f t="shared" si="33"/>
        <v>0.001262</v>
      </c>
      <c r="N295" s="8">
        <f t="shared" si="4"/>
        <v>0.6815360566</v>
      </c>
      <c r="O295" s="8">
        <f t="shared" si="103"/>
        <v>-0.3834061216</v>
      </c>
    </row>
    <row r="296" ht="14.25" customHeight="1">
      <c r="J296" s="6">
        <f t="shared" si="2"/>
        <v>305</v>
      </c>
      <c r="K296" s="5"/>
      <c r="L296" s="5">
        <f t="shared" si="1"/>
        <v>0.01524955794</v>
      </c>
      <c r="M296" s="9">
        <f t="shared" si="33"/>
        <v>0.001262</v>
      </c>
      <c r="N296" s="8">
        <f t="shared" si="4"/>
        <v>0.6806770421</v>
      </c>
      <c r="O296" s="8">
        <f t="shared" si="103"/>
        <v>-0.3846673259</v>
      </c>
    </row>
    <row r="297" ht="14.25" customHeight="1">
      <c r="J297" s="6">
        <f t="shared" si="2"/>
        <v>306</v>
      </c>
      <c r="K297" s="5"/>
      <c r="L297" s="5">
        <f t="shared" si="1"/>
        <v>0.01524955794</v>
      </c>
      <c r="M297" s="9">
        <f t="shared" si="33"/>
        <v>0.001262</v>
      </c>
      <c r="N297" s="8">
        <f t="shared" si="4"/>
        <v>0.6798191104</v>
      </c>
      <c r="O297" s="8">
        <f t="shared" si="103"/>
        <v>-0.3859285303</v>
      </c>
    </row>
    <row r="298" ht="14.25" customHeight="1">
      <c r="J298" s="6">
        <f t="shared" si="2"/>
        <v>307</v>
      </c>
      <c r="K298" s="5"/>
      <c r="L298" s="5">
        <f t="shared" si="1"/>
        <v>0.01524955794</v>
      </c>
      <c r="M298" s="9">
        <f t="shared" si="33"/>
        <v>0.001262</v>
      </c>
      <c r="N298" s="8">
        <f t="shared" si="4"/>
        <v>0.67896226</v>
      </c>
      <c r="O298" s="8">
        <f t="shared" si="103"/>
        <v>-0.3871897346</v>
      </c>
    </row>
    <row r="299" ht="14.25" customHeight="1">
      <c r="J299" s="6">
        <f t="shared" si="2"/>
        <v>308</v>
      </c>
      <c r="K299" s="5"/>
      <c r="L299" s="5">
        <f t="shared" si="1"/>
        <v>0.01524955794</v>
      </c>
      <c r="M299" s="9">
        <f t="shared" si="33"/>
        <v>0.001262</v>
      </c>
      <c r="N299" s="8">
        <f t="shared" si="4"/>
        <v>0.6781064897</v>
      </c>
      <c r="O299" s="8">
        <f t="shared" si="103"/>
        <v>-0.388450939</v>
      </c>
    </row>
    <row r="300" ht="14.25" customHeight="1">
      <c r="J300" s="6">
        <f t="shared" si="2"/>
        <v>309</v>
      </c>
      <c r="K300" s="5"/>
      <c r="L300" s="5">
        <f t="shared" si="1"/>
        <v>0.01524955794</v>
      </c>
      <c r="M300" s="9">
        <f t="shared" si="33"/>
        <v>0.001262</v>
      </c>
      <c r="N300" s="8">
        <f t="shared" si="4"/>
        <v>0.6772517979</v>
      </c>
      <c r="O300" s="8">
        <f t="shared" si="103"/>
        <v>-0.3897121433</v>
      </c>
    </row>
    <row r="301" ht="14.25" customHeight="1">
      <c r="J301" s="6">
        <f t="shared" si="2"/>
        <v>310</v>
      </c>
      <c r="K301" s="5"/>
      <c r="L301" s="5">
        <f t="shared" si="1"/>
        <v>0.01524955794</v>
      </c>
      <c r="M301" s="9">
        <f t="shared" si="33"/>
        <v>0.001262</v>
      </c>
      <c r="N301" s="8">
        <f t="shared" si="4"/>
        <v>0.6763981834</v>
      </c>
      <c r="O301" s="8">
        <f t="shared" si="103"/>
        <v>-0.3909733477</v>
      </c>
    </row>
    <row r="302" ht="14.25" customHeight="1">
      <c r="J302" s="6">
        <f t="shared" si="2"/>
        <v>311</v>
      </c>
      <c r="K302" s="5"/>
      <c r="L302" s="5">
        <f t="shared" si="1"/>
        <v>0.01524955794</v>
      </c>
      <c r="M302" s="9">
        <f t="shared" si="33"/>
        <v>0.001262</v>
      </c>
      <c r="N302" s="8">
        <f t="shared" si="4"/>
        <v>0.6755456448</v>
      </c>
      <c r="O302" s="8">
        <f t="shared" si="103"/>
        <v>-0.392234552</v>
      </c>
    </row>
    <row r="303" ht="14.25" customHeight="1">
      <c r="J303" s="6">
        <f t="shared" si="2"/>
        <v>312</v>
      </c>
      <c r="K303" s="5"/>
      <c r="L303" s="5">
        <f t="shared" si="1"/>
        <v>0.01524955794</v>
      </c>
      <c r="M303" s="9">
        <f t="shared" si="33"/>
        <v>0.001262</v>
      </c>
      <c r="N303" s="8">
        <f t="shared" si="4"/>
        <v>0.6746941807</v>
      </c>
      <c r="O303" s="8">
        <f t="shared" si="103"/>
        <v>-0.3934957564</v>
      </c>
    </row>
    <row r="304" ht="14.25" customHeight="1">
      <c r="J304" s="6">
        <f t="shared" si="2"/>
        <v>313</v>
      </c>
      <c r="K304" s="5"/>
      <c r="L304" s="5">
        <f t="shared" si="1"/>
        <v>0.01524955794</v>
      </c>
      <c r="M304" s="9">
        <f t="shared" si="33"/>
        <v>0.001262</v>
      </c>
      <c r="N304" s="8">
        <f t="shared" si="4"/>
        <v>0.6738437899</v>
      </c>
      <c r="O304" s="8">
        <f t="shared" si="103"/>
        <v>-0.3947569607</v>
      </c>
    </row>
    <row r="305" ht="14.25" customHeight="1">
      <c r="J305" s="6">
        <f t="shared" si="2"/>
        <v>314</v>
      </c>
      <c r="K305" s="5"/>
      <c r="L305" s="5">
        <f t="shared" si="1"/>
        <v>0.01524955794</v>
      </c>
      <c r="M305" s="9">
        <f t="shared" si="33"/>
        <v>0.001262</v>
      </c>
      <c r="N305" s="8">
        <f t="shared" si="4"/>
        <v>0.6729944708</v>
      </c>
      <c r="O305" s="8">
        <f t="shared" si="103"/>
        <v>-0.3960181651</v>
      </c>
    </row>
    <row r="306" ht="14.25" customHeight="1">
      <c r="J306" s="6">
        <f t="shared" si="2"/>
        <v>315</v>
      </c>
      <c r="K306" s="5"/>
      <c r="L306" s="5">
        <f t="shared" si="1"/>
        <v>0.01524955794</v>
      </c>
      <c r="M306" s="9">
        <f t="shared" si="33"/>
        <v>0.001262</v>
      </c>
      <c r="N306" s="8">
        <f t="shared" si="4"/>
        <v>0.6721462223</v>
      </c>
      <c r="O306" s="8">
        <f t="shared" si="103"/>
        <v>-0.3972793694</v>
      </c>
    </row>
    <row r="307" ht="14.25" customHeight="1">
      <c r="J307" s="6">
        <f t="shared" si="2"/>
        <v>316</v>
      </c>
      <c r="K307" s="5"/>
      <c r="L307" s="5">
        <f t="shared" si="1"/>
        <v>0.01524955794</v>
      </c>
      <c r="M307" s="9">
        <f t="shared" si="33"/>
        <v>0.001262</v>
      </c>
      <c r="N307" s="8">
        <f t="shared" si="4"/>
        <v>0.6712990429</v>
      </c>
      <c r="O307" s="8">
        <f t="shared" si="103"/>
        <v>-0.3985405738</v>
      </c>
    </row>
    <row r="308" ht="14.25" customHeight="1">
      <c r="J308" s="6">
        <f t="shared" si="2"/>
        <v>317</v>
      </c>
      <c r="K308" s="5"/>
      <c r="L308" s="5">
        <f t="shared" si="1"/>
        <v>0.01524955794</v>
      </c>
      <c r="M308" s="9">
        <f t="shared" si="33"/>
        <v>0.001262</v>
      </c>
      <c r="N308" s="8">
        <f t="shared" si="4"/>
        <v>0.6704529313</v>
      </c>
      <c r="O308" s="8">
        <f t="shared" si="103"/>
        <v>-0.3998017781</v>
      </c>
    </row>
    <row r="309" ht="14.25" customHeight="1">
      <c r="J309" s="6">
        <f t="shared" si="2"/>
        <v>318</v>
      </c>
      <c r="K309" s="5"/>
      <c r="L309" s="5">
        <f t="shared" si="1"/>
        <v>0.01524955794</v>
      </c>
      <c r="M309" s="9">
        <f t="shared" si="33"/>
        <v>0.001262</v>
      </c>
      <c r="N309" s="8">
        <f t="shared" si="4"/>
        <v>0.6696078862</v>
      </c>
      <c r="O309" s="8">
        <f t="shared" si="103"/>
        <v>-0.4010629825</v>
      </c>
    </row>
    <row r="310" ht="14.25" customHeight="1">
      <c r="J310" s="6">
        <f t="shared" si="2"/>
        <v>319</v>
      </c>
      <c r="K310" s="5"/>
      <c r="L310" s="5">
        <f t="shared" si="1"/>
        <v>0.01524955794</v>
      </c>
      <c r="M310" s="9">
        <f t="shared" si="33"/>
        <v>0.001262</v>
      </c>
      <c r="N310" s="8">
        <f t="shared" si="4"/>
        <v>0.6687639061</v>
      </c>
      <c r="O310" s="8">
        <f t="shared" si="103"/>
        <v>-0.4023241868</v>
      </c>
    </row>
    <row r="311" ht="14.25" customHeight="1">
      <c r="J311" s="6">
        <f t="shared" si="2"/>
        <v>320</v>
      </c>
      <c r="K311" s="5"/>
      <c r="L311" s="5">
        <f t="shared" si="1"/>
        <v>0.01524955794</v>
      </c>
      <c r="M311" s="9">
        <f t="shared" si="33"/>
        <v>0.001262</v>
      </c>
      <c r="N311" s="8">
        <f t="shared" si="4"/>
        <v>0.6679209898</v>
      </c>
      <c r="O311" s="8">
        <f t="shared" si="103"/>
        <v>-0.4035853911</v>
      </c>
    </row>
    <row r="312" ht="14.25" customHeight="1">
      <c r="J312" s="6">
        <f t="shared" si="2"/>
        <v>321</v>
      </c>
      <c r="K312" s="5"/>
      <c r="L312" s="5">
        <f t="shared" si="1"/>
        <v>0.01524955794</v>
      </c>
      <c r="M312" s="9">
        <f t="shared" si="33"/>
        <v>0.001262</v>
      </c>
      <c r="N312" s="8">
        <f t="shared" si="4"/>
        <v>0.667079136</v>
      </c>
      <c r="O312" s="8">
        <f t="shared" si="103"/>
        <v>-0.4048465955</v>
      </c>
    </row>
    <row r="313" ht="14.25" customHeight="1">
      <c r="J313" s="6">
        <f t="shared" si="2"/>
        <v>322</v>
      </c>
      <c r="K313" s="5"/>
      <c r="L313" s="5">
        <f t="shared" si="1"/>
        <v>0.01524955794</v>
      </c>
      <c r="M313" s="9">
        <f t="shared" si="33"/>
        <v>0.001262</v>
      </c>
      <c r="N313" s="8">
        <f t="shared" si="4"/>
        <v>0.6662383432</v>
      </c>
      <c r="O313" s="8">
        <f t="shared" si="103"/>
        <v>-0.4061077998</v>
      </c>
    </row>
    <row r="314" ht="14.25" customHeight="1">
      <c r="J314" s="6">
        <f t="shared" si="2"/>
        <v>323</v>
      </c>
      <c r="K314" s="5"/>
      <c r="L314" s="5">
        <f t="shared" si="1"/>
        <v>0.01524955794</v>
      </c>
      <c r="M314" s="9">
        <f t="shared" si="33"/>
        <v>0.001262</v>
      </c>
      <c r="N314" s="8">
        <f t="shared" si="4"/>
        <v>0.6653986101</v>
      </c>
      <c r="O314" s="8">
        <f t="shared" si="103"/>
        <v>-0.4073690042</v>
      </c>
    </row>
    <row r="315" ht="14.25" customHeight="1">
      <c r="J315" s="6">
        <f t="shared" si="2"/>
        <v>324</v>
      </c>
      <c r="K315" s="5"/>
      <c r="L315" s="5">
        <f t="shared" si="1"/>
        <v>0.01524955794</v>
      </c>
      <c r="M315" s="9">
        <f t="shared" si="33"/>
        <v>0.001262</v>
      </c>
      <c r="N315" s="8">
        <f t="shared" si="4"/>
        <v>0.6645599355</v>
      </c>
      <c r="O315" s="8">
        <f t="shared" si="103"/>
        <v>-0.4086302085</v>
      </c>
    </row>
    <row r="316" ht="14.25" customHeight="1">
      <c r="J316" s="6">
        <f t="shared" si="2"/>
        <v>325</v>
      </c>
      <c r="K316" s="5"/>
      <c r="L316" s="5">
        <f t="shared" si="1"/>
        <v>0.01524955794</v>
      </c>
      <c r="M316" s="9">
        <f t="shared" si="33"/>
        <v>0.001262</v>
      </c>
      <c r="N316" s="8">
        <f t="shared" si="4"/>
        <v>0.6637223179</v>
      </c>
      <c r="O316" s="8">
        <f t="shared" si="103"/>
        <v>-0.4098914129</v>
      </c>
    </row>
    <row r="317" ht="14.25" customHeight="1">
      <c r="J317" s="6">
        <f t="shared" si="2"/>
        <v>326</v>
      </c>
      <c r="K317" s="5"/>
      <c r="L317" s="5">
        <f t="shared" si="1"/>
        <v>0.01524955794</v>
      </c>
      <c r="M317" s="9">
        <f t="shared" si="33"/>
        <v>0.001262</v>
      </c>
      <c r="N317" s="8">
        <f t="shared" si="4"/>
        <v>0.6628857561</v>
      </c>
      <c r="O317" s="8">
        <f t="shared" si="103"/>
        <v>-0.4111526172</v>
      </c>
    </row>
    <row r="318" ht="14.25" customHeight="1">
      <c r="J318" s="6">
        <f t="shared" si="2"/>
        <v>327</v>
      </c>
      <c r="K318" s="5"/>
      <c r="L318" s="5">
        <f t="shared" si="1"/>
        <v>0.01524955794</v>
      </c>
      <c r="M318" s="9">
        <f t="shared" si="33"/>
        <v>0.001262</v>
      </c>
      <c r="N318" s="8">
        <f t="shared" si="4"/>
        <v>0.6620502487</v>
      </c>
      <c r="O318" s="8">
        <f t="shared" si="103"/>
        <v>-0.4124138216</v>
      </c>
    </row>
    <row r="319" ht="14.25" customHeight="1">
      <c r="J319" s="6">
        <f t="shared" si="2"/>
        <v>328</v>
      </c>
      <c r="K319" s="5"/>
      <c r="L319" s="5">
        <f t="shared" si="1"/>
        <v>0.01524955794</v>
      </c>
      <c r="M319" s="9">
        <f t="shared" si="33"/>
        <v>0.001262</v>
      </c>
      <c r="N319" s="8">
        <f t="shared" si="4"/>
        <v>0.6612157943</v>
      </c>
      <c r="O319" s="8">
        <f t="shared" si="103"/>
        <v>-0.4136750259</v>
      </c>
    </row>
    <row r="320" ht="14.25" customHeight="1">
      <c r="J320" s="6">
        <f t="shared" si="2"/>
        <v>329</v>
      </c>
      <c r="K320" s="5"/>
      <c r="L320" s="5">
        <f t="shared" si="1"/>
        <v>0.01524955794</v>
      </c>
      <c r="M320" s="9">
        <f t="shared" si="33"/>
        <v>0.001262</v>
      </c>
      <c r="N320" s="8">
        <f t="shared" si="4"/>
        <v>0.6603823918</v>
      </c>
      <c r="O320" s="8">
        <f t="shared" si="103"/>
        <v>-0.4149362303</v>
      </c>
    </row>
    <row r="321" ht="14.25" customHeight="1">
      <c r="J321" s="6">
        <f t="shared" si="2"/>
        <v>330</v>
      </c>
      <c r="K321" s="5"/>
      <c r="L321" s="5">
        <f t="shared" si="1"/>
        <v>0.01524955794</v>
      </c>
      <c r="M321" s="9">
        <f t="shared" si="33"/>
        <v>0.001262</v>
      </c>
      <c r="N321" s="8">
        <f t="shared" si="4"/>
        <v>0.6595500396</v>
      </c>
      <c r="O321" s="8">
        <f t="shared" si="103"/>
        <v>-0.4161974346</v>
      </c>
    </row>
    <row r="322" ht="14.25" customHeight="1">
      <c r="J322" s="6">
        <f t="shared" si="2"/>
        <v>331</v>
      </c>
      <c r="K322" s="5"/>
      <c r="L322" s="5">
        <f t="shared" si="1"/>
        <v>0.01524955794</v>
      </c>
      <c r="M322" s="9">
        <f t="shared" si="33"/>
        <v>0.001262</v>
      </c>
      <c r="N322" s="8">
        <f t="shared" si="4"/>
        <v>0.6587187366</v>
      </c>
      <c r="O322" s="8">
        <f t="shared" si="103"/>
        <v>-0.417458639</v>
      </c>
    </row>
    <row r="323" ht="14.25" customHeight="1">
      <c r="J323" s="6">
        <f t="shared" si="2"/>
        <v>332</v>
      </c>
      <c r="K323" s="5"/>
      <c r="L323" s="5">
        <f t="shared" si="1"/>
        <v>0.01524955794</v>
      </c>
      <c r="M323" s="9">
        <f t="shared" si="33"/>
        <v>0.001262</v>
      </c>
      <c r="N323" s="8">
        <f t="shared" si="4"/>
        <v>0.6578884813</v>
      </c>
      <c r="O323" s="8">
        <f t="shared" si="103"/>
        <v>-0.4187198433</v>
      </c>
    </row>
    <row r="324" ht="14.25" customHeight="1">
      <c r="J324" s="6">
        <f t="shared" si="2"/>
        <v>333</v>
      </c>
      <c r="K324" s="5"/>
      <c r="L324" s="5">
        <f t="shared" si="1"/>
        <v>0.01524955794</v>
      </c>
      <c r="M324" s="9">
        <f t="shared" si="33"/>
        <v>0.001262</v>
      </c>
      <c r="N324" s="8">
        <f t="shared" si="4"/>
        <v>0.6570592725</v>
      </c>
      <c r="O324" s="8">
        <f t="shared" si="103"/>
        <v>-0.4199810477</v>
      </c>
    </row>
    <row r="325" ht="14.25" customHeight="1">
      <c r="J325" s="6">
        <f t="shared" si="2"/>
        <v>334</v>
      </c>
      <c r="K325" s="5"/>
      <c r="L325" s="5">
        <f t="shared" si="1"/>
        <v>0.01524955794</v>
      </c>
      <c r="M325" s="9">
        <f t="shared" si="33"/>
        <v>0.001262</v>
      </c>
      <c r="N325" s="8">
        <f t="shared" si="4"/>
        <v>0.6562311088</v>
      </c>
      <c r="O325" s="8">
        <f t="shared" si="103"/>
        <v>-0.421242252</v>
      </c>
    </row>
    <row r="326" ht="14.25" customHeight="1">
      <c r="J326" s="6">
        <f t="shared" si="2"/>
        <v>335</v>
      </c>
      <c r="K326" s="5"/>
      <c r="L326" s="5">
        <f t="shared" si="1"/>
        <v>0.01524955794</v>
      </c>
      <c r="M326" s="9">
        <f t="shared" si="33"/>
        <v>0.001262</v>
      </c>
      <c r="N326" s="8">
        <f t="shared" si="4"/>
        <v>0.655403989</v>
      </c>
      <c r="O326" s="8">
        <f t="shared" si="103"/>
        <v>-0.4225034564</v>
      </c>
    </row>
    <row r="327" ht="14.25" customHeight="1">
      <c r="J327" s="6">
        <f t="shared" si="2"/>
        <v>336</v>
      </c>
      <c r="K327" s="5"/>
      <c r="L327" s="5">
        <f t="shared" si="1"/>
        <v>0.01524955794</v>
      </c>
      <c r="M327" s="9">
        <f t="shared" si="33"/>
        <v>0.001262</v>
      </c>
      <c r="N327" s="8">
        <f t="shared" si="4"/>
        <v>0.6545779117</v>
      </c>
      <c r="O327" s="8">
        <f t="shared" si="103"/>
        <v>-0.4237646607</v>
      </c>
    </row>
    <row r="328" ht="14.25" customHeight="1">
      <c r="J328" s="6">
        <f t="shared" si="2"/>
        <v>337</v>
      </c>
      <c r="K328" s="5"/>
      <c r="L328" s="5">
        <f t="shared" si="1"/>
        <v>0.01524955794</v>
      </c>
      <c r="M328" s="9">
        <f t="shared" si="33"/>
        <v>0.001262</v>
      </c>
      <c r="N328" s="8">
        <f t="shared" si="4"/>
        <v>0.6537528756</v>
      </c>
      <c r="O328" s="8">
        <f t="shared" si="103"/>
        <v>-0.4250258651</v>
      </c>
    </row>
    <row r="329" ht="14.25" customHeight="1">
      <c r="J329" s="6">
        <f t="shared" si="2"/>
        <v>338</v>
      </c>
      <c r="K329" s="5"/>
      <c r="L329" s="5">
        <f t="shared" si="1"/>
        <v>0.01524955794</v>
      </c>
      <c r="M329" s="9">
        <f t="shared" si="33"/>
        <v>0.001262</v>
      </c>
      <c r="N329" s="8">
        <f t="shared" si="4"/>
        <v>0.6529288793</v>
      </c>
      <c r="O329" s="8">
        <f t="shared" si="103"/>
        <v>-0.4262870694</v>
      </c>
    </row>
    <row r="330" ht="14.25" customHeight="1">
      <c r="J330" s="6">
        <f t="shared" si="2"/>
        <v>339</v>
      </c>
      <c r="K330" s="5"/>
      <c r="L330" s="5">
        <f t="shared" si="1"/>
        <v>0.01524955794</v>
      </c>
      <c r="M330" s="9">
        <f t="shared" si="33"/>
        <v>0.001262</v>
      </c>
      <c r="N330" s="8">
        <f t="shared" si="4"/>
        <v>0.6521059216</v>
      </c>
      <c r="O330" s="8">
        <f t="shared" si="103"/>
        <v>-0.4275482737</v>
      </c>
    </row>
    <row r="331" ht="14.25" customHeight="1">
      <c r="J331" s="6">
        <f t="shared" si="2"/>
        <v>340</v>
      </c>
      <c r="K331" s="5"/>
      <c r="L331" s="5">
        <f t="shared" si="1"/>
        <v>0.01524955794</v>
      </c>
      <c r="M331" s="9">
        <f t="shared" si="33"/>
        <v>0.001262</v>
      </c>
      <c r="N331" s="8">
        <f t="shared" si="4"/>
        <v>0.6512840012</v>
      </c>
      <c r="O331" s="8">
        <f t="shared" si="103"/>
        <v>-0.4288094781</v>
      </c>
    </row>
    <row r="332" ht="14.25" customHeight="1">
      <c r="J332" s="6">
        <f t="shared" si="2"/>
        <v>341</v>
      </c>
      <c r="K332" s="5"/>
      <c r="L332" s="5">
        <f t="shared" si="1"/>
        <v>0.01524955794</v>
      </c>
      <c r="M332" s="9">
        <f t="shared" si="33"/>
        <v>0.001262</v>
      </c>
      <c r="N332" s="8">
        <f t="shared" si="4"/>
        <v>0.6504631168</v>
      </c>
      <c r="O332" s="8">
        <f t="shared" si="103"/>
        <v>-0.4300706824</v>
      </c>
    </row>
    <row r="333" ht="14.25" customHeight="1">
      <c r="J333" s="6">
        <f t="shared" si="2"/>
        <v>342</v>
      </c>
      <c r="K333" s="5"/>
      <c r="L333" s="5">
        <f t="shared" si="1"/>
        <v>0.01524955794</v>
      </c>
      <c r="M333" s="9">
        <f t="shared" si="33"/>
        <v>0.001262</v>
      </c>
      <c r="N333" s="8">
        <f t="shared" si="4"/>
        <v>0.649643267</v>
      </c>
      <c r="O333" s="8">
        <f t="shared" si="103"/>
        <v>-0.4313318868</v>
      </c>
    </row>
    <row r="334" ht="14.25" customHeight="1">
      <c r="J334" s="6">
        <f t="shared" si="2"/>
        <v>343</v>
      </c>
      <c r="K334" s="5"/>
      <c r="L334" s="5">
        <f t="shared" si="1"/>
        <v>0.01524955794</v>
      </c>
      <c r="M334" s="9">
        <f t="shared" si="33"/>
        <v>0.001262</v>
      </c>
      <c r="N334" s="8">
        <f t="shared" si="4"/>
        <v>0.6488244505</v>
      </c>
      <c r="O334" s="8">
        <f t="shared" si="103"/>
        <v>-0.4325930911</v>
      </c>
    </row>
    <row r="335" ht="14.25" customHeight="1">
      <c r="J335" s="6">
        <f t="shared" si="2"/>
        <v>344</v>
      </c>
      <c r="K335" s="5"/>
      <c r="L335" s="5">
        <f t="shared" si="1"/>
        <v>0.01524955794</v>
      </c>
      <c r="M335" s="9">
        <f t="shared" si="33"/>
        <v>0.001262</v>
      </c>
      <c r="N335" s="8">
        <f t="shared" si="4"/>
        <v>0.6480066661</v>
      </c>
      <c r="O335" s="8">
        <f t="shared" si="103"/>
        <v>-0.4338542955</v>
      </c>
    </row>
    <row r="336" ht="14.25" customHeight="1">
      <c r="J336" s="6">
        <f t="shared" si="2"/>
        <v>345</v>
      </c>
      <c r="K336" s="5"/>
      <c r="L336" s="5">
        <f t="shared" si="1"/>
        <v>0.01524955794</v>
      </c>
      <c r="M336" s="9">
        <f t="shared" si="33"/>
        <v>0.001262</v>
      </c>
      <c r="N336" s="8">
        <f t="shared" si="4"/>
        <v>0.6471899124</v>
      </c>
      <c r="O336" s="8">
        <f t="shared" si="103"/>
        <v>-0.4351154998</v>
      </c>
    </row>
    <row r="337" ht="14.25" customHeight="1">
      <c r="J337" s="6">
        <f t="shared" si="2"/>
        <v>346</v>
      </c>
      <c r="K337" s="5"/>
      <c r="L337" s="5">
        <f t="shared" si="1"/>
        <v>0.01524955794</v>
      </c>
      <c r="M337" s="9">
        <f t="shared" si="33"/>
        <v>0.001262</v>
      </c>
      <c r="N337" s="8">
        <f t="shared" si="4"/>
        <v>0.6463741882</v>
      </c>
      <c r="O337" s="8">
        <f t="shared" si="103"/>
        <v>-0.4363767042</v>
      </c>
    </row>
    <row r="338" ht="14.25" customHeight="1">
      <c r="J338" s="6">
        <f t="shared" si="2"/>
        <v>347</v>
      </c>
      <c r="K338" s="5"/>
      <c r="L338" s="5">
        <f t="shared" si="1"/>
        <v>0.01524955794</v>
      </c>
      <c r="M338" s="9">
        <f t="shared" si="33"/>
        <v>0.001262</v>
      </c>
      <c r="N338" s="8">
        <f t="shared" si="4"/>
        <v>0.6455594921</v>
      </c>
      <c r="O338" s="8">
        <f t="shared" si="103"/>
        <v>-0.4376379085</v>
      </c>
    </row>
    <row r="339" ht="14.25" customHeight="1">
      <c r="J339" s="6">
        <f t="shared" si="2"/>
        <v>348</v>
      </c>
      <c r="K339" s="5"/>
      <c r="L339" s="5">
        <f t="shared" si="1"/>
        <v>0.01524955794</v>
      </c>
      <c r="M339" s="9">
        <f t="shared" si="33"/>
        <v>0.001262</v>
      </c>
      <c r="N339" s="8">
        <f t="shared" si="4"/>
        <v>0.6447458229</v>
      </c>
      <c r="O339" s="8">
        <f t="shared" si="103"/>
        <v>-0.4388991129</v>
      </c>
    </row>
    <row r="340" ht="14.25" customHeight="1">
      <c r="J340" s="6">
        <f t="shared" si="2"/>
        <v>349</v>
      </c>
      <c r="K340" s="5"/>
      <c r="L340" s="5">
        <f t="shared" si="1"/>
        <v>0.01524955794</v>
      </c>
      <c r="M340" s="9">
        <f t="shared" si="33"/>
        <v>0.001262</v>
      </c>
      <c r="N340" s="8">
        <f t="shared" si="4"/>
        <v>0.6439331792</v>
      </c>
      <c r="O340" s="8">
        <f t="shared" si="103"/>
        <v>-0.4401603172</v>
      </c>
    </row>
    <row r="341" ht="14.25" customHeight="1">
      <c r="J341" s="6">
        <f t="shared" si="2"/>
        <v>350</v>
      </c>
      <c r="K341" s="5"/>
      <c r="L341" s="5">
        <f t="shared" si="1"/>
        <v>0.01524955794</v>
      </c>
      <c r="M341" s="9">
        <f t="shared" si="33"/>
        <v>0.001262</v>
      </c>
      <c r="N341" s="8">
        <f t="shared" si="4"/>
        <v>0.6431215598</v>
      </c>
      <c r="O341" s="8">
        <f t="shared" si="103"/>
        <v>-0.4414215216</v>
      </c>
    </row>
    <row r="342" ht="14.25" customHeight="1">
      <c r="J342" s="6">
        <f t="shared" si="2"/>
        <v>351</v>
      </c>
      <c r="K342" s="5"/>
      <c r="L342" s="5">
        <f t="shared" si="1"/>
        <v>0.01524955794</v>
      </c>
      <c r="M342" s="9">
        <f t="shared" si="33"/>
        <v>0.001262</v>
      </c>
      <c r="N342" s="8">
        <f t="shared" si="4"/>
        <v>0.6423109634</v>
      </c>
      <c r="O342" s="8">
        <f t="shared" si="103"/>
        <v>-0.4426827259</v>
      </c>
    </row>
    <row r="343" ht="14.25" customHeight="1">
      <c r="J343" s="6">
        <f t="shared" si="2"/>
        <v>352</v>
      </c>
      <c r="K343" s="5"/>
      <c r="L343" s="5">
        <f t="shared" si="1"/>
        <v>0.01524955794</v>
      </c>
      <c r="M343" s="9">
        <f t="shared" si="33"/>
        <v>0.001262</v>
      </c>
      <c r="N343" s="8">
        <f t="shared" si="4"/>
        <v>0.6415013886</v>
      </c>
      <c r="O343" s="8">
        <f t="shared" si="103"/>
        <v>-0.4439439303</v>
      </c>
    </row>
    <row r="344" ht="14.25" customHeight="1">
      <c r="J344" s="6">
        <f t="shared" si="2"/>
        <v>353</v>
      </c>
      <c r="K344" s="5"/>
      <c r="L344" s="5">
        <f t="shared" si="1"/>
        <v>0.01524955794</v>
      </c>
      <c r="M344" s="9">
        <f t="shared" si="33"/>
        <v>0.001262</v>
      </c>
      <c r="N344" s="8">
        <f t="shared" si="4"/>
        <v>0.6406928343</v>
      </c>
      <c r="O344" s="8">
        <f t="shared" si="103"/>
        <v>-0.4452051346</v>
      </c>
    </row>
    <row r="345" ht="14.25" customHeight="1">
      <c r="J345" s="6">
        <f t="shared" si="2"/>
        <v>354</v>
      </c>
      <c r="K345" s="5"/>
      <c r="L345" s="5">
        <f t="shared" si="1"/>
        <v>0.01524955794</v>
      </c>
      <c r="M345" s="9">
        <f t="shared" si="33"/>
        <v>0.001262</v>
      </c>
      <c r="N345" s="8">
        <f t="shared" si="4"/>
        <v>0.639885299</v>
      </c>
      <c r="O345" s="8">
        <f t="shared" si="103"/>
        <v>-0.446466339</v>
      </c>
    </row>
    <row r="346" ht="14.25" customHeight="1">
      <c r="J346" s="6">
        <f t="shared" si="2"/>
        <v>355</v>
      </c>
      <c r="K346" s="5"/>
      <c r="L346" s="5">
        <f t="shared" si="1"/>
        <v>0.01524955794</v>
      </c>
      <c r="M346" s="9">
        <f t="shared" si="33"/>
        <v>0.001262</v>
      </c>
      <c r="N346" s="8">
        <f t="shared" si="4"/>
        <v>0.6390787816</v>
      </c>
      <c r="O346" s="8">
        <f t="shared" si="103"/>
        <v>-0.4477275433</v>
      </c>
    </row>
    <row r="347" ht="14.25" customHeight="1">
      <c r="J347" s="6">
        <f t="shared" si="2"/>
        <v>356</v>
      </c>
      <c r="K347" s="5"/>
      <c r="L347" s="5">
        <f t="shared" si="1"/>
        <v>0.01524955794</v>
      </c>
      <c r="M347" s="9">
        <f t="shared" si="33"/>
        <v>0.001262</v>
      </c>
      <c r="N347" s="8">
        <f t="shared" si="4"/>
        <v>0.6382732807</v>
      </c>
      <c r="O347" s="8">
        <f t="shared" si="103"/>
        <v>-0.4489887477</v>
      </c>
    </row>
    <row r="348" ht="14.25" customHeight="1">
      <c r="J348" s="6">
        <f t="shared" si="2"/>
        <v>357</v>
      </c>
      <c r="K348" s="5"/>
      <c r="L348" s="5">
        <f t="shared" si="1"/>
        <v>0.01524955794</v>
      </c>
      <c r="M348" s="9">
        <f t="shared" si="33"/>
        <v>0.001262</v>
      </c>
      <c r="N348" s="8">
        <f t="shared" si="4"/>
        <v>0.6374687951</v>
      </c>
      <c r="O348" s="8">
        <f t="shared" si="103"/>
        <v>-0.450249952</v>
      </c>
    </row>
    <row r="349" ht="14.25" customHeight="1">
      <c r="J349" s="6">
        <f t="shared" si="2"/>
        <v>358</v>
      </c>
      <c r="K349" s="5"/>
      <c r="L349" s="5">
        <f t="shared" si="1"/>
        <v>0.01524955794</v>
      </c>
      <c r="M349" s="9">
        <f t="shared" si="33"/>
        <v>0.001262</v>
      </c>
      <c r="N349" s="8">
        <f t="shared" si="4"/>
        <v>0.6366653235</v>
      </c>
      <c r="O349" s="8">
        <f t="shared" si="103"/>
        <v>-0.4515111563</v>
      </c>
    </row>
    <row r="350" ht="14.25" customHeight="1">
      <c r="J350" s="6">
        <f t="shared" si="2"/>
        <v>359</v>
      </c>
      <c r="K350" s="5"/>
      <c r="L350" s="5">
        <f t="shared" si="1"/>
        <v>0.01524955794</v>
      </c>
      <c r="M350" s="9">
        <f t="shared" si="33"/>
        <v>0.001262</v>
      </c>
      <c r="N350" s="8">
        <f t="shared" si="4"/>
        <v>0.6358628645</v>
      </c>
      <c r="O350" s="8">
        <f t="shared" si="103"/>
        <v>-0.4527723607</v>
      </c>
    </row>
    <row r="351" ht="14.25" customHeight="1">
      <c r="J351" s="6">
        <f t="shared" si="2"/>
        <v>360</v>
      </c>
      <c r="K351" s="5">
        <f>Y2</f>
        <v>0.0156</v>
      </c>
      <c r="L351" s="5">
        <f t="shared" si="1"/>
        <v>0.01524955794</v>
      </c>
      <c r="M351" s="7">
        <f t="shared" si="33"/>
        <v>0.001262</v>
      </c>
      <c r="N351" s="8">
        <f t="shared" si="4"/>
        <v>0.635061417</v>
      </c>
      <c r="O351" s="8">
        <f t="shared" si="103"/>
        <v>-0.454033565</v>
      </c>
    </row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18" width="20.14"/>
    <col customWidth="1" min="19" max="21" width="8.71"/>
    <col customWidth="1" min="22" max="22" width="9.29"/>
    <col customWidth="1" min="23" max="29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5">
        <f>K3</f>
        <v>0.0153</v>
      </c>
      <c r="S2" s="5">
        <f>K15</f>
        <v>0.0152</v>
      </c>
      <c r="T2" s="5">
        <v>0.0156</v>
      </c>
      <c r="Z2" s="21">
        <v>1.0</v>
      </c>
      <c r="AA2" s="21">
        <f>R2/12</f>
        <v>0.001275</v>
      </c>
      <c r="AB2" s="21">
        <f t="shared" ref="AB2:AC2" si="1">AA2</f>
        <v>0.001275</v>
      </c>
      <c r="AC2" s="21">
        <f t="shared" si="1"/>
        <v>0.001275</v>
      </c>
    </row>
    <row r="3" ht="14.25" customHeight="1">
      <c r="J3" s="6">
        <v>12.0</v>
      </c>
      <c r="K3" s="5">
        <v>0.0153</v>
      </c>
      <c r="L3" s="5">
        <f t="shared" ref="L3:L51" si="3">(1+M3)^12 - 1</f>
        <v>0.01535212019</v>
      </c>
      <c r="M3" s="7">
        <f>R18</f>
        <v>0.00127042871</v>
      </c>
      <c r="N3" s="8">
        <f>1/(1+M3)^J3</f>
        <v>0.9848800038</v>
      </c>
      <c r="O3" s="8">
        <f>LN(N3)</f>
        <v>-0.01523546878</v>
      </c>
      <c r="Z3" s="21">
        <v>2.0</v>
      </c>
      <c r="AA3" s="21">
        <f t="shared" ref="AA3:AA13" si="4">AA2</f>
        <v>0.001275</v>
      </c>
      <c r="AB3" s="21">
        <f t="shared" ref="AB3:AC3" si="2">AA3</f>
        <v>0.001275</v>
      </c>
      <c r="AC3" s="21">
        <f t="shared" si="2"/>
        <v>0.001275</v>
      </c>
    </row>
    <row r="4" ht="14.25" customHeight="1">
      <c r="J4" s="6">
        <f t="shared" ref="J4:J51" si="6">J3+1</f>
        <v>13</v>
      </c>
      <c r="K4" s="5"/>
      <c r="L4" s="5">
        <f t="shared" si="3"/>
        <v>0.01533714352</v>
      </c>
      <c r="M4" s="9">
        <f t="shared" ref="M4:M14" si="7">(1/N4)^(1/J4) - 1</f>
        <v>0.001269197955</v>
      </c>
      <c r="N4" s="8">
        <f t="shared" ref="N4:N51" si="8">EXP(O4)</f>
        <v>0.9836460896</v>
      </c>
      <c r="O4" s="8">
        <f t="shared" ref="O4:O15" si="9">$O$3+$G$23*(J4-$J$3)</f>
        <v>-0.01648911165</v>
      </c>
      <c r="R4" s="10" t="s">
        <v>6</v>
      </c>
      <c r="S4" s="3"/>
      <c r="T4" s="41"/>
      <c r="U4" s="3" t="s">
        <v>7</v>
      </c>
      <c r="V4" s="3"/>
      <c r="Z4" s="21">
        <v>3.0</v>
      </c>
      <c r="AA4" s="21">
        <f t="shared" si="4"/>
        <v>0.001275</v>
      </c>
      <c r="AB4" s="21">
        <f t="shared" ref="AB4:AC4" si="5">AA4</f>
        <v>0.001275</v>
      </c>
      <c r="AC4" s="21">
        <f t="shared" si="5"/>
        <v>0.001275</v>
      </c>
    </row>
    <row r="5" ht="14.25" customHeight="1">
      <c r="J5" s="6">
        <f t="shared" si="6"/>
        <v>14</v>
      </c>
      <c r="K5" s="5"/>
      <c r="L5" s="5">
        <f t="shared" si="3"/>
        <v>0.01532430655</v>
      </c>
      <c r="M5" s="9">
        <f t="shared" si="7"/>
        <v>0.001268143023</v>
      </c>
      <c r="N5" s="8">
        <f t="shared" si="8"/>
        <v>0.9824137213</v>
      </c>
      <c r="O5" s="8">
        <f t="shared" si="9"/>
        <v>-0.01774275452</v>
      </c>
      <c r="Q5" s="2"/>
      <c r="R5" s="12" t="s">
        <v>8</v>
      </c>
      <c r="S5" s="2" t="s">
        <v>9</v>
      </c>
      <c r="T5" s="42" t="s">
        <v>11</v>
      </c>
      <c r="U5" s="2" t="s">
        <v>8</v>
      </c>
      <c r="V5" s="2" t="s">
        <v>9</v>
      </c>
      <c r="W5" s="2" t="s">
        <v>11</v>
      </c>
      <c r="Z5" s="21">
        <v>4.0</v>
      </c>
      <c r="AA5" s="21">
        <f t="shared" si="4"/>
        <v>0.001275</v>
      </c>
      <c r="AB5" s="21">
        <f t="shared" ref="AB5:AC5" si="10">AA5</f>
        <v>0.001275</v>
      </c>
      <c r="AC5" s="21">
        <f t="shared" si="10"/>
        <v>0.001275</v>
      </c>
    </row>
    <row r="6" ht="14.25" customHeight="1">
      <c r="B6" s="17"/>
      <c r="J6" s="6">
        <f t="shared" si="6"/>
        <v>15</v>
      </c>
      <c r="K6" s="5"/>
      <c r="L6" s="5">
        <f t="shared" si="3"/>
        <v>0.01531318131</v>
      </c>
      <c r="M6" s="9">
        <f t="shared" si="7"/>
        <v>0.00126722875</v>
      </c>
      <c r="N6" s="8">
        <f t="shared" si="8"/>
        <v>0.9811828971</v>
      </c>
      <c r="O6" s="8">
        <f t="shared" si="9"/>
        <v>-0.01899639739</v>
      </c>
      <c r="Q6" s="6">
        <v>6.0</v>
      </c>
      <c r="R6" s="18">
        <f>1.53%/2</f>
        <v>0.00765</v>
      </c>
      <c r="S6" s="19">
        <f t="shared" ref="S6:S8" si="12">1.52%/2</f>
        <v>0.0076</v>
      </c>
      <c r="T6" s="43">
        <f t="shared" ref="T6:T14" si="13">1.56%/2</f>
        <v>0.0078</v>
      </c>
      <c r="U6" s="21">
        <f t="shared" ref="U6:U7" si="14">R6/(1+$R$18)^Q6</f>
        <v>0.007591945734</v>
      </c>
      <c r="V6" s="21">
        <f t="shared" ref="V6:V7" si="15">S6/(1+$R$18)^Q6</f>
        <v>0.007542325173</v>
      </c>
      <c r="W6" s="44">
        <f t="shared" ref="W6:W7" si="16">T6/(1+$R$18)^Q6</f>
        <v>0.007740807415</v>
      </c>
      <c r="Z6" s="21">
        <v>5.0</v>
      </c>
      <c r="AA6" s="21">
        <f t="shared" si="4"/>
        <v>0.001275</v>
      </c>
      <c r="AB6" s="21">
        <f t="shared" ref="AB6:AC6" si="11">AA6</f>
        <v>0.001275</v>
      </c>
      <c r="AC6" s="21">
        <f t="shared" si="11"/>
        <v>0.001275</v>
      </c>
    </row>
    <row r="7" ht="14.25" customHeight="1">
      <c r="B7" s="17"/>
      <c r="J7" s="6">
        <f t="shared" si="6"/>
        <v>16</v>
      </c>
      <c r="K7" s="5"/>
      <c r="L7" s="5">
        <f t="shared" si="3"/>
        <v>0.01530344682</v>
      </c>
      <c r="M7" s="9">
        <f t="shared" si="7"/>
        <v>0.001266428761</v>
      </c>
      <c r="N7" s="8">
        <f t="shared" si="8"/>
        <v>0.9799536148</v>
      </c>
      <c r="O7" s="8">
        <f t="shared" si="9"/>
        <v>-0.02025004027</v>
      </c>
      <c r="Q7" s="6">
        <f t="shared" ref="Q7:Q15" si="18">Q6+6</f>
        <v>12</v>
      </c>
      <c r="R7" s="18">
        <f>1.53%/2+1</f>
        <v>1.00765</v>
      </c>
      <c r="S7" s="19">
        <f t="shared" si="12"/>
        <v>0.0076</v>
      </c>
      <c r="T7" s="43">
        <f t="shared" si="13"/>
        <v>0.0078</v>
      </c>
      <c r="U7" s="21">
        <f t="shared" si="14"/>
        <v>0.9924143358</v>
      </c>
      <c r="V7" s="21">
        <f t="shared" si="15"/>
        <v>0.007485088029</v>
      </c>
      <c r="W7" s="44">
        <f t="shared" si="16"/>
        <v>0.00768206403</v>
      </c>
      <c r="Z7" s="21">
        <v>6.0</v>
      </c>
      <c r="AA7" s="21">
        <f t="shared" si="4"/>
        <v>0.001275</v>
      </c>
      <c r="AB7" s="21">
        <f t="shared" ref="AB7:AC7" si="17">AA7</f>
        <v>0.001275</v>
      </c>
      <c r="AC7" s="21">
        <f t="shared" si="17"/>
        <v>0.001275</v>
      </c>
    </row>
    <row r="8" ht="14.25" customHeight="1">
      <c r="J8" s="6">
        <f t="shared" si="6"/>
        <v>17</v>
      </c>
      <c r="K8" s="5"/>
      <c r="L8" s="5">
        <f t="shared" si="3"/>
        <v>0.01529485765</v>
      </c>
      <c r="M8" s="9">
        <f t="shared" si="7"/>
        <v>0.001265722889</v>
      </c>
      <c r="N8" s="8">
        <f t="shared" si="8"/>
        <v>0.9787258727</v>
      </c>
      <c r="O8" s="8">
        <f t="shared" si="9"/>
        <v>-0.02150368314</v>
      </c>
      <c r="Q8" s="6">
        <f t="shared" si="18"/>
        <v>18</v>
      </c>
      <c r="R8" s="18"/>
      <c r="S8" s="19">
        <f t="shared" si="12"/>
        <v>0.0076</v>
      </c>
      <c r="T8" s="43">
        <f t="shared" si="13"/>
        <v>0.0078</v>
      </c>
      <c r="V8" s="21">
        <f t="shared" ref="V8:V9" si="20">S8/(1+$S$18)^Q8</f>
        <v>0.007429353627</v>
      </c>
      <c r="W8" s="44">
        <f>T8/(1+$M$9)^Q8</f>
        <v>0.007624497416</v>
      </c>
      <c r="Z8" s="21">
        <v>7.0</v>
      </c>
      <c r="AA8" s="21">
        <f t="shared" si="4"/>
        <v>0.001275</v>
      </c>
      <c r="AB8" s="21">
        <f t="shared" ref="AB8:AC8" si="19">AA8</f>
        <v>0.001275</v>
      </c>
      <c r="AC8" s="21">
        <f t="shared" si="19"/>
        <v>0.001275</v>
      </c>
    </row>
    <row r="9" ht="14.25" customHeight="1">
      <c r="J9" s="6">
        <f t="shared" si="6"/>
        <v>18</v>
      </c>
      <c r="K9" s="5"/>
      <c r="L9" s="5">
        <f t="shared" si="3"/>
        <v>0.01528722288</v>
      </c>
      <c r="M9" s="9">
        <f t="shared" si="7"/>
        <v>0.001265095448</v>
      </c>
      <c r="N9" s="8">
        <f t="shared" si="8"/>
        <v>0.9774996687</v>
      </c>
      <c r="O9" s="8">
        <f t="shared" si="9"/>
        <v>-0.02275732601</v>
      </c>
      <c r="Q9" s="23">
        <f t="shared" si="18"/>
        <v>24</v>
      </c>
      <c r="S9" s="19">
        <f>1.52%/2+1</f>
        <v>1.0076</v>
      </c>
      <c r="T9" s="43">
        <f t="shared" si="13"/>
        <v>0.0078</v>
      </c>
      <c r="V9" s="21">
        <f t="shared" si="20"/>
        <v>0.9775479665</v>
      </c>
      <c r="W9" s="44">
        <f>T9/(1+$S$18)^Q9</f>
        <v>0.007567362186</v>
      </c>
      <c r="Z9" s="21">
        <v>8.0</v>
      </c>
      <c r="AA9" s="21">
        <f t="shared" si="4"/>
        <v>0.001275</v>
      </c>
      <c r="AB9" s="21">
        <f t="shared" ref="AB9:AC9" si="21">AA9</f>
        <v>0.001275</v>
      </c>
      <c r="AC9" s="21">
        <f t="shared" si="21"/>
        <v>0.001275</v>
      </c>
    </row>
    <row r="10" ht="14.25" customHeight="1">
      <c r="J10" s="6">
        <f t="shared" si="6"/>
        <v>19</v>
      </c>
      <c r="K10" s="5"/>
      <c r="L10" s="5">
        <f t="shared" si="3"/>
        <v>0.01528039183</v>
      </c>
      <c r="M10" s="9">
        <f t="shared" si="7"/>
        <v>0.001264534054</v>
      </c>
      <c r="N10" s="8">
        <f t="shared" si="8"/>
        <v>0.9762750011</v>
      </c>
      <c r="O10" s="8">
        <f t="shared" si="9"/>
        <v>-0.02401096888</v>
      </c>
      <c r="Q10" s="23">
        <f t="shared" si="18"/>
        <v>30</v>
      </c>
      <c r="T10" s="43">
        <f t="shared" si="13"/>
        <v>0.0078</v>
      </c>
      <c r="W10" s="44">
        <f t="shared" ref="W10:W15" si="23">T10/(1+$T$18)^Q10</f>
        <v>0.007502785544</v>
      </c>
      <c r="Z10" s="21">
        <v>9.0</v>
      </c>
      <c r="AA10" s="21">
        <f t="shared" si="4"/>
        <v>0.001275</v>
      </c>
      <c r="AB10" s="21">
        <f t="shared" ref="AB10:AC10" si="22">AA10</f>
        <v>0.001275</v>
      </c>
      <c r="AC10" s="21">
        <f t="shared" si="22"/>
        <v>0.001275</v>
      </c>
    </row>
    <row r="11" ht="14.25" customHeight="1">
      <c r="J11" s="6">
        <f t="shared" si="6"/>
        <v>20</v>
      </c>
      <c r="K11" s="5"/>
      <c r="L11" s="5">
        <f t="shared" si="3"/>
        <v>0.01527424392</v>
      </c>
      <c r="M11" s="9">
        <f t="shared" si="7"/>
        <v>0.0012640288</v>
      </c>
      <c r="N11" s="8">
        <f t="shared" si="8"/>
        <v>0.9750518677</v>
      </c>
      <c r="O11" s="8">
        <f t="shared" si="9"/>
        <v>-0.02526461175</v>
      </c>
      <c r="Q11" s="23">
        <f t="shared" si="18"/>
        <v>36</v>
      </c>
      <c r="T11" s="43">
        <f t="shared" si="13"/>
        <v>0.0078</v>
      </c>
      <c r="W11" s="44">
        <f t="shared" si="23"/>
        <v>0.007444715726</v>
      </c>
      <c r="Z11" s="21">
        <v>10.0</v>
      </c>
      <c r="AA11" s="21">
        <f t="shared" si="4"/>
        <v>0.001275</v>
      </c>
      <c r="AB11" s="21">
        <f t="shared" ref="AB11:AC11" si="24">AA11</f>
        <v>0.001275</v>
      </c>
      <c r="AC11" s="21">
        <f t="shared" si="24"/>
        <v>0.001275</v>
      </c>
    </row>
    <row r="12" ht="14.25" customHeight="1">
      <c r="J12" s="6">
        <f t="shared" si="6"/>
        <v>21</v>
      </c>
      <c r="K12" s="5"/>
      <c r="L12" s="5">
        <f t="shared" si="3"/>
        <v>0.01526868156</v>
      </c>
      <c r="M12" s="9">
        <f t="shared" si="7"/>
        <v>0.001263571665</v>
      </c>
      <c r="N12" s="8">
        <f t="shared" si="8"/>
        <v>0.9738302668</v>
      </c>
      <c r="O12" s="8">
        <f t="shared" si="9"/>
        <v>-0.02651825463</v>
      </c>
      <c r="Q12" s="23">
        <f t="shared" si="18"/>
        <v>42</v>
      </c>
      <c r="T12" s="43">
        <f t="shared" si="13"/>
        <v>0.0078</v>
      </c>
      <c r="W12" s="44">
        <f t="shared" si="23"/>
        <v>0.007387095355</v>
      </c>
      <c r="Z12" s="21">
        <v>11.0</v>
      </c>
      <c r="AA12" s="21">
        <f t="shared" si="4"/>
        <v>0.001275</v>
      </c>
      <c r="AB12" s="21">
        <f t="shared" ref="AB12:AC12" si="25">AA12</f>
        <v>0.001275</v>
      </c>
      <c r="AC12" s="21">
        <f t="shared" si="25"/>
        <v>0.001275</v>
      </c>
    </row>
    <row r="13" ht="14.25" customHeight="1">
      <c r="J13" s="6">
        <f t="shared" si="6"/>
        <v>22</v>
      </c>
      <c r="K13" s="5"/>
      <c r="L13" s="5">
        <f t="shared" si="3"/>
        <v>0.01526362489</v>
      </c>
      <c r="M13" s="9">
        <f t="shared" si="7"/>
        <v>0.001263156088</v>
      </c>
      <c r="N13" s="8">
        <f t="shared" si="8"/>
        <v>0.9726101963</v>
      </c>
      <c r="O13" s="8">
        <f t="shared" si="9"/>
        <v>-0.0277718975</v>
      </c>
      <c r="Q13" s="23">
        <f t="shared" si="18"/>
        <v>48</v>
      </c>
      <c r="T13" s="43">
        <f t="shared" si="13"/>
        <v>0.0078</v>
      </c>
      <c r="W13" s="44">
        <f t="shared" si="23"/>
        <v>0.007329920952</v>
      </c>
      <c r="Z13" s="21">
        <v>12.0</v>
      </c>
      <c r="AA13" s="21">
        <f t="shared" si="4"/>
        <v>0.001275</v>
      </c>
      <c r="AB13" s="21">
        <f t="shared" ref="AB13:AC13" si="26">AA13</f>
        <v>0.001275</v>
      </c>
      <c r="AC13" s="21">
        <f t="shared" si="26"/>
        <v>0.001275</v>
      </c>
    </row>
    <row r="14" ht="14.25" customHeight="1">
      <c r="J14" s="6">
        <f t="shared" si="6"/>
        <v>23</v>
      </c>
      <c r="K14" s="5"/>
      <c r="L14" s="5">
        <f t="shared" si="3"/>
        <v>0.01525900796</v>
      </c>
      <c r="M14" s="9">
        <f t="shared" si="7"/>
        <v>0.001262776648</v>
      </c>
      <c r="N14" s="8">
        <f t="shared" si="8"/>
        <v>0.9713916544</v>
      </c>
      <c r="O14" s="8">
        <f t="shared" si="9"/>
        <v>-0.02902554037</v>
      </c>
      <c r="Q14" s="23">
        <f t="shared" si="18"/>
        <v>54</v>
      </c>
      <c r="T14" s="43">
        <f t="shared" si="13"/>
        <v>0.0078</v>
      </c>
      <c r="W14" s="44">
        <f t="shared" si="23"/>
        <v>0.007273189066</v>
      </c>
      <c r="Z14" s="21">
        <v>13.0</v>
      </c>
      <c r="AB14" s="21">
        <f t="shared" ref="AB14:AB25" si="27">(0.0304-0.0153)/12</f>
        <v>0.001258333333</v>
      </c>
      <c r="AC14" s="21">
        <f t="shared" ref="AC14:AC25" si="28">AB14</f>
        <v>0.001258333333</v>
      </c>
    </row>
    <row r="15" ht="14.25" customHeight="1">
      <c r="J15" s="6">
        <f t="shared" si="6"/>
        <v>24</v>
      </c>
      <c r="K15" s="5">
        <v>0.0152</v>
      </c>
      <c r="L15" s="5">
        <f t="shared" si="3"/>
        <v>0.01525477579</v>
      </c>
      <c r="M15" s="7">
        <f>S18</f>
        <v>0.001262428828</v>
      </c>
      <c r="N15" s="8">
        <f t="shared" si="8"/>
        <v>0.9701746392</v>
      </c>
      <c r="O15" s="8">
        <f t="shared" si="9"/>
        <v>-0.03027918324</v>
      </c>
      <c r="Q15" s="23">
        <f t="shared" si="18"/>
        <v>60</v>
      </c>
      <c r="T15" s="43">
        <f>1.56%/2+1</f>
        <v>1.0078</v>
      </c>
      <c r="W15" s="44">
        <f t="shared" si="23"/>
        <v>0.932460008</v>
      </c>
      <c r="Z15" s="21">
        <v>14.0</v>
      </c>
      <c r="AB15" s="21">
        <f t="shared" si="27"/>
        <v>0.001258333333</v>
      </c>
      <c r="AC15" s="21">
        <f t="shared" si="28"/>
        <v>0.001258333333</v>
      </c>
    </row>
    <row r="16" ht="14.25" customHeight="1">
      <c r="J16" s="6">
        <f t="shared" si="6"/>
        <v>25</v>
      </c>
      <c r="L16" s="5">
        <f t="shared" si="3"/>
        <v>0.01528186036</v>
      </c>
      <c r="M16" s="9">
        <f t="shared" ref="M16:M51" si="29">(1/N16)^(1/J16) - 1</f>
        <v>0.001264654742</v>
      </c>
      <c r="N16" s="8">
        <f t="shared" si="8"/>
        <v>0.9688975565</v>
      </c>
      <c r="O16" s="8">
        <f t="shared" ref="O16:O51" si="30">$O$15+$G$24*(J16-$J$15)</f>
        <v>-0.0315963935</v>
      </c>
      <c r="Q16" s="33"/>
      <c r="R16" s="2"/>
      <c r="S16" s="2"/>
      <c r="T16" s="2"/>
      <c r="U16" s="2"/>
      <c r="V16" s="2"/>
      <c r="W16" s="2"/>
      <c r="Z16" s="21">
        <v>15.0</v>
      </c>
      <c r="AB16" s="21">
        <f t="shared" si="27"/>
        <v>0.001258333333</v>
      </c>
      <c r="AC16" s="21">
        <f t="shared" si="28"/>
        <v>0.001258333333</v>
      </c>
    </row>
    <row r="17" ht="14.25" customHeight="1">
      <c r="B17" s="25"/>
      <c r="J17" s="6">
        <f t="shared" si="6"/>
        <v>26</v>
      </c>
      <c r="L17" s="5">
        <f t="shared" si="3"/>
        <v>0.01530686215</v>
      </c>
      <c r="M17" s="9">
        <f t="shared" si="29"/>
        <v>0.001266709436</v>
      </c>
      <c r="N17" s="8">
        <f t="shared" si="8"/>
        <v>0.9676221549</v>
      </c>
      <c r="O17" s="8">
        <f t="shared" si="30"/>
        <v>-0.03291360376</v>
      </c>
      <c r="R17" s="34" t="s">
        <v>23</v>
      </c>
      <c r="S17" s="34" t="s">
        <v>24</v>
      </c>
      <c r="T17" s="34" t="s">
        <v>26</v>
      </c>
      <c r="Z17" s="21">
        <v>16.0</v>
      </c>
      <c r="AB17" s="21">
        <f t="shared" si="27"/>
        <v>0.001258333333</v>
      </c>
      <c r="AC17" s="21">
        <f t="shared" si="28"/>
        <v>0.001258333333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6"/>
        <v>27</v>
      </c>
      <c r="L18" s="5">
        <f t="shared" si="3"/>
        <v>0.0153300125</v>
      </c>
      <c r="M18" s="9">
        <f t="shared" si="29"/>
        <v>0.001268611935</v>
      </c>
      <c r="N18" s="8">
        <f t="shared" si="8"/>
        <v>0.9663484321</v>
      </c>
      <c r="O18" s="8">
        <f t="shared" si="30"/>
        <v>-0.03423081402</v>
      </c>
      <c r="Q18" s="45" t="s">
        <v>31</v>
      </c>
      <c r="R18" s="9">
        <v>0.0012704287096903307</v>
      </c>
      <c r="S18" s="9">
        <v>0.0012624288284146343</v>
      </c>
      <c r="T18" s="9">
        <v>0.0012958180567602825</v>
      </c>
      <c r="U18" s="38">
        <f>SUM(U6:U7)-1</f>
        <v>0.000006281571436</v>
      </c>
      <c r="V18" s="39">
        <f>SUM(V6:V9)-1</f>
        <v>0.000004733319702</v>
      </c>
      <c r="W18" s="40">
        <f>SUM(W6:W15)-1</f>
        <v>0.00001244565485</v>
      </c>
      <c r="Z18" s="21">
        <v>17.0</v>
      </c>
      <c r="AB18" s="21">
        <f t="shared" si="27"/>
        <v>0.001258333333</v>
      </c>
      <c r="AC18" s="21">
        <f t="shared" si="28"/>
        <v>0.001258333333</v>
      </c>
    </row>
    <row r="19" ht="14.25" customHeight="1">
      <c r="B19" s="6">
        <v>12.0</v>
      </c>
      <c r="C19" s="5">
        <v>0.0153</v>
      </c>
      <c r="D19" s="5">
        <f t="shared" ref="D19:D21" si="32">(1+E19)^12 - 1</f>
        <v>0.01535212019</v>
      </c>
      <c r="E19" s="7">
        <f>R18</f>
        <v>0.00127042871</v>
      </c>
      <c r="F19" s="8">
        <f t="shared" ref="F19:F21" si="33">1/(1+E19)^B19</f>
        <v>0.9848800038</v>
      </c>
      <c r="G19" s="19">
        <f t="shared" ref="G19:G21" si="34">LN(F19)</f>
        <v>-0.01523546878</v>
      </c>
      <c r="J19" s="6">
        <f t="shared" si="6"/>
        <v>28</v>
      </c>
      <c r="L19" s="5">
        <f t="shared" si="3"/>
        <v>0.01535150973</v>
      </c>
      <c r="M19" s="9">
        <f t="shared" si="29"/>
        <v>0.001270378544</v>
      </c>
      <c r="N19" s="8">
        <f t="shared" si="8"/>
        <v>0.965076386</v>
      </c>
      <c r="O19" s="8">
        <f t="shared" si="30"/>
        <v>-0.03554802428</v>
      </c>
      <c r="R19" s="5">
        <f t="shared" ref="R19:T19" si="31">R18*12</f>
        <v>0.01524514452</v>
      </c>
      <c r="S19" s="5">
        <f t="shared" si="31"/>
        <v>0.01514914594</v>
      </c>
      <c r="T19" s="5">
        <f t="shared" si="31"/>
        <v>0.01554981668</v>
      </c>
      <c r="Z19" s="21">
        <v>18.0</v>
      </c>
      <c r="AB19" s="21">
        <f t="shared" si="27"/>
        <v>0.001258333333</v>
      </c>
      <c r="AC19" s="21">
        <f t="shared" si="28"/>
        <v>0.001258333333</v>
      </c>
    </row>
    <row r="20" ht="14.25" customHeight="1">
      <c r="B20" s="6">
        <v>24.0</v>
      </c>
      <c r="C20" s="5">
        <v>0.0152</v>
      </c>
      <c r="D20" s="5">
        <f t="shared" si="32"/>
        <v>0.01525477579</v>
      </c>
      <c r="E20" s="7">
        <f>S18</f>
        <v>0.001262428828</v>
      </c>
      <c r="F20" s="8">
        <f t="shared" si="33"/>
        <v>0.9701746392</v>
      </c>
      <c r="G20" s="19">
        <f t="shared" si="34"/>
        <v>-0.03027918324</v>
      </c>
      <c r="J20" s="6">
        <f t="shared" si="6"/>
        <v>29</v>
      </c>
      <c r="L20" s="5">
        <f t="shared" si="3"/>
        <v>0.0153715248</v>
      </c>
      <c r="M20" s="9">
        <f t="shared" si="29"/>
        <v>0.00127202332</v>
      </c>
      <c r="N20" s="8">
        <f t="shared" si="8"/>
        <v>0.9638060144</v>
      </c>
      <c r="O20" s="8">
        <f t="shared" si="30"/>
        <v>-0.03686523454</v>
      </c>
      <c r="Z20" s="21">
        <v>19.0</v>
      </c>
      <c r="AB20" s="21">
        <f t="shared" si="27"/>
        <v>0.001258333333</v>
      </c>
      <c r="AC20" s="21">
        <f t="shared" si="28"/>
        <v>0.001258333333</v>
      </c>
    </row>
    <row r="21" ht="14.25" customHeight="1">
      <c r="B21" s="6">
        <v>60.0</v>
      </c>
      <c r="C21" s="5">
        <v>0.0156</v>
      </c>
      <c r="D21" s="5">
        <f t="shared" si="32"/>
        <v>0.0156611203</v>
      </c>
      <c r="E21" s="7">
        <f>T18</f>
        <v>0.001295818057</v>
      </c>
      <c r="F21" s="8">
        <f t="shared" si="33"/>
        <v>0.9252431117</v>
      </c>
      <c r="G21" s="19">
        <f t="shared" si="34"/>
        <v>-0.07769875255</v>
      </c>
      <c r="J21" s="6">
        <f t="shared" si="6"/>
        <v>30</v>
      </c>
      <c r="L21" s="5">
        <f t="shared" si="3"/>
        <v>0.01539020589</v>
      </c>
      <c r="M21" s="9">
        <f t="shared" si="29"/>
        <v>0.001273558447</v>
      </c>
      <c r="N21" s="8">
        <f t="shared" si="8"/>
        <v>0.9625373149</v>
      </c>
      <c r="O21" s="8">
        <f t="shared" si="30"/>
        <v>-0.03818244479</v>
      </c>
      <c r="R21" s="21">
        <f>(1+(R2/2))^2</f>
        <v>1.015358523</v>
      </c>
      <c r="S21" s="21">
        <f>(1+(S2/2))^(2*2)</f>
        <v>1.030748319</v>
      </c>
      <c r="T21" s="21">
        <f>(1+(T2/2))^(5*2)</f>
        <v>1.080795531</v>
      </c>
      <c r="Z21" s="21">
        <v>20.0</v>
      </c>
      <c r="AB21" s="21">
        <f t="shared" si="27"/>
        <v>0.001258333333</v>
      </c>
      <c r="AC21" s="21">
        <f t="shared" si="28"/>
        <v>0.001258333333</v>
      </c>
    </row>
    <row r="22" ht="14.25" customHeight="1">
      <c r="J22" s="6">
        <f t="shared" si="6"/>
        <v>31</v>
      </c>
      <c r="L22" s="5">
        <f t="shared" si="3"/>
        <v>0.01540768206</v>
      </c>
      <c r="M22" s="9">
        <f t="shared" si="29"/>
        <v>0.001274994536</v>
      </c>
      <c r="N22" s="8">
        <f t="shared" si="8"/>
        <v>0.9612702856</v>
      </c>
      <c r="O22" s="8">
        <f t="shared" si="30"/>
        <v>-0.03949965505</v>
      </c>
      <c r="R22" s="21">
        <f t="shared" ref="R22:T22" si="35">1/R21</f>
        <v>0.9848737937</v>
      </c>
      <c r="S22" s="21">
        <f t="shared" si="35"/>
        <v>0.9701689358</v>
      </c>
      <c r="T22" s="21">
        <f t="shared" si="35"/>
        <v>0.9252443884</v>
      </c>
      <c r="Z22" s="21">
        <v>21.0</v>
      </c>
      <c r="AB22" s="21">
        <f t="shared" si="27"/>
        <v>0.001258333333</v>
      </c>
      <c r="AC22" s="21">
        <f t="shared" si="28"/>
        <v>0.001258333333</v>
      </c>
    </row>
    <row r="23" ht="14.25" customHeight="1">
      <c r="E23" s="21" t="s">
        <v>16</v>
      </c>
      <c r="G23" s="21">
        <f t="shared" ref="G23:G24" si="37">(G20-G19)/(B20-B19)</f>
        <v>-0.001253642872</v>
      </c>
      <c r="J23" s="6">
        <f t="shared" si="6"/>
        <v>32</v>
      </c>
      <c r="L23" s="5">
        <f t="shared" si="3"/>
        <v>0.01542406624</v>
      </c>
      <c r="M23" s="9">
        <f t="shared" si="29"/>
        <v>0.001276340872</v>
      </c>
      <c r="N23" s="8">
        <f t="shared" si="8"/>
        <v>0.9600049241</v>
      </c>
      <c r="O23" s="8">
        <f t="shared" si="30"/>
        <v>-0.04081686531</v>
      </c>
      <c r="R23" s="21">
        <f t="shared" ref="R23:T23" si="36">R2/12</f>
        <v>0.001275</v>
      </c>
      <c r="S23" s="21">
        <f t="shared" si="36"/>
        <v>0.001266666667</v>
      </c>
      <c r="T23" s="44">
        <f t="shared" si="36"/>
        <v>0.0013</v>
      </c>
      <c r="Z23" s="21">
        <v>22.0</v>
      </c>
      <c r="AB23" s="21">
        <f t="shared" si="27"/>
        <v>0.001258333333</v>
      </c>
      <c r="AC23" s="21">
        <f t="shared" si="28"/>
        <v>0.001258333333</v>
      </c>
    </row>
    <row r="24" ht="14.25" customHeight="1">
      <c r="E24" s="21" t="s">
        <v>32</v>
      </c>
      <c r="G24" s="21">
        <f t="shared" si="37"/>
        <v>-0.001317210258</v>
      </c>
      <c r="J24" s="6">
        <f t="shared" si="6"/>
        <v>33</v>
      </c>
      <c r="L24" s="5">
        <f t="shared" si="3"/>
        <v>0.01543945768</v>
      </c>
      <c r="M24" s="9">
        <f t="shared" si="29"/>
        <v>0.001277605612</v>
      </c>
      <c r="N24" s="8">
        <f t="shared" si="8"/>
        <v>0.9587412282</v>
      </c>
      <c r="O24" s="8">
        <f t="shared" si="30"/>
        <v>-0.04213407557</v>
      </c>
      <c r="Z24" s="21">
        <v>23.0</v>
      </c>
      <c r="AB24" s="21">
        <f t="shared" si="27"/>
        <v>0.001258333333</v>
      </c>
      <c r="AC24" s="21">
        <f t="shared" si="28"/>
        <v>0.001258333333</v>
      </c>
    </row>
    <row r="25" ht="14.25" customHeight="1">
      <c r="J25" s="6">
        <f t="shared" si="6"/>
        <v>34</v>
      </c>
      <c r="L25" s="5">
        <f t="shared" si="3"/>
        <v>0.01545394396</v>
      </c>
      <c r="M25" s="9">
        <f t="shared" si="29"/>
        <v>0.001278795958</v>
      </c>
      <c r="N25" s="8">
        <f t="shared" si="8"/>
        <v>0.9574791958</v>
      </c>
      <c r="O25" s="8">
        <f t="shared" si="30"/>
        <v>-0.04345128583</v>
      </c>
      <c r="R25" s="25">
        <f>R6*(EXP(-R2*$Q6/12))+R7*(EXP(-R2*$Q7/12))</f>
        <v>0.999941997</v>
      </c>
      <c r="S25" s="25">
        <f t="shared" ref="S25:T25" si="38">S6*(EXP(-S2*$Q6/12))+S7*(EXP(-S2*$Q7/12))+S8*(EXP(-S2*$Q8/12))+S9*(EXP(-S2*$Q9/12))+S10*(EXP(-S2*$Q10/12))+S11*(EXP(-S2*$Q11/12))+S12*(EXP(-S2*$Q12/12))+S13*(EXP(-S2*$Q13/12))+S14*(EXP(-S2*$Q14/12))+S15*(EXP(-S2*$Q15/12))</f>
        <v>0.9998863624</v>
      </c>
      <c r="T25" s="25">
        <f t="shared" si="38"/>
        <v>0.9997077417</v>
      </c>
      <c r="Z25" s="21">
        <v>24.0</v>
      </c>
      <c r="AB25" s="21">
        <f t="shared" si="27"/>
        <v>0.001258333333</v>
      </c>
      <c r="AC25" s="21">
        <f t="shared" si="28"/>
        <v>0.001258333333</v>
      </c>
    </row>
    <row r="26" ht="14.25" customHeight="1">
      <c r="J26" s="6">
        <f t="shared" si="6"/>
        <v>35</v>
      </c>
      <c r="L26" s="5">
        <f t="shared" si="3"/>
        <v>0.01546760263</v>
      </c>
      <c r="M26" s="9">
        <f t="shared" si="29"/>
        <v>0.001279918285</v>
      </c>
      <c r="N26" s="8">
        <f t="shared" si="8"/>
        <v>0.9562188246</v>
      </c>
      <c r="O26" s="8">
        <f t="shared" si="30"/>
        <v>-0.04476849609</v>
      </c>
      <c r="Z26" s="21">
        <v>25.0</v>
      </c>
    </row>
    <row r="27" ht="14.25" customHeight="1">
      <c r="J27" s="6">
        <f t="shared" si="6"/>
        <v>36</v>
      </c>
      <c r="L27" s="5">
        <f t="shared" si="3"/>
        <v>0.01548050267</v>
      </c>
      <c r="M27" s="9">
        <f t="shared" si="29"/>
        <v>0.001280978262</v>
      </c>
      <c r="N27" s="8">
        <f t="shared" si="8"/>
        <v>0.9549601125</v>
      </c>
      <c r="O27" s="8">
        <f t="shared" si="30"/>
        <v>-0.04608570635</v>
      </c>
      <c r="R27" s="21">
        <f t="shared" ref="R27:T27" si="39">R28/12</f>
        <v>0.00127042871</v>
      </c>
      <c r="S27" s="21">
        <f t="shared" si="39"/>
        <v>0.001262428828</v>
      </c>
      <c r="T27" s="21">
        <f t="shared" si="39"/>
        <v>0.001295818057</v>
      </c>
      <c r="Z27" s="21">
        <v>26.0</v>
      </c>
    </row>
    <row r="28" ht="14.25" customHeight="1">
      <c r="J28" s="6">
        <f t="shared" si="6"/>
        <v>37</v>
      </c>
      <c r="L28" s="5">
        <f t="shared" si="3"/>
        <v>0.01549270555</v>
      </c>
      <c r="M28" s="9">
        <f t="shared" si="29"/>
        <v>0.001281980944</v>
      </c>
      <c r="N28" s="8">
        <f t="shared" si="8"/>
        <v>0.9537030574</v>
      </c>
      <c r="O28" s="8">
        <f t="shared" si="30"/>
        <v>-0.0474029166</v>
      </c>
      <c r="Q28" s="21" t="s">
        <v>33</v>
      </c>
      <c r="R28" s="21">
        <v>0.015245144516283969</v>
      </c>
      <c r="S28" s="21">
        <v>0.015149145940975613</v>
      </c>
      <c r="T28" s="21">
        <v>0.01554981668112339</v>
      </c>
      <c r="Z28" s="21">
        <v>27.0</v>
      </c>
    </row>
    <row r="29" ht="14.25" customHeight="1">
      <c r="J29" s="6">
        <f t="shared" si="6"/>
        <v>38</v>
      </c>
      <c r="L29" s="5">
        <f t="shared" si="3"/>
        <v>0.01550426631</v>
      </c>
      <c r="M29" s="9">
        <f t="shared" si="29"/>
        <v>0.001282930854</v>
      </c>
      <c r="N29" s="8">
        <f t="shared" si="8"/>
        <v>0.9524476569</v>
      </c>
      <c r="O29" s="8">
        <f t="shared" si="30"/>
        <v>-0.04872012686</v>
      </c>
      <c r="R29" s="21">
        <f>R6*(EXP(-R28*$Q6/12))+R7*(EXP(-R28*$Q7/12))</f>
        <v>0.9999966425</v>
      </c>
      <c r="S29" s="21">
        <f>S6*(EXP(-S28*$Q6/12))+S7*(EXP(-S28*$Q7/12))+S8*(EXP(-S28*$Q8/12))+S9*(EXP(-S28*$Q9/12))</f>
        <v>0.9999869191</v>
      </c>
      <c r="T29" s="21">
        <f>T6*(EXP(-T28*$Q6/12))+T7*(EXP(-T28*$Q7/12))+T8*(EXP(-T28*$Q8/12))+T9*(EXP(-T28*$Q9/12))+T10*(EXP(-T28*$Q10/12))+T11*(EXP(-T28*$Q11/12))+T12*(EXP(-T28*$Q12/12))+T13*(EXP(-T28*$Q13/12))+T14*(EXP(-T28*$Q14/12))+T15*(EXP(-T28*$Q15/12))</f>
        <v>0.9999500548</v>
      </c>
      <c r="Z29" s="21">
        <v>28.0</v>
      </c>
    </row>
    <row r="30" ht="14.25" customHeight="1">
      <c r="J30" s="6">
        <f t="shared" si="6"/>
        <v>39</v>
      </c>
      <c r="L30" s="5">
        <f t="shared" si="3"/>
        <v>0.01551523433</v>
      </c>
      <c r="M30" s="9">
        <f t="shared" si="29"/>
        <v>0.001283832052</v>
      </c>
      <c r="N30" s="8">
        <f t="shared" si="8"/>
        <v>0.951193909</v>
      </c>
      <c r="O30" s="8">
        <f t="shared" si="30"/>
        <v>-0.05003733712</v>
      </c>
      <c r="Z30" s="21">
        <v>29.0</v>
      </c>
    </row>
    <row r="31" ht="14.25" customHeight="1">
      <c r="J31" s="6">
        <f t="shared" si="6"/>
        <v>40</v>
      </c>
      <c r="L31" s="5">
        <f t="shared" si="3"/>
        <v>0.01552565406</v>
      </c>
      <c r="M31" s="9">
        <f t="shared" si="29"/>
        <v>0.00128468819</v>
      </c>
      <c r="N31" s="8">
        <f t="shared" si="8"/>
        <v>0.9499418114</v>
      </c>
      <c r="O31" s="8">
        <f t="shared" si="30"/>
        <v>-0.05135454738</v>
      </c>
      <c r="Z31" s="21">
        <v>30.0</v>
      </c>
    </row>
    <row r="32" ht="14.25" customHeight="1">
      <c r="J32" s="6">
        <f t="shared" si="6"/>
        <v>41</v>
      </c>
      <c r="L32" s="5">
        <f t="shared" si="3"/>
        <v>0.01553556561</v>
      </c>
      <c r="M32" s="9">
        <f t="shared" si="29"/>
        <v>0.001285502567</v>
      </c>
      <c r="N32" s="8">
        <f t="shared" si="8"/>
        <v>0.9486913621</v>
      </c>
      <c r="O32" s="8">
        <f t="shared" si="30"/>
        <v>-0.05267175764</v>
      </c>
      <c r="R32" s="21">
        <f t="shared" ref="R32:T32" si="40">R33/12</f>
        <v>0.00127042871</v>
      </c>
      <c r="S32" s="21">
        <f t="shared" si="40"/>
        <v>0.001262428828</v>
      </c>
      <c r="T32" s="21">
        <f t="shared" si="40"/>
        <v>0.001295818057</v>
      </c>
      <c r="Z32" s="21">
        <v>31.0</v>
      </c>
    </row>
    <row r="33" ht="14.25" customHeight="1">
      <c r="J33" s="6">
        <f t="shared" si="6"/>
        <v>42</v>
      </c>
      <c r="L33" s="5">
        <f t="shared" si="3"/>
        <v>0.01554500528</v>
      </c>
      <c r="M33" s="9">
        <f t="shared" si="29"/>
        <v>0.001286278164</v>
      </c>
      <c r="N33" s="8">
        <f t="shared" si="8"/>
        <v>0.9474425587</v>
      </c>
      <c r="O33" s="8">
        <f t="shared" si="30"/>
        <v>-0.0539889679</v>
      </c>
      <c r="Q33" s="21" t="s">
        <v>33</v>
      </c>
      <c r="R33" s="21">
        <f t="shared" ref="R33:T33" si="41">R18*12</f>
        <v>0.01524514452</v>
      </c>
      <c r="S33" s="21">
        <f t="shared" si="41"/>
        <v>0.01514914594</v>
      </c>
      <c r="T33" s="21">
        <f t="shared" si="41"/>
        <v>0.01554981668</v>
      </c>
      <c r="Z33" s="21">
        <v>32.0</v>
      </c>
    </row>
    <row r="34" ht="14.25" customHeight="1">
      <c r="J34" s="6">
        <f t="shared" si="6"/>
        <v>43</v>
      </c>
      <c r="L34" s="5">
        <f t="shared" si="3"/>
        <v>0.01555400597</v>
      </c>
      <c r="M34" s="9">
        <f t="shared" si="29"/>
        <v>0.001287017687</v>
      </c>
      <c r="N34" s="8">
        <f t="shared" si="8"/>
        <v>0.9461953992</v>
      </c>
      <c r="O34" s="8">
        <f t="shared" si="30"/>
        <v>-0.05530617815</v>
      </c>
      <c r="R34" s="21">
        <f>R6*(EXP(-R33*$Q6/12))+R7*(EXP(-R33*$Q7/12))</f>
        <v>0.9999966425</v>
      </c>
      <c r="S34" s="21">
        <f>S6*(EXP(-R33*$Q6/12))+S7*(EXP(-R33*$Q7/12))+S8*(EXP(-S33*$Q8/12))+S9*(EXP(-S33*$Q9/12))</f>
        <v>0.9999858385</v>
      </c>
      <c r="T34" s="21">
        <f>T6*(EXP(-R33*$Q6/12))+T7*(EXP(-R33*$Q7/12))+T8*(EXP(-S33*$Q8/12))+T9*(EXP(-S33*$Q9/12))+T10*(EXP(-T33*$Q10/12))+T11*(EXP(-T33*$Q11/12))+T12*(EXP(-T33*$Q12/12))+T13*(EXP(-T33*$Q13/12))+T14*(EXP(-T33*$Q14/12))+T15*(EXP(-T33*$Q15/12))</f>
        <v>0.9999642167</v>
      </c>
      <c r="Z34" s="21">
        <v>33.0</v>
      </c>
    </row>
    <row r="35" ht="14.25" customHeight="1">
      <c r="J35" s="6">
        <f t="shared" si="6"/>
        <v>44</v>
      </c>
      <c r="L35" s="5">
        <f t="shared" si="3"/>
        <v>0.01556259761</v>
      </c>
      <c r="M35" s="9">
        <f t="shared" si="29"/>
        <v>0.001287723596</v>
      </c>
      <c r="N35" s="8">
        <f t="shared" si="8"/>
        <v>0.9449498814</v>
      </c>
      <c r="O35" s="8">
        <f t="shared" si="30"/>
        <v>-0.05662338841</v>
      </c>
      <c r="Z35" s="21">
        <v>34.0</v>
      </c>
    </row>
    <row r="36" ht="14.25" customHeight="1">
      <c r="J36" s="6">
        <f t="shared" si="6"/>
        <v>45</v>
      </c>
      <c r="L36" s="5">
        <f t="shared" si="3"/>
        <v>0.01557080747</v>
      </c>
      <c r="M36" s="9">
        <f t="shared" si="29"/>
        <v>0.001288398132</v>
      </c>
      <c r="N36" s="8">
        <f t="shared" si="8"/>
        <v>0.9437060032</v>
      </c>
      <c r="O36" s="8">
        <f t="shared" si="30"/>
        <v>-0.05794059867</v>
      </c>
      <c r="Z36" s="21">
        <v>35.0</v>
      </c>
    </row>
    <row r="37" ht="14.25" customHeight="1">
      <c r="J37" s="6">
        <f t="shared" si="6"/>
        <v>46</v>
      </c>
      <c r="L37" s="5">
        <f t="shared" si="3"/>
        <v>0.01557866044</v>
      </c>
      <c r="M37" s="9">
        <f t="shared" si="29"/>
        <v>0.001289043341</v>
      </c>
      <c r="N37" s="8">
        <f t="shared" si="8"/>
        <v>0.9424637623</v>
      </c>
      <c r="O37" s="8">
        <f t="shared" si="30"/>
        <v>-0.05925780893</v>
      </c>
      <c r="R37" s="21">
        <f t="shared" ref="R37:T37" si="42">R38/12</f>
        <v>0.00127042871</v>
      </c>
      <c r="S37" s="21">
        <f t="shared" si="42"/>
        <v>0.001262428828</v>
      </c>
      <c r="T37" s="21">
        <f t="shared" si="42"/>
        <v>0.001295818057</v>
      </c>
      <c r="Z37" s="21">
        <v>36.0</v>
      </c>
    </row>
    <row r="38" ht="14.25" customHeight="1">
      <c r="J38" s="6">
        <f t="shared" si="6"/>
        <v>47</v>
      </c>
      <c r="L38" s="5">
        <f t="shared" si="3"/>
        <v>0.0155861793</v>
      </c>
      <c r="M38" s="9">
        <f t="shared" si="29"/>
        <v>0.001289661094</v>
      </c>
      <c r="N38" s="8">
        <f t="shared" si="8"/>
        <v>0.9412231566</v>
      </c>
      <c r="O38" s="8">
        <f t="shared" si="30"/>
        <v>-0.06057501919</v>
      </c>
      <c r="Q38" s="21" t="s">
        <v>33</v>
      </c>
      <c r="R38" s="21">
        <v>0.015245144516283969</v>
      </c>
      <c r="S38" s="21">
        <v>0.015149145940975613</v>
      </c>
      <c r="T38" s="21">
        <v>0.01554981668112339</v>
      </c>
      <c r="Z38" s="21">
        <v>37.0</v>
      </c>
    </row>
    <row r="39" ht="14.25" customHeight="1">
      <c r="J39" s="6">
        <f t="shared" si="6"/>
        <v>48</v>
      </c>
      <c r="L39" s="5">
        <f t="shared" si="3"/>
        <v>0.01559338492</v>
      </c>
      <c r="M39" s="9">
        <f t="shared" si="29"/>
        <v>0.001290253108</v>
      </c>
      <c r="N39" s="8">
        <f t="shared" si="8"/>
        <v>0.9399841839</v>
      </c>
      <c r="O39" s="8">
        <f t="shared" si="30"/>
        <v>-0.06189222945</v>
      </c>
      <c r="R39" s="21">
        <f>R6/(1+R38)^($Q6/12)+R7/(1+R38)^($Q7/12)</f>
        <v>1.000111252</v>
      </c>
      <c r="S39" s="21">
        <f>S6/(1+S38)^($Q6/12)+S7/(1+S38)^($Q7/12)+S8/(1+S38)^($Q8/12)+S9/(1+S38)^($Q9/12)</f>
        <v>1.000211589</v>
      </c>
      <c r="T39" s="21">
        <f>T6/(1+T38)^($Q6/12)+T7/(1+T38)^($Q7/12)+T8/(1+T38)^($Q8/12)+T9/(1+T38)^($Q9/12)+T10/(1+T38)^($Q10/12)+T11/(1+T38)^($Q11/12)+T12/(1+T38)^($Q12/12)+T13/(1+T38)^($Q13/12)+T14/(1+T38)^($Q14/12)+T15/(1+T38)^($Q15/12)</f>
        <v>1.00052808</v>
      </c>
      <c r="Z39" s="21">
        <v>38.0</v>
      </c>
    </row>
    <row r="40" ht="14.25" customHeight="1">
      <c r="J40" s="6">
        <f t="shared" si="6"/>
        <v>49</v>
      </c>
      <c r="L40" s="5">
        <f t="shared" si="3"/>
        <v>0.01560029649</v>
      </c>
      <c r="M40" s="9">
        <f t="shared" si="29"/>
        <v>0.001290820959</v>
      </c>
      <c r="N40" s="8">
        <f t="shared" si="8"/>
        <v>0.9387468422</v>
      </c>
      <c r="O40" s="8">
        <f t="shared" si="30"/>
        <v>-0.0632094397</v>
      </c>
      <c r="Z40" s="21">
        <v>39.0</v>
      </c>
    </row>
    <row r="41" ht="14.25" customHeight="1">
      <c r="J41" s="6">
        <f t="shared" si="6"/>
        <v>50</v>
      </c>
      <c r="L41" s="5">
        <f t="shared" si="3"/>
        <v>0.01560693164</v>
      </c>
      <c r="M41" s="9">
        <f t="shared" si="29"/>
        <v>0.001291366095</v>
      </c>
      <c r="N41" s="8">
        <f t="shared" si="8"/>
        <v>0.9375111293</v>
      </c>
      <c r="O41" s="8">
        <f t="shared" si="30"/>
        <v>-0.06452664996</v>
      </c>
      <c r="Z41" s="21">
        <v>40.0</v>
      </c>
    </row>
    <row r="42" ht="14.25" customHeight="1">
      <c r="J42" s="6">
        <f t="shared" si="6"/>
        <v>51</v>
      </c>
      <c r="L42" s="5">
        <f t="shared" si="3"/>
        <v>0.01561330663</v>
      </c>
      <c r="M42" s="9">
        <f t="shared" si="29"/>
        <v>0.001291889854</v>
      </c>
      <c r="N42" s="8">
        <f t="shared" si="8"/>
        <v>0.936277043</v>
      </c>
      <c r="O42" s="8">
        <f t="shared" si="30"/>
        <v>-0.06584386022</v>
      </c>
      <c r="R42" s="21">
        <f t="shared" ref="R42:T42" si="43">R43/12</f>
        <v>0.00127042871</v>
      </c>
      <c r="S42" s="19">
        <f t="shared" si="43"/>
        <v>0.001262428828</v>
      </c>
      <c r="T42" s="21">
        <f t="shared" si="43"/>
        <v>0.001295818057</v>
      </c>
      <c r="Z42" s="21">
        <v>41.0</v>
      </c>
    </row>
    <row r="43" ht="14.25" customHeight="1">
      <c r="J43" s="6">
        <f t="shared" si="6"/>
        <v>52</v>
      </c>
      <c r="L43" s="5">
        <f t="shared" si="3"/>
        <v>0.01561943646</v>
      </c>
      <c r="M43" s="9">
        <f t="shared" si="29"/>
        <v>0.001292393469</v>
      </c>
      <c r="N43" s="8">
        <f t="shared" si="8"/>
        <v>0.9350445811</v>
      </c>
      <c r="O43" s="8">
        <f t="shared" si="30"/>
        <v>-0.06716107048</v>
      </c>
      <c r="Q43" s="21" t="s">
        <v>33</v>
      </c>
      <c r="R43" s="21">
        <v>0.015245144516283969</v>
      </c>
      <c r="S43" s="21">
        <v>0.015149145940975613</v>
      </c>
      <c r="T43" s="21">
        <v>0.01554981668112339</v>
      </c>
      <c r="Z43" s="21">
        <v>42.0</v>
      </c>
    </row>
    <row r="44" ht="14.25" customHeight="1">
      <c r="J44" s="6">
        <f t="shared" si="6"/>
        <v>53</v>
      </c>
      <c r="L44" s="5">
        <f t="shared" si="3"/>
        <v>0.01562533501</v>
      </c>
      <c r="M44" s="9">
        <f t="shared" si="29"/>
        <v>0.00129287808</v>
      </c>
      <c r="N44" s="8">
        <f t="shared" si="8"/>
        <v>0.9338137416</v>
      </c>
      <c r="O44" s="8">
        <f t="shared" si="30"/>
        <v>-0.06847828074</v>
      </c>
      <c r="R44" s="21">
        <f>R6/(1+R43)^($Q6/12)+R7/(1+R43)^($Q7/12)</f>
        <v>1.000111252</v>
      </c>
      <c r="S44" s="21">
        <f>S6/(1+R43)^($Q6/12)+S7/(1+R43)^($Q7/12)+S8/(1+S43)^($Q8/12)+S9/(1+S43)^($Q9/12)</f>
        <v>1.000210524</v>
      </c>
      <c r="T44" s="21">
        <f>T6/(1+R43)^($Q6/12)+T7/(1+R43)^($Q7/12)+T8/(1+S43)^($Q8/12)+T9/(1+S43)^($Q9/12)+T10/(1+T43)^($Q10/12)+T11/(1+T43)^($Q11/12)+T12/(1+T43)^($Q12/12)+T13/(1+T43)^($Q13/12)+T14/(1+T43)^($Q14/12)+T15/(1+T43)^($Q15/12)</f>
        <v>1.00054203</v>
      </c>
      <c r="Z44" s="21">
        <v>43.0</v>
      </c>
    </row>
    <row r="45" ht="14.25" customHeight="1">
      <c r="J45" s="6">
        <f t="shared" si="6"/>
        <v>54</v>
      </c>
      <c r="L45" s="5">
        <f t="shared" si="3"/>
        <v>0.01563101513</v>
      </c>
      <c r="M45" s="9">
        <f t="shared" si="29"/>
        <v>0.001293344742</v>
      </c>
      <c r="N45" s="8">
        <f t="shared" si="8"/>
        <v>0.9325845223</v>
      </c>
      <c r="O45" s="8">
        <f t="shared" si="30"/>
        <v>-0.069795491</v>
      </c>
      <c r="Z45" s="21">
        <v>44.0</v>
      </c>
    </row>
    <row r="46" ht="14.25" customHeight="1">
      <c r="J46" s="6">
        <f t="shared" si="6"/>
        <v>55</v>
      </c>
      <c r="L46" s="5">
        <f t="shared" si="3"/>
        <v>0.01563648873</v>
      </c>
      <c r="M46" s="9">
        <f t="shared" si="29"/>
        <v>0.001293794435</v>
      </c>
      <c r="N46" s="8">
        <f t="shared" si="8"/>
        <v>0.9313569211</v>
      </c>
      <c r="O46" s="8">
        <f t="shared" si="30"/>
        <v>-0.07111270126</v>
      </c>
      <c r="Z46" s="21">
        <v>45.0</v>
      </c>
    </row>
    <row r="47" ht="14.25" customHeight="1">
      <c r="J47" s="6">
        <f t="shared" si="6"/>
        <v>56</v>
      </c>
      <c r="L47" s="5">
        <f t="shared" si="3"/>
        <v>0.01564176688</v>
      </c>
      <c r="M47" s="9">
        <f t="shared" si="29"/>
        <v>0.001294228068</v>
      </c>
      <c r="N47" s="8">
        <f t="shared" si="8"/>
        <v>0.9301309358</v>
      </c>
      <c r="O47" s="8">
        <f t="shared" si="30"/>
        <v>-0.07242991151</v>
      </c>
      <c r="R47" s="9">
        <f t="shared" ref="R47:T47" si="44">R48/12</f>
        <v>0.001265844809</v>
      </c>
      <c r="S47" s="9">
        <f t="shared" si="44"/>
        <v>0.001258550459</v>
      </c>
      <c r="T47" s="9">
        <f t="shared" si="44"/>
        <v>0.001300018121</v>
      </c>
      <c r="Z47" s="21">
        <v>46.0</v>
      </c>
    </row>
    <row r="48" ht="14.25" customHeight="1">
      <c r="J48" s="6">
        <f t="shared" si="6"/>
        <v>57</v>
      </c>
      <c r="L48" s="5">
        <f t="shared" si="3"/>
        <v>0.01564685985</v>
      </c>
      <c r="M48" s="9">
        <f t="shared" si="29"/>
        <v>0.001294646486</v>
      </c>
      <c r="N48" s="8">
        <f t="shared" si="8"/>
        <v>0.9289065644</v>
      </c>
      <c r="O48" s="8">
        <f t="shared" si="30"/>
        <v>-0.07374712177</v>
      </c>
      <c r="Q48" s="21" t="s">
        <v>33</v>
      </c>
      <c r="R48" s="21">
        <v>0.015190137702661673</v>
      </c>
      <c r="S48" s="21">
        <v>0.015102605509066978</v>
      </c>
      <c r="T48" s="21">
        <v>0.015600217451186423</v>
      </c>
      <c r="Z48" s="21">
        <v>47.0</v>
      </c>
    </row>
    <row r="49" ht="14.25" customHeight="1">
      <c r="J49" s="6">
        <f t="shared" si="6"/>
        <v>58</v>
      </c>
      <c r="L49" s="5">
        <f t="shared" si="3"/>
        <v>0.01565177722</v>
      </c>
      <c r="M49" s="9">
        <f t="shared" si="29"/>
        <v>0.001295050476</v>
      </c>
      <c r="N49" s="8">
        <f t="shared" si="8"/>
        <v>0.9276838046</v>
      </c>
      <c r="O49" s="8">
        <f t="shared" si="30"/>
        <v>-0.07506433203</v>
      </c>
      <c r="R49" s="21">
        <f>R6/(1+R48/2)+R7/(1+R48/2)^2</f>
        <v>1.000108623</v>
      </c>
      <c r="S49" s="21">
        <f>S6/(1+R48/2)+S7/(1+R48/2)^2+S8/(1+S48/2)^3+S9/(1+S48/2)^4</f>
        <v>1.000190189</v>
      </c>
      <c r="T49" s="21">
        <f>T6/(1+R48/2)+T7/(1+R48/2)^2+T8/(1+S48/2)^3+T9/(1+S48/2)^4+T10/(1+T48/2)^5+T11/(1+T48/2)^6+T12/(1+T48/2)^7+T13/(1+T48/2)^8+T14/(1+T48/2)^9+T15/(1+T48/2)^10</f>
        <v>1.000016777</v>
      </c>
      <c r="Z49" s="21">
        <v>48.0</v>
      </c>
    </row>
    <row r="50" ht="14.25" customHeight="1">
      <c r="J50" s="6">
        <f t="shared" si="6"/>
        <v>59</v>
      </c>
      <c r="L50" s="5">
        <f t="shared" si="3"/>
        <v>0.01565652793</v>
      </c>
      <c r="M50" s="9">
        <f t="shared" si="29"/>
        <v>0.001295440771</v>
      </c>
      <c r="N50" s="8">
        <f t="shared" si="8"/>
        <v>0.9264626544</v>
      </c>
      <c r="O50" s="8">
        <f t="shared" si="30"/>
        <v>-0.07638154229</v>
      </c>
      <c r="Z50" s="21">
        <v>49.0</v>
      </c>
    </row>
    <row r="51" ht="14.25" customHeight="1">
      <c r="J51" s="6">
        <f t="shared" si="6"/>
        <v>60</v>
      </c>
      <c r="K51" s="5">
        <v>0.0156</v>
      </c>
      <c r="L51" s="5">
        <f t="shared" si="3"/>
        <v>0.0156611203</v>
      </c>
      <c r="M51" s="7">
        <f t="shared" si="29"/>
        <v>0.001295818057</v>
      </c>
      <c r="N51" s="8">
        <f t="shared" si="8"/>
        <v>0.9252431117</v>
      </c>
      <c r="O51" s="8">
        <f t="shared" si="30"/>
        <v>-0.07769875255</v>
      </c>
      <c r="Z51" s="21">
        <v>50.0</v>
      </c>
    </row>
    <row r="52" ht="14.25" customHeight="1">
      <c r="Z52" s="21">
        <v>51.0</v>
      </c>
    </row>
    <row r="53" ht="14.25" customHeight="1">
      <c r="Z53" s="21">
        <v>52.0</v>
      </c>
    </row>
    <row r="54" ht="14.25" customHeight="1">
      <c r="Z54" s="21">
        <v>53.0</v>
      </c>
    </row>
    <row r="55" ht="14.25" customHeight="1">
      <c r="Z55" s="21">
        <v>54.0</v>
      </c>
    </row>
    <row r="56" ht="14.25" customHeight="1">
      <c r="Z56" s="21">
        <v>55.0</v>
      </c>
    </row>
    <row r="57" ht="14.25" customHeight="1">
      <c r="Z57" s="21">
        <v>56.0</v>
      </c>
    </row>
    <row r="58" ht="14.25" customHeight="1">
      <c r="Z58" s="21">
        <v>57.0</v>
      </c>
    </row>
    <row r="59" ht="14.25" customHeight="1">
      <c r="Z59" s="21">
        <v>58.0</v>
      </c>
    </row>
    <row r="60" ht="14.25" customHeight="1">
      <c r="Z60" s="21">
        <v>59.0</v>
      </c>
    </row>
    <row r="61" ht="14.25" customHeight="1">
      <c r="Z61" s="21">
        <v>60.0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Q18"/>
  </hyperlinks>
  <printOptions/>
  <pageMargins bottom="0.75" footer="0.0" header="0.0" left="0.7" right="0.7" top="0.75"/>
  <pageSetup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2023-07-05T19:43:36Z</dcterms:created>
  <dc:creator>mmoore</dc:creator>
</cp:coreProperties>
</file>