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ungho Shin\Desktop\Seungho Shin\Schoools\University of Central Florida\Business Finance\Computer generated problems\"/>
    </mc:Choice>
  </mc:AlternateContent>
  <xr:revisionPtr revIDLastSave="0" documentId="13_ncr:1_{5225BD2E-E2F0-4824-A54C-AAE7A6B87BF0}" xr6:coauthVersionLast="40" xr6:coauthVersionMax="40" xr10:uidLastSave="{00000000-0000-0000-0000-000000000000}"/>
  <bookViews>
    <workbookView xWindow="7335" yWindow="375" windowWidth="25605" windowHeight="18375" tabRatio="500" xr2:uid="{00000000-000D-0000-FFFF-FFFF00000000}"/>
  </bookViews>
  <sheets>
    <sheet name="CapBudgeting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D16" i="1"/>
  <c r="A13" i="1"/>
  <c r="C13" i="1"/>
  <c r="A12" i="1"/>
  <c r="C12" i="1"/>
  <c r="A11" i="1"/>
  <c r="C11" i="1"/>
  <c r="A10" i="1"/>
  <c r="C10" i="1"/>
  <c r="A9" i="1"/>
  <c r="C9" i="1"/>
  <c r="A8" i="1"/>
  <c r="C8" i="1"/>
  <c r="C39" i="1"/>
  <c r="D39" i="1"/>
  <c r="C38" i="1"/>
  <c r="D38" i="1"/>
  <c r="C37" i="1"/>
  <c r="D37" i="1"/>
  <c r="C36" i="1"/>
  <c r="D36" i="1"/>
  <c r="C35" i="1"/>
  <c r="D35" i="1"/>
  <c r="D13" i="1"/>
  <c r="D12" i="1"/>
  <c r="D11" i="1"/>
  <c r="D10" i="1"/>
  <c r="D9" i="1"/>
  <c r="D8" i="1"/>
  <c r="B33" i="1"/>
  <c r="C34" i="1"/>
  <c r="F34" i="1"/>
  <c r="F35" i="1"/>
  <c r="F36" i="1"/>
  <c r="F37" i="1"/>
  <c r="F38" i="1"/>
  <c r="F39" i="1"/>
  <c r="G35" i="1"/>
  <c r="H35" i="1"/>
  <c r="G36" i="1"/>
  <c r="H36" i="1"/>
  <c r="G37" i="1"/>
  <c r="H37" i="1"/>
  <c r="G38" i="1"/>
  <c r="H38" i="1"/>
  <c r="G39" i="1"/>
  <c r="H39" i="1"/>
  <c r="D15" i="1"/>
  <c r="D31" i="1"/>
  <c r="H40" i="1"/>
  <c r="B31" i="1"/>
  <c r="D44" i="1"/>
  <c r="D32" i="1"/>
  <c r="E44" i="1"/>
  <c r="D40" i="1"/>
  <c r="D41" i="1"/>
  <c r="D43" i="1"/>
  <c r="E43" i="1"/>
  <c r="D42" i="1"/>
  <c r="E42" i="1"/>
  <c r="B32" i="1"/>
  <c r="G34" i="1"/>
</calcChain>
</file>

<file path=xl/sharedStrings.xml><?xml version="1.0" encoding="utf-8"?>
<sst xmlns="http://schemas.openxmlformats.org/spreadsheetml/2006/main" count="26" uniqueCount="25">
  <si>
    <t>PVfcf</t>
  </si>
  <si>
    <t>I/O</t>
  </si>
  <si>
    <t>NPV</t>
  </si>
  <si>
    <t>PI</t>
  </si>
  <si>
    <t>IRR</t>
  </si>
  <si>
    <t>Period</t>
  </si>
  <si>
    <t>Cash Flow</t>
  </si>
  <si>
    <t>Answer:</t>
  </si>
  <si>
    <t>Net Present Value</t>
  </si>
  <si>
    <t>Profitability Index</t>
  </si>
  <si>
    <t>Internal Rate of Return</t>
  </si>
  <si>
    <t>This spreadsheet generates capital budgeting practice problems.  Hit [F9] to generate a new problem and [page down] to view the solution.</t>
  </si>
  <si>
    <t>Calculate the solutions on your calculator, NOT in this spreadsheet (because it will generate a new problem when you hit [enter]).</t>
  </si>
  <si>
    <t>Payback period</t>
  </si>
  <si>
    <t>Balance</t>
  </si>
  <si>
    <t>Remaining</t>
  </si>
  <si>
    <t>Payback</t>
  </si>
  <si>
    <t>Req. Rate of Return</t>
  </si>
  <si>
    <t>Required Payback</t>
  </si>
  <si>
    <t>Years</t>
  </si>
  <si>
    <t>Consider the following Project:</t>
  </si>
  <si>
    <t>Decide whether you should accept or reject the project by calculating the project's:</t>
  </si>
  <si>
    <t>Forecasted</t>
  </si>
  <si>
    <t>Year</t>
  </si>
  <si>
    <t>PV of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</si>
</sst>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8000"/>
      <name val="Calibri"/>
      <scheme val="minor"/>
    </font>
    <font>
      <u/>
      <sz val="12"/>
      <color rgb="FF008000"/>
      <name val="Calibri"/>
      <scheme val="minor"/>
    </font>
    <font>
      <u val="singleAccounting"/>
      <sz val="12"/>
      <color rgb="FF008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03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43" fontId="0" fillId="2" borderId="0" xfId="1" applyFont="1" applyFill="1"/>
    <xf numFmtId="43" fontId="3" fillId="2" borderId="0" xfId="1" applyFont="1" applyFill="1"/>
    <xf numFmtId="10" fontId="0" fillId="2" borderId="0" xfId="2" applyNumberFormat="1" applyFont="1" applyFill="1"/>
    <xf numFmtId="0" fontId="0" fillId="2" borderId="0" xfId="1" applyNumberFormat="1" applyFont="1" applyFill="1"/>
    <xf numFmtId="164" fontId="0" fillId="2" borderId="0" xfId="1" applyNumberFormat="1" applyFont="1" applyFill="1"/>
    <xf numFmtId="10" fontId="0" fillId="2" borderId="0" xfId="1" applyNumberFormat="1" applyFont="1" applyFill="1"/>
    <xf numFmtId="43" fontId="0" fillId="2" borderId="0" xfId="1" applyFont="1" applyFill="1" applyAlignment="1">
      <alignment horizontal="right"/>
    </xf>
    <xf numFmtId="10" fontId="0" fillId="2" borderId="0" xfId="2" applyNumberFormat="1" applyFont="1" applyFill="1" applyAlignment="1">
      <alignment horizontal="right"/>
    </xf>
    <xf numFmtId="43" fontId="6" fillId="2" borderId="0" xfId="1" applyFont="1" applyFill="1"/>
    <xf numFmtId="43" fontId="6" fillId="2" borderId="0" xfId="1" applyFont="1" applyFill="1" applyAlignment="1">
      <alignment horizontal="left" indent="1"/>
    </xf>
    <xf numFmtId="43" fontId="6" fillId="3" borderId="8" xfId="1" applyFont="1" applyFill="1" applyBorder="1"/>
    <xf numFmtId="43" fontId="8" fillId="2" borderId="0" xfId="1" applyFont="1" applyFill="1" applyAlignment="1">
      <alignment horizontal="right"/>
    </xf>
    <xf numFmtId="43" fontId="6" fillId="3" borderId="9" xfId="1" applyFont="1" applyFill="1" applyBorder="1"/>
    <xf numFmtId="0" fontId="6" fillId="2" borderId="0" xfId="1" applyNumberFormat="1" applyFont="1" applyFill="1"/>
    <xf numFmtId="43" fontId="6" fillId="2" borderId="0" xfId="1" applyNumberFormat="1" applyFont="1" applyFill="1"/>
    <xf numFmtId="164" fontId="6" fillId="2" borderId="0" xfId="1" applyNumberFormat="1" applyFont="1" applyFill="1"/>
    <xf numFmtId="43" fontId="6" fillId="3" borderId="10" xfId="1" applyFont="1" applyFill="1" applyBorder="1"/>
    <xf numFmtId="43" fontId="6" fillId="3" borderId="1" xfId="1" applyFont="1" applyFill="1" applyBorder="1"/>
    <xf numFmtId="43" fontId="6" fillId="3" borderId="2" xfId="1" applyFont="1" applyFill="1" applyBorder="1"/>
    <xf numFmtId="43" fontId="6" fillId="3" borderId="11" xfId="1" applyFont="1" applyFill="1" applyBorder="1"/>
    <xf numFmtId="43" fontId="6" fillId="3" borderId="3" xfId="1" applyFont="1" applyFill="1" applyBorder="1"/>
    <xf numFmtId="43" fontId="6" fillId="3" borderId="4" xfId="1" applyFont="1" applyFill="1" applyBorder="1"/>
    <xf numFmtId="43" fontId="6" fillId="3" borderId="0" xfId="1" applyFont="1" applyFill="1" applyBorder="1"/>
    <xf numFmtId="43" fontId="6" fillId="3" borderId="5" xfId="1" applyFont="1" applyFill="1" applyBorder="1"/>
    <xf numFmtId="43" fontId="6" fillId="3" borderId="6" xfId="1" applyFont="1" applyFill="1" applyBorder="1"/>
    <xf numFmtId="10" fontId="6" fillId="3" borderId="12" xfId="1" applyNumberFormat="1" applyFont="1" applyFill="1" applyBorder="1"/>
    <xf numFmtId="43" fontId="6" fillId="3" borderId="7" xfId="1" applyFont="1" applyFill="1" applyBorder="1"/>
    <xf numFmtId="10" fontId="7" fillId="2" borderId="0" xfId="2" applyNumberFormat="1" applyFont="1" applyFill="1" applyAlignment="1">
      <alignment horizontal="right"/>
    </xf>
    <xf numFmtId="43" fontId="6" fillId="2" borderId="13" xfId="1" applyFont="1" applyFill="1" applyBorder="1"/>
    <xf numFmtId="43" fontId="6" fillId="2" borderId="14" xfId="1" applyFont="1" applyFill="1" applyBorder="1"/>
    <xf numFmtId="43" fontId="6" fillId="2" borderId="15" xfId="1" applyFont="1" applyFill="1" applyBorder="1"/>
    <xf numFmtId="10" fontId="6" fillId="2" borderId="15" xfId="2" applyNumberFormat="1" applyFont="1" applyFill="1" applyBorder="1"/>
    <xf numFmtId="43" fontId="8" fillId="2" borderId="0" xfId="1" applyFont="1" applyFill="1" applyAlignment="1">
      <alignment horizontal="left" indent="1"/>
    </xf>
    <xf numFmtId="43" fontId="8" fillId="3" borderId="9" xfId="1" applyFont="1" applyFill="1" applyBorder="1"/>
    <xf numFmtId="43" fontId="6" fillId="2" borderId="16" xfId="1" applyFont="1" applyFill="1" applyBorder="1"/>
  </cellXfs>
  <cellStyles count="10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showRuler="0" topLeftCell="B1" zoomScaleNormal="100" zoomScalePageLayoutView="150" workbookViewId="0">
      <selection activeCell="B1" sqref="B1"/>
    </sheetView>
  </sheetViews>
  <sheetFormatPr defaultColWidth="10.875" defaultRowHeight="15.75" x14ac:dyDescent="0.25"/>
  <cols>
    <col min="1" max="1" width="6" style="1" hidden="1" customWidth="1"/>
    <col min="2" max="2" width="7.625" style="1" bestFit="1" customWidth="1"/>
    <col min="3" max="5" width="10.875" style="1"/>
    <col min="6" max="6" width="11.375" style="1" bestFit="1" customWidth="1"/>
    <col min="7" max="7" width="0" style="1" hidden="1" customWidth="1"/>
    <col min="8" max="16384" width="10.875" style="1"/>
  </cols>
  <sheetData>
    <row r="1" spans="1:5" x14ac:dyDescent="0.25">
      <c r="B1" s="2" t="s">
        <v>11</v>
      </c>
    </row>
    <row r="2" spans="1:5" x14ac:dyDescent="0.25">
      <c r="B2" s="2" t="s">
        <v>12</v>
      </c>
    </row>
    <row r="3" spans="1:5" x14ac:dyDescent="0.25">
      <c r="B3" s="2"/>
    </row>
    <row r="4" spans="1:5" x14ac:dyDescent="0.25">
      <c r="C4" s="3"/>
    </row>
    <row r="5" spans="1:5" x14ac:dyDescent="0.25">
      <c r="B5" s="1" t="s">
        <v>20</v>
      </c>
    </row>
    <row r="6" spans="1:5" x14ac:dyDescent="0.25">
      <c r="B6" s="7"/>
      <c r="C6" s="7" t="s">
        <v>22</v>
      </c>
    </row>
    <row r="7" spans="1:5" x14ac:dyDescent="0.25">
      <c r="A7" s="1">
        <f ca="1">RAND()</f>
        <v>0.92702518516983501</v>
      </c>
      <c r="B7" s="7" t="s">
        <v>23</v>
      </c>
      <c r="C7" s="8" t="s">
        <v>6</v>
      </c>
    </row>
    <row r="8" spans="1:5" x14ac:dyDescent="0.25">
      <c r="A8" s="1">
        <f ca="1">RAND()</f>
        <v>4.186169759104974E-2</v>
      </c>
      <c r="B8" s="4">
        <v>0</v>
      </c>
      <c r="C8" s="5">
        <f ca="1">-ROUND(NORMINV(A8,1050,300),0)</f>
        <v>-531</v>
      </c>
      <c r="D8" s="1" t="str">
        <f ca="1">IF(C8&gt;=0,"Generate a New Problem", " ")</f>
        <v xml:space="preserve"> </v>
      </c>
    </row>
    <row r="9" spans="1:5" x14ac:dyDescent="0.25">
      <c r="A9" s="1">
        <f t="shared" ref="A9:A13" ca="1" si="0">RAND()</f>
        <v>0.87030625022573715</v>
      </c>
      <c r="B9" s="4">
        <v>1</v>
      </c>
      <c r="C9" s="5">
        <f ca="1">ROUND(NORMINV(A9,100,30),0)</f>
        <v>134</v>
      </c>
      <c r="D9" s="1" t="str">
        <f ca="1">IF(C9&lt;0,"Generate a New Problem", " ")</f>
        <v xml:space="preserve"> </v>
      </c>
    </row>
    <row r="10" spans="1:5" x14ac:dyDescent="0.25">
      <c r="A10" s="1">
        <f t="shared" ca="1" si="0"/>
        <v>0.68331450508539504</v>
      </c>
      <c r="B10" s="4">
        <v>2</v>
      </c>
      <c r="C10" s="5">
        <f ca="1">ROUND(NORMINV(A10,300,100),0)</f>
        <v>348</v>
      </c>
      <c r="D10" s="1" t="str">
        <f t="shared" ref="D10:D13" ca="1" si="1">IF(C10&lt;0,"Generate a New Problem", " ")</f>
        <v xml:space="preserve"> </v>
      </c>
    </row>
    <row r="11" spans="1:5" x14ac:dyDescent="0.25">
      <c r="A11" s="1">
        <f t="shared" ca="1" si="0"/>
        <v>0.92195097459507902</v>
      </c>
      <c r="B11" s="4">
        <v>3</v>
      </c>
      <c r="C11" s="5">
        <f ca="1">ROUND(NORMINV(A11,400,100),0)</f>
        <v>542</v>
      </c>
      <c r="D11" s="1" t="str">
        <f t="shared" ca="1" si="1"/>
        <v xml:space="preserve"> </v>
      </c>
    </row>
    <row r="12" spans="1:5" x14ac:dyDescent="0.25">
      <c r="A12" s="1">
        <f t="shared" ca="1" si="0"/>
        <v>0.99189221176164621</v>
      </c>
      <c r="B12" s="4">
        <v>4</v>
      </c>
      <c r="C12" s="5">
        <f ca="1">ROUND(NORMINV(A12,300,75),0)</f>
        <v>480</v>
      </c>
      <c r="D12" s="1" t="str">
        <f t="shared" ca="1" si="1"/>
        <v xml:space="preserve"> </v>
      </c>
    </row>
    <row r="13" spans="1:5" x14ac:dyDescent="0.25">
      <c r="A13" s="1">
        <f t="shared" ca="1" si="0"/>
        <v>0.35834608427347348</v>
      </c>
      <c r="B13" s="4">
        <v>5</v>
      </c>
      <c r="C13" s="5">
        <f ca="1">ROUND(NORMINV(A13,200,80),0)</f>
        <v>171</v>
      </c>
      <c r="D13" s="1" t="str">
        <f t="shared" ca="1" si="1"/>
        <v xml:space="preserve"> </v>
      </c>
    </row>
    <row r="14" spans="1:5" x14ac:dyDescent="0.25">
      <c r="B14" s="4"/>
      <c r="C14" s="5"/>
    </row>
    <row r="15" spans="1:5" x14ac:dyDescent="0.25">
      <c r="B15" s="1" t="s">
        <v>18</v>
      </c>
      <c r="C15" s="3"/>
      <c r="D15" s="1">
        <f ca="1">IF(A7&gt;0.66, 4, IF(A7&lt;0.33,2,3))</f>
        <v>4</v>
      </c>
      <c r="E15" s="1" t="s">
        <v>19</v>
      </c>
    </row>
    <row r="16" spans="1:5" x14ac:dyDescent="0.25">
      <c r="B16" s="1" t="s">
        <v>17</v>
      </c>
      <c r="D16" s="3">
        <f ca="1">ROUND(NORMINV(A7,0.08,0.02),2)</f>
        <v>0.11</v>
      </c>
    </row>
    <row r="18" spans="2:8" x14ac:dyDescent="0.25">
      <c r="B18" s="1" t="s">
        <v>21</v>
      </c>
    </row>
    <row r="19" spans="2:8" x14ac:dyDescent="0.25">
      <c r="C19" s="1" t="s">
        <v>13</v>
      </c>
    </row>
    <row r="20" spans="2:8" x14ac:dyDescent="0.25">
      <c r="C20" s="1" t="s">
        <v>8</v>
      </c>
    </row>
    <row r="21" spans="2:8" x14ac:dyDescent="0.25">
      <c r="C21" s="1" t="s">
        <v>9</v>
      </c>
      <c r="D21" s="6"/>
    </row>
    <row r="22" spans="2:8" x14ac:dyDescent="0.25">
      <c r="C22" s="1" t="s">
        <v>10</v>
      </c>
    </row>
    <row r="30" spans="2:8" x14ac:dyDescent="0.25">
      <c r="B30" s="9" t="s">
        <v>7</v>
      </c>
      <c r="C30" s="9"/>
      <c r="D30" s="9"/>
      <c r="E30" s="9"/>
      <c r="F30" s="9"/>
      <c r="G30" s="9"/>
      <c r="H30" s="9"/>
    </row>
    <row r="31" spans="2:8" ht="16.5" thickBot="1" x14ac:dyDescent="0.3">
      <c r="B31" s="29" t="str">
        <f>+B15</f>
        <v>Required Payback</v>
      </c>
      <c r="C31" s="30"/>
      <c r="D31" s="31">
        <f ca="1">+D15</f>
        <v>4</v>
      </c>
      <c r="E31" s="9"/>
      <c r="F31" s="9"/>
      <c r="G31" s="9"/>
      <c r="H31" s="9"/>
    </row>
    <row r="32" spans="2:8" x14ac:dyDescent="0.25">
      <c r="B32" s="29" t="str">
        <f>+B16</f>
        <v>Req. Rate of Return</v>
      </c>
      <c r="C32" s="30"/>
      <c r="D32" s="32">
        <f ca="1">+D16</f>
        <v>0.11</v>
      </c>
      <c r="E32" s="9"/>
      <c r="F32" s="10" t="s">
        <v>14</v>
      </c>
      <c r="G32" s="9"/>
      <c r="H32" s="11" t="s">
        <v>16</v>
      </c>
    </row>
    <row r="33" spans="2:8" ht="18" x14ac:dyDescent="0.4">
      <c r="B33" s="12" t="str">
        <f>+B7</f>
        <v>Year</v>
      </c>
      <c r="C33" s="28" t="s">
        <v>6</v>
      </c>
      <c r="D33" s="12" t="s">
        <v>24</v>
      </c>
      <c r="E33" s="9"/>
      <c r="F33" s="33" t="s">
        <v>15</v>
      </c>
      <c r="G33" s="9"/>
      <c r="H33" s="34" t="s">
        <v>5</v>
      </c>
    </row>
    <row r="34" spans="2:8" x14ac:dyDescent="0.25">
      <c r="B34" s="14">
        <v>0</v>
      </c>
      <c r="C34" s="15">
        <f t="shared" ref="C34:C39" ca="1" si="2">+C8</f>
        <v>-531</v>
      </c>
      <c r="D34" s="9"/>
      <c r="E34" s="9"/>
      <c r="F34" s="16">
        <f ca="1">-C34</f>
        <v>531</v>
      </c>
      <c r="G34" s="9" t="str">
        <f ca="1">IF(F34&gt;=0," ",IF(F35&lt;0,IF(F32&gt;0,1," ")," "))</f>
        <v xml:space="preserve"> </v>
      </c>
      <c r="H34" s="13"/>
    </row>
    <row r="35" spans="2:8" x14ac:dyDescent="0.25">
      <c r="B35" s="14">
        <v>1</v>
      </c>
      <c r="C35" s="15">
        <f t="shared" ca="1" si="2"/>
        <v>134</v>
      </c>
      <c r="D35" s="9">
        <f ca="1">+C35/(1+D$16)^B35</f>
        <v>120.72072072072071</v>
      </c>
      <c r="E35" s="9"/>
      <c r="F35" s="16">
        <f ca="1">+F34-C35</f>
        <v>397</v>
      </c>
      <c r="G35" s="9" t="str">
        <f t="shared" ref="G35:G37" ca="1" si="3">IF(F35&gt;=0," ",IF(F36&lt;0,IF(F34&gt;0,1," ")," "))</f>
        <v xml:space="preserve"> </v>
      </c>
      <c r="H35" s="13" t="str">
        <f ca="1">IF(G35=1,+B34+(+F34/C35)," ")</f>
        <v xml:space="preserve"> </v>
      </c>
    </row>
    <row r="36" spans="2:8" x14ac:dyDescent="0.25">
      <c r="B36" s="14">
        <v>2</v>
      </c>
      <c r="C36" s="15">
        <f t="shared" ca="1" si="2"/>
        <v>348</v>
      </c>
      <c r="D36" s="9">
        <f t="shared" ref="D36:D39" ca="1" si="4">+C36/(1+D$16)^B36</f>
        <v>282.44460676893107</v>
      </c>
      <c r="E36" s="9"/>
      <c r="F36" s="16">
        <f t="shared" ref="F36:F39" ca="1" si="5">+F35-C36</f>
        <v>49</v>
      </c>
      <c r="G36" s="9" t="str">
        <f t="shared" ca="1" si="3"/>
        <v xml:space="preserve"> </v>
      </c>
      <c r="H36" s="13" t="str">
        <f t="shared" ref="H36:H38" ca="1" si="6">IF(G36=1,+B35+(+F35/C36)," ")</f>
        <v xml:space="preserve"> </v>
      </c>
    </row>
    <row r="37" spans="2:8" x14ac:dyDescent="0.25">
      <c r="B37" s="14">
        <v>3</v>
      </c>
      <c r="C37" s="15">
        <f t="shared" ca="1" si="2"/>
        <v>542</v>
      </c>
      <c r="D37" s="9">
        <f t="shared" ca="1" si="4"/>
        <v>396.305728665115</v>
      </c>
      <c r="E37" s="9"/>
      <c r="F37" s="16">
        <f t="shared" ca="1" si="5"/>
        <v>-493</v>
      </c>
      <c r="G37" s="9">
        <f t="shared" ca="1" si="3"/>
        <v>1</v>
      </c>
      <c r="H37" s="13">
        <f t="shared" ca="1" si="6"/>
        <v>2.0904059040590406</v>
      </c>
    </row>
    <row r="38" spans="2:8" x14ac:dyDescent="0.25">
      <c r="B38" s="14">
        <v>4</v>
      </c>
      <c r="C38" s="15">
        <f t="shared" ca="1" si="2"/>
        <v>480</v>
      </c>
      <c r="D38" s="9">
        <f t="shared" ca="1" si="4"/>
        <v>316.19086758960003</v>
      </c>
      <c r="E38" s="9"/>
      <c r="F38" s="16">
        <f t="shared" ca="1" si="5"/>
        <v>-973</v>
      </c>
      <c r="G38" s="9" t="str">
        <f ca="1">IF(F38&gt;=0," ",IF(F39&lt;0,IF(F37&gt;0,1," ")," "))</f>
        <v xml:space="preserve"> </v>
      </c>
      <c r="H38" s="13" t="str">
        <f t="shared" ca="1" si="6"/>
        <v xml:space="preserve"> </v>
      </c>
    </row>
    <row r="39" spans="2:8" ht="16.5" thickBot="1" x14ac:dyDescent="0.3">
      <c r="B39" s="14">
        <v>5</v>
      </c>
      <c r="C39" s="15">
        <f t="shared" ca="1" si="2"/>
        <v>171</v>
      </c>
      <c r="D39" s="35">
        <f t="shared" ca="1" si="4"/>
        <v>101.48017709801353</v>
      </c>
      <c r="E39" s="9"/>
      <c r="F39" s="16">
        <f t="shared" ca="1" si="5"/>
        <v>-1144</v>
      </c>
      <c r="G39" s="9" t="str">
        <f ca="1">IF(F39&gt;=0," ",IF(G40&lt;0,IF(F38&gt;0,1," ")," "))</f>
        <v xml:space="preserve"> </v>
      </c>
      <c r="H39" s="17" t="str">
        <f ca="1">IF(F39&gt;0,"Greater than 5 Years", IF(G39=1,+B38+(+F38/C39)," "))</f>
        <v xml:space="preserve"> </v>
      </c>
    </row>
    <row r="40" spans="2:8" ht="16.5" thickBot="1" x14ac:dyDescent="0.3">
      <c r="B40" s="9"/>
      <c r="C40" s="9" t="s">
        <v>0</v>
      </c>
      <c r="D40" s="9">
        <f ca="1">SUM(D35:D39)</f>
        <v>1217.1421008423802</v>
      </c>
      <c r="E40" s="9"/>
      <c r="F40" s="9"/>
      <c r="G40" s="9">
        <v>-0.01</v>
      </c>
      <c r="H40" s="18" t="str">
        <f ca="1">IF(F39&gt;0, "Reject", IF(SUM(H34:H39)&lt;=D31, "Accept", "Reject"))</f>
        <v>Accept</v>
      </c>
    </row>
    <row r="41" spans="2:8" ht="16.5" thickBot="1" x14ac:dyDescent="0.3">
      <c r="B41" s="9"/>
      <c r="C41" s="9" t="s">
        <v>1</v>
      </c>
      <c r="D41" s="9">
        <f ca="1">-C34</f>
        <v>531</v>
      </c>
      <c r="E41" s="9"/>
      <c r="F41" s="9"/>
      <c r="G41" s="9"/>
      <c r="H41" s="9"/>
    </row>
    <row r="42" spans="2:8" x14ac:dyDescent="0.25">
      <c r="B42" s="9"/>
      <c r="C42" s="19" t="s">
        <v>2</v>
      </c>
      <c r="D42" s="20">
        <f ca="1">+D40-D41</f>
        <v>686.14210084238016</v>
      </c>
      <c r="E42" s="21" t="str">
        <f ca="1">IF(D42&gt;=0,"Accept", "Reject")</f>
        <v>Accept</v>
      </c>
      <c r="F42" s="9"/>
      <c r="G42" s="9"/>
      <c r="H42" s="9"/>
    </row>
    <row r="43" spans="2:8" x14ac:dyDescent="0.25">
      <c r="B43" s="9"/>
      <c r="C43" s="22" t="s">
        <v>3</v>
      </c>
      <c r="D43" s="23">
        <f ca="1">+D40/D41</f>
        <v>2.2921696814357442</v>
      </c>
      <c r="E43" s="24" t="str">
        <f ca="1">IF(D43&gt;=1,"Accept", "Reject")</f>
        <v>Accept</v>
      </c>
      <c r="F43" s="9"/>
      <c r="G43" s="9"/>
      <c r="H43" s="9"/>
    </row>
    <row r="44" spans="2:8" ht="16.5" thickBot="1" x14ac:dyDescent="0.3">
      <c r="B44" s="9"/>
      <c r="C44" s="25" t="s">
        <v>4</v>
      </c>
      <c r="D44" s="26">
        <f ca="1">IRR(C34:C39)</f>
        <v>0.49021345179457132</v>
      </c>
      <c r="E44" s="27" t="str">
        <f ca="1">IF(D44&gt;=D32,"Accept", "Reject")</f>
        <v>Accept</v>
      </c>
      <c r="F44" s="9"/>
      <c r="G44" s="9"/>
      <c r="H44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CapBudgeting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rsturm</dc:creator>
  <cp:lastModifiedBy>Seungho Shin</cp:lastModifiedBy>
  <dcterms:created xsi:type="dcterms:W3CDTF">2011-12-12T14:34:43Z</dcterms:created>
  <dcterms:modified xsi:type="dcterms:W3CDTF">2018-12-24T19:18:59Z</dcterms:modified>
</cp:coreProperties>
</file>