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6C3567ED-FA0E-4ABD-82B0-656347910121}" xr6:coauthVersionLast="40" xr6:coauthVersionMax="40" xr10:uidLastSave="{00000000-0000-0000-0000-000000000000}"/>
  <bookViews>
    <workbookView xWindow="6480" yWindow="600" windowWidth="25605" windowHeight="18375" tabRatio="500" xr2:uid="{00000000-000D-0000-FFFF-FFFF00000000}"/>
  </bookViews>
  <sheets>
    <sheet name="Bonds" sheetId="1" r:id="rId1"/>
    <sheet name="Stock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C9" i="1"/>
  <c r="A4" i="1"/>
  <c r="A8" i="1"/>
  <c r="C8" i="1"/>
  <c r="A7" i="1"/>
  <c r="C7" i="1"/>
  <c r="A6" i="1"/>
  <c r="C6" i="1"/>
  <c r="A10" i="1"/>
  <c r="C10" i="1"/>
  <c r="A29" i="2"/>
  <c r="A10" i="2"/>
  <c r="C10" i="2"/>
  <c r="A9" i="2"/>
  <c r="C9" i="2"/>
  <c r="A4" i="2"/>
  <c r="A8" i="2"/>
  <c r="C8" i="2"/>
  <c r="A7" i="2"/>
  <c r="C7" i="2"/>
  <c r="A6" i="2"/>
  <c r="C6" i="2"/>
  <c r="D9" i="2"/>
  <c r="A5" i="2"/>
  <c r="C31" i="2"/>
  <c r="C37" i="2"/>
  <c r="C38" i="2"/>
  <c r="C39" i="2"/>
  <c r="C32" i="2"/>
  <c r="C33" i="2"/>
  <c r="C34" i="2"/>
  <c r="D6" i="2"/>
  <c r="A11" i="2"/>
  <c r="C11" i="2"/>
  <c r="B8" i="2"/>
  <c r="B7" i="2"/>
  <c r="A5" i="1"/>
  <c r="C34" i="1"/>
  <c r="C33" i="1"/>
  <c r="C40" i="1"/>
  <c r="C41" i="1"/>
  <c r="C42" i="1"/>
  <c r="C35" i="1"/>
  <c r="C36" i="1"/>
  <c r="A11" i="1"/>
  <c r="C11" i="1"/>
  <c r="C37" i="1"/>
  <c r="B8" i="1"/>
  <c r="B7" i="1"/>
  <c r="D6" i="1"/>
</calcChain>
</file>

<file path=xl/sharedStrings.xml><?xml version="1.0" encoding="utf-8"?>
<sst xmlns="http://schemas.openxmlformats.org/spreadsheetml/2006/main" count="37" uniqueCount="28">
  <si>
    <t xml:space="preserve"> Calculate the solutions on your calculator, NOT in this spreadsheet (because it will generate a new problem when you hit [enter]). </t>
  </si>
  <si>
    <t xml:space="preserve"> This spreadsheet generates cost of capital practice problems.  Hit [F9] to generate a new problem and [page down] to view the solution. </t>
  </si>
  <si>
    <t>Coupon Rate</t>
  </si>
  <si>
    <t>Bond Price</t>
  </si>
  <si>
    <t>Firm's Marginal Tax Rate</t>
  </si>
  <si>
    <t>Years to Maturity</t>
  </si>
  <si>
    <t>FV</t>
  </si>
  <si>
    <t>Pmt</t>
  </si>
  <si>
    <t>N</t>
  </si>
  <si>
    <t>Calculator Inputs:</t>
  </si>
  <si>
    <t>Floatation Costs</t>
  </si>
  <si>
    <t>Net Bond Price</t>
  </si>
  <si>
    <t>PV (see below)</t>
  </si>
  <si>
    <t>PV Calculation:</t>
  </si>
  <si>
    <t>Answer:</t>
  </si>
  <si>
    <t>Calculate the firm's before-tax and after-tax cost of capital for the following bond issue:</t>
  </si>
  <si>
    <t>Before-tax Cost of Capital</t>
  </si>
  <si>
    <t>After-tax Cost of Capital</t>
  </si>
  <si>
    <t>(Solve for "I")</t>
  </si>
  <si>
    <t>(Tax shield formula)</t>
  </si>
  <si>
    <t>Dividend</t>
  </si>
  <si>
    <t>Stock Price</t>
  </si>
  <si>
    <t>Current Stock Price</t>
  </si>
  <si>
    <t>Exp. Dividend Grwth</t>
  </si>
  <si>
    <t>D1</t>
  </si>
  <si>
    <t>Net Stock Price</t>
  </si>
  <si>
    <t>Net Stock Price (see below)</t>
  </si>
  <si>
    <t>Calculate the firm's before-tax and after-tax cost of capital for the following stock using the Dividend Discount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</si>
</sst>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%"/>
    <numFmt numFmtId="165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5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3" fontId="0" fillId="2" borderId="0" xfId="1" applyFont="1" applyFill="1"/>
    <xf numFmtId="43" fontId="3" fillId="3" borderId="0" xfId="0" applyNumberFormat="1" applyFont="1" applyFill="1"/>
    <xf numFmtId="9" fontId="0" fillId="2" borderId="0" xfId="2" applyFont="1" applyFill="1"/>
    <xf numFmtId="43" fontId="6" fillId="2" borderId="0" xfId="1" applyFont="1" applyFill="1"/>
    <xf numFmtId="43" fontId="6" fillId="4" borderId="1" xfId="1" applyFont="1" applyFill="1" applyBorder="1"/>
    <xf numFmtId="164" fontId="6" fillId="4" borderId="2" xfId="1" applyNumberFormat="1" applyFont="1" applyFill="1" applyBorder="1"/>
    <xf numFmtId="43" fontId="6" fillId="2" borderId="3" xfId="1" applyFont="1" applyFill="1" applyBorder="1"/>
    <xf numFmtId="10" fontId="0" fillId="2" borderId="0" xfId="2" applyNumberFormat="1" applyFont="1" applyFill="1"/>
    <xf numFmtId="43" fontId="3" fillId="2" borderId="0" xfId="1" applyFont="1" applyFill="1"/>
    <xf numFmtId="165" fontId="0" fillId="2" borderId="0" xfId="1" applyNumberFormat="1" applyFont="1" applyFill="1"/>
    <xf numFmtId="10" fontId="6" fillId="4" borderId="2" xfId="1" applyNumberFormat="1" applyFont="1" applyFill="1" applyBorder="1"/>
    <xf numFmtId="165" fontId="6" fillId="2" borderId="0" xfId="1" applyNumberFormat="1" applyFont="1" applyFill="1"/>
    <xf numFmtId="165" fontId="6" fillId="2" borderId="3" xfId="1" applyNumberFormat="1" applyFont="1" applyFill="1" applyBorder="1"/>
  </cellXfs>
  <cellStyles count="3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0" style="1" hidden="1" customWidth="1"/>
    <col min="2" max="2" width="22.125" style="1" customWidth="1"/>
    <col min="3" max="16384" width="10.875" style="1"/>
  </cols>
  <sheetData>
    <row r="1" spans="1:5" x14ac:dyDescent="0.25">
      <c r="B1" s="2" t="s">
        <v>1</v>
      </c>
    </row>
    <row r="2" spans="1:5" x14ac:dyDescent="0.25">
      <c r="B2" s="2" t="s">
        <v>0</v>
      </c>
    </row>
    <row r="3" spans="1:5" x14ac:dyDescent="0.25">
      <c r="B3" s="2"/>
    </row>
    <row r="4" spans="1:5" x14ac:dyDescent="0.25">
      <c r="A4" s="1">
        <f t="shared" ref="A4:A11" ca="1" si="0">RAND()</f>
        <v>0.49007468505398011</v>
      </c>
      <c r="B4" s="1" t="s">
        <v>15</v>
      </c>
    </row>
    <row r="5" spans="1:5" x14ac:dyDescent="0.25">
      <c r="A5" s="1">
        <f t="shared" ca="1" si="0"/>
        <v>5.0031091099182246E-2</v>
      </c>
    </row>
    <row r="6" spans="1:5" x14ac:dyDescent="0.25">
      <c r="A6" s="1">
        <f t="shared" ca="1" si="0"/>
        <v>7.1628456488081471E-2</v>
      </c>
      <c r="B6" s="1" t="s">
        <v>2</v>
      </c>
      <c r="C6" s="8">
        <f ca="1">ROUND(NORMINV($A6,0.07,0.01),2)</f>
        <v>0.06</v>
      </c>
      <c r="D6" s="1" t="str">
        <f ca="1">IF(A5&gt;=0.5,"Annual","Semi-annual")</f>
        <v>Semi-annual</v>
      </c>
      <c r="E6" s="8"/>
    </row>
    <row r="7" spans="1:5" x14ac:dyDescent="0.25">
      <c r="A7" s="1">
        <f t="shared" ca="1" si="0"/>
        <v>0.51819900900864801</v>
      </c>
      <c r="B7" s="1" t="str">
        <f ca="1">IF(A4&gt;=0.5,"Flotation Costs"," ")</f>
        <v xml:space="preserve"> </v>
      </c>
      <c r="C7" s="8" t="str">
        <f ca="1">IF(A4&gt;=0.5, ROUND(NORMINV($A7,0.035,0.01),3)," ")</f>
        <v xml:space="preserve"> </v>
      </c>
    </row>
    <row r="8" spans="1:5" x14ac:dyDescent="0.25">
      <c r="A8" s="1">
        <f t="shared" ca="1" si="0"/>
        <v>0.45767501909405117</v>
      </c>
      <c r="B8" s="1" t="str">
        <f ca="1">IF(A4&lt;0.5,"Flotation Costs"," ")</f>
        <v>Flotation Costs</v>
      </c>
      <c r="C8" s="10">
        <f ca="1">IF(A4&lt;0.5, ROUND(NORMINV($A8,50,10),0)," ")</f>
        <v>49</v>
      </c>
    </row>
    <row r="9" spans="1:5" x14ac:dyDescent="0.25">
      <c r="A9" s="1">
        <f t="shared" ca="1" si="0"/>
        <v>0.36261226751475839</v>
      </c>
      <c r="B9" s="1" t="s">
        <v>3</v>
      </c>
      <c r="C9" s="10">
        <f ca="1">ROUND(NORMINV($A9,1000,100),1)</f>
        <v>964.9</v>
      </c>
    </row>
    <row r="10" spans="1:5" x14ac:dyDescent="0.25">
      <c r="A10" s="1">
        <f t="shared" ca="1" si="0"/>
        <v>0.44207634735676193</v>
      </c>
      <c r="B10" s="1" t="s">
        <v>5</v>
      </c>
      <c r="C10" s="1">
        <f ca="1">ROUND(NORMINV($A10,18,8),0)</f>
        <v>17</v>
      </c>
    </row>
    <row r="11" spans="1:5" x14ac:dyDescent="0.25">
      <c r="A11" s="1">
        <f t="shared" ca="1" si="0"/>
        <v>0.28616626367699183</v>
      </c>
      <c r="B11" s="1" t="s">
        <v>4</v>
      </c>
      <c r="C11" s="3">
        <f ca="1">IF(A11&gt;=0.5,0.34,0.35)</f>
        <v>0.35</v>
      </c>
    </row>
    <row r="30" spans="2:3" x14ac:dyDescent="0.25">
      <c r="B30" s="9" t="s">
        <v>14</v>
      </c>
    </row>
    <row r="31" spans="2:3" x14ac:dyDescent="0.25">
      <c r="B31" s="4" t="s">
        <v>9</v>
      </c>
      <c r="C31" s="4"/>
    </row>
    <row r="32" spans="2:3" x14ac:dyDescent="0.25">
      <c r="B32" s="4" t="s">
        <v>6</v>
      </c>
      <c r="C32" s="4">
        <v>-1000</v>
      </c>
    </row>
    <row r="33" spans="2:4" x14ac:dyDescent="0.25">
      <c r="B33" s="4" t="s">
        <v>7</v>
      </c>
      <c r="C33" s="4">
        <f ca="1">IF(A5&gt;=0.5,+C32*C6,(C32*C6)/2)</f>
        <v>-30</v>
      </c>
    </row>
    <row r="34" spans="2:4" x14ac:dyDescent="0.25">
      <c r="B34" s="4" t="s">
        <v>8</v>
      </c>
      <c r="C34" s="4">
        <f ca="1">IF(A5&gt;=0.5,C10,C10*2)</f>
        <v>34</v>
      </c>
    </row>
    <row r="35" spans="2:4" ht="16.5" thickBot="1" x14ac:dyDescent="0.3">
      <c r="B35" s="4" t="s">
        <v>12</v>
      </c>
      <c r="C35" s="4">
        <f ca="1">+C42</f>
        <v>915.9</v>
      </c>
    </row>
    <row r="36" spans="2:4" ht="16.5" thickBot="1" x14ac:dyDescent="0.3">
      <c r="B36" s="5" t="s">
        <v>16</v>
      </c>
      <c r="C36" s="6">
        <f ca="1">IF(A5&gt;=0.5,RATE(C34,C33,C35,C32),RATE(C34,C33,C35,C32)*2)</f>
        <v>6.844663810428317E-2</v>
      </c>
      <c r="D36" s="1" t="s">
        <v>18</v>
      </c>
    </row>
    <row r="37" spans="2:4" ht="16.5" thickBot="1" x14ac:dyDescent="0.3">
      <c r="B37" s="5" t="s">
        <v>17</v>
      </c>
      <c r="C37" s="6">
        <f ca="1">+C36*(1-C11)</f>
        <v>4.4490314767784062E-2</v>
      </c>
      <c r="D37" s="1" t="s">
        <v>19</v>
      </c>
    </row>
    <row r="38" spans="2:4" x14ac:dyDescent="0.25">
      <c r="B38" s="4"/>
      <c r="C38" s="4"/>
    </row>
    <row r="39" spans="2:4" x14ac:dyDescent="0.25">
      <c r="B39" s="4" t="s">
        <v>13</v>
      </c>
      <c r="C39" s="4"/>
    </row>
    <row r="40" spans="2:4" x14ac:dyDescent="0.25">
      <c r="B40" s="4" t="s">
        <v>3</v>
      </c>
      <c r="C40" s="4">
        <f ca="1">+C9</f>
        <v>964.9</v>
      </c>
    </row>
    <row r="41" spans="2:4" x14ac:dyDescent="0.25">
      <c r="B41" s="4" t="s">
        <v>10</v>
      </c>
      <c r="C41" s="4">
        <f ca="1">IF(A4&gt;=0.5, -C9*C7, -C8)</f>
        <v>-49</v>
      </c>
    </row>
    <row r="42" spans="2:4" ht="16.5" thickBot="1" x14ac:dyDescent="0.3">
      <c r="B42" s="4" t="s">
        <v>11</v>
      </c>
      <c r="C42" s="7">
        <f ca="1">SUM(C40:C41)</f>
        <v>915.9</v>
      </c>
    </row>
    <row r="43" spans="2:4" ht="16.5" thickTop="1" x14ac:dyDescent="0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1" hidden="1" customWidth="1"/>
    <col min="2" max="2" width="23.625" style="1" customWidth="1"/>
    <col min="3" max="16384" width="10.875" style="1"/>
  </cols>
  <sheetData>
    <row r="1" spans="1:5" x14ac:dyDescent="0.25">
      <c r="B1" s="2" t="s">
        <v>1</v>
      </c>
    </row>
    <row r="2" spans="1:5" x14ac:dyDescent="0.25">
      <c r="B2" s="2" t="s">
        <v>0</v>
      </c>
    </row>
    <row r="3" spans="1:5" x14ac:dyDescent="0.25">
      <c r="B3" s="2"/>
    </row>
    <row r="4" spans="1:5" x14ac:dyDescent="0.25">
      <c r="A4" s="1">
        <f t="shared" ref="A4:A11" ca="1" si="0">RAND()</f>
        <v>0.38551226401172656</v>
      </c>
      <c r="B4" s="1" t="s">
        <v>27</v>
      </c>
    </row>
    <row r="5" spans="1:5" x14ac:dyDescent="0.25">
      <c r="A5" s="1">
        <f t="shared" ca="1" si="0"/>
        <v>0.79883198096024954</v>
      </c>
    </row>
    <row r="6" spans="1:5" x14ac:dyDescent="0.25">
      <c r="A6" s="1">
        <f t="shared" ca="1" si="0"/>
        <v>8.8965200127757549E-2</v>
      </c>
      <c r="B6" s="1" t="s">
        <v>20</v>
      </c>
      <c r="C6" s="10">
        <f ca="1">ROUND(NORMINV($A6,3,1.5),1)</f>
        <v>1</v>
      </c>
      <c r="D6" s="1" t="str">
        <f ca="1">IF(A5&gt;=0.5,"Expected Next Year","Just Paid")</f>
        <v>Expected Next Year</v>
      </c>
      <c r="E6" s="8"/>
    </row>
    <row r="7" spans="1:5" x14ac:dyDescent="0.25">
      <c r="A7" s="1">
        <f t="shared" ca="1" si="0"/>
        <v>0.68210164878703627</v>
      </c>
      <c r="B7" s="1" t="str">
        <f ca="1">IF(A4&gt;=0.5,"Flotation Costs"," ")</f>
        <v xml:space="preserve"> </v>
      </c>
      <c r="C7" s="8" t="str">
        <f ca="1">IF(A4&gt;=0.5, ROUND(NORMINV($A7,0.035,0.01),3)," ")</f>
        <v xml:space="preserve"> </v>
      </c>
    </row>
    <row r="8" spans="1:5" x14ac:dyDescent="0.25">
      <c r="A8" s="1">
        <f t="shared" ca="1" si="0"/>
        <v>0.9546474720186281</v>
      </c>
      <c r="B8" s="1" t="str">
        <f ca="1">IF(A4&lt;0.5,"Flotation Costs"," ")</f>
        <v>Flotation Costs</v>
      </c>
      <c r="C8" s="10">
        <f ca="1">IF(A4&lt;0.5, ROUND(NORMINV($A8,5,1),0)," ")</f>
        <v>7</v>
      </c>
    </row>
    <row r="9" spans="1:5" x14ac:dyDescent="0.25">
      <c r="A9" s="1">
        <f t="shared" ca="1" si="0"/>
        <v>8.9655833463151202E-2</v>
      </c>
      <c r="B9" s="1" t="s">
        <v>22</v>
      </c>
      <c r="C9" s="10">
        <f ca="1">ROUND(NORMINV($A9,50,20),1)</f>
        <v>23.1</v>
      </c>
      <c r="D9" s="1" t="str">
        <f ca="1">IF(C9&lt;=0, "GENERATE A NEW PROBLEM"," ")</f>
        <v xml:space="preserve"> </v>
      </c>
    </row>
    <row r="10" spans="1:5" x14ac:dyDescent="0.25">
      <c r="A10" s="1">
        <f t="shared" ca="1" si="0"/>
        <v>0.94837697455430181</v>
      </c>
      <c r="B10" s="1" t="s">
        <v>23</v>
      </c>
      <c r="C10" s="8">
        <f ca="1">IF(A29&lt;0.4, 0, ROUND(NORMINV($A10,0.03,0.01),2))</f>
        <v>0.05</v>
      </c>
    </row>
    <row r="11" spans="1:5" x14ac:dyDescent="0.25">
      <c r="A11" s="1">
        <f t="shared" ca="1" si="0"/>
        <v>0.52189813131925022</v>
      </c>
      <c r="B11" s="1" t="s">
        <v>4</v>
      </c>
      <c r="C11" s="3">
        <f ca="1">IF(A11&gt;=0.5,0.34,0.35)</f>
        <v>0.34</v>
      </c>
    </row>
    <row r="12" spans="1:5" x14ac:dyDescent="0.25">
      <c r="C12" s="3"/>
    </row>
    <row r="13" spans="1:5" x14ac:dyDescent="0.25">
      <c r="C13" s="3"/>
    </row>
    <row r="14" spans="1:5" x14ac:dyDescent="0.25">
      <c r="C14" s="3"/>
    </row>
    <row r="15" spans="1:5" x14ac:dyDescent="0.25">
      <c r="C15" s="3"/>
    </row>
    <row r="16" spans="1:5" x14ac:dyDescent="0.25">
      <c r="C16" s="3"/>
    </row>
    <row r="17" spans="1:3" x14ac:dyDescent="0.25">
      <c r="C17" s="3"/>
    </row>
    <row r="18" spans="1:3" x14ac:dyDescent="0.25">
      <c r="C18" s="3"/>
    </row>
    <row r="19" spans="1:3" x14ac:dyDescent="0.25">
      <c r="C19" s="3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A29" s="1">
        <f ca="1">RAND()</f>
        <v>0.79791712869060905</v>
      </c>
    </row>
    <row r="30" spans="1:3" x14ac:dyDescent="0.25">
      <c r="B30" s="9" t="s">
        <v>14</v>
      </c>
    </row>
    <row r="31" spans="1:3" x14ac:dyDescent="0.25">
      <c r="B31" s="4" t="s">
        <v>24</v>
      </c>
      <c r="C31" s="4">
        <f ca="1">IF(A5&gt;=0.5,C6,C6*(1+C10))</f>
        <v>1</v>
      </c>
    </row>
    <row r="32" spans="1:3" ht="16.5" thickBot="1" x14ac:dyDescent="0.3">
      <c r="B32" s="4" t="s">
        <v>26</v>
      </c>
      <c r="C32" s="4">
        <f ca="1">+C39</f>
        <v>16.100000000000001</v>
      </c>
    </row>
    <row r="33" spans="2:3" ht="16.5" thickBot="1" x14ac:dyDescent="0.3">
      <c r="B33" s="5" t="s">
        <v>16</v>
      </c>
      <c r="C33" s="11">
        <f ca="1">(+C31/C32)+C10</f>
        <v>0.11211180124223602</v>
      </c>
    </row>
    <row r="34" spans="2:3" ht="16.5" thickBot="1" x14ac:dyDescent="0.3">
      <c r="B34" s="5" t="s">
        <v>17</v>
      </c>
      <c r="C34" s="11">
        <f ca="1">+C33</f>
        <v>0.11211180124223602</v>
      </c>
    </row>
    <row r="35" spans="2:3" x14ac:dyDescent="0.25">
      <c r="B35" s="4"/>
      <c r="C35" s="4"/>
    </row>
    <row r="36" spans="2:3" x14ac:dyDescent="0.25">
      <c r="B36" s="4" t="s">
        <v>13</v>
      </c>
      <c r="C36" s="4"/>
    </row>
    <row r="37" spans="2:3" x14ac:dyDescent="0.25">
      <c r="B37" s="4" t="s">
        <v>21</v>
      </c>
      <c r="C37" s="12">
        <f ca="1">+C9</f>
        <v>23.1</v>
      </c>
    </row>
    <row r="38" spans="2:3" x14ac:dyDescent="0.25">
      <c r="B38" s="4" t="s">
        <v>10</v>
      </c>
      <c r="C38" s="4">
        <f ca="1">IF(A4&gt;=0.5, -C9*C7, -C8)</f>
        <v>-7</v>
      </c>
    </row>
    <row r="39" spans="2:3" ht="16.5" thickBot="1" x14ac:dyDescent="0.3">
      <c r="B39" s="4" t="s">
        <v>25</v>
      </c>
      <c r="C39" s="13">
        <f ca="1">SUM(C37:C38)</f>
        <v>16.100000000000001</v>
      </c>
    </row>
    <row r="40" spans="2:3" ht="16.5" thickTop="1" x14ac:dyDescent="0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Bonds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2011-12-12T14:34:43Z</dcterms:created>
  <dcterms:modified xsi:type="dcterms:W3CDTF">2018-12-24T19:18:51Z</dcterms:modified>
</cp:coreProperties>
</file>