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25" windowHeight="10335" firstSheet="4" activeTab="5"/>
  </bookViews>
  <sheets>
    <sheet name="債権数理式" sheetId="7" r:id="rId1"/>
    <sheet name="LIBOR・SWAP" sheetId="10" r:id="rId2"/>
    <sheet name="確率・統計" sheetId="12" r:id="rId3"/>
    <sheet name="無裁定とPutCallパリティ" sheetId="14" r:id="rId4"/>
    <sheet name="２項モデル" sheetId="16" r:id="rId5"/>
    <sheet name="連続モデル" sheetId="17" r:id="rId6"/>
    <sheet name="宿題１（解き直し）" sheetId="9" r:id="rId7"/>
    <sheet name="LIBOR(練習問題)" sheetId="11" r:id="rId8"/>
    <sheet name="確率・統計（練習問題）" sheetId="13" r:id="rId9"/>
    <sheet name="宿題（無裁定）" sheetId="15" r:id="rId10"/>
    <sheet name="問題（連続モデル）" sheetId="18" r:id="rId11"/>
    <sheet name="BootStrap" sheetId="5" r:id="rId12"/>
    <sheet name="複利計算" sheetId="3" r:id="rId13"/>
    <sheet name="LIBOR" sheetId="6" r:id="rId14"/>
    <sheet name="宿題１" sheetId="4" r:id="rId15"/>
  </sheets>
  <calcPr calcId="152511"/>
</workbook>
</file>

<file path=xl/calcChain.xml><?xml version="1.0" encoding="utf-8"?>
<calcChain xmlns="http://schemas.openxmlformats.org/spreadsheetml/2006/main">
  <c r="A15" i="18" l="1"/>
  <c r="B11" i="18"/>
  <c r="B15" i="18" s="1"/>
  <c r="C11" i="18" l="1"/>
  <c r="C15" i="18" s="1"/>
  <c r="C84" i="16"/>
  <c r="B31" i="16"/>
  <c r="D33" i="16" s="1"/>
  <c r="B87" i="16" l="1"/>
  <c r="D89" i="16" s="1"/>
  <c r="D66" i="15"/>
  <c r="B20" i="15" l="1"/>
  <c r="A24" i="15" s="1"/>
  <c r="B21" i="15" l="1"/>
  <c r="B383" i="12"/>
  <c r="B381" i="12"/>
  <c r="B379" i="12"/>
  <c r="B377" i="12"/>
  <c r="B375" i="12"/>
  <c r="B368" i="12"/>
  <c r="D365" i="12"/>
  <c r="C365" i="12"/>
  <c r="B365" i="12"/>
  <c r="D368" i="12"/>
  <c r="C368" i="12"/>
  <c r="C373" i="12"/>
  <c r="B373" i="12"/>
  <c r="D373" i="12"/>
  <c r="D372" i="12"/>
  <c r="B372" i="12"/>
  <c r="C372" i="12"/>
  <c r="D371" i="12"/>
  <c r="C371" i="12"/>
  <c r="B371" i="12"/>
  <c r="H87" i="13"/>
  <c r="M87" i="13"/>
  <c r="F87" i="13"/>
  <c r="E87" i="13"/>
  <c r="G87" i="13" s="1"/>
  <c r="M291" i="12"/>
  <c r="H291" i="12"/>
  <c r="F291" i="12"/>
  <c r="E291" i="12"/>
  <c r="M290" i="12"/>
  <c r="H290" i="12"/>
  <c r="F290" i="12"/>
  <c r="E290" i="12"/>
  <c r="M289" i="12"/>
  <c r="H289" i="12"/>
  <c r="F289" i="12"/>
  <c r="E289" i="12"/>
  <c r="M288" i="12"/>
  <c r="H288" i="12"/>
  <c r="F288" i="12"/>
  <c r="E288" i="12"/>
  <c r="N291" i="12" l="1"/>
  <c r="G289" i="12"/>
  <c r="J289" i="12"/>
  <c r="G288" i="12"/>
  <c r="N288" i="12"/>
  <c r="N290" i="12"/>
  <c r="J288" i="12"/>
  <c r="I288" i="12"/>
  <c r="I289" i="12"/>
  <c r="I290" i="12"/>
  <c r="I291" i="12"/>
  <c r="N289" i="12"/>
  <c r="N87" i="13"/>
  <c r="J87" i="13"/>
  <c r="L87" i="13" s="1"/>
  <c r="I87" i="13"/>
  <c r="G291" i="12"/>
  <c r="G290" i="12"/>
  <c r="J290" i="12"/>
  <c r="J291" i="12"/>
  <c r="F195" i="12"/>
  <c r="F194" i="12"/>
  <c r="A195" i="12"/>
  <c r="A194" i="12"/>
  <c r="H143" i="12"/>
  <c r="C134" i="12"/>
  <c r="C133" i="12"/>
  <c r="C135" i="12"/>
  <c r="C136" i="12"/>
  <c r="C137" i="12"/>
  <c r="C138" i="12"/>
  <c r="C139" i="12"/>
  <c r="C140" i="12"/>
  <c r="C141" i="12"/>
  <c r="C142" i="12"/>
  <c r="C143" i="12"/>
  <c r="C144" i="12"/>
  <c r="C145" i="12"/>
  <c r="C146" i="12"/>
  <c r="C147" i="12"/>
  <c r="C148" i="12"/>
  <c r="C149" i="12"/>
  <c r="C150" i="12"/>
  <c r="C151" i="12"/>
  <c r="L289" i="12" l="1"/>
  <c r="K289" i="12"/>
  <c r="L291" i="12"/>
  <c r="K291" i="12"/>
  <c r="K288" i="12"/>
  <c r="L288" i="12"/>
  <c r="L290" i="12"/>
  <c r="K290" i="12"/>
  <c r="K87" i="13"/>
  <c r="F159" i="12"/>
  <c r="G159" i="12" s="1"/>
  <c r="F162" i="12" s="1"/>
  <c r="F166" i="12" s="1"/>
  <c r="A199" i="12"/>
  <c r="B199" i="12" s="1"/>
  <c r="F199" i="12"/>
  <c r="G199" i="12" s="1"/>
  <c r="H70" i="13"/>
  <c r="I70" i="13" s="1"/>
  <c r="H69" i="13"/>
  <c r="I69" i="13" s="1"/>
  <c r="H68" i="13"/>
  <c r="I68" i="13" s="1"/>
  <c r="H67" i="13"/>
  <c r="I67" i="13" s="1"/>
  <c r="D59" i="13"/>
  <c r="D57" i="13"/>
  <c r="D56" i="13"/>
  <c r="D37" i="13"/>
  <c r="D35" i="13"/>
  <c r="I37" i="13"/>
  <c r="H36" i="13"/>
  <c r="I36" i="13" s="1"/>
  <c r="I35" i="13"/>
  <c r="H34" i="13"/>
  <c r="I34" i="13" s="1"/>
  <c r="D9" i="13"/>
  <c r="D12" i="13" s="1"/>
  <c r="D15" i="13" s="1"/>
  <c r="G116" i="12"/>
  <c r="H116" i="12" s="1"/>
  <c r="G115" i="12"/>
  <c r="H115" i="12" s="1"/>
  <c r="G114" i="12"/>
  <c r="H114" i="12" s="1"/>
  <c r="G113" i="12"/>
  <c r="H113" i="12" s="1"/>
  <c r="A102" i="12"/>
  <c r="A101" i="12"/>
  <c r="B84" i="12"/>
  <c r="B85" i="12" s="1"/>
  <c r="B83" i="12"/>
  <c r="B68" i="12"/>
  <c r="B69" i="12" s="1"/>
  <c r="B67" i="12"/>
  <c r="E28" i="12"/>
  <c r="E29" i="12" s="1"/>
  <c r="D28" i="12"/>
  <c r="D29" i="12" s="1"/>
  <c r="C28" i="12"/>
  <c r="C29" i="12" s="1"/>
  <c r="B28" i="12"/>
  <c r="B29" i="12" s="1"/>
  <c r="E27" i="12"/>
  <c r="D27" i="12"/>
  <c r="C27" i="12"/>
  <c r="B27" i="12"/>
  <c r="D257" i="9" l="1"/>
  <c r="D256" i="9"/>
  <c r="A243" i="9"/>
  <c r="B231" i="9"/>
  <c r="B224" i="9"/>
  <c r="D231" i="9"/>
  <c r="D224" i="9"/>
  <c r="D214" i="9"/>
  <c r="D187" i="9"/>
  <c r="D186" i="9"/>
  <c r="D223" i="9"/>
  <c r="B223" i="9"/>
  <c r="D216" i="9"/>
  <c r="D215" i="9"/>
  <c r="D219" i="9"/>
  <c r="D218" i="9"/>
  <c r="D217" i="9"/>
  <c r="F232" i="9"/>
  <c r="F224" i="9"/>
  <c r="C201" i="9"/>
  <c r="C200" i="9"/>
  <c r="C199" i="9"/>
  <c r="C198" i="9"/>
  <c r="D190" i="9"/>
  <c r="D189" i="9"/>
  <c r="D191" i="9"/>
  <c r="D188" i="9"/>
  <c r="E176" i="9"/>
  <c r="D176" i="9"/>
  <c r="F171" i="9"/>
  <c r="E171" i="9"/>
  <c r="E170" i="9"/>
  <c r="F170" i="9" s="1"/>
  <c r="B160" i="9"/>
  <c r="D160" i="9" s="1"/>
  <c r="D161" i="9"/>
  <c r="D155" i="9"/>
  <c r="B155" i="9"/>
  <c r="B154" i="9"/>
  <c r="E154" i="9" s="1"/>
  <c r="B145" i="9"/>
  <c r="B144" i="9"/>
  <c r="E144" i="9" s="1"/>
  <c r="E146" i="9"/>
  <c r="E143" i="9"/>
  <c r="A312" i="10"/>
  <c r="C338" i="11"/>
  <c r="C331" i="11"/>
  <c r="C330" i="11"/>
  <c r="C329" i="11"/>
  <c r="F247" i="10"/>
  <c r="F253" i="10" s="1"/>
  <c r="E247" i="10"/>
  <c r="E316" i="11"/>
  <c r="D316" i="11"/>
  <c r="H316" i="11" s="1"/>
  <c r="B294" i="11"/>
  <c r="A309" i="11"/>
  <c r="B290" i="11"/>
  <c r="B293" i="11"/>
  <c r="B292" i="11"/>
  <c r="B291" i="11"/>
  <c r="B289" i="11"/>
  <c r="C256" i="11"/>
  <c r="E261" i="11" s="1"/>
  <c r="B264" i="11"/>
  <c r="B262" i="11"/>
  <c r="B260" i="11"/>
  <c r="C246" i="11"/>
  <c r="A246" i="11"/>
  <c r="C188" i="11"/>
  <c r="C189" i="11"/>
  <c r="C190" i="11"/>
  <c r="A182" i="11"/>
  <c r="A348" i="10"/>
  <c r="C286" i="10"/>
  <c r="C295"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52" i="10"/>
  <c r="F251" i="10"/>
  <c r="F250" i="10"/>
  <c r="F249" i="10"/>
  <c r="F248" i="10"/>
  <c r="E248" i="10"/>
  <c r="E249" i="10"/>
  <c r="E250" i="10"/>
  <c r="E251" i="10"/>
  <c r="E252" i="10"/>
  <c r="D244" i="10"/>
  <c r="D243" i="10"/>
  <c r="D242" i="10"/>
  <c r="D241" i="10"/>
  <c r="D240" i="10"/>
  <c r="D239" i="10"/>
  <c r="H156" i="10"/>
  <c r="I156" i="10" s="1"/>
  <c r="I160" i="10" s="1"/>
  <c r="I158" i="10"/>
  <c r="I157" i="10"/>
  <c r="H159" i="10"/>
  <c r="I159" i="10" s="1"/>
  <c r="H158" i="10"/>
  <c r="H157" i="10"/>
  <c r="A219" i="10"/>
  <c r="A212" i="10"/>
  <c r="A215" i="10" s="1"/>
  <c r="A164" i="10"/>
  <c r="A171" i="10" s="1"/>
  <c r="F231" i="9" l="1"/>
  <c r="F223" i="9"/>
  <c r="E155" i="9"/>
  <c r="E145" i="9"/>
  <c r="C332" i="11"/>
  <c r="C339" i="11"/>
  <c r="F316" i="11"/>
  <c r="D317" i="11"/>
  <c r="H317" i="11" s="1"/>
  <c r="E317" i="11"/>
  <c r="F317" i="11" s="1"/>
  <c r="C257" i="11"/>
  <c r="C296" i="10"/>
  <c r="C297" i="10"/>
  <c r="E253" i="10"/>
  <c r="A258" i="10" s="1"/>
  <c r="C287" i="10"/>
  <c r="C288" i="10" s="1"/>
  <c r="C298" i="10"/>
  <c r="C299" i="10"/>
  <c r="C300"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334" i="11" l="1"/>
  <c r="A355" i="11" s="1"/>
  <c r="C340" i="11"/>
  <c r="C333" i="11"/>
  <c r="D318" i="11"/>
  <c r="H318" i="11" s="1"/>
  <c r="C258" i="11"/>
  <c r="C259" i="11"/>
  <c r="C260" i="11"/>
  <c r="C261" i="11" s="1"/>
  <c r="A308" i="10"/>
  <c r="C289" i="10"/>
  <c r="A149" i="11"/>
  <c r="C78" i="11"/>
  <c r="C98" i="11"/>
  <c r="C99" i="11" s="1"/>
  <c r="C69" i="11"/>
  <c r="C53" i="11"/>
  <c r="C46" i="11"/>
  <c r="C47" i="11" s="1"/>
  <c r="C60" i="10"/>
  <c r="C70" i="10" s="1"/>
  <c r="C69" i="10"/>
  <c r="C44" i="10"/>
  <c r="C49" i="10"/>
  <c r="C342" i="11" l="1"/>
  <c r="C343" i="11" s="1"/>
  <c r="C341" i="11"/>
  <c r="D319" i="11"/>
  <c r="E318" i="11"/>
  <c r="F318" i="11" s="1"/>
  <c r="C262" i="11"/>
  <c r="C263" i="11" s="1"/>
  <c r="C290" i="10"/>
  <c r="C291" i="10" s="1"/>
  <c r="A304" i="10" s="1"/>
  <c r="A311" i="10" s="1"/>
  <c r="C100" i="11"/>
  <c r="C101" i="11" s="1"/>
  <c r="C102" i="11" s="1"/>
  <c r="C103" i="11" s="1"/>
  <c r="A114" i="11" s="1"/>
  <c r="A121" i="11" s="1"/>
  <c r="C70" i="11"/>
  <c r="C80" i="11" s="1"/>
  <c r="C79" i="11"/>
  <c r="C55" i="11"/>
  <c r="C48" i="11"/>
  <c r="C56" i="11" s="1"/>
  <c r="C54" i="11"/>
  <c r="C61" i="10"/>
  <c r="C71" i="10" s="1"/>
  <c r="C50" i="10"/>
  <c r="C45" i="10"/>
  <c r="E52" i="10" s="1"/>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C88" i="9" l="1"/>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B93" i="4"/>
  <c r="H93" i="4" s="1"/>
  <c r="F93" i="4"/>
  <c r="H94" i="4" s="1"/>
  <c r="C86" i="4"/>
  <c r="C85" i="4"/>
  <c r="E68" i="4"/>
  <c r="E79" i="4" s="1"/>
  <c r="E69" i="4"/>
  <c r="E80" i="4" s="1"/>
  <c r="E70" i="4"/>
  <c r="E81" i="4" s="1"/>
  <c r="C87" i="4" s="1"/>
  <c r="B99" i="3"/>
  <c r="E101" i="3"/>
  <c r="E100" i="3"/>
  <c r="E71" i="4"/>
  <c r="E82" i="4" s="1"/>
  <c r="C88" i="4" s="1"/>
  <c r="B75" i="6"/>
  <c r="C56" i="6"/>
  <c r="G49" i="6"/>
  <c r="G48" i="6"/>
  <c r="E28" i="6"/>
  <c r="H78" i="5"/>
  <c r="H75" i="5"/>
  <c r="H76" i="5"/>
  <c r="H77" i="5"/>
  <c r="H74" i="5"/>
  <c r="B17" i="6"/>
  <c r="B7" i="6"/>
  <c r="E74" i="5"/>
  <c r="D39" i="5"/>
  <c r="D50" i="5" s="1"/>
  <c r="D23" i="5"/>
  <c r="D27" i="5" s="1"/>
  <c r="E30" i="5" s="1"/>
  <c r="C33" i="5" s="1"/>
  <c r="D9" i="5"/>
  <c r="D14" i="5" s="1"/>
  <c r="D8" i="5"/>
  <c r="D13" i="5" s="1"/>
  <c r="F119" i="9" l="1"/>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I93" i="4" s="1"/>
  <c r="C89" i="4"/>
  <c r="E88" i="4" s="1"/>
  <c r="E30" i="6"/>
  <c r="C35" i="6" s="1"/>
  <c r="C36" i="6" s="1"/>
  <c r="C57" i="6"/>
  <c r="G50" i="6"/>
  <c r="E29" i="6"/>
  <c r="C34" i="6" s="1"/>
  <c r="C33" i="6"/>
  <c r="C58" i="5"/>
  <c r="D43" i="5"/>
  <c r="E46" i="5" s="1"/>
  <c r="E75" i="5"/>
  <c r="E76" i="5" s="1"/>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321" i="11" l="1"/>
  <c r="F321" i="11" s="1"/>
  <c r="F322" i="11" s="1"/>
  <c r="H321" i="11"/>
  <c r="H322" i="11" s="1"/>
  <c r="C64" i="10"/>
  <c r="A93" i="10" s="1"/>
  <c r="E84" i="11"/>
  <c r="C83" i="11"/>
  <c r="C84" i="11" s="1"/>
  <c r="E75" i="10"/>
  <c r="C74" i="10"/>
  <c r="C75" i="10" s="1"/>
  <c r="F75" i="10"/>
  <c r="F201" i="7"/>
  <c r="J201" i="7"/>
  <c r="M201" i="7"/>
  <c r="M202" i="7" s="1"/>
  <c r="G51" i="6"/>
  <c r="C58" i="6"/>
  <c r="C59" i="5"/>
  <c r="E56" i="5"/>
  <c r="C60" i="5" s="1"/>
  <c r="D53" i="5"/>
  <c r="E77" i="5"/>
  <c r="B83" i="5" s="1"/>
  <c r="B84" i="5" s="1"/>
  <c r="F7" i="4"/>
  <c r="G143" i="3"/>
  <c r="D143" i="3"/>
  <c r="G142" i="3"/>
  <c r="D142" i="3"/>
  <c r="J131" i="3"/>
  <c r="J132" i="3"/>
  <c r="G132" i="3"/>
  <c r="D132" i="3"/>
  <c r="E96" i="3"/>
  <c r="E98" i="3"/>
  <c r="E97" i="3"/>
  <c r="K141" i="3"/>
  <c r="I141"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J202" i="7" l="1"/>
  <c r="J203" i="7" s="1"/>
  <c r="C204" i="7"/>
  <c r="C59" i="6"/>
  <c r="G52" i="6"/>
  <c r="C60" i="6" s="1"/>
  <c r="I142" i="3"/>
  <c r="K142" i="3" s="1"/>
  <c r="I143" i="3"/>
  <c r="K143" i="3" s="1"/>
  <c r="H70" i="3"/>
  <c r="I66" i="3"/>
  <c r="H55" i="3"/>
  <c r="I53" i="3" s="1"/>
  <c r="H59" i="3"/>
  <c r="I58" i="3" s="1"/>
  <c r="G53" i="6" l="1"/>
  <c r="C61" i="6" s="1"/>
  <c r="C62" i="6" s="1"/>
  <c r="G117" i="9"/>
  <c r="G118" i="9"/>
  <c r="G119" i="9"/>
  <c r="C122" i="9"/>
</calcChain>
</file>

<file path=xl/sharedStrings.xml><?xml version="1.0" encoding="utf-8"?>
<sst xmlns="http://schemas.openxmlformats.org/spreadsheetml/2006/main" count="2940" uniqueCount="1585">
  <si>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</si>
  <si>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</si>
  <si>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</si>
  <si>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</si>
  <si>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</si>
  <si>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</si>
  <si>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</si>
  <si>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</si>
  <si>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</si>
  <si>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</si>
  <si>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</si>
  <si>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</si>
  <si>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</si>
  <si>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</si>
  <si>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</si>
  <si>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</si>
  <si>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</si>
  <si>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</si>
  <si>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</si>
  <si>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</si>
  <si>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</si>
  <si>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</si>
  <si>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</si>
  <si>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</si>
  <si>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</si>
  <si>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</si>
  <si>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</si>
  <si>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</si>
  <si>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</si>
  <si>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</si>
  <si>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</si>
  <si>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</si>
  <si>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</si>
  <si>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</si>
  <si>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</si>
  <si>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</si>
  <si>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</si>
  <si>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</si>
  <si>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</si>
  <si>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</si>
  <si>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</si>
  <si>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</si>
  <si>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</si>
  <si>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</si>
  <si>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</si>
  <si>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</si>
  <si>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</si>
  <si>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</si>
  <si>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</si>
  <si>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</si>
  <si>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</si>
  <si>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</si>
  <si>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</si>
  <si>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</si>
  <si>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</si>
  <si>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</si>
  <si>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</si>
  <si>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</si>
  <si>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</si>
  <si>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</si>
  <si>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</si>
  <si>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</si>
  <si>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</si>
  <si>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</si>
  <si>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</si>
  <si>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</si>
  <si>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</si>
  <si>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</si>
  <si>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</si>
  <si>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</si>
  <si>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</si>
  <si>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</si>
  <si>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</si>
  <si>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</si>
  <si>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</si>
  <si>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</si>
  <si>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</si>
  <si>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</si>
  <si>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</si>
  <si>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</si>
  <si>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</si>
  <si>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</si>
  <si>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</si>
  <si>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</si>
  <si>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</si>
  <si>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</si>
  <si>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</si>
  <si>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</si>
  <si>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</si>
  <si>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</si>
  <si>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</si>
  <si>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</si>
  <si>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</si>
  <si>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</si>
  <si>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</si>
  <si>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</si>
  <si>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</si>
  <si>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</si>
  <si>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</si>
  <si>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</si>
  <si>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</si>
  <si>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</si>
  <si>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</si>
  <si>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</si>
  <si>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</si>
  <si>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</si>
  <si>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</si>
  <si>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</si>
  <si>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</si>
  <si>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</si>
  <si>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</si>
  <si>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</si>
  <si>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</si>
  <si>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</si>
  <si>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</si>
  <si>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</si>
  <si>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</si>
  <si>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</si>
  <si>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</si>
  <si>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</si>
  <si>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</si>
  <si>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</si>
  <si>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</si>
  <si>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</si>
  <si>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</si>
  <si>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</si>
  <si>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</si>
  <si>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</si>
  <si>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</si>
  <si>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</si>
  <si>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</si>
  <si>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</si>
  <si>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</si>
  <si>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</si>
  <si>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</si>
  <si>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</si>
  <si>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</si>
  <si>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</si>
  <si>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</si>
  <si>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</si>
  <si>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</si>
  <si>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</si>
  <si>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</si>
  <si>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</si>
  <si>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</si>
  <si>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</si>
  <si>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</si>
  <si>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</si>
  <si>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</si>
  <si>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</si>
  <si>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</si>
  <si>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</si>
  <si>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</si>
  <si>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</si>
  <si>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</si>
  <si>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</si>
  <si>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</si>
  <si>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</si>
  <si>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</si>
  <si>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</si>
  <si>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</si>
  <si>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</si>
  <si>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</si>
  <si>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</si>
  <si>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</si>
  <si>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</si>
  <si>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</si>
  <si>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</si>
  <si>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</si>
  <si>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</si>
  <si>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</si>
  <si>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</si>
  <si>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</si>
  <si>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</si>
  <si>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</si>
  <si>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</si>
  <si>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</si>
  <si>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</si>
  <si>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</si>
  <si>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</si>
  <si>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</si>
  <si>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</si>
  <si>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</si>
  <si>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</si>
  <si>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</si>
  <si>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</si>
  <si>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</si>
  <si>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</si>
  <si>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</si>
  <si>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</si>
  <si>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</si>
  <si>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</si>
  <si>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</si>
  <si>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</si>
  <si>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</si>
  <si>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</si>
  <si>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</si>
  <si>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</si>
  <si>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</si>
  <si>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</si>
  <si>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</si>
  <si>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</si>
  <si>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</si>
  <si>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</si>
  <si>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</si>
  <si>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</si>
  <si>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</si>
  <si>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</si>
  <si>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</si>
  <si>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</si>
  <si>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</si>
  <si>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</si>
  <si>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</si>
  <si>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</si>
  <si>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</si>
  <si>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</si>
  <si>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</si>
  <si>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</si>
  <si>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</si>
  <si>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</si>
  <si>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</si>
  <si>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</si>
  <si>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</si>
  <si>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</si>
  <si>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</si>
  <si>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</si>
  <si>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</si>
  <si>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</si>
  <si>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</si>
  <si>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</si>
  <si>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</si>
  <si>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</si>
  <si>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</si>
  <si>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</si>
  <si>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</si>
  <si>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</si>
  <si>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</si>
  <si>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</si>
  <si>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</si>
  <si>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</si>
  <si>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</si>
  <si>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</si>
  <si>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</si>
  <si>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</si>
  <si>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</si>
  <si>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</si>
  <si>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</si>
  <si>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</si>
  <si>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</si>
  <si>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</si>
  <si>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</si>
  <si>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</si>
  <si>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</si>
  <si>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</si>
  <si>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</si>
  <si>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</si>
  <si>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</si>
  <si>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</si>
  <si>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</si>
  <si>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</si>
  <si>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</si>
  <si>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</si>
  <si>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</si>
  <si>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</si>
  <si>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</si>
  <si>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</si>
  <si>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</si>
  <si>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</si>
  <si>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</si>
  <si>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</si>
  <si>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</si>
  <si>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</si>
  <si>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</si>
  <si>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</si>
  <si>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</si>
  <si>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</si>
  <si>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</si>
  <si>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</si>
  <si>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</si>
  <si>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</si>
  <si>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</si>
  <si>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</si>
  <si>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</si>
  <si>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</si>
  <si>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</si>
  <si>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</si>
  <si>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</si>
  <si>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</si>
  <si>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</si>
  <si>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</si>
  <si>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</si>
  <si>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</si>
  <si>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</si>
  <si>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</si>
  <si>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</si>
  <si>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</si>
  <si>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</si>
  <si>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</si>
  <si>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</si>
  <si>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</si>
  <si>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</si>
  <si>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</si>
  <si>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</si>
  <si>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</si>
  <si>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</si>
  <si>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</si>
  <si>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</si>
  <si>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</si>
  <si>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</si>
  <si>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</si>
  <si>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</si>
  <si>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</si>
  <si>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</si>
  <si>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</si>
  <si>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</si>
  <si>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</si>
  <si>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</si>
  <si>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</si>
  <si>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</si>
  <si>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</si>
  <si>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</si>
  <si>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</si>
  <si>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</si>
  <si>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</si>
  <si>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</si>
  <si>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</si>
  <si>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</si>
  <si>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</si>
  <si>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</si>
  <si>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</si>
  <si>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</si>
  <si>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</si>
  <si>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</si>
  <si>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</si>
  <si>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</si>
  <si>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</si>
  <si>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</si>
  <si>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</si>
  <si>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</si>
  <si>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</si>
  <si>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</si>
  <si>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</si>
  <si>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</si>
  <si>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</si>
  <si>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</si>
  <si>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</si>
  <si>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</si>
  <si>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</si>
  <si>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</si>
  <si>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</si>
  <si>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</si>
  <si>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</si>
  <si>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</si>
  <si>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</si>
  <si>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</si>
  <si>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</si>
  <si>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</si>
  <si>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</si>
  <si>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</si>
  <si>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</si>
  <si>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</si>
  <si>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</si>
  <si>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</si>
  <si>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</si>
  <si>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</si>
  <si>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</si>
  <si>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</si>
  <si>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</si>
  <si>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</si>
  <si>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</si>
  <si>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</si>
  <si>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</si>
  <si>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</si>
  <si>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</si>
  <si>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</si>
  <si>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</si>
  <si>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</si>
  <si>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</si>
  <si>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</si>
  <si>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</si>
  <si>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</si>
  <si>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</si>
  <si>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</si>
  <si>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</si>
  <si>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</si>
  <si>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</si>
  <si>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</si>
  <si>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</si>
  <si>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</si>
  <si>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</si>
  <si>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</si>
  <si>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</si>
  <si>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</si>
  <si>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</si>
  <si>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</si>
  <si>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</si>
  <si>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</si>
  <si>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</si>
  <si>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</si>
  <si>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</si>
  <si>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</si>
  <si>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</si>
  <si>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</si>
  <si>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</si>
  <si>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</si>
  <si>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</si>
  <si>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</si>
  <si>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</si>
  <si>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</si>
  <si>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</si>
  <si>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</si>
  <si>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</si>
  <si>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</si>
  <si>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</si>
  <si>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</si>
  <si>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</si>
  <si>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</si>
  <si>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</si>
  <si>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</si>
  <si>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</si>
  <si>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</si>
  <si>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</si>
  <si>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</si>
  <si>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</si>
  <si>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</si>
  <si>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</si>
  <si>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</si>
  <si>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</si>
  <si>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</si>
  <si>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</si>
  <si>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</si>
  <si>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</si>
  <si>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</si>
  <si>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</si>
  <si>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</si>
  <si>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</si>
  <si>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</si>
  <si>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</si>
  <si>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</si>
  <si>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</si>
  <si>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</si>
  <si>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</si>
  <si>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</si>
  <si>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</si>
  <si>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</si>
  <si>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</si>
  <si>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</si>
  <si>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</si>
  <si>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</si>
  <si>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</si>
  <si>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</si>
  <si>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</si>
  <si>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</si>
  <si>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</si>
  <si>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</si>
  <si>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</si>
  <si>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</si>
  <si>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</si>
  <si>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</si>
  <si>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</si>
  <si>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</si>
  <si>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</si>
  <si>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</si>
  <si>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</si>
  <si>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</si>
  <si>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</si>
  <si>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</si>
  <si>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</si>
  <si>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</si>
  <si>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</si>
  <si>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</si>
  <si>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</si>
  <si>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</si>
  <si>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</si>
  <si>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</si>
  <si>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</si>
  <si>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</si>
  <si>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</si>
  <si>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</si>
  <si>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</si>
  <si>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</si>
  <si>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</si>
  <si>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</si>
  <si>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</si>
  <si>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</si>
  <si>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</si>
  <si>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</si>
  <si>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</si>
  <si>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</si>
  <si>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</si>
  <si>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</si>
  <si>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</si>
  <si>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</si>
  <si>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</si>
  <si>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</si>
  <si>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</si>
  <si>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</si>
  <si>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</si>
  <si>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</si>
  <si>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</si>
  <si>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</si>
  <si>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</si>
  <si>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</si>
  <si>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</si>
  <si>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</si>
  <si>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</si>
  <si>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</si>
  <si>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</si>
  <si>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</si>
  <si>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</si>
  <si>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</si>
  <si>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</si>
  <si>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</si>
  <si>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</si>
  <si>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</si>
  <si>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</si>
  <si>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</si>
  <si>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</si>
  <si>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</si>
  <si>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</si>
  <si>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</si>
  <si>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</si>
  <si>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</si>
  <si>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</si>
  <si>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</si>
  <si>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</si>
  <si>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</si>
  <si>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</si>
  <si>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</si>
  <si>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</si>
  <si>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</si>
  <si>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</si>
  <si>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</si>
  <si>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</si>
  <si>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</si>
  <si>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</si>
  <si>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</si>
  <si>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</si>
  <si>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</si>
  <si>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</si>
  <si>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</si>
  <si>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</si>
  <si>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</si>
  <si>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</si>
  <si>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</si>
  <si>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</si>
  <si>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</si>
  <si>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</si>
  <si>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</si>
  <si>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</si>
  <si>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</si>
  <si>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</si>
  <si>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</si>
  <si>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</si>
  <si>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</si>
  <si>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</si>
  <si>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</si>
  <si>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</si>
  <si>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</si>
  <si>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</si>
  <si>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</si>
  <si>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</si>
  <si>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</si>
  <si>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</si>
  <si>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</si>
  <si>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</si>
  <si>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</si>
  <si>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</si>
  <si>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</si>
  <si>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</si>
  <si>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</si>
  <si>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</si>
  <si>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</si>
  <si>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</si>
  <si>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</si>
  <si>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</si>
  <si>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</si>
  <si>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</si>
  <si>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</si>
  <si>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</si>
  <si>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</si>
  <si>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</si>
  <si>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</si>
  <si>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</si>
  <si>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</si>
  <si>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</si>
  <si>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</si>
  <si>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</si>
  <si>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</si>
  <si>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</si>
  <si>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</si>
  <si>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</si>
  <si>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</si>
  <si>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</si>
  <si>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</si>
  <si>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</si>
  <si>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</si>
  <si>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</si>
  <si>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</si>
  <si>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</si>
  <si>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</si>
  <si>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</si>
  <si>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</si>
  <si>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</si>
  <si>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</si>
  <si>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</si>
  <si>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</si>
  <si>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</si>
  <si>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</si>
  <si>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</si>
  <si>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</si>
  <si>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</si>
  <si>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</si>
  <si>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</si>
  <si>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</si>
  <si>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</si>
  <si>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</si>
  <si>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</si>
  <si>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</si>
  <si>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</si>
  <si>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</si>
  <si>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</si>
  <si>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</si>
  <si>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</si>
  <si>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</si>
  <si>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</si>
  <si>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</si>
  <si>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</si>
  <si>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</si>
  <si>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</si>
  <si>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</si>
  <si>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</si>
  <si>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</si>
  <si>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</si>
  <si>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</si>
  <si>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</si>
  <si>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</si>
  <si>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</si>
  <si>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</si>
  <si>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</si>
  <si>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</si>
  <si>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</si>
  <si>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</si>
  <si>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</si>
  <si>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</si>
  <si>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</si>
  <si>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</si>
  <si>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</si>
  <si>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</si>
  <si>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</si>
  <si>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</si>
  <si>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</si>
  <si>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</si>
  <si>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</si>
  <si>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</si>
  <si>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</si>
  <si>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</si>
  <si>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</si>
  <si>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</si>
  <si>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</si>
  <si>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</si>
  <si>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</si>
  <si>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</si>
  <si>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</si>
  <si>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</si>
  <si>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</si>
  <si>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</si>
  <si>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</si>
  <si>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</si>
  <si>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</si>
  <si>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</si>
  <si>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</si>
  <si>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</si>
  <si>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</si>
  <si>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</si>
  <si>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</si>
  <si>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</si>
  <si>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</si>
  <si>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</si>
  <si>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</si>
  <si>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</si>
  <si>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</si>
  <si>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</si>
  <si>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</si>
  <si>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</si>
  <si>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</si>
  <si>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</si>
  <si>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</si>
  <si>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</si>
  <si>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</si>
  <si>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</si>
  <si>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</si>
  <si>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</si>
  <si>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</si>
  <si>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</si>
  <si>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</si>
  <si>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</si>
  <si>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</si>
  <si>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</si>
  <si>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</si>
  <si>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</si>
  <si>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</si>
  <si>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</si>
  <si>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</si>
  <si>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</si>
  <si>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</si>
  <si>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</si>
  <si>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</si>
  <si>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</si>
  <si>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</si>
  <si>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</si>
  <si>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</si>
  <si>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</si>
  <si>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</si>
  <si>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</si>
  <si>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</si>
  <si>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</si>
  <si>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</si>
  <si>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</si>
  <si>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</si>
  <si>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</si>
  <si>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</si>
  <si>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</si>
  <si>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</si>
  <si>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</si>
  <si>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</si>
  <si>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</si>
  <si>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</si>
  <si>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</si>
  <si>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</si>
  <si>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</si>
  <si>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</si>
  <si>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</si>
  <si>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</si>
  <si>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</si>
  <si>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</si>
  <si>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</si>
  <si>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</si>
  <si>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</si>
  <si>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</si>
  <si>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</si>
  <si>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</si>
  <si>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</si>
  <si>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</si>
  <si>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</si>
  <si>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</si>
  <si>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</si>
  <si>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</si>
  <si>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</si>
  <si>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</si>
  <si>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</si>
  <si>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</si>
  <si>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</si>
  <si>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</si>
  <si>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</si>
  <si>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</si>
  <si>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</si>
  <si>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</si>
  <si>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</si>
  <si>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</si>
  <si>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</si>
  <si>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</si>
  <si>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</si>
  <si>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</si>
  <si>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</si>
  <si>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</si>
  <si>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</si>
  <si>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</si>
  <si>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</si>
  <si>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</si>
  <si>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</si>
  <si>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</si>
  <si>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</si>
  <si>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</si>
  <si>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</si>
  <si>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</si>
  <si>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</si>
  <si>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</si>
  <si>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</si>
  <si>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</si>
  <si>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</si>
  <si>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</si>
  <si>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</si>
  <si>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</si>
  <si>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</si>
  <si>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</si>
  <si>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</si>
  <si>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</si>
  <si>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</si>
  <si>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</si>
  <si>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</si>
  <si>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</si>
  <si>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</si>
  <si>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</si>
  <si>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</si>
  <si>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</si>
  <si>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</si>
  <si>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</si>
  <si>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</si>
  <si>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</si>
  <si>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</si>
  <si>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</si>
  <si>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</si>
  <si>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</si>
  <si>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</si>
  <si>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</si>
  <si>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</si>
  <si>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</si>
  <si>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</si>
  <si>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</si>
  <si>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</si>
  <si>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</si>
  <si>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</si>
  <si>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</si>
  <si>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</si>
  <si>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</si>
  <si>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</si>
  <si>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</si>
  <si>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</si>
  <si>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</si>
  <si>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</si>
  <si>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</si>
  <si>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</si>
  <si>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</si>
  <si>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</si>
  <si>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</si>
  <si>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</si>
  <si>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</si>
  <si>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</si>
  <si>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</si>
  <si>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</si>
  <si>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</si>
  <si>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</si>
  <si>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</si>
  <si>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</si>
  <si>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</si>
  <si>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</si>
  <si>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</si>
  <si>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</si>
  <si>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</si>
  <si>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</si>
  <si>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</si>
  <si>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</si>
  <si>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</si>
  <si>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</si>
  <si>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</si>
  <si>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</si>
  <si>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</si>
  <si>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</si>
  <si>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</si>
  <si>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</si>
  <si>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</si>
  <si>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</si>
  <si>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</si>
  <si>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</si>
  <si>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</si>
  <si>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</si>
  <si>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</si>
  <si>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</si>
  <si>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</si>
  <si>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</si>
  <si>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</si>
  <si>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</si>
  <si>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</si>
  <si>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</si>
  <si>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</si>
  <si>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</si>
  <si>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</si>
  <si>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</si>
  <si>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</si>
  <si>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</si>
  <si>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</si>
  <si>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</si>
  <si>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</si>
  <si>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</si>
  <si>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</si>
  <si>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</si>
  <si>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</si>
  <si>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</si>
  <si>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</si>
  <si>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</si>
  <si>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</si>
  <si>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</si>
  <si>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</si>
  <si>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</si>
  <si>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</si>
  <si>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</si>
  <si>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</si>
  <si>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</si>
  <si>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</si>
  <si>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</si>
  <si>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</si>
  <si>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</si>
  <si>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</si>
  <si>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</si>
  <si>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</si>
  <si>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</si>
  <si>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</si>
  <si>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</si>
  <si>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</si>
  <si>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</si>
  <si>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</si>
  <si>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</si>
  <si>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</si>
  <si>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</si>
  <si>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</si>
  <si>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</si>
  <si>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</si>
  <si>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</si>
  <si>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</si>
  <si>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</si>
  <si>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</si>
  <si>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</si>
  <si>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</si>
  <si>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</si>
  <si>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</si>
  <si>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</si>
  <si>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</si>
  <si>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</si>
  <si>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</si>
  <si>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</si>
  <si>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</si>
  <si>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</si>
  <si>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</si>
  <si>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</si>
  <si>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</si>
  <si>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</si>
  <si>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</si>
  <si>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</si>
  <si>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</si>
  <si>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</si>
  <si>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</si>
  <si>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</si>
  <si>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</si>
  <si>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</si>
  <si>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</si>
  <si>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</si>
  <si>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</si>
  <si>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</si>
  <si>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</si>
  <si>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</si>
  <si>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</si>
  <si>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</si>
  <si>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</si>
  <si>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</si>
  <si>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</si>
  <si>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</si>
  <si>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</si>
  <si>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</si>
  <si>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</si>
  <si>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</si>
  <si>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</si>
  <si>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</si>
  <si>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</si>
  <si>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</si>
  <si>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</si>
  <si>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</si>
  <si>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</si>
  <si>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</si>
  <si>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</si>
  <si>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</si>
  <si>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</si>
  <si>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</si>
  <si>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</si>
  <si>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</si>
  <si>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</si>
  <si>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</si>
  <si>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無裁定理論と、CashFlowの複製（Replication)</t>
    <rPh sb="0" eb="1">
      <t>ム</t>
    </rPh>
    <rPh sb="1" eb="3">
      <t>サイテイ</t>
    </rPh>
    <rPh sb="3" eb="5">
      <t>リロン</t>
    </rPh>
    <rPh sb="16" eb="18">
      <t>フクセイ</t>
    </rPh>
    <phoneticPr fontId="1"/>
  </si>
  <si>
    <t>(1)ゼロクーポン債とクーポン債</t>
    <rPh sb="9" eb="10">
      <t>サイ</t>
    </rPh>
    <rPh sb="15" eb="16">
      <t>サイ</t>
    </rPh>
    <phoneticPr fontId="1"/>
  </si>
  <si>
    <t>1年ゼロクーポン債（額面100円）の価格が90円、2年ゼロクーポン債（額面100円)の価格が85円</t>
    <rPh sb="1" eb="2">
      <t>ネン</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</si>
  <si>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クーポンが10%(年1回払い）の２年クーポン債（額面100円）の値段はXXX円</t>
    <rPh sb="9" eb="10">
      <t>ネン</t>
    </rPh>
    <rPh sb="11" eb="12">
      <t>カイ</t>
    </rPh>
    <rPh sb="12" eb="13">
      <t>バラ</t>
    </rPh>
    <rPh sb="17" eb="18">
      <t>ネン</t>
    </rPh>
    <rPh sb="22" eb="23">
      <t>サイ</t>
    </rPh>
    <rPh sb="24" eb="26">
      <t>ガクメン</t>
    </rPh>
    <rPh sb="29" eb="30">
      <t>エン</t>
    </rPh>
    <rPh sb="32" eb="34">
      <t>ネダン</t>
    </rPh>
    <rPh sb="38" eb="39">
      <t>エン</t>
    </rPh>
    <phoneticPr fontId="1"/>
  </si>
  <si>
    <t>合成資産</t>
    <rPh sb="0" eb="2">
      <t>ゴウセイ</t>
    </rPh>
    <rPh sb="2" eb="4">
      <t>シサン</t>
    </rPh>
    <phoneticPr fontId="1"/>
  </si>
  <si>
    <t>df1.0 = 90 / 100 = 0.9</t>
    <phoneticPr fontId="1"/>
  </si>
  <si>
    <t>df2.0 = 85 / 100 = 0.85</t>
    <phoneticPr fontId="1"/>
  </si>
  <si>
    <t>デリバティブ</t>
    <phoneticPr fontId="1"/>
  </si>
  <si>
    <t>Y = 10*0.9 + 110*0.85 = 102.5</t>
    <phoneticPr fontId="1"/>
  </si>
  <si>
    <t>①クーポン債の価格が105円の場合</t>
    <rPh sb="5" eb="6">
      <t>サイ</t>
    </rPh>
    <rPh sb="7" eb="9">
      <t>カカク</t>
    </rPh>
    <rPh sb="13" eb="14">
      <t>エン</t>
    </rPh>
    <rPh sb="15" eb="17">
      <t>バアイ</t>
    </rPh>
    <phoneticPr fontId="1"/>
  </si>
  <si>
    <t>２年クーポン債を、105円で売る。</t>
    <rPh sb="1" eb="2">
      <t>ネン</t>
    </rPh>
    <rPh sb="6" eb="7">
      <t>サイ</t>
    </rPh>
    <rPh sb="12" eb="13">
      <t>エン</t>
    </rPh>
    <rPh sb="14" eb="15">
      <t>ウ</t>
    </rPh>
    <phoneticPr fontId="1"/>
  </si>
  <si>
    <t>ゼロクーポン債の合成資産（CashFlowを複製して作成した２年クーポン債）を、102.5円で買う。</t>
    <rPh sb="6" eb="7">
      <t>サイ</t>
    </rPh>
    <rPh sb="8" eb="10">
      <t>ゴウセイ</t>
    </rPh>
    <rPh sb="10" eb="12">
      <t>シサン</t>
    </rPh>
    <rPh sb="22" eb="24">
      <t>フクセイ</t>
    </rPh>
    <rPh sb="26" eb="28">
      <t>サクセイ</t>
    </rPh>
    <rPh sb="31" eb="32">
      <t>ネン</t>
    </rPh>
    <rPh sb="36" eb="37">
      <t>サイ</t>
    </rPh>
    <rPh sb="45" eb="46">
      <t>エン</t>
    </rPh>
    <rPh sb="47" eb="48">
      <t>カ</t>
    </rPh>
    <phoneticPr fontId="1"/>
  </si>
  <si>
    <t>裁定利益として、2.5円の利鞘を得ることが出来る。</t>
    <rPh sb="0" eb="2">
      <t>サイテイ</t>
    </rPh>
    <rPh sb="2" eb="4">
      <t>リエキ</t>
    </rPh>
    <rPh sb="11" eb="12">
      <t>エン</t>
    </rPh>
    <rPh sb="13" eb="15">
      <t>リザヤ</t>
    </rPh>
    <rPh sb="16" eb="17">
      <t>エ</t>
    </rPh>
    <rPh sb="21" eb="23">
      <t>デキ</t>
    </rPh>
    <phoneticPr fontId="1"/>
  </si>
  <si>
    <t>②クーポン債の価格が95円の場合</t>
    <rPh sb="5" eb="6">
      <t>サイ</t>
    </rPh>
    <rPh sb="7" eb="9">
      <t>カカク</t>
    </rPh>
    <rPh sb="12" eb="13">
      <t>エン</t>
    </rPh>
    <rPh sb="14" eb="16">
      <t>バアイ</t>
    </rPh>
    <phoneticPr fontId="1"/>
  </si>
  <si>
    <t>ゼロクーポン債の合成資産（CashFlowを複製して作成した２年クーポン債）を、102.5円で売る。</t>
    <rPh sb="6" eb="7">
      <t>サイ</t>
    </rPh>
    <rPh sb="8" eb="10">
      <t>ゴウセイ</t>
    </rPh>
    <rPh sb="10" eb="12">
      <t>シサン</t>
    </rPh>
    <rPh sb="22" eb="24">
      <t>フクセイ</t>
    </rPh>
    <rPh sb="26" eb="28">
      <t>サクセイ</t>
    </rPh>
    <rPh sb="31" eb="32">
      <t>ネン</t>
    </rPh>
    <rPh sb="36" eb="37">
      <t>サイ</t>
    </rPh>
    <rPh sb="45" eb="46">
      <t>エン</t>
    </rPh>
    <rPh sb="47" eb="48">
      <t>ウ</t>
    </rPh>
    <phoneticPr fontId="1"/>
  </si>
  <si>
    <t>裁定利益として、7.5円の利鞘を得ることが出来る。</t>
    <rPh sb="0" eb="2">
      <t>サイテイ</t>
    </rPh>
    <rPh sb="2" eb="4">
      <t>リエキ</t>
    </rPh>
    <rPh sb="11" eb="12">
      <t>エン</t>
    </rPh>
    <rPh sb="13" eb="15">
      <t>リザヤ</t>
    </rPh>
    <rPh sb="16" eb="17">
      <t>エ</t>
    </rPh>
    <rPh sb="21" eb="23">
      <t>デキ</t>
    </rPh>
    <phoneticPr fontId="1"/>
  </si>
  <si>
    <t>２年クーポン債を、95円で買う。</t>
    <rPh sb="1" eb="2">
      <t>ネン</t>
    </rPh>
    <rPh sb="6" eb="7">
      <t>サイ</t>
    </rPh>
    <rPh sb="11" eb="12">
      <t>エン</t>
    </rPh>
    <rPh sb="13" eb="14">
      <t>カ</t>
    </rPh>
    <phoneticPr fontId="1"/>
  </si>
  <si>
    <t>③裁定利益がなくなる、クーポン債の価格</t>
    <rPh sb="1" eb="3">
      <t>サイテイ</t>
    </rPh>
    <rPh sb="3" eb="5">
      <t>リエキ</t>
    </rPh>
    <rPh sb="15" eb="16">
      <t>サイ</t>
    </rPh>
    <rPh sb="17" eb="19">
      <t>カカク</t>
    </rPh>
    <phoneticPr fontId="1"/>
  </si>
  <si>
    <t>102.5円</t>
    <rPh sb="5" eb="6">
      <t>エン</t>
    </rPh>
    <phoneticPr fontId="1"/>
  </si>
  <si>
    <t>[1]無裁定理論・・・Arbitrage Freeな条件で考える</t>
    <rPh sb="3" eb="4">
      <t>ム</t>
    </rPh>
    <rPh sb="4" eb="6">
      <t>サイテイ</t>
    </rPh>
    <rPh sb="6" eb="8">
      <t>リロン</t>
    </rPh>
    <rPh sb="26" eb="28">
      <t>ジョウケン</t>
    </rPh>
    <rPh sb="29" eb="30">
      <t>カンガ</t>
    </rPh>
    <phoneticPr fontId="1"/>
  </si>
  <si>
    <t>[2]CashFlowの複製（Replication)</t>
    <rPh sb="12" eb="14">
      <t>フクセイ</t>
    </rPh>
    <phoneticPr fontId="1"/>
  </si>
  <si>
    <t>(2)現物とフォワード</t>
    <rPh sb="3" eb="5">
      <t>ゲンブツ</t>
    </rPh>
    <phoneticPr fontId="1"/>
  </si>
  <si>
    <t>B株の現在価格は100円で、半年後に5円の配当が支払われる。</t>
    <rPh sb="1" eb="2">
      <t>カブ</t>
    </rPh>
    <rPh sb="3" eb="5">
      <t>ゲンザイ</t>
    </rPh>
    <rPh sb="5" eb="7">
      <t>カカク</t>
    </rPh>
    <rPh sb="11" eb="12">
      <t>エン</t>
    </rPh>
    <rPh sb="14" eb="17">
      <t>ハントシゴ</t>
    </rPh>
    <rPh sb="19" eb="20">
      <t>エン</t>
    </rPh>
    <rPh sb="21" eb="23">
      <t>ハイトウ</t>
    </rPh>
    <rPh sb="24" eb="26">
      <t>シハラ</t>
    </rPh>
    <phoneticPr fontId="1"/>
  </si>
  <si>
    <t>半年ゼロクーポン債（額面100円）の価格が90円、1年ゼロクーポン債（額面100円)の価格が85円</t>
    <rPh sb="0" eb="2">
      <t>ハントシ</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</si>
  <si>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1年フォワード（先渡し）価格は、XXXX円</t>
    <rPh sb="1" eb="2">
      <t>ネン</t>
    </rPh>
    <rPh sb="8" eb="10">
      <t>サキワタ</t>
    </rPh>
    <rPh sb="12" eb="14">
      <t>カカク</t>
    </rPh>
    <rPh sb="20" eb="21">
      <t>エン</t>
    </rPh>
    <phoneticPr fontId="1"/>
  </si>
  <si>
    <t>100円の内、5円分は返却。</t>
    <rPh sb="3" eb="4">
      <t>エン</t>
    </rPh>
    <rPh sb="5" eb="6">
      <t>ウチ</t>
    </rPh>
    <rPh sb="8" eb="9">
      <t>エン</t>
    </rPh>
    <rPh sb="9" eb="10">
      <t>ブン</t>
    </rPh>
    <rPh sb="11" eb="13">
      <t>ヘンキャク</t>
    </rPh>
    <phoneticPr fontId="1"/>
  </si>
  <si>
    <t>5 * 0.9 = 4.5円</t>
    <rPh sb="13" eb="14">
      <t>エン</t>
    </rPh>
    <phoneticPr fontId="1"/>
  </si>
  <si>
    <t>df0.5 = 90 / 100 = 0.9</t>
    <phoneticPr fontId="1"/>
  </si>
  <si>
    <t>df1.0 = 85 / 100 = 0.85</t>
    <phoneticPr fontId="1"/>
  </si>
  <si>
    <t>残り95.5円分を返却する必要がある。</t>
    <rPh sb="0" eb="1">
      <t>ノコ</t>
    </rPh>
    <rPh sb="6" eb="7">
      <t>エン</t>
    </rPh>
    <rPh sb="7" eb="8">
      <t>ブン</t>
    </rPh>
    <rPh sb="9" eb="11">
      <t>ヘンキャク</t>
    </rPh>
    <rPh sb="13" eb="15">
      <t>ヒツヨウ</t>
    </rPh>
    <phoneticPr fontId="1"/>
  </si>
  <si>
    <t>Y　＝　95.5 × (1/df1.0) = 112.35円</t>
    <rPh sb="29" eb="30">
      <t>エン</t>
    </rPh>
    <phoneticPr fontId="1"/>
  </si>
  <si>
    <t>①１年フォワード（先渡し）の価格が110円の場合</t>
    <rPh sb="2" eb="3">
      <t>ネン</t>
    </rPh>
    <rPh sb="9" eb="11">
      <t>サキワタ</t>
    </rPh>
    <rPh sb="14" eb="16">
      <t>カカク</t>
    </rPh>
    <rPh sb="20" eb="21">
      <t>エン</t>
    </rPh>
    <rPh sb="22" eb="24">
      <t>バアイ</t>
    </rPh>
    <phoneticPr fontId="1"/>
  </si>
  <si>
    <t>１年フォワード（先渡し）を、110円で買う。</t>
    <rPh sb="17" eb="18">
      <t>エン</t>
    </rPh>
    <rPh sb="19" eb="20">
      <t>カ</t>
    </rPh>
    <phoneticPr fontId="1"/>
  </si>
  <si>
    <t>ゼロクーポン債の合成資産（CashFlowを複製して作成した１年フォワード（先渡し））を、112.35円で売る。</t>
    <rPh sb="6" eb="7">
      <t>サイ</t>
    </rPh>
    <rPh sb="8" eb="10">
      <t>ゴウセイ</t>
    </rPh>
    <rPh sb="10" eb="12">
      <t>シサン</t>
    </rPh>
    <rPh sb="22" eb="24">
      <t>フクセイ</t>
    </rPh>
    <rPh sb="26" eb="28">
      <t>サクセイ</t>
    </rPh>
    <rPh sb="31" eb="32">
      <t>ネン</t>
    </rPh>
    <rPh sb="38" eb="40">
      <t>サキワタ</t>
    </rPh>
    <rPh sb="51" eb="52">
      <t>エン</t>
    </rPh>
    <rPh sb="53" eb="54">
      <t>ウ</t>
    </rPh>
    <phoneticPr fontId="1"/>
  </si>
  <si>
    <t>裁定利益として、2.35円の利鞘を得ることが出来る。</t>
    <rPh sb="0" eb="2">
      <t>サイテイ</t>
    </rPh>
    <rPh sb="2" eb="4">
      <t>リエキ</t>
    </rPh>
    <rPh sb="12" eb="13">
      <t>エン</t>
    </rPh>
    <rPh sb="14" eb="16">
      <t>リザヤ</t>
    </rPh>
    <rPh sb="17" eb="18">
      <t>エ</t>
    </rPh>
    <rPh sb="22" eb="24">
      <t>デキ</t>
    </rPh>
    <phoneticPr fontId="1"/>
  </si>
  <si>
    <t>②１年フォワード（先渡し）の価格が120円の場合</t>
    <rPh sb="2" eb="3">
      <t>ネン</t>
    </rPh>
    <rPh sb="9" eb="11">
      <t>サキワタ</t>
    </rPh>
    <rPh sb="14" eb="16">
      <t>カカク</t>
    </rPh>
    <rPh sb="20" eb="21">
      <t>エン</t>
    </rPh>
    <rPh sb="22" eb="24">
      <t>バアイ</t>
    </rPh>
    <phoneticPr fontId="1"/>
  </si>
  <si>
    <t>１年フォワード（先渡し）を、120円で売る。</t>
    <rPh sb="17" eb="18">
      <t>エン</t>
    </rPh>
    <rPh sb="19" eb="20">
      <t>ウ</t>
    </rPh>
    <phoneticPr fontId="1"/>
  </si>
  <si>
    <t>ゼロクーポン債の合成資産（CashFlowを複製して作成した１年フォワード（先渡し））を、112.35円で買う。</t>
    <rPh sb="6" eb="7">
      <t>サイ</t>
    </rPh>
    <rPh sb="8" eb="10">
      <t>ゴウセイ</t>
    </rPh>
    <rPh sb="10" eb="12">
      <t>シサン</t>
    </rPh>
    <rPh sb="22" eb="24">
      <t>フクセイ</t>
    </rPh>
    <rPh sb="26" eb="28">
      <t>サクセイ</t>
    </rPh>
    <rPh sb="31" eb="32">
      <t>ネン</t>
    </rPh>
    <rPh sb="38" eb="40">
      <t>サキワタ</t>
    </rPh>
    <rPh sb="51" eb="52">
      <t>エン</t>
    </rPh>
    <rPh sb="53" eb="54">
      <t>カ</t>
    </rPh>
    <phoneticPr fontId="1"/>
  </si>
  <si>
    <t>裁定利益として、7.65円の利鞘を得ることが出来る。</t>
    <rPh sb="0" eb="2">
      <t>サイテイ</t>
    </rPh>
    <rPh sb="2" eb="4">
      <t>リエキ</t>
    </rPh>
    <rPh sb="12" eb="13">
      <t>エン</t>
    </rPh>
    <rPh sb="14" eb="16">
      <t>リザヤ</t>
    </rPh>
    <rPh sb="17" eb="18">
      <t>エ</t>
    </rPh>
    <rPh sb="22" eb="24">
      <t>デキ</t>
    </rPh>
    <phoneticPr fontId="1"/>
  </si>
  <si>
    <t>112.35円</t>
    <rPh sb="6" eb="7">
      <t>エン</t>
    </rPh>
    <phoneticPr fontId="1"/>
  </si>
  <si>
    <t>プット・コールパリティ</t>
    <phoneticPr fontId="1"/>
  </si>
  <si>
    <t>[1] ゼロクーポン債</t>
    <rPh sb="10" eb="11">
      <t>サイ</t>
    </rPh>
    <phoneticPr fontId="1"/>
  </si>
  <si>
    <t>決められた日に、決められた額（K円）を受け取る権利</t>
    <rPh sb="0" eb="1">
      <t>キ</t>
    </rPh>
    <rPh sb="5" eb="6">
      <t>ヒ</t>
    </rPh>
    <rPh sb="8" eb="9">
      <t>キ</t>
    </rPh>
    <rPh sb="13" eb="14">
      <t>ガク</t>
    </rPh>
    <rPh sb="16" eb="17">
      <t>エン</t>
    </rPh>
    <rPh sb="19" eb="20">
      <t>ウ</t>
    </rPh>
    <rPh sb="21" eb="22">
      <t>ト</t>
    </rPh>
    <rPh sb="23" eb="25">
      <t>ケンリ</t>
    </rPh>
    <phoneticPr fontId="1"/>
  </si>
  <si>
    <t>現在価値　＝　B（K)　＝　K　× df = K　× e^-rt</t>
    <rPh sb="0" eb="2">
      <t>ゲンザイ</t>
    </rPh>
    <rPh sb="2" eb="4">
      <t>カチ</t>
    </rPh>
    <phoneticPr fontId="1"/>
  </si>
  <si>
    <t>[2] 株式</t>
    <rPh sb="4" eb="6">
      <t>カブシキ</t>
    </rPh>
    <phoneticPr fontId="1"/>
  </si>
  <si>
    <t>現在価値　＝　S</t>
    <rPh sb="0" eb="2">
      <t>ゲンザイ</t>
    </rPh>
    <rPh sb="2" eb="4">
      <t>カチ</t>
    </rPh>
    <phoneticPr fontId="1"/>
  </si>
  <si>
    <t>株は、その時の価格が１点で決まる</t>
    <rPh sb="0" eb="1">
      <t>カブ</t>
    </rPh>
    <rPh sb="5" eb="6">
      <t>トキ</t>
    </rPh>
    <rPh sb="7" eb="9">
      <t>カカク</t>
    </rPh>
    <rPh sb="11" eb="12">
      <t>テン</t>
    </rPh>
    <rPh sb="13" eb="14">
      <t>キ</t>
    </rPh>
    <phoneticPr fontId="1"/>
  </si>
  <si>
    <t>（マイナスはあり得ない。　０より絶対大きい）</t>
  </si>
  <si>
    <t>[3] フォワード（先物）</t>
    <rPh sb="10" eb="12">
      <t>サキモノ</t>
    </rPh>
    <phoneticPr fontId="1"/>
  </si>
  <si>
    <r>
      <t>決められた日に、決められた額（K円）で、決められた資産を買う</t>
    </r>
    <r>
      <rPr>
        <sz val="9"/>
        <color rgb="FFFF0000"/>
        <rFont val="ＭＳ Ｐゴシック"/>
        <family val="3"/>
        <charset val="128"/>
        <scheme val="minor"/>
      </rPr>
      <t>義務</t>
    </r>
    <rPh sb="0" eb="1">
      <t>キ</t>
    </rPh>
    <rPh sb="5" eb="6">
      <t>ヒ</t>
    </rPh>
    <rPh sb="8" eb="9">
      <t>キ</t>
    </rPh>
    <rPh sb="13" eb="14">
      <t>ガク</t>
    </rPh>
    <rPh sb="16" eb="17">
      <t>エン</t>
    </rPh>
    <rPh sb="20" eb="21">
      <t>キ</t>
    </rPh>
    <rPh sb="25" eb="27">
      <t>シサン</t>
    </rPh>
    <rPh sb="28" eb="29">
      <t>カ</t>
    </rPh>
    <rPh sb="30" eb="32">
      <t>ギム</t>
    </rPh>
    <phoneticPr fontId="1"/>
  </si>
  <si>
    <t>（マイナスもはあり得る。　０より小さいこともある）</t>
    <rPh sb="16" eb="17">
      <t>チイ</t>
    </rPh>
    <phoneticPr fontId="1"/>
  </si>
  <si>
    <t>現在価値　＝　F（K)</t>
    <rPh sb="0" eb="2">
      <t>ゲンザイ</t>
    </rPh>
    <rPh sb="2" eb="4">
      <t>カチ</t>
    </rPh>
    <phoneticPr fontId="1"/>
  </si>
  <si>
    <t>[4] コールオプション</t>
    <phoneticPr fontId="1"/>
  </si>
  <si>
    <t>決められた日に、決められた額（K円）で、決められた資産を買う権利</t>
    <rPh sb="0" eb="1">
      <t>キ</t>
    </rPh>
    <rPh sb="5" eb="6">
      <t>ヒ</t>
    </rPh>
    <rPh sb="8" eb="9">
      <t>キ</t>
    </rPh>
    <rPh sb="13" eb="14">
      <t>ガク</t>
    </rPh>
    <rPh sb="16" eb="17">
      <t>エン</t>
    </rPh>
    <rPh sb="20" eb="21">
      <t>キ</t>
    </rPh>
    <rPh sb="25" eb="27">
      <t>シサン</t>
    </rPh>
    <rPh sb="28" eb="29">
      <t>カ</t>
    </rPh>
    <rPh sb="30" eb="32">
      <t>ケンリ</t>
    </rPh>
    <phoneticPr fontId="1"/>
  </si>
  <si>
    <t>（損失はプレミアム分で限定）</t>
    <rPh sb="1" eb="3">
      <t>ソンシツ</t>
    </rPh>
    <rPh sb="9" eb="10">
      <t>ブン</t>
    </rPh>
    <rPh sb="11" eb="13">
      <t>ゲンテイ</t>
    </rPh>
    <phoneticPr fontId="1"/>
  </si>
  <si>
    <t>現在価値　＝　C（K)</t>
    <rPh sb="0" eb="2">
      <t>ゲンザイ</t>
    </rPh>
    <rPh sb="2" eb="4">
      <t>カチ</t>
    </rPh>
    <phoneticPr fontId="1"/>
  </si>
  <si>
    <t>[5] プットオプション</t>
    <phoneticPr fontId="1"/>
  </si>
  <si>
    <t>決められた日に、決められた額（K円）で、決められた資産を売る権利</t>
    <rPh sb="0" eb="1">
      <t>キ</t>
    </rPh>
    <rPh sb="5" eb="6">
      <t>ヒ</t>
    </rPh>
    <rPh sb="8" eb="9">
      <t>キ</t>
    </rPh>
    <rPh sb="13" eb="14">
      <t>ガク</t>
    </rPh>
    <rPh sb="16" eb="17">
      <t>エン</t>
    </rPh>
    <rPh sb="20" eb="21">
      <t>キ</t>
    </rPh>
    <rPh sb="25" eb="27">
      <t>シサン</t>
    </rPh>
    <rPh sb="28" eb="29">
      <t>ウ</t>
    </rPh>
    <rPh sb="30" eb="32">
      <t>ケンリ</t>
    </rPh>
    <phoneticPr fontId="1"/>
  </si>
  <si>
    <t>現在価値　＝　P（K)</t>
    <rPh sb="0" eb="2">
      <t>ゲンザイ</t>
    </rPh>
    <rPh sb="2" eb="4">
      <t>カチ</t>
    </rPh>
    <phoneticPr fontId="1"/>
  </si>
  <si>
    <t>S　－　B(K)　　＝　　F(K)</t>
    <phoneticPr fontId="1"/>
  </si>
  <si>
    <t>(2)　フォワード契約　＋　ゼロクーポン債　＝　原資産</t>
    <rPh sb="20" eb="21">
      <t>サイ</t>
    </rPh>
    <rPh sb="24" eb="27">
      <t>ゲンシサン</t>
    </rPh>
    <phoneticPr fontId="1"/>
  </si>
  <si>
    <t>F(K)　＋　B(K)　　＝　　S</t>
    <phoneticPr fontId="1"/>
  </si>
  <si>
    <t>(1)　原資産　-　ゼロクーポン債　＝　フォワード契約</t>
    <rPh sb="4" eb="7">
      <t>ゲンシサン</t>
    </rPh>
    <rPh sb="16" eb="17">
      <t>サイ</t>
    </rPh>
    <rPh sb="25" eb="27">
      <t>ケイヤク</t>
    </rPh>
    <phoneticPr fontId="1"/>
  </si>
  <si>
    <t>(3)　フォワード契約（K2）　＋　ゼロクーポン債(K1)　＝　異なる価格のフォワード契約(K2-K1)</t>
    <rPh sb="24" eb="25">
      <t>サイ</t>
    </rPh>
    <rPh sb="32" eb="33">
      <t>コト</t>
    </rPh>
    <rPh sb="35" eb="37">
      <t>カカク</t>
    </rPh>
    <rPh sb="43" eb="45">
      <t>ケイヤク</t>
    </rPh>
    <phoneticPr fontId="1"/>
  </si>
  <si>
    <t>F(K2)　＋　B(K1)　　＝　　F(K2 - K1)</t>
    <phoneticPr fontId="1"/>
  </si>
  <si>
    <t>(4)　異なる価格のフォワード契約(K1) - 異なる価格のフォワード契約(K2) = ゼロクーポン債（K2 - K1)</t>
    <rPh sb="4" eb="5">
      <t>コト</t>
    </rPh>
    <rPh sb="7" eb="9">
      <t>カカク</t>
    </rPh>
    <rPh sb="15" eb="17">
      <t>ケイヤク</t>
    </rPh>
    <rPh sb="50" eb="51">
      <t>サイ</t>
    </rPh>
    <phoneticPr fontId="1"/>
  </si>
  <si>
    <t>F(K1)　-　F(K2)　　＝　　B(K2 - K1)</t>
    <phoneticPr fontId="1"/>
  </si>
  <si>
    <t>(5)　行使価格の等しいコールとプットで、フォワード契約を合成</t>
    <rPh sb="4" eb="6">
      <t>コウシ</t>
    </rPh>
    <rPh sb="6" eb="8">
      <t>カカク</t>
    </rPh>
    <rPh sb="9" eb="10">
      <t>ヒト</t>
    </rPh>
    <rPh sb="26" eb="28">
      <t>ケイヤク</t>
    </rPh>
    <rPh sb="29" eb="31">
      <t>ゴウセイ</t>
    </rPh>
    <phoneticPr fontId="1"/>
  </si>
  <si>
    <t>C(K)　-　P(K)　　＝　　F(K)</t>
    <phoneticPr fontId="1"/>
  </si>
  <si>
    <t>(1)と（5）より、プットコールパリティ</t>
    <phoneticPr fontId="1"/>
  </si>
  <si>
    <t>C(K) - P(K) = F(K) = S-B(K)</t>
    <phoneticPr fontId="1"/>
  </si>
  <si>
    <t>変換系１</t>
    <rPh sb="0" eb="2">
      <t>ヘンカン</t>
    </rPh>
    <rPh sb="2" eb="3">
      <t>ケイ</t>
    </rPh>
    <phoneticPr fontId="1"/>
  </si>
  <si>
    <t>つまり、　C(K) &lt; S</t>
    <phoneticPr fontId="1"/>
  </si>
  <si>
    <t>変換系２</t>
    <rPh sb="0" eb="2">
      <t>ヘンカン</t>
    </rPh>
    <rPh sb="2" eb="3">
      <t>ケイ</t>
    </rPh>
    <phoneticPr fontId="1"/>
  </si>
  <si>
    <t xml:space="preserve">S　- C(K) = B(K) - P(K)   &gt;  0 </t>
    <phoneticPr fontId="1"/>
  </si>
  <si>
    <t>つまり、　P(K) &lt; B(K)</t>
    <phoneticPr fontId="1"/>
  </si>
  <si>
    <t>※０より大きくなる理由は、原資産 - コールオプション　＝　プレミアムのことでしょ</t>
    <rPh sb="4" eb="5">
      <t>オオ</t>
    </rPh>
    <rPh sb="9" eb="11">
      <t>リユウ</t>
    </rPh>
    <rPh sb="13" eb="16">
      <t>ゲンシサン</t>
    </rPh>
    <phoneticPr fontId="1"/>
  </si>
  <si>
    <t>※コールとプットは、権利なので0より価値は大きくなる</t>
    <rPh sb="10" eb="12">
      <t>ケンリ</t>
    </rPh>
    <rPh sb="18" eb="20">
      <t>カチ</t>
    </rPh>
    <rPh sb="21" eb="22">
      <t>オオ</t>
    </rPh>
    <phoneticPr fontId="1"/>
  </si>
  <si>
    <t>(6)　2つの行使価格のオプションを組み合わせて、ゼロクーポン債を合成</t>
    <rPh sb="7" eb="9">
      <t>コウシ</t>
    </rPh>
    <rPh sb="9" eb="11">
      <t>カカク</t>
    </rPh>
    <rPh sb="18" eb="19">
      <t>ク</t>
    </rPh>
    <rPh sb="20" eb="21">
      <t>ア</t>
    </rPh>
    <rPh sb="31" eb="32">
      <t>サイ</t>
    </rPh>
    <rPh sb="33" eb="35">
      <t>ゴウセイ</t>
    </rPh>
    <phoneticPr fontId="1"/>
  </si>
  <si>
    <t>{ C(K1)　-　P(K1) }  -  { C(K2)  -  P(K2)  }　　＝　　B(K2 - K1)</t>
    <phoneticPr fontId="1"/>
  </si>
  <si>
    <t>(7)　3つ（もしくは２つ）の権利行使のオプションを組み合わせて、原資産を合成</t>
    <rPh sb="15" eb="17">
      <t>ケンリ</t>
    </rPh>
    <rPh sb="17" eb="19">
      <t>コウシ</t>
    </rPh>
    <rPh sb="26" eb="27">
      <t>ク</t>
    </rPh>
    <rPh sb="28" eb="29">
      <t>ア</t>
    </rPh>
    <rPh sb="33" eb="36">
      <t>ゲンシサン</t>
    </rPh>
    <rPh sb="37" eb="39">
      <t>ゴウセイ</t>
    </rPh>
    <phoneticPr fontId="1"/>
  </si>
  <si>
    <t>S　＝　K2/K2-K1 × { C(K1) - P(K1) }  -  K1/K2-K1 × { C(K2) - P(K2) }</t>
    <phoneticPr fontId="1"/>
  </si>
  <si>
    <t>先物価格を用いたプットコールパリティ</t>
    <rPh sb="0" eb="2">
      <t>サキモノ</t>
    </rPh>
    <rPh sb="2" eb="4">
      <t>カカク</t>
    </rPh>
    <rPh sb="5" eb="6">
      <t>モチ</t>
    </rPh>
    <phoneticPr fontId="1"/>
  </si>
  <si>
    <t>シンセティックロング（行使価格K)　＋　ゼロクーポン債（額面K - F）　－　先物契約（先物価格F)　＝　０</t>
    <rPh sb="11" eb="13">
      <t>コウシ</t>
    </rPh>
    <rPh sb="13" eb="15">
      <t>カカク</t>
    </rPh>
    <rPh sb="26" eb="27">
      <t>サイ</t>
    </rPh>
    <rPh sb="28" eb="30">
      <t>ガクメン</t>
    </rPh>
    <rPh sb="39" eb="41">
      <t>サキモノ</t>
    </rPh>
    <rPh sb="41" eb="43">
      <t>ケイヤク</t>
    </rPh>
    <rPh sb="44" eb="46">
      <t>サキモノ</t>
    </rPh>
    <rPh sb="46" eb="48">
      <t>カカク</t>
    </rPh>
    <phoneticPr fontId="1"/>
  </si>
  <si>
    <t>C(K)　－　P(K)　＝　F(K)</t>
    <phoneticPr fontId="1"/>
  </si>
  <si>
    <t>B(K -F)　＝　F(F)　－　F(K)</t>
    <phoneticPr fontId="1"/>
  </si>
  <si>
    <t>F(F)　を引く</t>
    <rPh sb="6" eb="7">
      <t>ヒ</t>
    </rPh>
    <phoneticPr fontId="1"/>
  </si>
  <si>
    <t>→　F(K)　＋　｛　F(F)　－　F(K)　｝　－　F(F)　＝　０</t>
    <phoneticPr fontId="1"/>
  </si>
  <si>
    <t>ポートフォリオの価値は、０となる。</t>
    <rPh sb="8" eb="10">
      <t>カチ</t>
    </rPh>
    <phoneticPr fontId="1"/>
  </si>
  <si>
    <t>C(K)　－　P(K)　＋　（F －　K)　× e^-rt  - F  =  0</t>
    <phoneticPr fontId="1"/>
  </si>
  <si>
    <t>コールオプション</t>
    <phoneticPr fontId="1"/>
  </si>
  <si>
    <t>①C　＞　０</t>
    <phoneticPr fontId="1"/>
  </si>
  <si>
    <t>裁定取引　（通常は以下の条件になる。それが外れていれば、アービトラージが可能）</t>
    <rPh sb="0" eb="2">
      <t>サイテイ</t>
    </rPh>
    <rPh sb="2" eb="4">
      <t>トリヒキ</t>
    </rPh>
    <rPh sb="6" eb="8">
      <t>ツウジョウ</t>
    </rPh>
    <rPh sb="9" eb="11">
      <t>イカ</t>
    </rPh>
    <rPh sb="12" eb="14">
      <t>ジョウケン</t>
    </rPh>
    <rPh sb="21" eb="22">
      <t>ハズ</t>
    </rPh>
    <rPh sb="36" eb="38">
      <t>カノウ</t>
    </rPh>
    <phoneticPr fontId="1"/>
  </si>
  <si>
    <t>②C　＜　S</t>
    <phoneticPr fontId="1"/>
  </si>
  <si>
    <t>③C　-S + K×df = P &gt; 0</t>
    <phoneticPr fontId="1"/>
  </si>
  <si>
    <t>④Far　Out of The Moneyにおいては、ゼロに漸近</t>
    <rPh sb="30" eb="32">
      <t>ゼンキン</t>
    </rPh>
    <phoneticPr fontId="1"/>
  </si>
  <si>
    <t>⑤Deep　In The　Moneyおいては、本質価値に漸近</t>
    <rPh sb="23" eb="25">
      <t>ホンシツ</t>
    </rPh>
    <rPh sb="25" eb="27">
      <t>カチ</t>
    </rPh>
    <rPh sb="28" eb="30">
      <t>ゼンキン</t>
    </rPh>
    <phoneticPr fontId="1"/>
  </si>
  <si>
    <t>[1]　①C　＞　０　を外れる条件をあえて考える。</t>
    <rPh sb="12" eb="13">
      <t>ハズ</t>
    </rPh>
    <rPh sb="15" eb="17">
      <t>ジョウケン</t>
    </rPh>
    <rPh sb="21" eb="22">
      <t>カンガ</t>
    </rPh>
    <phoneticPr fontId="1"/>
  </si>
  <si>
    <t>原資産である株式価格が90円、行使価格100円の１年満期コールオプションの価格が-3円であるとき、</t>
    <rPh sb="0" eb="3">
      <t>ゲンシサン</t>
    </rPh>
    <rPh sb="6" eb="8">
      <t>カブシキ</t>
    </rPh>
    <rPh sb="8" eb="10">
      <t>カカク</t>
    </rPh>
    <rPh sb="13" eb="14">
      <t>エン</t>
    </rPh>
    <rPh sb="15" eb="17">
      <t>コウシ</t>
    </rPh>
    <rPh sb="17" eb="19">
      <t>カカク</t>
    </rPh>
    <rPh sb="22" eb="23">
      <t>エン</t>
    </rPh>
    <rPh sb="25" eb="26">
      <t>ネン</t>
    </rPh>
    <rPh sb="26" eb="28">
      <t>マンキ</t>
    </rPh>
    <rPh sb="37" eb="39">
      <t>カカク</t>
    </rPh>
    <rPh sb="42" eb="43">
      <t>エン</t>
    </rPh>
    <phoneticPr fontId="1"/>
  </si>
  <si>
    <t>裁定利益を得る方法を示せ。この裁定機械はコールオプションの価格がいつらのときに消滅するか。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</si>
  <si>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S　＝　90円</t>
    <rPh sb="6" eb="7">
      <t>エン</t>
    </rPh>
    <phoneticPr fontId="1"/>
  </si>
  <si>
    <t>C　＝　－3円</t>
    <rPh sb="6" eb="7">
      <t>エン</t>
    </rPh>
    <phoneticPr fontId="1"/>
  </si>
  <si>
    <t>コールオプションを買えば、3円もらえる。</t>
    <rPh sb="9" eb="10">
      <t>カ</t>
    </rPh>
    <rPh sb="14" eb="15">
      <t>エン</t>
    </rPh>
    <phoneticPr fontId="1"/>
  </si>
  <si>
    <t>コールオプションが、１円。</t>
    <rPh sb="11" eb="12">
      <t>エン</t>
    </rPh>
    <phoneticPr fontId="1"/>
  </si>
  <si>
    <t>裁定機会を失うとき</t>
    <rPh sb="0" eb="2">
      <t>サイテイ</t>
    </rPh>
    <rPh sb="2" eb="4">
      <t>キカイ</t>
    </rPh>
    <rPh sb="5" eb="6">
      <t>ウシナ</t>
    </rPh>
    <phoneticPr fontId="1"/>
  </si>
  <si>
    <t>[2]　②C　＜　S　を外れる条件をあえて考える。</t>
    <rPh sb="12" eb="13">
      <t>ハズ</t>
    </rPh>
    <rPh sb="15" eb="17">
      <t>ジョウケン</t>
    </rPh>
    <rPh sb="21" eb="22">
      <t>カンガ</t>
    </rPh>
    <phoneticPr fontId="1"/>
  </si>
  <si>
    <t>S　＝　150円</t>
    <rPh sb="7" eb="8">
      <t>エン</t>
    </rPh>
    <phoneticPr fontId="1"/>
  </si>
  <si>
    <t>C　＝　155円</t>
    <rPh sb="7" eb="8">
      <t>エン</t>
    </rPh>
    <phoneticPr fontId="1"/>
  </si>
  <si>
    <t>原資産である株式価格が150円、行使価格100円の１年満期コールオプションの価格が155円であるとき、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4" eb="45">
      <t>エン</t>
    </rPh>
    <phoneticPr fontId="1"/>
  </si>
  <si>
    <t>コールオプションを155円で売る、原資産を150円で買う。</t>
    <rPh sb="12" eb="13">
      <t>エン</t>
    </rPh>
    <rPh sb="14" eb="15">
      <t>ウ</t>
    </rPh>
    <rPh sb="17" eb="20">
      <t>ゲンシサン</t>
    </rPh>
    <rPh sb="24" eb="25">
      <t>エン</t>
    </rPh>
    <rPh sb="26" eb="27">
      <t>カ</t>
    </rPh>
    <phoneticPr fontId="1"/>
  </si>
  <si>
    <t>5円の利鞘が貰える。</t>
    <rPh sb="1" eb="2">
      <t>エン</t>
    </rPh>
    <rPh sb="3" eb="5">
      <t>リザヤ</t>
    </rPh>
    <rPh sb="6" eb="7">
      <t>モラ</t>
    </rPh>
    <phoneticPr fontId="1"/>
  </si>
  <si>
    <t>買い</t>
    <rPh sb="0" eb="1">
      <t>カ</t>
    </rPh>
    <phoneticPr fontId="1"/>
  </si>
  <si>
    <t>売り</t>
    <rPh sb="0" eb="1">
      <t>ウ</t>
    </rPh>
    <phoneticPr fontId="1"/>
  </si>
  <si>
    <t>コールオプションが、150円。</t>
    <rPh sb="13" eb="14">
      <t>エン</t>
    </rPh>
    <phoneticPr fontId="1"/>
  </si>
  <si>
    <t>C　-S + K×df = P</t>
  </si>
  <si>
    <t>V</t>
    <phoneticPr fontId="1"/>
  </si>
  <si>
    <t>S</t>
    <phoneticPr fontId="1"/>
  </si>
  <si>
    <t>K</t>
    <phoneticPr fontId="1"/>
  </si>
  <si>
    <t>プットの売り</t>
    <rPh sb="4" eb="5">
      <t>ウ</t>
    </rPh>
    <phoneticPr fontId="1"/>
  </si>
  <si>
    <r>
      <t>C　-S + K×df = P →</t>
    </r>
    <r>
      <rPr>
        <sz val="9"/>
        <color rgb="FF0000FF"/>
        <rFont val="ＭＳ Ｐゴシック"/>
        <family val="3"/>
        <charset val="128"/>
        <scheme val="minor"/>
      </rPr>
      <t xml:space="preserve"> -C + S + 0 = -P</t>
    </r>
    <phoneticPr fontId="1"/>
  </si>
  <si>
    <t>[3]　③C　-S + K×df = P &gt; 0　を外れる条件をあえて考える。</t>
    <rPh sb="26" eb="27">
      <t>ハズ</t>
    </rPh>
    <rPh sb="29" eb="31">
      <t>ジョウケン</t>
    </rPh>
    <rPh sb="35" eb="36">
      <t>カンガ</t>
    </rPh>
    <phoneticPr fontId="1"/>
  </si>
  <si>
    <t>原資産である株式価格が150円、1年ゼロクーポン債（額面100円）の価格が90円である。</t>
    <rPh sb="0" eb="3">
      <t>ゲンシサン</t>
    </rPh>
    <rPh sb="6" eb="8">
      <t>カブシキ</t>
    </rPh>
    <rPh sb="8" eb="10">
      <t>カカク</t>
    </rPh>
    <rPh sb="14" eb="15">
      <t>エン</t>
    </rPh>
    <rPh sb="17" eb="18">
      <t>ネン</t>
    </rPh>
    <rPh sb="24" eb="25">
      <t>サイ</t>
    </rPh>
    <rPh sb="26" eb="28">
      <t>ガクメン</t>
    </rPh>
    <rPh sb="31" eb="32">
      <t>エン</t>
    </rPh>
    <rPh sb="34" eb="36">
      <t>カカク</t>
    </rPh>
    <rPh sb="39" eb="40">
      <t>エン</t>
    </rPh>
    <phoneticPr fontId="1"/>
  </si>
  <si>
    <t>行使価格100円の１年満期コールオプションの価格55円であるとき、</t>
    <phoneticPr fontId="1"/>
  </si>
  <si>
    <t>C　＝　55円</t>
    <rPh sb="6" eb="7">
      <t>エン</t>
    </rPh>
    <phoneticPr fontId="1"/>
  </si>
  <si>
    <t>B　＝　90円</t>
    <rPh sb="6" eb="7">
      <t>エン</t>
    </rPh>
    <phoneticPr fontId="1"/>
  </si>
  <si>
    <t>55 - 150 + 90 = -5 &lt; 0</t>
    <phoneticPr fontId="1"/>
  </si>
  <si>
    <t>→裁定利益を得ることが出来る状態</t>
    <rPh sb="1" eb="3">
      <t>サイテイ</t>
    </rPh>
    <rPh sb="3" eb="5">
      <t>リエキ</t>
    </rPh>
    <rPh sb="6" eb="7">
      <t>エ</t>
    </rPh>
    <rPh sb="11" eb="13">
      <t>デキ</t>
    </rPh>
    <rPh sb="14" eb="16">
      <t>ジョウタイ</t>
    </rPh>
    <phoneticPr fontId="1"/>
  </si>
  <si>
    <t>コールオプションを55円で買う、原資産を150円で売る、ゼロクーポン債を90円で買う。</t>
    <rPh sb="11" eb="12">
      <t>エン</t>
    </rPh>
    <rPh sb="13" eb="14">
      <t>カ</t>
    </rPh>
    <rPh sb="16" eb="19">
      <t>ゲンシサン</t>
    </rPh>
    <rPh sb="23" eb="24">
      <t>エン</t>
    </rPh>
    <rPh sb="25" eb="26">
      <t>ウ</t>
    </rPh>
    <rPh sb="34" eb="35">
      <t>サイ</t>
    </rPh>
    <rPh sb="38" eb="39">
      <t>エン</t>
    </rPh>
    <rPh sb="40" eb="41">
      <t>カ</t>
    </rPh>
    <phoneticPr fontId="1"/>
  </si>
  <si>
    <t>コールオプションが、60円。</t>
    <rPh sb="12" eb="13">
      <t>エン</t>
    </rPh>
    <phoneticPr fontId="1"/>
  </si>
  <si>
    <t>プットの買い</t>
    <rPh sb="4" eb="5">
      <t>カ</t>
    </rPh>
    <phoneticPr fontId="1"/>
  </si>
  <si>
    <t>C　-S + K×df = P &gt; 0</t>
    <phoneticPr fontId="1"/>
  </si>
  <si>
    <t>[4]　④Far Out Of The Money　においてゼロ漸近　を　外れる条件をあえて考える。</t>
    <rPh sb="32" eb="34">
      <t>ゼンキン</t>
    </rPh>
    <rPh sb="37" eb="38">
      <t>ハズ</t>
    </rPh>
    <rPh sb="40" eb="42">
      <t>ジョウケン</t>
    </rPh>
    <rPh sb="46" eb="47">
      <t>カンガ</t>
    </rPh>
    <phoneticPr fontId="1"/>
  </si>
  <si>
    <t>原資産である株式価格が20円、1年にこの価格が100円に達する可能性は0である。</t>
    <rPh sb="0" eb="3">
      <t>ゲンシサン</t>
    </rPh>
    <rPh sb="6" eb="8">
      <t>カブシキ</t>
    </rPh>
    <rPh sb="8" eb="10">
      <t>カカク</t>
    </rPh>
    <rPh sb="13" eb="14">
      <t>エン</t>
    </rPh>
    <rPh sb="16" eb="17">
      <t>ネン</t>
    </rPh>
    <rPh sb="20" eb="22">
      <t>カカク</t>
    </rPh>
    <rPh sb="26" eb="27">
      <t>エン</t>
    </rPh>
    <rPh sb="28" eb="29">
      <t>タッ</t>
    </rPh>
    <rPh sb="31" eb="34">
      <t>カノウセイ</t>
    </rPh>
    <phoneticPr fontId="1"/>
  </si>
  <si>
    <t>行使価格100円の１年満期コールオプションの価格3円であるとき、</t>
    <phoneticPr fontId="1"/>
  </si>
  <si>
    <t>S　＝　20円</t>
    <rPh sb="6" eb="7">
      <t>エン</t>
    </rPh>
    <phoneticPr fontId="1"/>
  </si>
  <si>
    <t>C　＝　3円</t>
    <rPh sb="5" eb="6">
      <t>エン</t>
    </rPh>
    <phoneticPr fontId="1"/>
  </si>
  <si>
    <t>コールオプションを3円で売る。</t>
    <rPh sb="10" eb="11">
      <t>エン</t>
    </rPh>
    <rPh sb="12" eb="13">
      <t>ウ</t>
    </rPh>
    <phoneticPr fontId="1"/>
  </si>
  <si>
    <t>絶対に権利行使されない</t>
    <rPh sb="0" eb="2">
      <t>ゼッタイ</t>
    </rPh>
    <rPh sb="3" eb="5">
      <t>ケンリ</t>
    </rPh>
    <rPh sb="5" eb="7">
      <t>コウシ</t>
    </rPh>
    <phoneticPr fontId="1"/>
  </si>
  <si>
    <t>3円の利鞘が貰える。</t>
    <rPh sb="1" eb="2">
      <t>エン</t>
    </rPh>
    <rPh sb="3" eb="5">
      <t>リザヤ</t>
    </rPh>
    <rPh sb="6" eb="7">
      <t>モラ</t>
    </rPh>
    <phoneticPr fontId="1"/>
  </si>
  <si>
    <t>コールオプションが、0円。</t>
    <rPh sb="11" eb="12">
      <t>エン</t>
    </rPh>
    <phoneticPr fontId="1"/>
  </si>
  <si>
    <t>[5]　⑤Deep　In The　Moneyおいては、本質価値に漸近　を　外れる条件をあえて考える。</t>
    <rPh sb="37" eb="38">
      <t>ハズ</t>
    </rPh>
    <rPh sb="40" eb="42">
      <t>ジョウケン</t>
    </rPh>
    <rPh sb="46" eb="47">
      <t>カンガ</t>
    </rPh>
    <phoneticPr fontId="1"/>
  </si>
  <si>
    <t>原資産である株式価格が300円、1年にこの価格が100円に達する可能性は0である。</t>
    <rPh sb="0" eb="3">
      <t>ゲンシサン</t>
    </rPh>
    <rPh sb="6" eb="8">
      <t>カブシキ</t>
    </rPh>
    <rPh sb="8" eb="10">
      <t>カカク</t>
    </rPh>
    <rPh sb="14" eb="15">
      <t>エン</t>
    </rPh>
    <rPh sb="17" eb="18">
      <t>ネン</t>
    </rPh>
    <rPh sb="21" eb="23">
      <t>カカク</t>
    </rPh>
    <rPh sb="27" eb="28">
      <t>エン</t>
    </rPh>
    <rPh sb="29" eb="30">
      <t>タッ</t>
    </rPh>
    <rPh sb="32" eb="35">
      <t>カノウセイ</t>
    </rPh>
    <phoneticPr fontId="1"/>
  </si>
  <si>
    <t>1年ゼロクーポン債（額面100円）の価格が90円である。</t>
  </si>
  <si>
    <t>S　＝　300円</t>
    <rPh sb="7" eb="8">
      <t>エン</t>
    </rPh>
    <phoneticPr fontId="1"/>
  </si>
  <si>
    <t>行使価格100円の１年満期コールオプションの価格220円であるとき、</t>
    <phoneticPr fontId="1"/>
  </si>
  <si>
    <t>C　＝　220円</t>
    <rPh sb="7" eb="8">
      <t>エン</t>
    </rPh>
    <phoneticPr fontId="1"/>
  </si>
  <si>
    <t>220 - 300 + 90 =  10 &gt; 0</t>
    <phoneticPr fontId="1"/>
  </si>
  <si>
    <t>絶対に100円までには、落ちないので権利行使されない</t>
    <rPh sb="0" eb="2">
      <t>ゼッタイ</t>
    </rPh>
    <rPh sb="6" eb="7">
      <t>エン</t>
    </rPh>
    <rPh sb="12" eb="13">
      <t>オ</t>
    </rPh>
    <rPh sb="18" eb="20">
      <t>ケンリ</t>
    </rPh>
    <rPh sb="20" eb="22">
      <t>コウシ</t>
    </rPh>
    <phoneticPr fontId="1"/>
  </si>
  <si>
    <t>-220 + 300 -90 = -10 ( = -P )  &lt; 0</t>
    <phoneticPr fontId="1"/>
  </si>
  <si>
    <t>売る</t>
    <rPh sb="0" eb="1">
      <t>ウ</t>
    </rPh>
    <phoneticPr fontId="1"/>
  </si>
  <si>
    <t>コールオプションを220円で売る、原資産を300円で買い、ゼロクーポン債を90円で売る。</t>
    <rPh sb="12" eb="13">
      <t>エン</t>
    </rPh>
    <rPh sb="14" eb="15">
      <t>ウ</t>
    </rPh>
    <rPh sb="17" eb="20">
      <t>ゲンシサン</t>
    </rPh>
    <rPh sb="24" eb="25">
      <t>エン</t>
    </rPh>
    <rPh sb="26" eb="27">
      <t>カ</t>
    </rPh>
    <rPh sb="35" eb="36">
      <t>サイ</t>
    </rPh>
    <rPh sb="39" eb="40">
      <t>エン</t>
    </rPh>
    <rPh sb="41" eb="42">
      <t>ウ</t>
    </rPh>
    <phoneticPr fontId="1"/>
  </si>
  <si>
    <t>10円の利鞘が貰える。</t>
    <rPh sb="2" eb="3">
      <t>エン</t>
    </rPh>
    <rPh sb="4" eb="6">
      <t>リザヤ</t>
    </rPh>
    <rPh sb="7" eb="8">
      <t>モラ</t>
    </rPh>
    <phoneticPr fontId="1"/>
  </si>
  <si>
    <t>コールオプションが、210円。</t>
    <rPh sb="13" eb="14">
      <t>エン</t>
    </rPh>
    <phoneticPr fontId="1"/>
  </si>
  <si>
    <r>
      <t>C　-S + K×df = P →</t>
    </r>
    <r>
      <rPr>
        <sz val="9"/>
        <color rgb="FF0000FF"/>
        <rFont val="ＭＳ Ｐゴシック"/>
        <family val="3"/>
        <charset val="128"/>
        <scheme val="minor"/>
      </rPr>
      <t xml:space="preserve"> -C + S - K×df = -P</t>
    </r>
    <phoneticPr fontId="1"/>
  </si>
  <si>
    <t>プットオプション</t>
    <phoneticPr fontId="1"/>
  </si>
  <si>
    <t>①P　＞　０</t>
    <phoneticPr fontId="1"/>
  </si>
  <si>
    <t>②P　＜　K　× df</t>
    <phoneticPr fontId="1"/>
  </si>
  <si>
    <t>[1]　①P　＞　０　を外れる条件をあえて考える。</t>
    <rPh sb="12" eb="13">
      <t>ハズ</t>
    </rPh>
    <rPh sb="15" eb="17">
      <t>ジョウケン</t>
    </rPh>
    <rPh sb="21" eb="22">
      <t>カンガ</t>
    </rPh>
    <phoneticPr fontId="1"/>
  </si>
  <si>
    <t>S　＝　110円</t>
    <rPh sb="7" eb="8">
      <t>エン</t>
    </rPh>
    <phoneticPr fontId="1"/>
  </si>
  <si>
    <t>原資産である株式価格が110円、行使価格100円の１年満期プットオプションの価格が-3円であるとき、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3" eb="44">
      <t>エン</t>
    </rPh>
    <phoneticPr fontId="1"/>
  </si>
  <si>
    <t>プットオプションを買えば、3円もらえる。</t>
    <rPh sb="9" eb="10">
      <t>カ</t>
    </rPh>
    <rPh sb="14" eb="15">
      <t>エン</t>
    </rPh>
    <phoneticPr fontId="1"/>
  </si>
  <si>
    <t>プットオプションが、0円。</t>
    <rPh sb="11" eb="12">
      <t>エン</t>
    </rPh>
    <phoneticPr fontId="1"/>
  </si>
  <si>
    <t>裁定利益を得る方法を示せ。この裁定機械はプットオプションの価格がいつらのときに消滅するか。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</si>
  <si>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プットオプションが、1円。</t>
    <rPh sb="11" eb="12">
      <t>エン</t>
    </rPh>
    <phoneticPr fontId="1"/>
  </si>
  <si>
    <t>[2]　②P　＜　K×df　を外れる条件をあえて考える。</t>
    <rPh sb="15" eb="16">
      <t>ハズ</t>
    </rPh>
    <rPh sb="18" eb="20">
      <t>ジョウケン</t>
    </rPh>
    <rPh sb="24" eb="25">
      <t>カンガ</t>
    </rPh>
    <phoneticPr fontId="1"/>
  </si>
  <si>
    <t>1年ゼロクーポン債（額面100円）の価格が90円である。行使価格100円の1年満期プットオプションの価格が95円</t>
    <rPh sb="1" eb="2">
      <t>ネン</t>
    </rPh>
    <rPh sb="8" eb="9">
      <t>サイ</t>
    </rPh>
    <rPh sb="10" eb="12">
      <t>ガクメン</t>
    </rPh>
    <rPh sb="15" eb="16">
      <t>エン</t>
    </rPh>
    <rPh sb="18" eb="20">
      <t>カカク</t>
    </rPh>
    <rPh sb="23" eb="24">
      <t>エン</t>
    </rPh>
    <rPh sb="28" eb="30">
      <t>コウシ</t>
    </rPh>
    <rPh sb="30" eb="32">
      <t>カカク</t>
    </rPh>
    <rPh sb="35" eb="36">
      <t>エン</t>
    </rPh>
    <rPh sb="38" eb="39">
      <t>ネン</t>
    </rPh>
    <rPh sb="39" eb="41">
      <t>マンキ</t>
    </rPh>
    <rPh sb="50" eb="52">
      <t>カカク</t>
    </rPh>
    <rPh sb="55" eb="56">
      <t>エン</t>
    </rPh>
    <phoneticPr fontId="1"/>
  </si>
  <si>
    <t>であるとき、裁定利益を得る方法を示せ。この裁定機会はプットオプション価格がいくらのときに消滅するか？</t>
    <rPh sb="6" eb="8">
      <t>サイテイ</t>
    </rPh>
    <rPh sb="8" eb="10">
      <t>リエキ</t>
    </rPh>
    <rPh sb="11" eb="12">
      <t>エ</t>
    </rPh>
    <rPh sb="13" eb="15">
      <t>ホウホウ</t>
    </rPh>
    <rPh sb="16" eb="17">
      <t>シメ</t>
    </rPh>
    <rPh sb="21" eb="23">
      <t>サイテイ</t>
    </rPh>
    <rPh sb="23" eb="25">
      <t>キカイ</t>
    </rPh>
    <rPh sb="34" eb="36">
      <t>カカク</t>
    </rPh>
    <rPh sb="44" eb="46">
      <t>ショウメツ</t>
    </rPh>
    <phoneticPr fontId="1"/>
  </si>
  <si>
    <t>P = 95</t>
    <phoneticPr fontId="1"/>
  </si>
  <si>
    <t>B = 90</t>
    <phoneticPr fontId="1"/>
  </si>
  <si>
    <t>P = 95 &gt; B = 90</t>
    <phoneticPr fontId="1"/>
  </si>
  <si>
    <t>売り</t>
    <rPh sb="0" eb="1">
      <t>ウ</t>
    </rPh>
    <phoneticPr fontId="1"/>
  </si>
  <si>
    <t>買い</t>
    <rPh sb="0" eb="1">
      <t>カ</t>
    </rPh>
    <phoneticPr fontId="1"/>
  </si>
  <si>
    <t>プットオプションを95円で売る、ゼロクーポン債を90円で買う。</t>
    <rPh sb="11" eb="12">
      <t>エン</t>
    </rPh>
    <rPh sb="13" eb="14">
      <t>ウ</t>
    </rPh>
    <rPh sb="22" eb="23">
      <t>サイ</t>
    </rPh>
    <rPh sb="26" eb="27">
      <t>エン</t>
    </rPh>
    <rPh sb="28" eb="29">
      <t>カ</t>
    </rPh>
    <phoneticPr fontId="1"/>
  </si>
  <si>
    <r>
      <rPr>
        <sz val="9"/>
        <color theme="1"/>
        <rFont val="ＭＳ Ｐゴシック"/>
        <family val="3"/>
        <charset val="128"/>
        <scheme val="minor"/>
      </rPr>
      <t>P + S -B = C</t>
    </r>
    <r>
      <rPr>
        <sz val="9"/>
        <color theme="1"/>
        <rFont val="ＭＳ Ｐゴシック"/>
        <family val="2"/>
        <charset val="128"/>
        <scheme val="minor"/>
      </rPr>
      <t xml:space="preserve"> →</t>
    </r>
    <r>
      <rPr>
        <sz val="9"/>
        <color rgb="FF0000FF"/>
        <rFont val="ＭＳ Ｐゴシック"/>
        <family val="3"/>
        <charset val="128"/>
        <scheme val="minor"/>
      </rPr>
      <t xml:space="preserve"> -P + 0 + B = -C</t>
    </r>
    <phoneticPr fontId="1"/>
  </si>
  <si>
    <t>コールの売り</t>
    <rPh sb="4" eb="5">
      <t>ウ</t>
    </rPh>
    <phoneticPr fontId="1"/>
  </si>
  <si>
    <t xml:space="preserve">③P（K) + S - B(K) = C(K)   &gt;  0 </t>
    <phoneticPr fontId="1"/>
  </si>
  <si>
    <t>[3]　③P（K) + S - B(K) = C(K)   &gt;  0 　を外れる条件をあえて考える。</t>
    <rPh sb="37" eb="38">
      <t>ハズ</t>
    </rPh>
    <rPh sb="40" eb="42">
      <t>ジョウケン</t>
    </rPh>
    <rPh sb="46" eb="47">
      <t>カンガ</t>
    </rPh>
    <phoneticPr fontId="1"/>
  </si>
  <si>
    <t>原資産である株式価格が70円、1年ゼロクーポン債（額面100円）の価格が90円である。</t>
    <rPh sb="0" eb="3">
      <t>ゲンシサン</t>
    </rPh>
    <rPh sb="6" eb="8">
      <t>カブシキ</t>
    </rPh>
    <rPh sb="8" eb="10">
      <t>カカク</t>
    </rPh>
    <rPh sb="13" eb="14">
      <t>エン</t>
    </rPh>
    <rPh sb="16" eb="17">
      <t>ネン</t>
    </rPh>
    <rPh sb="23" eb="24">
      <t>サイ</t>
    </rPh>
    <rPh sb="25" eb="27">
      <t>ガクメン</t>
    </rPh>
    <rPh sb="30" eb="31">
      <t>エン</t>
    </rPh>
    <rPh sb="33" eb="35">
      <t>カカク</t>
    </rPh>
    <rPh sb="38" eb="39">
      <t>エン</t>
    </rPh>
    <phoneticPr fontId="1"/>
  </si>
  <si>
    <t>行使価格100円の１年満期コールオプションの価格15円であるとき、</t>
    <phoneticPr fontId="1"/>
  </si>
  <si>
    <t>S　＝　70円</t>
    <rPh sb="6" eb="7">
      <t>エン</t>
    </rPh>
    <phoneticPr fontId="1"/>
  </si>
  <si>
    <t>P　＝　15円</t>
    <rPh sb="6" eb="7">
      <t>エン</t>
    </rPh>
    <phoneticPr fontId="1"/>
  </si>
  <si>
    <t>P + S -B = C</t>
  </si>
  <si>
    <t>P + S -B = C &gt; 0</t>
    <phoneticPr fontId="1"/>
  </si>
  <si>
    <t>15 + 70 - 90 &lt; 0</t>
    <phoneticPr fontId="1"/>
  </si>
  <si>
    <t>プットオプションを15円で買う、原資産を70円で買い、ゼロクーポン債を90円で売り。</t>
    <rPh sb="11" eb="12">
      <t>エン</t>
    </rPh>
    <rPh sb="13" eb="14">
      <t>カ</t>
    </rPh>
    <rPh sb="16" eb="19">
      <t>ゲンシサン</t>
    </rPh>
    <rPh sb="22" eb="23">
      <t>エン</t>
    </rPh>
    <rPh sb="24" eb="25">
      <t>カ</t>
    </rPh>
    <rPh sb="33" eb="34">
      <t>サイ</t>
    </rPh>
    <rPh sb="37" eb="38">
      <t>エン</t>
    </rPh>
    <rPh sb="39" eb="40">
      <t>ウ</t>
    </rPh>
    <phoneticPr fontId="1"/>
  </si>
  <si>
    <t>プットオプションが、20円。</t>
    <rPh sb="12" eb="13">
      <t>エン</t>
    </rPh>
    <phoneticPr fontId="1"/>
  </si>
  <si>
    <t>コールの買い</t>
    <rPh sb="4" eb="5">
      <t>カ</t>
    </rPh>
    <phoneticPr fontId="1"/>
  </si>
  <si>
    <t>原資産である株式価格が300円、1年にこの価格が100円に以下になる可能性は0である。</t>
    <rPh sb="0" eb="3">
      <t>ゲンシサン</t>
    </rPh>
    <rPh sb="6" eb="8">
      <t>カブシキ</t>
    </rPh>
    <rPh sb="8" eb="10">
      <t>カカク</t>
    </rPh>
    <rPh sb="14" eb="15">
      <t>エン</t>
    </rPh>
    <rPh sb="17" eb="18">
      <t>ネン</t>
    </rPh>
    <rPh sb="21" eb="23">
      <t>カカク</t>
    </rPh>
    <rPh sb="27" eb="28">
      <t>エン</t>
    </rPh>
    <rPh sb="29" eb="31">
      <t>イカ</t>
    </rPh>
    <rPh sb="34" eb="37">
      <t>カノウセイ</t>
    </rPh>
    <phoneticPr fontId="1"/>
  </si>
  <si>
    <t>行使価格100円の１年満期プットオプションの価格3円であるとき、</t>
    <phoneticPr fontId="1"/>
  </si>
  <si>
    <t>P　＝　3円</t>
    <rPh sb="5" eb="6">
      <t>エン</t>
    </rPh>
    <phoneticPr fontId="1"/>
  </si>
  <si>
    <t>プットオプションを3円で売る。</t>
    <rPh sb="10" eb="11">
      <t>エン</t>
    </rPh>
    <rPh sb="12" eb="13">
      <t>ウ</t>
    </rPh>
    <phoneticPr fontId="1"/>
  </si>
  <si>
    <t>行使価格100円の１年満期プットオプションの価格80円であるとき、</t>
    <phoneticPr fontId="1"/>
  </si>
  <si>
    <t>P　＝　80円</t>
    <rPh sb="6" eb="7">
      <t>エン</t>
    </rPh>
    <phoneticPr fontId="1"/>
  </si>
  <si>
    <t>-80 - 20 + 90 =  -10 &lt; 0</t>
    <phoneticPr fontId="1"/>
  </si>
  <si>
    <t>-80 - 20 +90 = -10 ( = -C )  &lt; 0</t>
    <phoneticPr fontId="1"/>
  </si>
  <si>
    <r>
      <rPr>
        <sz val="9"/>
        <color theme="1"/>
        <rFont val="ＭＳ Ｐゴシック"/>
        <family val="3"/>
        <charset val="128"/>
        <scheme val="minor"/>
      </rPr>
      <t>P + S -B = C</t>
    </r>
    <r>
      <rPr>
        <sz val="9"/>
        <color theme="1"/>
        <rFont val="ＭＳ Ｐゴシック"/>
        <family val="2"/>
        <charset val="128"/>
        <scheme val="minor"/>
      </rPr>
      <t xml:space="preserve"> → -</t>
    </r>
    <r>
      <rPr>
        <sz val="9"/>
        <color rgb="FF0000FF"/>
        <rFont val="ＭＳ Ｐゴシック"/>
        <family val="2"/>
        <charset val="128"/>
        <scheme val="minor"/>
      </rPr>
      <t>P - S + B = -C</t>
    </r>
    <phoneticPr fontId="1"/>
  </si>
  <si>
    <t>プットオプションを80円で売る、原資産を20円で売る、ゼロクーポン債を90円で買う。</t>
    <rPh sb="11" eb="12">
      <t>エン</t>
    </rPh>
    <rPh sb="13" eb="14">
      <t>ウ</t>
    </rPh>
    <rPh sb="16" eb="19">
      <t>ゲンシサン</t>
    </rPh>
    <rPh sb="22" eb="23">
      <t>エン</t>
    </rPh>
    <rPh sb="24" eb="25">
      <t>ウ</t>
    </rPh>
    <rPh sb="33" eb="34">
      <t>サイ</t>
    </rPh>
    <rPh sb="37" eb="38">
      <t>エン</t>
    </rPh>
    <rPh sb="39" eb="40">
      <t>カ</t>
    </rPh>
    <phoneticPr fontId="1"/>
  </si>
  <si>
    <t>プットオプションが、70円。</t>
    <rPh sb="12" eb="13">
      <t>エン</t>
    </rPh>
    <phoneticPr fontId="1"/>
  </si>
  <si>
    <t>バタフライスプレッドと裁定条件</t>
    <rPh sb="11" eb="13">
      <t>サイテイ</t>
    </rPh>
    <rPh sb="13" eb="15">
      <t>ジョウケン</t>
    </rPh>
    <phoneticPr fontId="1"/>
  </si>
  <si>
    <t>（１）コールを使ったバタフライ・スプレッド</t>
    <rPh sb="7" eb="8">
      <t>ツカ</t>
    </rPh>
    <phoneticPr fontId="1"/>
  </si>
  <si>
    <t>権利行使価格　Kｌ ＜ Km ＜ Kh</t>
    <rPh sb="0" eb="2">
      <t>ケンリ</t>
    </rPh>
    <rPh sb="2" eb="4">
      <t>コウシ</t>
    </rPh>
    <rPh sb="4" eb="6">
      <t>カカク</t>
    </rPh>
    <phoneticPr fontId="1"/>
  </si>
  <si>
    <t>バーティカルブルスプレッド</t>
    <phoneticPr fontId="1"/>
  </si>
  <si>
    <t>Ｋｌのコールを買い　　＋　　Ｋｍのコール売り</t>
    <rPh sb="7" eb="8">
      <t>カ</t>
    </rPh>
    <rPh sb="20" eb="21">
      <t>ウ</t>
    </rPh>
    <phoneticPr fontId="1"/>
  </si>
  <si>
    <t>バーティカルベアスプレッド</t>
    <phoneticPr fontId="1"/>
  </si>
  <si>
    <t>Ｋmのコールを売り　　＋　　Ｋhのコール買う</t>
    <rPh sb="7" eb="8">
      <t>ウ</t>
    </rPh>
    <rPh sb="20" eb="21">
      <t>カ</t>
    </rPh>
    <phoneticPr fontId="1"/>
  </si>
  <si>
    <t>この２つのポートフォリオを組み合わせた合成資産の満期時の価値は負になることはない。</t>
    <rPh sb="13" eb="14">
      <t>ク</t>
    </rPh>
    <rPh sb="15" eb="16">
      <t>ア</t>
    </rPh>
    <rPh sb="19" eb="21">
      <t>ゴウセイ</t>
    </rPh>
    <rPh sb="21" eb="23">
      <t>シサン</t>
    </rPh>
    <rPh sb="24" eb="27">
      <t>マンキジ</t>
    </rPh>
    <rPh sb="28" eb="30">
      <t>カチ</t>
    </rPh>
    <rPh sb="31" eb="32">
      <t>フ</t>
    </rPh>
    <phoneticPr fontId="1"/>
  </si>
  <si>
    <r>
      <t>ＫｍとＫｌのコールを</t>
    </r>
    <r>
      <rPr>
        <b/>
        <u/>
        <sz val="9"/>
        <color rgb="FFFF0000"/>
        <rFont val="ＭＳ Ｐゴシック"/>
        <family val="3"/>
        <charset val="128"/>
        <scheme val="minor"/>
      </rPr>
      <t>、Ｋｍ　－　Ｋｌ　　／　　Ｋｈ　－Ｋｍ</t>
    </r>
    <r>
      <rPr>
        <sz val="9"/>
        <color theme="1"/>
        <rFont val="ＭＳ Ｐゴシック"/>
        <family val="2"/>
        <charset val="128"/>
        <scheme val="minor"/>
      </rPr>
      <t>　使って、逆のバーティカルベアスプレッドを組む</t>
    </r>
    <rPh sb="30" eb="31">
      <t>ツカ</t>
    </rPh>
    <rPh sb="34" eb="35">
      <t>ギャク</t>
    </rPh>
    <rPh sb="50" eb="51">
      <t>ク</t>
    </rPh>
    <phoneticPr fontId="1"/>
  </si>
  <si>
    <t>①Ｃ（Ｋｌ）を１単位買う　・・・　マイナスＣ（Ｋｌ）</t>
    <rPh sb="8" eb="10">
      <t>タンイ</t>
    </rPh>
    <rPh sb="10" eb="11">
      <t>カ</t>
    </rPh>
    <phoneticPr fontId="1"/>
  </si>
  <si>
    <t>②Ｃ（Ｋｍ）を１単位売る　・・・　プラスＣ（Ｋｍ）</t>
    <rPh sb="8" eb="10">
      <t>タンイ</t>
    </rPh>
    <rPh sb="10" eb="11">
      <t>ウ</t>
    </rPh>
    <phoneticPr fontId="1"/>
  </si>
  <si>
    <t>③Ｃ（Ｋｍ）をＫｍ－Ｋｌ／Ｋｈ－Ｋｍ単位売る　・・・　プラス　Ｋｍ－Ｋｌ／Ｋｈ－Ｋｍ　×　Ｃ（Ｋm）</t>
    <rPh sb="18" eb="20">
      <t>タンイ</t>
    </rPh>
    <rPh sb="20" eb="21">
      <t>ウ</t>
    </rPh>
    <phoneticPr fontId="1"/>
  </si>
  <si>
    <t>④Ｃ（Ｋh）をＫｍ－Ｋｌ／Ｋｈ－Ｋｍ単位買う　・・・　マイナス　Ｋｍ－Ｋｌ／Ｋｈ－Ｋｍ　×　Ｃ（Ｋh）</t>
    <rPh sb="18" eb="20">
      <t>タンイ</t>
    </rPh>
    <rPh sb="20" eb="21">
      <t>カ</t>
    </rPh>
    <phoneticPr fontId="1"/>
  </si>
  <si>
    <t>Kh - Km = Km - Klのとき、バタフライスプレッドと呼ぶ。</t>
    <rPh sb="32" eb="33">
      <t>ヨ</t>
    </rPh>
    <phoneticPr fontId="1"/>
  </si>
  <si>
    <t>1低い権利行使価格のコールを1単位買う</t>
    <rPh sb="1" eb="2">
      <t>ヒク</t>
    </rPh>
    <rPh sb="3" eb="5">
      <t>ケンリ</t>
    </rPh>
    <rPh sb="5" eb="7">
      <t>コウシ</t>
    </rPh>
    <rPh sb="7" eb="9">
      <t>カカク</t>
    </rPh>
    <rPh sb="15" eb="17">
      <t>タンイ</t>
    </rPh>
    <rPh sb="17" eb="18">
      <t>カ</t>
    </rPh>
    <phoneticPr fontId="1"/>
  </si>
  <si>
    <t>2中の権利行使価格のコールを2単位売る</t>
    <rPh sb="1" eb="2">
      <t>チュウ</t>
    </rPh>
    <rPh sb="3" eb="5">
      <t>ケンリ</t>
    </rPh>
    <rPh sb="5" eb="7">
      <t>コウシ</t>
    </rPh>
    <rPh sb="7" eb="9">
      <t>カカク</t>
    </rPh>
    <rPh sb="15" eb="17">
      <t>タンイ</t>
    </rPh>
    <rPh sb="17" eb="18">
      <t>ウ</t>
    </rPh>
    <phoneticPr fontId="1"/>
  </si>
  <si>
    <t>3高い権利行使価格のコールを1単位買う</t>
    <rPh sb="1" eb="2">
      <t>タカ</t>
    </rPh>
    <rPh sb="3" eb="5">
      <t>ケンリ</t>
    </rPh>
    <rPh sb="5" eb="7">
      <t>コウシ</t>
    </rPh>
    <rPh sb="7" eb="9">
      <t>カカク</t>
    </rPh>
    <rPh sb="15" eb="17">
      <t>タンイ</t>
    </rPh>
    <rPh sb="17" eb="18">
      <t>カ</t>
    </rPh>
    <phoneticPr fontId="1"/>
  </si>
  <si>
    <t>Km-Kl</t>
    <phoneticPr fontId="1"/>
  </si>
  <si>
    <t>C(Kl)  - C(Km)  + Km-Kl/Kh-Km ×（　-Ｃ（Km) + C(Kh) ) &gt;  0</t>
    <phoneticPr fontId="1"/>
  </si>
  <si>
    <t>C(Kl) - C(Km)  / Km-Kl  &gt;  C(Km) - C(Kh) / Kh - Km</t>
    <phoneticPr fontId="1"/>
  </si>
  <si>
    <t>↓</t>
    <phoneticPr fontId="1"/>
  </si>
  <si>
    <t>C(Kl)</t>
    <phoneticPr fontId="1"/>
  </si>
  <si>
    <t>C(Km)</t>
    <phoneticPr fontId="1"/>
  </si>
  <si>
    <t>C(Kh)</t>
    <phoneticPr fontId="1"/>
  </si>
  <si>
    <t>convexity ・・・　下に凸</t>
    <rPh sb="14" eb="15">
      <t>シタ</t>
    </rPh>
    <rPh sb="16" eb="17">
      <t>トツ</t>
    </rPh>
    <phoneticPr fontId="1"/>
  </si>
  <si>
    <t>（2）プットを使ったバタフライ・スプレッド</t>
    <rPh sb="7" eb="8">
      <t>ツカ</t>
    </rPh>
    <phoneticPr fontId="1"/>
  </si>
  <si>
    <t>Ｋhをプット買い　　＋　　Ｋｍのプット売り</t>
    <rPh sb="6" eb="7">
      <t>カ</t>
    </rPh>
    <rPh sb="19" eb="20">
      <t>ウ</t>
    </rPh>
    <phoneticPr fontId="1"/>
  </si>
  <si>
    <r>
      <t>ＫｍとＫｌのコールを</t>
    </r>
    <r>
      <rPr>
        <b/>
        <u/>
        <sz val="9"/>
        <color rgb="FFFF0000"/>
        <rFont val="ＭＳ Ｐゴシック"/>
        <family val="3"/>
        <charset val="128"/>
        <scheme val="minor"/>
      </rPr>
      <t>、Ｋh　－　Ｋm　　／　　Ｋm　－Ｋl</t>
    </r>
    <r>
      <rPr>
        <sz val="9"/>
        <color theme="1"/>
        <rFont val="ＭＳ Ｐゴシック"/>
        <family val="2"/>
        <charset val="128"/>
        <scheme val="minor"/>
      </rPr>
      <t>　使って、逆のバーティカルブルスプレッドを組む</t>
    </r>
    <rPh sb="30" eb="31">
      <t>ツカ</t>
    </rPh>
    <rPh sb="34" eb="35">
      <t>ギャク</t>
    </rPh>
    <rPh sb="50" eb="51">
      <t>ク</t>
    </rPh>
    <phoneticPr fontId="1"/>
  </si>
  <si>
    <t>Ｋmのプットを売り　　＋　　Ｋlのプット買う</t>
    <rPh sb="7" eb="8">
      <t>ウ</t>
    </rPh>
    <rPh sb="20" eb="21">
      <t>カ</t>
    </rPh>
    <phoneticPr fontId="1"/>
  </si>
  <si>
    <t>Kh-Km</t>
    <phoneticPr fontId="1"/>
  </si>
  <si>
    <t>1低い権利行使価格のプットを1単位買う</t>
    <rPh sb="1" eb="2">
      <t>ヒク</t>
    </rPh>
    <rPh sb="3" eb="5">
      <t>ケンリ</t>
    </rPh>
    <rPh sb="5" eb="7">
      <t>コウシ</t>
    </rPh>
    <rPh sb="7" eb="9">
      <t>カカク</t>
    </rPh>
    <rPh sb="15" eb="17">
      <t>タンイ</t>
    </rPh>
    <rPh sb="17" eb="18">
      <t>カ</t>
    </rPh>
    <phoneticPr fontId="1"/>
  </si>
  <si>
    <t>2中の権利行使価格のプットを2単位売る</t>
    <rPh sb="1" eb="2">
      <t>チュウ</t>
    </rPh>
    <rPh sb="3" eb="5">
      <t>ケンリ</t>
    </rPh>
    <rPh sb="5" eb="7">
      <t>コウシ</t>
    </rPh>
    <rPh sb="7" eb="9">
      <t>カカク</t>
    </rPh>
    <rPh sb="15" eb="17">
      <t>タンイ</t>
    </rPh>
    <rPh sb="17" eb="18">
      <t>ウ</t>
    </rPh>
    <phoneticPr fontId="1"/>
  </si>
  <si>
    <t>3高い権利行使価格のプットを1単位買う</t>
    <rPh sb="1" eb="2">
      <t>タカ</t>
    </rPh>
    <rPh sb="3" eb="5">
      <t>ケンリ</t>
    </rPh>
    <rPh sb="5" eb="7">
      <t>コウシ</t>
    </rPh>
    <rPh sb="7" eb="9">
      <t>カカク</t>
    </rPh>
    <rPh sb="15" eb="17">
      <t>タンイ</t>
    </rPh>
    <rPh sb="17" eb="18">
      <t>カ</t>
    </rPh>
    <phoneticPr fontId="1"/>
  </si>
  <si>
    <t>②Ｐ（Ｋｍ）を１単位売る　・・・　プラスＰ（Ｋｍ）</t>
  </si>
  <si>
    <t>③Ｐ（Ｋｍ）をＫh－Ｋm／Ｋm－Ｋl単位売る　・・・　プラス　Ｋh－Ｋm／Ｋm－Ｋl　×　Ｐ（Ｋm）</t>
    <phoneticPr fontId="1"/>
  </si>
  <si>
    <t>①Ｐ（Ｋh）を１単位買う　・・・　マイナスＰ（Ｋｌ）</t>
    <phoneticPr fontId="1"/>
  </si>
  <si>
    <t>④Ｐ（Ｋl）をＫh－Ｋm／Ｋm－Ｋl単位買う　・・・　マイナス　Ｋh－Ｋm／Ｋm－Ｋl　×　Ｐ（Ｋl）</t>
    <phoneticPr fontId="1"/>
  </si>
  <si>
    <t>P(Kh)  - P(Km)  + Kh-Km/Km-Kl ×（　-P（Km) + P(Kl) ) &gt;  0</t>
    <phoneticPr fontId="1"/>
  </si>
  <si>
    <t>P(Kh) - P(Km) / Kh - Km &gt; P(Km) - P(Kl) / Km - Kl</t>
    <phoneticPr fontId="1"/>
  </si>
  <si>
    <t>P(Kh)</t>
    <phoneticPr fontId="1"/>
  </si>
  <si>
    <t>P(Km)</t>
    <phoneticPr fontId="1"/>
  </si>
  <si>
    <t>P(Kl)</t>
    <phoneticPr fontId="1"/>
  </si>
  <si>
    <t>アービトラージの確認問題と宿題</t>
    <rPh sb="8" eb="10">
      <t>カクニン</t>
    </rPh>
    <rPh sb="10" eb="12">
      <t>モンダイ</t>
    </rPh>
    <rPh sb="13" eb="15">
      <t>シュクダイ</t>
    </rPh>
    <phoneticPr fontId="1"/>
  </si>
  <si>
    <t>確認問題</t>
    <rPh sb="0" eb="2">
      <t>カクニン</t>
    </rPh>
    <rPh sb="2" eb="4">
      <t>モンダイ</t>
    </rPh>
    <phoneticPr fontId="1"/>
  </si>
  <si>
    <t>(1)原資産である株式の価格が96円、6か月ゼロクーポン債（額面100円）の価格が99.6円で取引されている。</t>
    <rPh sb="3" eb="6">
      <t>ゲンシサン</t>
    </rPh>
    <rPh sb="9" eb="11">
      <t>カブシキ</t>
    </rPh>
    <rPh sb="12" eb="14">
      <t>カカク</t>
    </rPh>
    <rPh sb="17" eb="18">
      <t>エン</t>
    </rPh>
    <rPh sb="21" eb="22">
      <t>ゲツ</t>
    </rPh>
    <rPh sb="28" eb="29">
      <t>サイ</t>
    </rPh>
    <rPh sb="30" eb="32">
      <t>ガクメン</t>
    </rPh>
    <rPh sb="35" eb="36">
      <t>エン</t>
    </rPh>
    <rPh sb="38" eb="40">
      <t>カカク</t>
    </rPh>
    <rPh sb="45" eb="46">
      <t>エン</t>
    </rPh>
    <rPh sb="47" eb="49">
      <t>トリヒキ</t>
    </rPh>
    <phoneticPr fontId="1"/>
  </si>
  <si>
    <t>　　この時、行使価格100円の6か月満期プットオプションの価格が2円であるとき、裁定利益を得る方法を示せ。</t>
    <rPh sb="4" eb="5">
      <t>トキ</t>
    </rPh>
    <rPh sb="6" eb="8">
      <t>コウシ</t>
    </rPh>
    <rPh sb="8" eb="10">
      <t>カカク</t>
    </rPh>
    <rPh sb="13" eb="14">
      <t>エン</t>
    </rPh>
    <rPh sb="17" eb="18">
      <t>ゲツ</t>
    </rPh>
    <rPh sb="18" eb="20">
      <t>マンキ</t>
    </rPh>
    <rPh sb="29" eb="31">
      <t>カカク</t>
    </rPh>
    <rPh sb="33" eb="34">
      <t>エン</t>
    </rPh>
    <rPh sb="40" eb="42">
      <t>サイテイ</t>
    </rPh>
    <rPh sb="42" eb="44">
      <t>リエキ</t>
    </rPh>
    <rPh sb="45" eb="46">
      <t>エ</t>
    </rPh>
    <rPh sb="47" eb="49">
      <t>ホウホウ</t>
    </rPh>
    <rPh sb="50" eb="51">
      <t>シメ</t>
    </rPh>
    <phoneticPr fontId="1"/>
  </si>
  <si>
    <t>　　またその取引を行った場合の、満期時店でのキャッシュフロー図を横軸に満期時点の株価、縦軸に満期時点</t>
    <rPh sb="6" eb="8">
      <t>トリヒキ</t>
    </rPh>
    <rPh sb="9" eb="10">
      <t>オコナ</t>
    </rPh>
    <rPh sb="12" eb="14">
      <t>バアイ</t>
    </rPh>
    <rPh sb="16" eb="19">
      <t>マンキジ</t>
    </rPh>
    <rPh sb="19" eb="20">
      <t>テン</t>
    </rPh>
    <rPh sb="30" eb="31">
      <t>ズ</t>
    </rPh>
    <rPh sb="32" eb="34">
      <t>ヨコジク</t>
    </rPh>
    <rPh sb="35" eb="37">
      <t>マンキ</t>
    </rPh>
    <rPh sb="37" eb="39">
      <t>ジテン</t>
    </rPh>
    <rPh sb="40" eb="42">
      <t>カブカ</t>
    </rPh>
    <rPh sb="43" eb="45">
      <t>タテジク</t>
    </rPh>
    <rPh sb="46" eb="48">
      <t>マンキ</t>
    </rPh>
    <rPh sb="48" eb="50">
      <t>ジテン</t>
    </rPh>
    <phoneticPr fontId="1"/>
  </si>
  <si>
    <t>　　の複製ボートフォリオの価値として図示せよ。さらに、裁定取引が出来ない場合のぷっとオプションのプレミアム</t>
    <rPh sb="3" eb="5">
      <t>フクセイ</t>
    </rPh>
    <rPh sb="13" eb="15">
      <t>カチ</t>
    </rPh>
    <rPh sb="18" eb="20">
      <t>ズシ</t>
    </rPh>
    <rPh sb="27" eb="29">
      <t>サイテイ</t>
    </rPh>
    <rPh sb="29" eb="31">
      <t>トリヒキ</t>
    </rPh>
    <rPh sb="32" eb="34">
      <t>デキ</t>
    </rPh>
    <rPh sb="36" eb="38">
      <t>バアイ</t>
    </rPh>
    <phoneticPr fontId="1"/>
  </si>
  <si>
    <t>　　はいくらか？</t>
    <phoneticPr fontId="1"/>
  </si>
  <si>
    <t>S=96円</t>
    <rPh sb="4" eb="5">
      <t>エン</t>
    </rPh>
    <phoneticPr fontId="1"/>
  </si>
  <si>
    <t>P=2円</t>
    <rPh sb="3" eb="4">
      <t>エン</t>
    </rPh>
    <phoneticPr fontId="1"/>
  </si>
  <si>
    <t>B=99.6円</t>
    <rPh sb="6" eb="7">
      <t>エン</t>
    </rPh>
    <phoneticPr fontId="1"/>
  </si>
  <si>
    <t>2 + 96 - 99.6 =  -1.6 &lt; 0</t>
    <phoneticPr fontId="1"/>
  </si>
  <si>
    <t>→裁定利益を得ることが出来る状態は逆になる</t>
    <rPh sb="1" eb="3">
      <t>サイテイ</t>
    </rPh>
    <rPh sb="3" eb="5">
      <t>リエキ</t>
    </rPh>
    <rPh sb="6" eb="7">
      <t>エ</t>
    </rPh>
    <rPh sb="11" eb="13">
      <t>デキ</t>
    </rPh>
    <rPh sb="14" eb="16">
      <t>ジョウタイ</t>
    </rPh>
    <rPh sb="17" eb="18">
      <t>ギャク</t>
    </rPh>
    <phoneticPr fontId="1"/>
  </si>
  <si>
    <t>プットオプションを2円で買う、原資産を96円で買い、ゼロクーポン債を99.6円で売り。</t>
    <rPh sb="10" eb="11">
      <t>エン</t>
    </rPh>
    <rPh sb="12" eb="13">
      <t>カ</t>
    </rPh>
    <rPh sb="15" eb="18">
      <t>ゲンシサン</t>
    </rPh>
    <rPh sb="21" eb="22">
      <t>エン</t>
    </rPh>
    <rPh sb="23" eb="24">
      <t>カ</t>
    </rPh>
    <rPh sb="32" eb="33">
      <t>サイ</t>
    </rPh>
    <rPh sb="38" eb="39">
      <t>エン</t>
    </rPh>
    <rPh sb="40" eb="41">
      <t>ウ</t>
    </rPh>
    <phoneticPr fontId="1"/>
  </si>
  <si>
    <t>1.6円の利鞘が貰える。</t>
    <rPh sb="3" eb="4">
      <t>エン</t>
    </rPh>
    <rPh sb="5" eb="7">
      <t>リザヤ</t>
    </rPh>
    <rPh sb="8" eb="9">
      <t>モラ</t>
    </rPh>
    <phoneticPr fontId="1"/>
  </si>
  <si>
    <t>プットオプションが、3.6円。</t>
    <rPh sb="13" eb="14">
      <t>エン</t>
    </rPh>
    <phoneticPr fontId="1"/>
  </si>
  <si>
    <t>(2)①</t>
    <phoneticPr fontId="1"/>
  </si>
  <si>
    <t>3か月オプションについて、行使価格15500円のコール245円、プットは285円</t>
    <rPh sb="2" eb="3">
      <t>ゲツ</t>
    </rPh>
    <rPh sb="13" eb="15">
      <t>コウシ</t>
    </rPh>
    <rPh sb="15" eb="17">
      <t>カカク</t>
    </rPh>
    <rPh sb="22" eb="23">
      <t>エン</t>
    </rPh>
    <rPh sb="30" eb="31">
      <t>エン</t>
    </rPh>
    <rPh sb="39" eb="40">
      <t>エン</t>
    </rPh>
    <phoneticPr fontId="1"/>
  </si>
  <si>
    <t>3か月オプションについて、行使価格15250円のコール295円、プットは65円</t>
    <rPh sb="2" eb="3">
      <t>ゲツ</t>
    </rPh>
    <rPh sb="13" eb="15">
      <t>コウシ</t>
    </rPh>
    <rPh sb="15" eb="17">
      <t>カカク</t>
    </rPh>
    <rPh sb="22" eb="23">
      <t>エン</t>
    </rPh>
    <rPh sb="30" eb="31">
      <t>エン</t>
    </rPh>
    <rPh sb="38" eb="39">
      <t>エン</t>
    </rPh>
    <phoneticPr fontId="1"/>
  </si>
  <si>
    <t>{ 245 - 285 } - { 295 - 65 } = B(15500 - 15250)</t>
    <phoneticPr fontId="1"/>
  </si>
  <si>
    <t xml:space="preserve">  -40  -  ( 230 ) = B(250)</t>
    <phoneticPr fontId="1"/>
  </si>
  <si>
    <t>- 270  = B(250)</t>
    <phoneticPr fontId="1"/>
  </si>
  <si>
    <t>20円の利鞘をもらえる。</t>
    <rPh sb="2" eb="3">
      <t>エン</t>
    </rPh>
    <rPh sb="4" eb="6">
      <t>リザヤ</t>
    </rPh>
    <phoneticPr fontId="1"/>
  </si>
  <si>
    <t>行使価格15500円のコール245円　：　買</t>
    <rPh sb="0" eb="2">
      <t>コウシ</t>
    </rPh>
    <rPh sb="2" eb="4">
      <t>カカク</t>
    </rPh>
    <rPh sb="9" eb="10">
      <t>エン</t>
    </rPh>
    <rPh sb="17" eb="18">
      <t>エン</t>
    </rPh>
    <rPh sb="21" eb="22">
      <t>カイ</t>
    </rPh>
    <phoneticPr fontId="1"/>
  </si>
  <si>
    <t>行使価格15500円のプット285円　：　売</t>
    <rPh sb="0" eb="2">
      <t>コウシ</t>
    </rPh>
    <rPh sb="2" eb="4">
      <t>カカク</t>
    </rPh>
    <rPh sb="9" eb="10">
      <t>エン</t>
    </rPh>
    <rPh sb="17" eb="18">
      <t>エン</t>
    </rPh>
    <rPh sb="21" eb="22">
      <t>ウ</t>
    </rPh>
    <phoneticPr fontId="1"/>
  </si>
  <si>
    <t>行使価格15250円のコール295円　：　売</t>
    <rPh sb="0" eb="2">
      <t>コウシ</t>
    </rPh>
    <rPh sb="2" eb="4">
      <t>カカク</t>
    </rPh>
    <rPh sb="9" eb="10">
      <t>エン</t>
    </rPh>
    <rPh sb="17" eb="18">
      <t>エン</t>
    </rPh>
    <rPh sb="21" eb="22">
      <t>ウ</t>
    </rPh>
    <phoneticPr fontId="1"/>
  </si>
  <si>
    <t>行使価格15250円のプット295円　：　買</t>
    <rPh sb="0" eb="2">
      <t>コウシ</t>
    </rPh>
    <rPh sb="2" eb="4">
      <t>カカク</t>
    </rPh>
    <rPh sb="9" eb="10">
      <t>エン</t>
    </rPh>
    <rPh sb="17" eb="18">
      <t>エン</t>
    </rPh>
    <rPh sb="21" eb="22">
      <t>カイ</t>
    </rPh>
    <phoneticPr fontId="1"/>
  </si>
  <si>
    <t>上記のように考えると、合成資産 = ゼロクーポン債Ｂ（額面：250円）を買えば、270円もらえることになり、</t>
    <rPh sb="0" eb="2">
      <t>ジョウキ</t>
    </rPh>
    <rPh sb="6" eb="7">
      <t>カンガ</t>
    </rPh>
    <rPh sb="11" eb="13">
      <t>ゴウセイ</t>
    </rPh>
    <rPh sb="13" eb="15">
      <t>シサン</t>
    </rPh>
    <rPh sb="24" eb="25">
      <t>サイ</t>
    </rPh>
    <rPh sb="27" eb="29">
      <t>ガクメン</t>
    </rPh>
    <rPh sb="33" eb="34">
      <t>エン</t>
    </rPh>
    <rPh sb="36" eb="37">
      <t>カ</t>
    </rPh>
    <rPh sb="43" eb="44">
      <t>エン</t>
    </rPh>
    <phoneticPr fontId="1"/>
  </si>
  <si>
    <t>(2)②</t>
    <phoneticPr fontId="1"/>
  </si>
  <si>
    <t>ある配当のない株式Ａが1000円で取引されていて、その株式Ａを原資産とする１年後の行使価格1000円の</t>
    <rPh sb="2" eb="4">
      <t>ハイトウ</t>
    </rPh>
    <rPh sb="7" eb="9">
      <t>カブシキ</t>
    </rPh>
    <rPh sb="15" eb="16">
      <t>エン</t>
    </rPh>
    <rPh sb="17" eb="19">
      <t>トリヒキ</t>
    </rPh>
    <rPh sb="27" eb="29">
      <t>カブシキ</t>
    </rPh>
    <rPh sb="31" eb="34">
      <t>ゲンシサン</t>
    </rPh>
    <rPh sb="38" eb="40">
      <t>ネンゴ</t>
    </rPh>
    <rPh sb="41" eb="43">
      <t>コウシ</t>
    </rPh>
    <rPh sb="43" eb="45">
      <t>カカク</t>
    </rPh>
    <rPh sb="49" eb="50">
      <t>エン</t>
    </rPh>
    <phoneticPr fontId="1"/>
  </si>
  <si>
    <t>コールオプションが220円、プットオプションが200円で取引されている。</t>
    <rPh sb="12" eb="13">
      <t>エン</t>
    </rPh>
    <rPh sb="26" eb="27">
      <t>エン</t>
    </rPh>
    <rPh sb="28" eb="30">
      <t>トリヒキ</t>
    </rPh>
    <phoneticPr fontId="1"/>
  </si>
  <si>
    <t>1年間の金利は借りる場合も、預金する場合も1%とする。どのようなアービトラージが可能か</t>
    <rPh sb="1" eb="3">
      <t>ネンカン</t>
    </rPh>
    <rPh sb="4" eb="6">
      <t>キンリ</t>
    </rPh>
    <rPh sb="7" eb="8">
      <t>カ</t>
    </rPh>
    <rPh sb="10" eb="12">
      <t>バアイ</t>
    </rPh>
    <rPh sb="14" eb="16">
      <t>ヨキン</t>
    </rPh>
    <rPh sb="18" eb="20">
      <t>バアイ</t>
    </rPh>
    <rPh sb="40" eb="42">
      <t>カノウ</t>
    </rPh>
    <phoneticPr fontId="1"/>
  </si>
  <si>
    <t>S=1000円</t>
    <rPh sb="6" eb="7">
      <t>エン</t>
    </rPh>
    <phoneticPr fontId="1"/>
  </si>
  <si>
    <t>C=220円</t>
    <rPh sb="5" eb="6">
      <t>エン</t>
    </rPh>
    <phoneticPr fontId="1"/>
  </si>
  <si>
    <t>P=200円</t>
    <rPh sb="5" eb="6">
      <t>エン</t>
    </rPh>
    <phoneticPr fontId="1"/>
  </si>
  <si>
    <t>B=1010円</t>
    <rPh sb="6" eb="7">
      <t>エン</t>
    </rPh>
    <phoneticPr fontId="1"/>
  </si>
  <si>
    <t>←金利の場合は、仕組債と逆になる</t>
    <rPh sb="1" eb="3">
      <t>キンリ</t>
    </rPh>
    <rPh sb="4" eb="6">
      <t>バアイ</t>
    </rPh>
    <rPh sb="8" eb="11">
      <t>シクミサイ</t>
    </rPh>
    <rPh sb="12" eb="13">
      <t>ギャク</t>
    </rPh>
    <phoneticPr fontId="1"/>
  </si>
  <si>
    <t>-C + P = -S + B</t>
    <phoneticPr fontId="1"/>
  </si>
  <si>
    <t>-C + P + S - B = 0</t>
    <phoneticPr fontId="1"/>
  </si>
  <si>
    <t>コール220円　：　売</t>
    <rPh sb="6" eb="7">
      <t>エン</t>
    </rPh>
    <rPh sb="10" eb="11">
      <t>ウ</t>
    </rPh>
    <phoneticPr fontId="1"/>
  </si>
  <si>
    <t>プット200円　：　買</t>
    <rPh sb="6" eb="7">
      <t>エン</t>
    </rPh>
    <rPh sb="10" eb="11">
      <t>カ</t>
    </rPh>
    <phoneticPr fontId="1"/>
  </si>
  <si>
    <t xml:space="preserve"> </t>
    <phoneticPr fontId="1"/>
  </si>
  <si>
    <t>株1000円     ：　買</t>
    <rPh sb="0" eb="1">
      <t>カブ</t>
    </rPh>
    <rPh sb="5" eb="6">
      <t>エン</t>
    </rPh>
    <rPh sb="13" eb="14">
      <t>カ</t>
    </rPh>
    <phoneticPr fontId="1"/>
  </si>
  <si>
    <t>1000円（金利1%)を、借りる</t>
    <rPh sb="4" eb="5">
      <t>エン</t>
    </rPh>
    <rPh sb="6" eb="8">
      <t>キンリ</t>
    </rPh>
    <rPh sb="13" eb="14">
      <t>カ</t>
    </rPh>
    <phoneticPr fontId="1"/>
  </si>
  <si>
    <t>10円の利鞘が得れる。</t>
    <rPh sb="2" eb="3">
      <t>エン</t>
    </rPh>
    <rPh sb="4" eb="6">
      <t>リザヤ</t>
    </rPh>
    <rPh sb="7" eb="8">
      <t>エ</t>
    </rPh>
    <phoneticPr fontId="1"/>
  </si>
  <si>
    <t>C -P -S + B = 220 - 200 + (-1)×(- 1000 + 1010）</t>
    <phoneticPr fontId="1"/>
  </si>
  <si>
    <t>C -P -S + B = 220 - 200 + 1000 - 1010</t>
    <phoneticPr fontId="1"/>
  </si>
  <si>
    <t>C -P -S + B = 10</t>
    <phoneticPr fontId="1"/>
  </si>
  <si>
    <t>-220 + 200 + 1000 - 1010 = -10 &lt; 0</t>
    <phoneticPr fontId="1"/>
  </si>
  <si>
    <t>仕組債と金利はちょっと似てるけど違う。</t>
    <rPh sb="0" eb="3">
      <t>シクミサイ</t>
    </rPh>
    <rPh sb="4" eb="6">
      <t>キンリ</t>
    </rPh>
    <rPh sb="11" eb="12">
      <t>ニ</t>
    </rPh>
    <rPh sb="16" eb="17">
      <t>チガ</t>
    </rPh>
    <phoneticPr fontId="1"/>
  </si>
  <si>
    <t>この-1を掛けた等式を書いて、後は答えを書けば良い。</t>
    <rPh sb="5" eb="6">
      <t>カ</t>
    </rPh>
    <rPh sb="8" eb="10">
      <t>トウシキ</t>
    </rPh>
    <rPh sb="11" eb="12">
      <t>カ</t>
    </rPh>
    <rPh sb="15" eb="16">
      <t>アト</t>
    </rPh>
    <rPh sb="17" eb="18">
      <t>コタ</t>
    </rPh>
    <rPh sb="20" eb="21">
      <t>カ</t>
    </rPh>
    <rPh sb="23" eb="24">
      <t>ヨ</t>
    </rPh>
    <phoneticPr fontId="1"/>
  </si>
  <si>
    <t>プットオプションが、90円。</t>
    <rPh sb="12" eb="13">
      <t>エン</t>
    </rPh>
    <phoneticPr fontId="1"/>
  </si>
  <si>
    <t>宿題　無裁定理論</t>
    <rPh sb="0" eb="2">
      <t>シュクダイ</t>
    </rPh>
    <rPh sb="3" eb="4">
      <t>ム</t>
    </rPh>
    <rPh sb="4" eb="6">
      <t>サイテイ</t>
    </rPh>
    <rPh sb="6" eb="8">
      <t>リロン</t>
    </rPh>
    <phoneticPr fontId="1"/>
  </si>
  <si>
    <t>X　＝　100.80</t>
    <phoneticPr fontId="1"/>
  </si>
  <si>
    <t>df1.0 = 99.60 / 100 = 0.9960</t>
    <phoneticPr fontId="1"/>
  </si>
  <si>
    <t xml:space="preserve">df2.0 = ??? / 100 </t>
    <phoneticPr fontId="1"/>
  </si>
  <si>
    <t>df2.0</t>
    <phoneticPr fontId="1"/>
  </si>
  <si>
    <t>Y = 1*df1.0 + 101*df2.0 = 100.80</t>
    <phoneticPr fontId="1"/>
  </si>
  <si>
    <t>問1 (2)</t>
    <rPh sb="0" eb="1">
      <t>トイ</t>
    </rPh>
    <phoneticPr fontId="1"/>
  </si>
  <si>
    <t>これは以下のようにして導かれる。</t>
  </si>
  <si>
    <r>
      <t>調達および運用を</t>
    </r>
    <r>
      <rPr>
        <sz val="10"/>
        <color rgb="FF000000"/>
        <rFont val="Arial"/>
        <family val="2"/>
      </rPr>
      <t>1</t>
    </r>
    <r>
      <rPr>
        <sz val="10"/>
        <color rgb="FF000000"/>
        <rFont val="ＭＳ ゴシック"/>
        <family val="3"/>
        <charset val="128"/>
      </rPr>
      <t>年当たり</t>
    </r>
    <r>
      <rPr>
        <sz val="10"/>
        <color rgb="FF000000"/>
        <rFont val="Arial"/>
        <family val="2"/>
      </rPr>
      <t>n</t>
    </r>
    <r>
      <rPr>
        <sz val="10"/>
        <color rgb="FF000000"/>
        <rFont val="ＭＳ ゴシック"/>
        <family val="3"/>
        <charset val="128"/>
      </rPr>
      <t>回の複利運用した場合、先の一般式は以下の形に書き換えられる。</t>
    </r>
  </si>
  <si>
    <r>
      <t>これを連続複利に拡張する、つまり</t>
    </r>
    <r>
      <rPr>
        <sz val="10"/>
        <color rgb="FF000000"/>
        <rFont val="Arial"/>
        <family val="2"/>
      </rPr>
      <t>n</t>
    </r>
    <r>
      <rPr>
        <sz val="10"/>
        <color rgb="FF000000"/>
        <rFont val="ＭＳ ゴシック"/>
        <family val="3"/>
        <charset val="128"/>
      </rPr>
      <t>を無限大とする極限をとると、</t>
    </r>
  </si>
  <si>
    <t>F: 理論先物価格</t>
    <phoneticPr fontId="1"/>
  </si>
  <si>
    <t>CF: 変換係数</t>
    <phoneticPr fontId="1"/>
  </si>
  <si>
    <t>r:ファンディング・レート</t>
    <phoneticPr fontId="1"/>
  </si>
  <si>
    <t>q:クーポン・レート</t>
    <phoneticPr fontId="1"/>
  </si>
  <si>
    <t>T:先物の満期までの期間</t>
    <phoneticPr fontId="1"/>
  </si>
  <si>
    <t>参考ＵＲＬ　http://www.aksystem.jp/finance/ArbitrageTrading/ArbitrageTrading.htm</t>
    <rPh sb="0" eb="2">
      <t>サンコウ</t>
    </rPh>
    <phoneticPr fontId="1"/>
  </si>
  <si>
    <t>なお、ファイナンス理論では株式先物の理論価格を定義する場合に、はこの一般式を連続複利に拡張した式が用いられることが多い。</t>
  </si>
  <si>
    <t>こうすると微分がしやすいだとか、何かと便利である。</t>
  </si>
  <si>
    <t>F:           理論先物価格</t>
  </si>
  <si>
    <t>S:           株式価格</t>
  </si>
  <si>
    <t>r:           リスク・フリー・レート(これがこの株式のファンディング・レートに該当する)</t>
  </si>
  <si>
    <t>q:           配当利回り (運用利回りに相当)</t>
  </si>
  <si>
    <t>T:           先物の満期までの期間</t>
  </si>
  <si>
    <t>CF = 1: 　先物がこの株式を原資産とする場合、変換係数は1のはず。</t>
    <phoneticPr fontId="1"/>
  </si>
  <si>
    <t>      </t>
  </si>
  <si>
    <t>  </t>
  </si>
  <si>
    <t>債券先物理論価格の一般式</t>
    <phoneticPr fontId="1"/>
  </si>
  <si>
    <t>Ｆ　＝　Ｓ　×　e^rt</t>
    <phoneticPr fontId="1"/>
  </si>
  <si>
    <t>【解答】</t>
    <rPh sb="1" eb="3">
      <t>カイトウ</t>
    </rPh>
    <phoneticPr fontId="1"/>
  </si>
  <si>
    <t>原資産の株価1000円</t>
    <rPh sb="0" eb="3">
      <t>ゲンシサン</t>
    </rPh>
    <rPh sb="4" eb="6">
      <t>カブカ</t>
    </rPh>
    <rPh sb="10" eb="11">
      <t>エン</t>
    </rPh>
    <phoneticPr fontId="1"/>
  </si>
  <si>
    <t>金利0.5%</t>
    <rPh sb="0" eb="2">
      <t>キンリ</t>
    </rPh>
    <phoneticPr fontId="1"/>
  </si>
  <si>
    <t>期間0.5年</t>
    <rPh sb="0" eb="2">
      <t>キカン</t>
    </rPh>
    <rPh sb="5" eb="6">
      <t>ネン</t>
    </rPh>
    <phoneticPr fontId="1"/>
  </si>
  <si>
    <t>債権の先物理論価格</t>
    <rPh sb="0" eb="2">
      <t>サイケン</t>
    </rPh>
    <phoneticPr fontId="1"/>
  </si>
  <si>
    <t>無裁定理論を用いて、フォワードの理論価格を求めると</t>
    <rPh sb="0" eb="1">
      <t>ム</t>
    </rPh>
    <rPh sb="1" eb="3">
      <t>サイテイ</t>
    </rPh>
    <rPh sb="3" eb="5">
      <t>リロン</t>
    </rPh>
    <rPh sb="6" eb="7">
      <t>モチ</t>
    </rPh>
    <rPh sb="16" eb="18">
      <t>リロン</t>
    </rPh>
    <rPh sb="18" eb="20">
      <t>カカク</t>
    </rPh>
    <rPh sb="21" eb="22">
      <t>モト</t>
    </rPh>
    <phoneticPr fontId="1"/>
  </si>
  <si>
    <t xml:space="preserve">F = 1000　× e^ (0.5% * 0.5年) = </t>
    <rPh sb="25" eb="26">
      <t>ネン</t>
    </rPh>
    <phoneticPr fontId="1"/>
  </si>
  <si>
    <t>(答え）1002.503</t>
    <rPh sb="1" eb="2">
      <t>コタ</t>
    </rPh>
    <phoneticPr fontId="1"/>
  </si>
  <si>
    <t>あ</t>
    <phoneticPr fontId="1"/>
  </si>
  <si>
    <t>１期間２項モデル（離散型の考え方）</t>
    <rPh sb="1" eb="3">
      <t>キカン</t>
    </rPh>
    <rPh sb="4" eb="5">
      <t>コウ</t>
    </rPh>
    <rPh sb="9" eb="12">
      <t>リサンガタ</t>
    </rPh>
    <rPh sb="13" eb="14">
      <t>カンガ</t>
    </rPh>
    <rPh sb="15" eb="16">
      <t>カタ</t>
    </rPh>
    <phoneticPr fontId="1"/>
  </si>
  <si>
    <t>[1]コール</t>
    <phoneticPr fontId="1"/>
  </si>
  <si>
    <t>原資産</t>
    <rPh sb="0" eb="3">
      <t>ゲンシサン</t>
    </rPh>
    <phoneticPr fontId="1"/>
  </si>
  <si>
    <t>Money Market(安全資産）</t>
    <rPh sb="13" eb="15">
      <t>アンゼン</t>
    </rPh>
    <rPh sb="15" eb="17">
      <t>シサン</t>
    </rPh>
    <phoneticPr fontId="1"/>
  </si>
  <si>
    <t>オプション</t>
    <phoneticPr fontId="1"/>
  </si>
  <si>
    <t>現在の株価S = 100円</t>
    <rPh sb="0" eb="2">
      <t>ゲンザイ</t>
    </rPh>
    <rPh sb="3" eb="5">
      <t>カブカ</t>
    </rPh>
    <rPh sb="12" eb="13">
      <t>エン</t>
    </rPh>
    <phoneticPr fontId="1"/>
  </si>
  <si>
    <t>3か月後に110円に上がるか、90円に下がるか</t>
    <rPh sb="2" eb="3">
      <t>ゲツ</t>
    </rPh>
    <rPh sb="3" eb="4">
      <t>ゴ</t>
    </rPh>
    <rPh sb="8" eb="9">
      <t>エン</t>
    </rPh>
    <rPh sb="10" eb="11">
      <t>ア</t>
    </rPh>
    <rPh sb="17" eb="18">
      <t>エン</t>
    </rPh>
    <rPh sb="19" eb="20">
      <t>サ</t>
    </rPh>
    <phoneticPr fontId="1"/>
  </si>
  <si>
    <t>安全金利は、連続複利（期間3か月）で10%</t>
    <rPh sb="0" eb="2">
      <t>アンゼン</t>
    </rPh>
    <rPh sb="2" eb="4">
      <t>キンリ</t>
    </rPh>
    <rPh sb="6" eb="8">
      <t>レンゾク</t>
    </rPh>
    <rPh sb="8" eb="10">
      <t>フクリ</t>
    </rPh>
    <rPh sb="11" eb="13">
      <t>キカン</t>
    </rPh>
    <rPh sb="15" eb="16">
      <t>ゲツ</t>
    </rPh>
    <phoneticPr fontId="1"/>
  </si>
  <si>
    <t>オプションの権利行使価格K = 105円</t>
    <rPh sb="6" eb="8">
      <t>ケンリ</t>
    </rPh>
    <rPh sb="8" eb="10">
      <t>コウシ</t>
    </rPh>
    <rPh sb="10" eb="12">
      <t>カカク</t>
    </rPh>
    <rPh sb="19" eb="20">
      <t>エン</t>
    </rPh>
    <phoneticPr fontId="1"/>
  </si>
  <si>
    <t>オプションの価格は？？</t>
    <rPh sb="6" eb="8">
      <t>カカク</t>
    </rPh>
    <phoneticPr fontId="1"/>
  </si>
  <si>
    <t>C</t>
    <phoneticPr fontId="1"/>
  </si>
  <si>
    <t>※オプションの権利行使価格K = 105円</t>
    <phoneticPr fontId="1"/>
  </si>
  <si>
    <t>原資産をA単位、安全資産をB単位</t>
    <rPh sb="0" eb="3">
      <t>ゲンシサン</t>
    </rPh>
    <rPh sb="5" eb="7">
      <t>タンイ</t>
    </rPh>
    <rPh sb="8" eb="10">
      <t>アンゼン</t>
    </rPh>
    <rPh sb="10" eb="12">
      <t>シサン</t>
    </rPh>
    <rPh sb="14" eb="16">
      <t>タンイ</t>
    </rPh>
    <phoneticPr fontId="1"/>
  </si>
  <si>
    <t>110A + e^(10% * 0.25 )B  = 5</t>
    <phoneticPr fontId="1"/>
  </si>
  <si>
    <t>90A  + e^(10% * 0.25 )B  = 0</t>
    <phoneticPr fontId="1"/>
  </si>
  <si>
    <t>20A = 5</t>
    <phoneticPr fontId="1"/>
  </si>
  <si>
    <t>A = 0.25</t>
    <phoneticPr fontId="1"/>
  </si>
  <si>
    <t xml:space="preserve">B = </t>
    <phoneticPr fontId="1"/>
  </si>
  <si>
    <t>B = -90A / e^(10%*0.25)</t>
    <phoneticPr fontId="1"/>
  </si>
  <si>
    <t>C = 100*A + 1*B =</t>
    <phoneticPr fontId="1"/>
  </si>
  <si>
    <t>この考え方</t>
    <rPh sb="2" eb="3">
      <t>カンガ</t>
    </rPh>
    <rPh sb="4" eb="5">
      <t>カタ</t>
    </rPh>
    <phoneticPr fontId="1"/>
  </si>
  <si>
    <t>オプションは、原資産と安全資産の合成としてCashFlowを静的複製出来る。</t>
    <rPh sb="7" eb="10">
      <t>ゲンシサン</t>
    </rPh>
    <rPh sb="11" eb="13">
      <t>アンゼン</t>
    </rPh>
    <rPh sb="13" eb="15">
      <t>シサン</t>
    </rPh>
    <rPh sb="16" eb="18">
      <t>ゴウセイ</t>
    </rPh>
    <rPh sb="30" eb="32">
      <t>セイテキ</t>
    </rPh>
    <rPh sb="32" eb="34">
      <t>フクセイ</t>
    </rPh>
    <rPh sb="34" eb="36">
      <t>デキ</t>
    </rPh>
    <phoneticPr fontId="1"/>
  </si>
  <si>
    <t>つまり、オプションの価格は、原資産と安全資産のCashFlowを複製して合成したものと同じ価格になる。</t>
    <rPh sb="10" eb="12">
      <t>カカク</t>
    </rPh>
    <rPh sb="14" eb="17">
      <t>ゲンシサン</t>
    </rPh>
    <rPh sb="18" eb="20">
      <t>アンゼン</t>
    </rPh>
    <rPh sb="20" eb="22">
      <t>シサン</t>
    </rPh>
    <rPh sb="32" eb="34">
      <t>フクセイ</t>
    </rPh>
    <rPh sb="36" eb="38">
      <t>ゴウセイ</t>
    </rPh>
    <rPh sb="43" eb="44">
      <t>オナ</t>
    </rPh>
    <rPh sb="45" eb="47">
      <t>カカク</t>
    </rPh>
    <phoneticPr fontId="1"/>
  </si>
  <si>
    <t>仮にこれが崩れていた場合、無裁定条件に従わないので、合成資産 or オプションのいずれか有利な方に</t>
    <rPh sb="0" eb="1">
      <t>カリ</t>
    </rPh>
    <rPh sb="5" eb="6">
      <t>クズ</t>
    </rPh>
    <rPh sb="10" eb="12">
      <t>バアイ</t>
    </rPh>
    <rPh sb="13" eb="14">
      <t>ム</t>
    </rPh>
    <rPh sb="14" eb="16">
      <t>サイテイ</t>
    </rPh>
    <rPh sb="16" eb="18">
      <t>ジョウケン</t>
    </rPh>
    <rPh sb="19" eb="20">
      <t>シタガ</t>
    </rPh>
    <rPh sb="26" eb="28">
      <t>ゴウセイ</t>
    </rPh>
    <rPh sb="28" eb="30">
      <t>シサン</t>
    </rPh>
    <rPh sb="44" eb="46">
      <t>ユウリ</t>
    </rPh>
    <rPh sb="47" eb="48">
      <t>ホウ</t>
    </rPh>
    <phoneticPr fontId="1"/>
  </si>
  <si>
    <t>投資すれば必ず利益を得ることが出来る（裁定利益を得ることが出来る）。</t>
    <rPh sb="0" eb="2">
      <t>トウシ</t>
    </rPh>
    <rPh sb="5" eb="6">
      <t>カナラ</t>
    </rPh>
    <rPh sb="7" eb="9">
      <t>リエキ</t>
    </rPh>
    <rPh sb="10" eb="11">
      <t>エ</t>
    </rPh>
    <rPh sb="15" eb="17">
      <t>デキ</t>
    </rPh>
    <rPh sb="19" eb="21">
      <t>サイテイ</t>
    </rPh>
    <rPh sb="21" eb="23">
      <t>リエキ</t>
    </rPh>
    <rPh sb="24" eb="25">
      <t>エ</t>
    </rPh>
    <rPh sb="29" eb="31">
      <t>デキ</t>
    </rPh>
    <phoneticPr fontId="1"/>
  </si>
  <si>
    <t>なので、以下の等式が成り立つ（ただし、AやBの売り買いは今特に気にしない）</t>
    <rPh sb="4" eb="6">
      <t>イカ</t>
    </rPh>
    <rPh sb="7" eb="9">
      <t>トウシキ</t>
    </rPh>
    <rPh sb="10" eb="11">
      <t>ナ</t>
    </rPh>
    <rPh sb="12" eb="13">
      <t>タ</t>
    </rPh>
    <rPh sb="23" eb="24">
      <t>ウ</t>
    </rPh>
    <rPh sb="25" eb="26">
      <t>カ</t>
    </rPh>
    <rPh sb="28" eb="29">
      <t>イマ</t>
    </rPh>
    <rPh sb="29" eb="30">
      <t>トク</t>
    </rPh>
    <rPh sb="31" eb="32">
      <t>キ</t>
    </rPh>
    <phoneticPr fontId="1"/>
  </si>
  <si>
    <t>実際は、プットコールパリティーからも分かるように、原資産と金利の符号は逆になる。</t>
    <rPh sb="0" eb="2">
      <t>ジッサイ</t>
    </rPh>
    <rPh sb="18" eb="19">
      <t>ワ</t>
    </rPh>
    <rPh sb="25" eb="28">
      <t>ゲンシサン</t>
    </rPh>
    <rPh sb="29" eb="31">
      <t>キンリ</t>
    </rPh>
    <rPh sb="32" eb="34">
      <t>フゴウ</t>
    </rPh>
    <rPh sb="35" eb="36">
      <t>ギャク</t>
    </rPh>
    <phoneticPr fontId="1"/>
  </si>
  <si>
    <t xml:space="preserve">P（K) + S - B(K) = C(K)   &gt;  0 </t>
    <phoneticPr fontId="1"/>
  </si>
  <si>
    <t>C(K)  = 　P（K) + S - B(K)　 = 　0 + S -B(K) = S- B(K)</t>
    <phoneticPr fontId="1"/>
  </si>
  <si>
    <t>↓</t>
    <phoneticPr fontId="1"/>
  </si>
  <si>
    <t xml:space="preserve">A = </t>
    <phoneticPr fontId="1"/>
  </si>
  <si>
    <t>100A + 1B = C</t>
    <phoneticPr fontId="1"/>
  </si>
  <si>
    <t xml:space="preserve">⇒　C = </t>
    <phoneticPr fontId="1"/>
  </si>
  <si>
    <t>以下、２つの連立方程式よりAとBが求まり、結果オプション価格Cも求めることが出来る</t>
    <rPh sb="0" eb="2">
      <t>イカ</t>
    </rPh>
    <rPh sb="6" eb="8">
      <t>レンリツ</t>
    </rPh>
    <rPh sb="8" eb="11">
      <t>ホウテイシキ</t>
    </rPh>
    <rPh sb="17" eb="18">
      <t>モト</t>
    </rPh>
    <rPh sb="21" eb="23">
      <t>ケッカ</t>
    </rPh>
    <rPh sb="28" eb="30">
      <t>カカク</t>
    </rPh>
    <rPh sb="32" eb="33">
      <t>モト</t>
    </rPh>
    <rPh sb="38" eb="40">
      <t>デキ</t>
    </rPh>
    <phoneticPr fontId="1"/>
  </si>
  <si>
    <t>[2]プット</t>
    <phoneticPr fontId="1"/>
  </si>
  <si>
    <t>3か月後に120円に上がるか、90円に下がるか</t>
    <rPh sb="2" eb="3">
      <t>ゲツ</t>
    </rPh>
    <rPh sb="3" eb="4">
      <t>ゴ</t>
    </rPh>
    <rPh sb="8" eb="9">
      <t>エン</t>
    </rPh>
    <rPh sb="10" eb="11">
      <t>ア</t>
    </rPh>
    <rPh sb="17" eb="18">
      <t>エン</t>
    </rPh>
    <rPh sb="19" eb="20">
      <t>サ</t>
    </rPh>
    <phoneticPr fontId="1"/>
  </si>
  <si>
    <t>安全金利は、1%(3か月の単利)</t>
    <rPh sb="0" eb="2">
      <t>アンゼン</t>
    </rPh>
    <rPh sb="2" eb="4">
      <t>キンリ</t>
    </rPh>
    <rPh sb="11" eb="12">
      <t>ゲツ</t>
    </rPh>
    <rPh sb="13" eb="15">
      <t>タンリ</t>
    </rPh>
    <phoneticPr fontId="1"/>
  </si>
  <si>
    <t>オプションの権利行使価格K = 98円</t>
    <rPh sb="6" eb="8">
      <t>ケンリ</t>
    </rPh>
    <rPh sb="8" eb="10">
      <t>コウシ</t>
    </rPh>
    <rPh sb="10" eb="12">
      <t>カカク</t>
    </rPh>
    <rPh sb="18" eb="19">
      <t>エン</t>
    </rPh>
    <phoneticPr fontId="1"/>
  </si>
  <si>
    <t>※オプションの権利行使価格K = 98円</t>
    <phoneticPr fontId="1"/>
  </si>
  <si>
    <t>120A + 1.01B  = 0</t>
    <phoneticPr fontId="1"/>
  </si>
  <si>
    <t>90A  + 1.01B  = 8</t>
    <phoneticPr fontId="1"/>
  </si>
  <si>
    <t>P</t>
    <phoneticPr fontId="1"/>
  </si>
  <si>
    <t>30A = -8</t>
    <phoneticPr fontId="1"/>
  </si>
  <si>
    <t>B = -120A / 1.01</t>
    <phoneticPr fontId="1"/>
  </si>
  <si>
    <t>P = 100*A + 1*B =</t>
    <phoneticPr fontId="1"/>
  </si>
  <si>
    <t xml:space="preserve">C（K) - S + B(K) = P(K)   &gt;  0 </t>
    <phoneticPr fontId="1"/>
  </si>
  <si>
    <t>P(K) =  C（K) - S + B(K)  = 0 -S + B(K) = -S + B(K)</t>
    <phoneticPr fontId="1"/>
  </si>
  <si>
    <t>100A + 1B = P</t>
    <phoneticPr fontId="1"/>
  </si>
  <si>
    <t>■１期間２項モデルの一般化</t>
    <rPh sb="2" eb="4">
      <t>キカン</t>
    </rPh>
    <rPh sb="5" eb="6">
      <t>コウ</t>
    </rPh>
    <rPh sb="10" eb="13">
      <t>イッパンカ</t>
    </rPh>
    <phoneticPr fontId="1"/>
  </si>
  <si>
    <t xml:space="preserve">現在の株価S </t>
    <rPh sb="0" eb="2">
      <t>ゲンザイ</t>
    </rPh>
    <rPh sb="3" eb="5">
      <t>カブカ</t>
    </rPh>
    <phoneticPr fontId="1"/>
  </si>
  <si>
    <t>3か月後にu×S円に上がるか、d×S円に下がるか</t>
    <rPh sb="2" eb="3">
      <t>ゲツ</t>
    </rPh>
    <rPh sb="3" eb="4">
      <t>ゴ</t>
    </rPh>
    <rPh sb="8" eb="9">
      <t>エン</t>
    </rPh>
    <rPh sb="10" eb="11">
      <t>ア</t>
    </rPh>
    <rPh sb="18" eb="19">
      <t>エン</t>
    </rPh>
    <rPh sb="20" eb="21">
      <t>サ</t>
    </rPh>
    <phoneticPr fontId="1"/>
  </si>
  <si>
    <t>安全金利は、R倍（ R = 1+ｒ と置く　)</t>
    <rPh sb="0" eb="2">
      <t>アンゼン</t>
    </rPh>
    <rPh sb="2" eb="4">
      <t>キンリ</t>
    </rPh>
    <rPh sb="7" eb="8">
      <t>バイ</t>
    </rPh>
    <rPh sb="19" eb="20">
      <t>オ</t>
    </rPh>
    <phoneticPr fontId="1"/>
  </si>
  <si>
    <t>原資産がアップした場合のオプション価格 Cu</t>
    <rPh sb="0" eb="3">
      <t>ゲンシサン</t>
    </rPh>
    <rPh sb="9" eb="11">
      <t>バアイ</t>
    </rPh>
    <rPh sb="17" eb="19">
      <t>カカク</t>
    </rPh>
    <phoneticPr fontId="1"/>
  </si>
  <si>
    <t>原資産がダウンした場合のオプション価格 Cd</t>
    <rPh sb="0" eb="3">
      <t>ゲンシサン</t>
    </rPh>
    <rPh sb="9" eb="11">
      <t>バアイ</t>
    </rPh>
    <rPh sb="17" eb="19">
      <t>カカク</t>
    </rPh>
    <phoneticPr fontId="1"/>
  </si>
  <si>
    <t>A×u×S + B×R  = Cu</t>
    <phoneticPr fontId="1"/>
  </si>
  <si>
    <t>A×d×S + B×R  = Cd</t>
    <phoneticPr fontId="1"/>
  </si>
  <si>
    <t>(式１）</t>
    <rPh sb="1" eb="2">
      <t>シキ</t>
    </rPh>
    <phoneticPr fontId="1"/>
  </si>
  <si>
    <t>(式２）</t>
    <rPh sb="1" eb="2">
      <t>シキ</t>
    </rPh>
    <phoneticPr fontId="1"/>
  </si>
  <si>
    <t>Cu - Cd  =  A×u×S + B×R  - ( A×d×S + B×R )</t>
    <phoneticPr fontId="1"/>
  </si>
  <si>
    <t>Cu - Cd  =  A× ( uS - dS )</t>
    <phoneticPr fontId="1"/>
  </si>
  <si>
    <t>A = Cu - Cd  /  S(u - d )</t>
    <phoneticPr fontId="1"/>
  </si>
  <si>
    <t>B = ( Cu - A×u×S ) / R</t>
    <phoneticPr fontId="1"/>
  </si>
  <si>
    <t>B = ( Cu -  (Cu - Cd / S(u-d) ) ×u×S ) / R</t>
    <phoneticPr fontId="1"/>
  </si>
  <si>
    <t>B = 1/R * ( -d/u-d×Cu  + u/u-d×Cd )</t>
    <phoneticPr fontId="1"/>
  </si>
  <si>
    <t>１期間二項モデルを用いた、オプション価格の一般式</t>
    <rPh sb="1" eb="3">
      <t>キカン</t>
    </rPh>
    <rPh sb="3" eb="5">
      <t>ニコウ</t>
    </rPh>
    <rPh sb="9" eb="10">
      <t>モチ</t>
    </rPh>
    <rPh sb="18" eb="20">
      <t>カカク</t>
    </rPh>
    <rPh sb="21" eb="23">
      <t>イッパン</t>
    </rPh>
    <rPh sb="23" eb="24">
      <t>シキ</t>
    </rPh>
    <phoneticPr fontId="1"/>
  </si>
  <si>
    <t>※補足</t>
    <rPh sb="1" eb="3">
      <t>ホソク</t>
    </rPh>
    <phoneticPr fontId="1"/>
  </si>
  <si>
    <t>無裁定条件化では、以下のようになる</t>
    <rPh sb="0" eb="1">
      <t>ム</t>
    </rPh>
    <rPh sb="1" eb="3">
      <t>サイテイ</t>
    </rPh>
    <rPh sb="3" eb="6">
      <t>ジョウケンカ</t>
    </rPh>
    <rPh sb="9" eb="11">
      <t>イカ</t>
    </rPh>
    <phoneticPr fontId="1"/>
  </si>
  <si>
    <t>① d &lt; u の理由</t>
    <rPh sb="9" eb="11">
      <t>リユウ</t>
    </rPh>
    <phoneticPr fontId="1"/>
  </si>
  <si>
    <t>dは、1より必ず小さくなります（ダウンしているから）</t>
    <rPh sb="6" eb="7">
      <t>カナラ</t>
    </rPh>
    <rPh sb="8" eb="9">
      <t>チイ</t>
    </rPh>
    <phoneticPr fontId="1"/>
  </si>
  <si>
    <t>uは、1より必ず大きくなります（アップしているから）</t>
    <rPh sb="6" eb="7">
      <t>カナラ</t>
    </rPh>
    <rPh sb="8" eb="9">
      <t>オオ</t>
    </rPh>
    <phoneticPr fontId="1"/>
  </si>
  <si>
    <t>② d &lt; R(1+r)の理由</t>
    <rPh sb="13" eb="15">
      <t>リユウ</t>
    </rPh>
    <phoneticPr fontId="1"/>
  </si>
  <si>
    <t>仮に上記の上限が崩れると、安全資産に投資した方が株に投資した方よりも値下りする可能性が高い。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6">
      <t>ネサガ</t>
    </rPh>
    <rPh sb="39" eb="42">
      <t>カノウセイ</t>
    </rPh>
    <rPh sb="43" eb="44">
      <t>タカ</t>
    </rPh>
    <phoneticPr fontId="1"/>
  </si>
  <si>
    <t>そんなものがあれば、みんな絶対に安全資産には投資しせず、株に投資する。</t>
    <rPh sb="13" eb="15">
      <t>ゼッタイ</t>
    </rPh>
    <rPh sb="16" eb="18">
      <t>アンゼン</t>
    </rPh>
    <rPh sb="18" eb="20">
      <t>シサン</t>
    </rPh>
    <rPh sb="22" eb="24">
      <t>トウシ</t>
    </rPh>
    <rPh sb="28" eb="29">
      <t>カブ</t>
    </rPh>
    <rPh sb="30" eb="32">
      <t>トウシ</t>
    </rPh>
    <phoneticPr fontId="1"/>
  </si>
  <si>
    <t>⇒安全資産の方が、下落リスクが株より高いなんてものは、この世に存在しない。</t>
    <rPh sb="1" eb="3">
      <t>アンゼン</t>
    </rPh>
    <rPh sb="3" eb="5">
      <t>シサン</t>
    </rPh>
    <rPh sb="6" eb="7">
      <t>ホウ</t>
    </rPh>
    <rPh sb="9" eb="11">
      <t>ゲラク</t>
    </rPh>
    <rPh sb="15" eb="16">
      <t>カブ</t>
    </rPh>
    <rPh sb="18" eb="19">
      <t>タカ</t>
    </rPh>
    <rPh sb="29" eb="30">
      <t>ヨ</t>
    </rPh>
    <rPh sb="31" eb="33">
      <t>ソンザイ</t>
    </rPh>
    <phoneticPr fontId="1"/>
  </si>
  <si>
    <t>③ R(1+r)　&lt; u の理由</t>
    <rPh sb="14" eb="16">
      <t>リユウ</t>
    </rPh>
    <phoneticPr fontId="1"/>
  </si>
  <si>
    <t>仮に上記の上限が崩れると、安全資産に投資した方が株に投資した方よりも安定的にリターンを得る可能性が高い。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7">
      <t>アンテイテキ</t>
    </rPh>
    <rPh sb="43" eb="44">
      <t>エ</t>
    </rPh>
    <rPh sb="45" eb="48">
      <t>カノウセイ</t>
    </rPh>
    <rPh sb="49" eb="50">
      <t>タカ</t>
    </rPh>
    <phoneticPr fontId="1"/>
  </si>
  <si>
    <t>そんなものがあれば、みんな絶対に安全資産に投資する。</t>
    <rPh sb="13" eb="15">
      <t>ゼッタイ</t>
    </rPh>
    <rPh sb="16" eb="18">
      <t>アンゼン</t>
    </rPh>
    <rPh sb="18" eb="20">
      <t>シサン</t>
    </rPh>
    <rPh sb="21" eb="23">
      <t>トウシ</t>
    </rPh>
    <phoneticPr fontId="1"/>
  </si>
  <si>
    <t>⇒安全資産の方が、上昇リターンが株より高いなんてものは、この世に存在しない。</t>
    <rPh sb="1" eb="3">
      <t>アンゼン</t>
    </rPh>
    <rPh sb="3" eb="5">
      <t>シサン</t>
    </rPh>
    <rPh sb="6" eb="7">
      <t>ホウ</t>
    </rPh>
    <rPh sb="9" eb="11">
      <t>ジョウショウ</t>
    </rPh>
    <rPh sb="16" eb="17">
      <t>カブ</t>
    </rPh>
    <rPh sb="19" eb="20">
      <t>タカ</t>
    </rPh>
    <rPh sb="30" eb="31">
      <t>ヨ</t>
    </rPh>
    <rPh sb="32" eb="34">
      <t>ソンザイ</t>
    </rPh>
    <phoneticPr fontId="1"/>
  </si>
  <si>
    <t>リスク中立確率</t>
    <rPh sb="3" eb="5">
      <t>チュウリツ</t>
    </rPh>
    <rPh sb="5" eb="7">
      <t>カクリツ</t>
    </rPh>
    <phoneticPr fontId="1"/>
  </si>
  <si>
    <r>
      <t>⇒　C = A×S + B×1 = 1/R {</t>
    </r>
    <r>
      <rPr>
        <sz val="20"/>
        <color rgb="FFFF0000"/>
        <rFont val="ＭＳ ゴシック"/>
        <family val="3"/>
        <charset val="128"/>
      </rPr>
      <t xml:space="preserve"> (R-d/u-d)</t>
    </r>
    <r>
      <rPr>
        <sz val="20"/>
        <color theme="1"/>
        <rFont val="ＭＳ ゴシック"/>
        <family val="3"/>
        <charset val="128"/>
      </rPr>
      <t>×Cu +</t>
    </r>
    <r>
      <rPr>
        <sz val="20"/>
        <color rgb="FFFF0000"/>
        <rFont val="ＭＳ ゴシック"/>
        <family val="3"/>
        <charset val="128"/>
      </rPr>
      <t xml:space="preserve"> (u-R/u-d)</t>
    </r>
    <r>
      <rPr>
        <sz val="20"/>
        <color theme="1"/>
        <rFont val="ＭＳ ゴシック"/>
        <family val="3"/>
        <charset val="128"/>
      </rPr>
      <t>×Cd }</t>
    </r>
    <phoneticPr fontId="1"/>
  </si>
  <si>
    <t>C  = 1/R { (R-d/u-d)×Cu + (u-R/u-d)×Cd }</t>
    <phoneticPr fontId="1"/>
  </si>
  <si>
    <t>P = (R-d/u-d)と置く</t>
    <rPh sb="14" eb="15">
      <t>オ</t>
    </rPh>
    <phoneticPr fontId="1"/>
  </si>
  <si>
    <t>1-P =  (u-R/u-d) となる</t>
    <phoneticPr fontId="1"/>
  </si>
  <si>
    <t>d &lt; R(1+r) &lt; u</t>
    <phoneticPr fontId="1"/>
  </si>
  <si>
    <t>無裁定条件化では、d &lt; R(1+r) &lt; u は絶対に成り立つ</t>
    <rPh sb="0" eb="1">
      <t>ム</t>
    </rPh>
    <rPh sb="1" eb="3">
      <t>サイテイ</t>
    </rPh>
    <rPh sb="3" eb="6">
      <t>ジョウケンカ</t>
    </rPh>
    <rPh sb="25" eb="27">
      <t>ゼッタイ</t>
    </rPh>
    <rPh sb="28" eb="29">
      <t>ナ</t>
    </rPh>
    <rPh sb="30" eb="31">
      <t>タ</t>
    </rPh>
    <phoneticPr fontId="1"/>
  </si>
  <si>
    <t>①P &gt; 0</t>
    <phoneticPr fontId="1"/>
  </si>
  <si>
    <t>なぜなら　 R -d &gt; 0 かつ u - d &gt; 0となるから</t>
    <phoneticPr fontId="1"/>
  </si>
  <si>
    <t>②P &lt; 1</t>
    <phoneticPr fontId="1"/>
  </si>
  <si>
    <t>なぜなら  R - d  &lt;  u  - d となるから</t>
    <phoneticPr fontId="1"/>
  </si>
  <si>
    <t>よって、 0 &lt; P &lt; 1</t>
    <phoneticPr fontId="1"/>
  </si>
  <si>
    <t>C = 1/R { p×Cu　＋　1-p×Cd }</t>
    <phoneticPr fontId="1"/>
  </si>
  <si>
    <t>つまり、オプションの価格：Cは、</t>
    <rPh sb="10" eb="12">
      <t>カカク</t>
    </rPh>
    <phoneticPr fontId="1"/>
  </si>
  <si>
    <t>ある期間後のオプション価値の期待値： p×Cu + (1-p)Cdを</t>
    <rPh sb="2" eb="4">
      <t>キカン</t>
    </rPh>
    <rPh sb="4" eb="5">
      <t>ゴ</t>
    </rPh>
    <rPh sb="11" eb="13">
      <t>カチ</t>
    </rPh>
    <rPh sb="14" eb="17">
      <t>キタイチ</t>
    </rPh>
    <phoneticPr fontId="1"/>
  </si>
  <si>
    <t>ある期間分ディスカウントした:×1/R ものである。</t>
    <rPh sb="2" eb="4">
      <t>キカン</t>
    </rPh>
    <rPh sb="4" eb="5">
      <t>ブン</t>
    </rPh>
    <phoneticPr fontId="1"/>
  </si>
  <si>
    <t>と解釈する</t>
    <rPh sb="1" eb="3">
      <t>カイシャク</t>
    </rPh>
    <phoneticPr fontId="1"/>
  </si>
  <si>
    <t>リスク中立確率（Risk - neutral Probabilyty)</t>
    <rPh sb="3" eb="5">
      <t>チュウリツ</t>
    </rPh>
    <rPh sb="5" eb="7">
      <t>カクリツ</t>
    </rPh>
    <phoneticPr fontId="1"/>
  </si>
  <si>
    <t>株に投資しようが、安全資産に投資しようが、結局得られる期待リターンは同じになる</t>
    <rPh sb="0" eb="1">
      <t>カブ</t>
    </rPh>
    <rPh sb="2" eb="4">
      <t>トウシ</t>
    </rPh>
    <rPh sb="9" eb="11">
      <t>アンゼン</t>
    </rPh>
    <rPh sb="11" eb="13">
      <t>シサン</t>
    </rPh>
    <rPh sb="14" eb="16">
      <t>トウシ</t>
    </rPh>
    <rPh sb="21" eb="23">
      <t>ケッキョク</t>
    </rPh>
    <rPh sb="23" eb="24">
      <t>エ</t>
    </rPh>
    <rPh sb="27" eb="29">
      <t>キタイ</t>
    </rPh>
    <rPh sb="34" eb="35">
      <t>オナ</t>
    </rPh>
    <phoneticPr fontId="1"/>
  </si>
  <si>
    <t>先ほどの公式より、株（原資産価格）の期待リターンを求めてみる。</t>
    <rPh sb="0" eb="1">
      <t>サキ</t>
    </rPh>
    <rPh sb="4" eb="6">
      <t>コウシキ</t>
    </rPh>
    <rPh sb="9" eb="10">
      <t>カブ</t>
    </rPh>
    <rPh sb="11" eb="14">
      <t>ゲンシサン</t>
    </rPh>
    <rPh sb="14" eb="16">
      <t>カカク</t>
    </rPh>
    <rPh sb="18" eb="20">
      <t>キタイ</t>
    </rPh>
    <rPh sb="25" eb="26">
      <t>モト</t>
    </rPh>
    <phoneticPr fontId="1"/>
  </si>
  <si>
    <t>p ×　uS  +  (1-p) × dS  =  (R-d)u + (u-R)d / u-d × S  =  R × S</t>
    <phoneticPr fontId="1"/>
  </si>
  <si>
    <t>これはつまり、リスク資産にも関わらず、原資産価格の期待値がR倍、つまり安全資産と同一になる。</t>
    <rPh sb="10" eb="12">
      <t>シサン</t>
    </rPh>
    <rPh sb="14" eb="15">
      <t>カカ</t>
    </rPh>
    <rPh sb="19" eb="22">
      <t>ゲンシサン</t>
    </rPh>
    <rPh sb="22" eb="24">
      <t>カカク</t>
    </rPh>
    <rPh sb="25" eb="27">
      <t>キタイ</t>
    </rPh>
    <rPh sb="27" eb="28">
      <t>アタイ</t>
    </rPh>
    <rPh sb="30" eb="31">
      <t>バイ</t>
    </rPh>
    <rPh sb="35" eb="37">
      <t>アンゼン</t>
    </rPh>
    <rPh sb="37" eb="39">
      <t>シサン</t>
    </rPh>
    <rPh sb="40" eb="42">
      <t>ドウイツ</t>
    </rPh>
    <phoneticPr fontId="1"/>
  </si>
  <si>
    <t>これが、先のpをリスク中立確率と呼ぶ理由。</t>
    <rPh sb="4" eb="5">
      <t>サキ</t>
    </rPh>
    <rPh sb="11" eb="13">
      <t>チュウリツ</t>
    </rPh>
    <rPh sb="13" eb="15">
      <t>カクリツ</t>
    </rPh>
    <rPh sb="16" eb="17">
      <t>ヨ</t>
    </rPh>
    <rPh sb="18" eb="20">
      <t>リユウ</t>
    </rPh>
    <phoneticPr fontId="1"/>
  </si>
  <si>
    <t>証明</t>
    <rPh sb="0" eb="2">
      <t>ショウメイ</t>
    </rPh>
    <phoneticPr fontId="1"/>
  </si>
  <si>
    <t>連続モデル</t>
    <rPh sb="0" eb="2">
      <t>レンゾク</t>
    </rPh>
    <phoneticPr fontId="1"/>
  </si>
  <si>
    <t>■投資収益率</t>
    <rPh sb="1" eb="3">
      <t>トウシ</t>
    </rPh>
    <rPh sb="3" eb="5">
      <t>シュウエキ</t>
    </rPh>
    <rPh sb="5" eb="6">
      <t>リツ</t>
    </rPh>
    <phoneticPr fontId="1"/>
  </si>
  <si>
    <t>期間は半年</t>
    <rPh sb="0" eb="2">
      <t>キカン</t>
    </rPh>
    <rPh sb="3" eb="5">
      <t>ハントシ</t>
    </rPh>
    <phoneticPr fontId="1"/>
  </si>
  <si>
    <t>年間収益率　　＝　　収益/投資額 ÷ 期間（１年換算する為) = (1100 - 1000 / 1000) × 1/0.5 = 0.2(20%)</t>
    <rPh sb="0" eb="2">
      <t>ネンカン</t>
    </rPh>
    <rPh sb="2" eb="4">
      <t>シュウエキ</t>
    </rPh>
    <rPh sb="4" eb="5">
      <t>リツ</t>
    </rPh>
    <rPh sb="10" eb="12">
      <t>シュウエキ</t>
    </rPh>
    <rPh sb="13" eb="15">
      <t>トウシ</t>
    </rPh>
    <rPh sb="15" eb="16">
      <t>ガク</t>
    </rPh>
    <rPh sb="19" eb="21">
      <t>キカン</t>
    </rPh>
    <rPh sb="23" eb="24">
      <t>ネン</t>
    </rPh>
    <rPh sb="24" eb="26">
      <t>カンサン</t>
    </rPh>
    <rPh sb="28" eb="29">
      <t>タメ</t>
    </rPh>
    <phoneticPr fontId="1"/>
  </si>
  <si>
    <t>■ログリターン　：　連続的な収益率</t>
    <rPh sb="10" eb="13">
      <t>レンゾクテキ</t>
    </rPh>
    <rPh sb="14" eb="16">
      <t>シュウエキ</t>
    </rPh>
    <rPh sb="16" eb="17">
      <t>リツ</t>
    </rPh>
    <phoneticPr fontId="1"/>
  </si>
  <si>
    <t>連続複利で考える</t>
    <rPh sb="0" eb="2">
      <t>レンゾク</t>
    </rPh>
    <rPh sb="2" eb="4">
      <t>フクリ</t>
    </rPh>
    <rPh sb="5" eb="6">
      <t>カンガ</t>
    </rPh>
    <phoneticPr fontId="1"/>
  </si>
  <si>
    <t>1000 × e ^ ( 0.5 × r )  =  1100</t>
    <phoneticPr fontId="1"/>
  </si>
  <si>
    <t xml:space="preserve"> r = 1/0.5 × ln ( 1100/1000 ) </t>
    <phoneticPr fontId="1"/>
  </si>
  <si>
    <t>S(0) : 現在の原資産価格</t>
    <rPh sb="7" eb="9">
      <t>ゲンザイ</t>
    </rPh>
    <rPh sb="10" eb="13">
      <t>ゲンシサン</t>
    </rPh>
    <rPh sb="13" eb="15">
      <t>カカク</t>
    </rPh>
    <phoneticPr fontId="1"/>
  </si>
  <si>
    <t>S(ｔ) : ｔ年後の原資産価格</t>
    <rPh sb="8" eb="10">
      <t>ネンゴ</t>
    </rPh>
    <rPh sb="11" eb="14">
      <t>ゲンシサン</t>
    </rPh>
    <rPh sb="14" eb="16">
      <t>カカク</t>
    </rPh>
    <phoneticPr fontId="1"/>
  </si>
  <si>
    <t>1/t × ln( S(t)/S(0) )</t>
    <phoneticPr fontId="1"/>
  </si>
  <si>
    <t>ただし、株価のような資産価格は、将来の価格が決まっているわけではないので、</t>
    <rPh sb="4" eb="6">
      <t>カブカ</t>
    </rPh>
    <rPh sb="10" eb="12">
      <t>シサン</t>
    </rPh>
    <rPh sb="12" eb="14">
      <t>カカク</t>
    </rPh>
    <rPh sb="16" eb="18">
      <t>ショウライ</t>
    </rPh>
    <rPh sb="19" eb="21">
      <t>カカク</t>
    </rPh>
    <rPh sb="22" eb="23">
      <t>キ</t>
    </rPh>
    <phoneticPr fontId="1"/>
  </si>
  <si>
    <t>モデルには不確実性を表す項目が必要になる。</t>
    <rPh sb="5" eb="8">
      <t>フカクジツ</t>
    </rPh>
    <rPh sb="8" eb="9">
      <t>セイ</t>
    </rPh>
    <rPh sb="10" eb="11">
      <t>アラワ</t>
    </rPh>
    <rPh sb="12" eb="14">
      <t>コウモク</t>
    </rPh>
    <rPh sb="15" eb="17">
      <t>ヒツヨウ</t>
    </rPh>
    <phoneticPr fontId="1"/>
  </si>
  <si>
    <t>■原資産価格推移</t>
    <rPh sb="1" eb="4">
      <t>ゲンシサン</t>
    </rPh>
    <rPh sb="4" eb="6">
      <t>カカク</t>
    </rPh>
    <rPh sb="6" eb="8">
      <t>スイイ</t>
    </rPh>
    <phoneticPr fontId="1"/>
  </si>
  <si>
    <t>安全資産　＝　確実なリターンを将来確実に得られるはずの資産</t>
    <rPh sb="0" eb="2">
      <t>アンゼン</t>
    </rPh>
    <rPh sb="2" eb="4">
      <t>シサン</t>
    </rPh>
    <rPh sb="7" eb="9">
      <t>カクジツ</t>
    </rPh>
    <rPh sb="15" eb="17">
      <t>ショウライ</t>
    </rPh>
    <rPh sb="17" eb="19">
      <t>カクジツ</t>
    </rPh>
    <rPh sb="20" eb="21">
      <t>エ</t>
    </rPh>
    <rPh sb="27" eb="29">
      <t>シサン</t>
    </rPh>
    <phoneticPr fontId="1"/>
  </si>
  <si>
    <t>危険資産　＝　価格が不確実な資産を危険資産</t>
    <rPh sb="0" eb="2">
      <t>キケン</t>
    </rPh>
    <rPh sb="2" eb="4">
      <t>シサン</t>
    </rPh>
    <rPh sb="7" eb="9">
      <t>カカク</t>
    </rPh>
    <rPh sb="10" eb="13">
      <t>フカクジツ</t>
    </rPh>
    <rPh sb="14" eb="16">
      <t>シサン</t>
    </rPh>
    <rPh sb="17" eb="19">
      <t>キケン</t>
    </rPh>
    <rPh sb="19" eb="21">
      <t>シサン</t>
    </rPh>
    <phoneticPr fontId="1"/>
  </si>
  <si>
    <t>ブラックショールズ式は、</t>
    <rPh sb="9" eb="10">
      <t>シキ</t>
    </rPh>
    <phoneticPr fontId="1"/>
  </si>
  <si>
    <t>　　原資産価格を確率変数とする確率的なモデル(時間の経過とともに不確実な原資産の動きを確率的に表現するモデル）を導入し、</t>
    <rPh sb="2" eb="5">
      <t>ゲンシサン</t>
    </rPh>
    <rPh sb="5" eb="7">
      <t>カカク</t>
    </rPh>
    <rPh sb="8" eb="10">
      <t>カクリツ</t>
    </rPh>
    <rPh sb="10" eb="12">
      <t>ヘンスウ</t>
    </rPh>
    <rPh sb="15" eb="18">
      <t>カクリツテキ</t>
    </rPh>
    <rPh sb="23" eb="25">
      <t>ジカン</t>
    </rPh>
    <rPh sb="26" eb="28">
      <t>ケイカ</t>
    </rPh>
    <rPh sb="32" eb="35">
      <t>フカクジツ</t>
    </rPh>
    <rPh sb="36" eb="39">
      <t>ゲンシサン</t>
    </rPh>
    <rPh sb="40" eb="41">
      <t>ウゴ</t>
    </rPh>
    <rPh sb="43" eb="46">
      <t>カクリツテキ</t>
    </rPh>
    <rPh sb="47" eb="49">
      <t>ヒョウゲン</t>
    </rPh>
    <rPh sb="56" eb="58">
      <t>ドウニュウ</t>
    </rPh>
    <phoneticPr fontId="1"/>
  </si>
  <si>
    <t>　　無裁定という条件を使って、二つの資産から複製されたキャッシュフロー（複製ポートフォリオ）の合理的な期待値としてオプション</t>
    <rPh sb="2" eb="3">
      <t>ム</t>
    </rPh>
    <rPh sb="3" eb="5">
      <t>サイテイ</t>
    </rPh>
    <rPh sb="8" eb="10">
      <t>ジョウケン</t>
    </rPh>
    <rPh sb="11" eb="12">
      <t>ツカ</t>
    </rPh>
    <rPh sb="15" eb="16">
      <t>フタ</t>
    </rPh>
    <rPh sb="18" eb="20">
      <t>シサン</t>
    </rPh>
    <rPh sb="22" eb="24">
      <t>フクセイ</t>
    </rPh>
    <rPh sb="36" eb="38">
      <t>フクセイ</t>
    </rPh>
    <rPh sb="47" eb="50">
      <t>ゴウリテキ</t>
    </rPh>
    <rPh sb="51" eb="53">
      <t>キタイ</t>
    </rPh>
    <rPh sb="53" eb="54">
      <t>アタイ</t>
    </rPh>
    <phoneticPr fontId="1"/>
  </si>
  <si>
    <t>　　価格を算出する。</t>
    <rPh sb="2" eb="4">
      <t>カカク</t>
    </rPh>
    <rPh sb="5" eb="7">
      <t>サンシュツ</t>
    </rPh>
    <phoneticPr fontId="1"/>
  </si>
  <si>
    <t>■原資産価格推移の前提となる考え方</t>
    <rPh sb="1" eb="4">
      <t>ゲンシサン</t>
    </rPh>
    <rPh sb="4" eb="6">
      <t>カカク</t>
    </rPh>
    <rPh sb="6" eb="8">
      <t>スイイ</t>
    </rPh>
    <rPh sb="9" eb="11">
      <t>ゼンテイ</t>
    </rPh>
    <rPh sb="14" eb="15">
      <t>カンガ</t>
    </rPh>
    <rPh sb="16" eb="17">
      <t>カタ</t>
    </rPh>
    <phoneticPr fontId="1"/>
  </si>
  <si>
    <t>仮定</t>
    <rPh sb="0" eb="2">
      <t>カテイ</t>
    </rPh>
    <phoneticPr fontId="1"/>
  </si>
  <si>
    <t>　　ln Si+1/Si の確率分布は、iによるず同じになる。</t>
    <rPh sb="14" eb="16">
      <t>カクリツ</t>
    </rPh>
    <rPh sb="16" eb="18">
      <t>ブンプ</t>
    </rPh>
    <rPh sb="25" eb="26">
      <t>オナ</t>
    </rPh>
    <phoneticPr fontId="1"/>
  </si>
  <si>
    <t xml:space="preserve">         → 原資産の特性が時間変化しない</t>
    <rPh sb="11" eb="14">
      <t>ゲンシサン</t>
    </rPh>
    <rPh sb="15" eb="17">
      <t>トクセイ</t>
    </rPh>
    <rPh sb="18" eb="20">
      <t>ジカン</t>
    </rPh>
    <rPh sb="20" eb="22">
      <t>ヘンカ</t>
    </rPh>
    <phoneticPr fontId="1"/>
  </si>
  <si>
    <t xml:space="preserve">    ln Si+1/Si の確率分布は、それぞれ独立</t>
    <rPh sb="16" eb="18">
      <t>カクリツ</t>
    </rPh>
    <rPh sb="18" eb="20">
      <t>ブンプ</t>
    </rPh>
    <rPh sb="26" eb="28">
      <t>ドクリツ</t>
    </rPh>
    <phoneticPr fontId="1"/>
  </si>
  <si>
    <t>結論</t>
    <rPh sb="0" eb="2">
      <t>ケツロン</t>
    </rPh>
    <phoneticPr fontId="1"/>
  </si>
  <si>
    <t>　　ln S(t)/S0 は、正規分布（ブラウン運動過程：ウィナー過程）に従う</t>
    <rPh sb="15" eb="17">
      <t>セイキ</t>
    </rPh>
    <rPh sb="17" eb="19">
      <t>ブンプ</t>
    </rPh>
    <rPh sb="24" eb="26">
      <t>ウンドウ</t>
    </rPh>
    <rPh sb="26" eb="28">
      <t>カテイ</t>
    </rPh>
    <rPh sb="33" eb="35">
      <t>カテイ</t>
    </rPh>
    <rPh sb="37" eb="38">
      <t>シタガ</t>
    </rPh>
    <phoneticPr fontId="1"/>
  </si>
  <si>
    <t xml:space="preserve">    ⇒　S(t)は対数正規分布（幾何ブラウン運動過程）に従う。</t>
    <rPh sb="11" eb="13">
      <t>タイスウ</t>
    </rPh>
    <rPh sb="13" eb="15">
      <t>セイキ</t>
    </rPh>
    <rPh sb="15" eb="17">
      <t>ブンプ</t>
    </rPh>
    <rPh sb="18" eb="20">
      <t>キカ</t>
    </rPh>
    <rPh sb="24" eb="26">
      <t>ウンドウ</t>
    </rPh>
    <rPh sb="26" eb="28">
      <t>カテイ</t>
    </rPh>
    <rPh sb="30" eb="31">
      <t>シタガ</t>
    </rPh>
    <phoneticPr fontId="1"/>
  </si>
  <si>
    <t>原資産価格推移の３つの記述</t>
    <rPh sb="0" eb="1">
      <t>ゲン</t>
    </rPh>
    <rPh sb="11" eb="13">
      <t>キジュツ</t>
    </rPh>
    <phoneticPr fontId="1"/>
  </si>
  <si>
    <t>①確率分布（密度関数）による表現　：　対数正規分布の密度関数</t>
    <rPh sb="1" eb="3">
      <t>カクリツ</t>
    </rPh>
    <rPh sb="3" eb="5">
      <t>ブンプ</t>
    </rPh>
    <rPh sb="6" eb="8">
      <t>ミツド</t>
    </rPh>
    <rPh sb="8" eb="10">
      <t>カンスウ</t>
    </rPh>
    <rPh sb="14" eb="16">
      <t>ヒョウゲン</t>
    </rPh>
    <rPh sb="19" eb="21">
      <t>タイスウ</t>
    </rPh>
    <rPh sb="21" eb="23">
      <t>セイキ</t>
    </rPh>
    <rPh sb="23" eb="25">
      <t>ブンプ</t>
    </rPh>
    <rPh sb="26" eb="28">
      <t>ミツド</t>
    </rPh>
    <rPh sb="28" eb="30">
      <t>カンスウ</t>
    </rPh>
    <phoneticPr fontId="1"/>
  </si>
  <si>
    <t>f(St) = 1/√2πσ^2t  ×　1/St  × exp [ -(lnSt/S0 - (μ - σ^2/2)t )^2 / 2σ^2t ]</t>
    <phoneticPr fontId="1"/>
  </si>
  <si>
    <t>②確率微分評定式による表現　：　原資産価格推移のルール（微小時間での推移）</t>
    <rPh sb="1" eb="3">
      <t>カクリツ</t>
    </rPh>
    <rPh sb="3" eb="5">
      <t>ビブン</t>
    </rPh>
    <rPh sb="5" eb="7">
      <t>ヒョウテイ</t>
    </rPh>
    <rPh sb="7" eb="8">
      <t>シキ</t>
    </rPh>
    <rPh sb="11" eb="13">
      <t>ヒョウゲン</t>
    </rPh>
    <rPh sb="16" eb="19">
      <t>ゲンシサン</t>
    </rPh>
    <rPh sb="19" eb="21">
      <t>カカク</t>
    </rPh>
    <rPh sb="21" eb="23">
      <t>スイイ</t>
    </rPh>
    <rPh sb="28" eb="30">
      <t>ビショウ</t>
    </rPh>
    <rPh sb="30" eb="32">
      <t>ジカン</t>
    </rPh>
    <rPh sb="34" eb="36">
      <t>スイイ</t>
    </rPh>
    <phoneticPr fontId="1"/>
  </si>
  <si>
    <t>原資産価格の連続時間での推移は、微小時間の推移の積み重ねである。</t>
    <rPh sb="0" eb="3">
      <t>ゲンシサン</t>
    </rPh>
    <rPh sb="3" eb="5">
      <t>カカク</t>
    </rPh>
    <rPh sb="6" eb="8">
      <t>レンゾク</t>
    </rPh>
    <rPh sb="8" eb="10">
      <t>ジカン</t>
    </rPh>
    <rPh sb="12" eb="14">
      <t>スイイ</t>
    </rPh>
    <rPh sb="16" eb="18">
      <t>ビショウ</t>
    </rPh>
    <rPh sb="18" eb="20">
      <t>ジカン</t>
    </rPh>
    <rPh sb="21" eb="23">
      <t>スイイ</t>
    </rPh>
    <rPh sb="24" eb="25">
      <t>ツ</t>
    </rPh>
    <rPh sb="26" eb="27">
      <t>カサ</t>
    </rPh>
    <phoneticPr fontId="1"/>
  </si>
  <si>
    <t>dS(t) = μS(t) dt  +  σS(t)dW(t)</t>
    <phoneticPr fontId="1"/>
  </si>
  <si>
    <t>dS(t)/S(t)  =  μ・dt  +  σk・dW(t)</t>
    <phoneticPr fontId="1"/>
  </si>
  <si>
    <t>③二項モデル</t>
    <rPh sb="1" eb="3">
      <t>ニコウ</t>
    </rPh>
    <phoneticPr fontId="1"/>
  </si>
  <si>
    <t>S（ｔ）</t>
    <phoneticPr fontId="1"/>
  </si>
  <si>
    <t>u ×　S(ｔ）</t>
    <phoneticPr fontId="1"/>
  </si>
  <si>
    <t>d ×　S(ｔ）</t>
    <phoneticPr fontId="1"/>
  </si>
  <si>
    <t>dt</t>
    <phoneticPr fontId="1"/>
  </si>
  <si>
    <t>ｐ　は　リスク中立確率</t>
    <rPh sb="7" eb="9">
      <t>チュウリツ</t>
    </rPh>
    <rPh sb="9" eb="11">
      <t>カクリツ</t>
    </rPh>
    <phoneticPr fontId="1"/>
  </si>
  <si>
    <t>u = exp ( μ×dt  +  σ√dt )</t>
    <phoneticPr fontId="1"/>
  </si>
  <si>
    <t>d = exp ( μ×dt  -  σ√dt )</t>
    <phoneticPr fontId="1"/>
  </si>
  <si>
    <t>確率・統計でよく使う定理</t>
    <rPh sb="0" eb="2">
      <t>カクリツ</t>
    </rPh>
    <rPh sb="3" eb="5">
      <t>トウケイ</t>
    </rPh>
    <rPh sb="8" eb="9">
      <t>ツカ</t>
    </rPh>
    <rPh sb="10" eb="12">
      <t>テイリ</t>
    </rPh>
    <phoneticPr fontId="1"/>
  </si>
  <si>
    <t>定理１　　独立な（相関の無い）　２つの確率変数</t>
    <rPh sb="0" eb="2">
      <t>テイリ</t>
    </rPh>
    <rPh sb="5" eb="7">
      <t>ドクリツ</t>
    </rPh>
    <rPh sb="9" eb="11">
      <t>ソウカン</t>
    </rPh>
    <rPh sb="12" eb="13">
      <t>ナ</t>
    </rPh>
    <rPh sb="19" eb="21">
      <t>カクリツ</t>
    </rPh>
    <rPh sb="21" eb="23">
      <t>ヘンスウ</t>
    </rPh>
    <phoneticPr fontId="1"/>
  </si>
  <si>
    <t>X、Yが確率変数で、その期待値・分散をそれぞれ、μx,μy  ・　σx^2,σy^2とする。</t>
    <rPh sb="4" eb="6">
      <t>カクリツ</t>
    </rPh>
    <rPh sb="6" eb="8">
      <t>ヘンスウ</t>
    </rPh>
    <rPh sb="12" eb="15">
      <t>キタイチ</t>
    </rPh>
    <rPh sb="16" eb="18">
      <t>ブンサン</t>
    </rPh>
    <phoneticPr fontId="1"/>
  </si>
  <si>
    <t>X、Yが独立の時、　Z　= X + Y の期待値と分散は以下になる。</t>
    <rPh sb="4" eb="6">
      <t>ドクリツ</t>
    </rPh>
    <rPh sb="7" eb="8">
      <t>トキ</t>
    </rPh>
    <rPh sb="21" eb="24">
      <t>キタイチ</t>
    </rPh>
    <rPh sb="25" eb="27">
      <t>ブンサン</t>
    </rPh>
    <rPh sb="28" eb="30">
      <t>イカ</t>
    </rPh>
    <phoneticPr fontId="1"/>
  </si>
  <si>
    <t>　　期待値　＝　μx  + μy</t>
    <rPh sb="2" eb="5">
      <t>キタイチ</t>
    </rPh>
    <phoneticPr fontId="1"/>
  </si>
  <si>
    <t>　　分散　　 ＝　σx^2  +  σy^2</t>
    <rPh sb="2" eb="4">
      <t>ブンサン</t>
    </rPh>
    <phoneticPr fontId="1"/>
  </si>
  <si>
    <t>定理２　　中心極限定理</t>
    <rPh sb="0" eb="2">
      <t>テイリ</t>
    </rPh>
    <rPh sb="5" eb="7">
      <t>チュウシン</t>
    </rPh>
    <rPh sb="7" eb="9">
      <t>キョクゲン</t>
    </rPh>
    <rPh sb="9" eb="11">
      <t>テイリ</t>
    </rPh>
    <phoneticPr fontId="1"/>
  </si>
  <si>
    <t>確率変数X1,X2,・・・,Xnが互いに独立で、それぞれ同じ分布特性(期待値=μ、分散=σ^2）を持つとき、</t>
    <rPh sb="0" eb="2">
      <t>カクリツ</t>
    </rPh>
    <rPh sb="2" eb="4">
      <t>ヘンスウ</t>
    </rPh>
    <rPh sb="17" eb="18">
      <t>タガ</t>
    </rPh>
    <rPh sb="20" eb="22">
      <t>ドクリツ</t>
    </rPh>
    <rPh sb="28" eb="29">
      <t>オナ</t>
    </rPh>
    <rPh sb="30" eb="32">
      <t>ブンプ</t>
    </rPh>
    <rPh sb="32" eb="34">
      <t>トクセイ</t>
    </rPh>
    <rPh sb="35" eb="38">
      <t>キタイチ</t>
    </rPh>
    <rPh sb="41" eb="43">
      <t>ブンサン</t>
    </rPh>
    <rPh sb="49" eb="50">
      <t>モ</t>
    </rPh>
    <phoneticPr fontId="1"/>
  </si>
  <si>
    <t>　Z　　～　N(nμ , nσ^2 )</t>
    <phoneticPr fontId="1"/>
  </si>
  <si>
    <t>また、ｎ→∞　　Z/n  ～ N(μ , σ^2/n ) に収束する</t>
    <rPh sb="30" eb="32">
      <t>シュウソク</t>
    </rPh>
    <phoneticPr fontId="1"/>
  </si>
  <si>
    <r>
      <t>Z = X1 + X2 + ・・・ + Xn は、nが十分に大きいとき、　　</t>
    </r>
    <r>
      <rPr>
        <b/>
        <sz val="12"/>
        <color rgb="FFFF0000"/>
        <rFont val="ＭＳ Ｐゴシック"/>
        <family val="3"/>
        <charset val="128"/>
        <scheme val="minor"/>
      </rPr>
      <t>期待値 = ｎμ　　分散=ｎσ^2</t>
    </r>
    <r>
      <rPr>
        <sz val="12"/>
        <color theme="1"/>
        <rFont val="ＭＳ Ｐゴシック"/>
        <family val="3"/>
        <charset val="128"/>
        <scheme val="minor"/>
      </rPr>
      <t xml:space="preserve">   の正規分布であるとみなせる。</t>
    </r>
    <rPh sb="27" eb="29">
      <t>ジュウブン</t>
    </rPh>
    <rPh sb="30" eb="31">
      <t>オオ</t>
    </rPh>
    <phoneticPr fontId="1"/>
  </si>
  <si>
    <t>[1] 確率変数 ln S(t)/S0 の分布</t>
    <rPh sb="4" eb="6">
      <t>カクリツ</t>
    </rPh>
    <rPh sb="6" eb="8">
      <t>ヘンスウ</t>
    </rPh>
    <rPh sb="21" eb="23">
      <t>ブンプ</t>
    </rPh>
    <phoneticPr fontId="1"/>
  </si>
  <si>
    <t>S(t) / S0  =  S1/S0 × S2/S1 × ・・・・ × St/St-1</t>
    <phoneticPr fontId="1"/>
  </si>
  <si>
    <t>ln S(t)/S0  = lnS1/S0 + lnS2/S1 + ・・・ + lnSt/St-1</t>
    <phoneticPr fontId="1"/>
  </si>
  <si>
    <t>lnS1/S0 , lnS2/S1 ・・・ lnSt/St-1 は、すべて同じ確率分布を持ち、かつ独立であるとする。</t>
    <rPh sb="37" eb="38">
      <t>オナ</t>
    </rPh>
    <rPh sb="39" eb="41">
      <t>カクリツ</t>
    </rPh>
    <rPh sb="41" eb="43">
      <t>ブンプ</t>
    </rPh>
    <rPh sb="44" eb="45">
      <t>モ</t>
    </rPh>
    <rPh sb="49" eb="51">
      <t>ドクリツ</t>
    </rPh>
    <phoneticPr fontId="1"/>
  </si>
  <si>
    <t>この時のそれぞれのログリターンの期待値・分散を以下と置く。</t>
    <rPh sb="2" eb="3">
      <t>トキ</t>
    </rPh>
    <rPh sb="16" eb="19">
      <t>キタイチ</t>
    </rPh>
    <rPh sb="20" eb="22">
      <t>ブンサン</t>
    </rPh>
    <rPh sb="23" eb="25">
      <t>イカ</t>
    </rPh>
    <rPh sb="26" eb="27">
      <t>オ</t>
    </rPh>
    <phoneticPr fontId="1"/>
  </si>
  <si>
    <t>　　分散　　= σ^2</t>
    <rPh sb="2" eb="4">
      <t>ブンサン</t>
    </rPh>
    <phoneticPr fontId="1"/>
  </si>
  <si>
    <t>中心極限定理より、ln S(t)/S0 の期待値・分散は、以下となる。</t>
    <rPh sb="0" eb="2">
      <t>チュウシン</t>
    </rPh>
    <rPh sb="2" eb="4">
      <t>キョクゲン</t>
    </rPh>
    <rPh sb="4" eb="6">
      <t>テイリ</t>
    </rPh>
    <rPh sb="21" eb="24">
      <t>キタイチ</t>
    </rPh>
    <rPh sb="25" eb="27">
      <t>ブンサン</t>
    </rPh>
    <rPh sb="29" eb="31">
      <t>イカ</t>
    </rPh>
    <phoneticPr fontId="1"/>
  </si>
  <si>
    <t>　　分散    = tσ^2</t>
    <rPh sb="2" eb="4">
      <t>ブンサン</t>
    </rPh>
    <phoneticPr fontId="1"/>
  </si>
  <si>
    <t>x = lnS(t)/S0と置くと、確率密度関数f(x)は</t>
    <rPh sb="14" eb="15">
      <t>オ</t>
    </rPh>
    <rPh sb="18" eb="20">
      <t>カクリツ</t>
    </rPh>
    <rPh sb="20" eb="22">
      <t>ミツド</t>
    </rPh>
    <rPh sb="22" eb="24">
      <t>カンスウ</t>
    </rPh>
    <phoneticPr fontId="1"/>
  </si>
  <si>
    <t>　　期待値 = ν</t>
    <rPh sb="2" eb="5">
      <t>キタイチ</t>
    </rPh>
    <phoneticPr fontId="1"/>
  </si>
  <si>
    <t>　　期待値 = tν</t>
    <rPh sb="2" eb="5">
      <t>キタイチ</t>
    </rPh>
    <phoneticPr fontId="1"/>
  </si>
  <si>
    <t>lnS(t)/S0  ～  N(ｔν , tσ^2）</t>
    <phoneticPr fontId="1"/>
  </si>
  <si>
    <t>（証明）</t>
    <rPh sb="1" eb="3">
      <t>ショウメイ</t>
    </rPh>
    <phoneticPr fontId="1"/>
  </si>
  <si>
    <t>f(x) = 1/√2πσ＾2t　×　exp {  -(x-νt)^2 / 2σ^2t }</t>
    <phoneticPr fontId="1"/>
  </si>
  <si>
    <t>f(x) = 1/√2π分散  ×　　e ^ { -  (x - 期待)^2 / 2×分散 }</t>
    <rPh sb="12" eb="14">
      <t>ブンサン</t>
    </rPh>
    <rPh sb="33" eb="35">
      <t>キタイ</t>
    </rPh>
    <rPh sb="43" eb="45">
      <t>ブンサン</t>
    </rPh>
    <phoneticPr fontId="1"/>
  </si>
  <si>
    <t>[2] 確率変数 ln S(t) の分布</t>
    <rPh sb="4" eb="6">
      <t>カクリツ</t>
    </rPh>
    <rPh sb="6" eb="8">
      <t>ヘンスウ</t>
    </rPh>
    <rPh sb="18" eb="20">
      <t>ブンプ</t>
    </rPh>
    <phoneticPr fontId="1"/>
  </si>
  <si>
    <t>ln S(t) = ln S(t)/S0 + lnS0</t>
    <phoneticPr fontId="1"/>
  </si>
  <si>
    <t>lnS0は定数であり、かつlnS(t)/S0は期待値νt , 分散σ^2ｔの正規分布に従う。</t>
    <rPh sb="5" eb="7">
      <t>テイスウ</t>
    </rPh>
    <rPh sb="23" eb="26">
      <t>キタイチ</t>
    </rPh>
    <rPh sb="31" eb="33">
      <t>ブンサン</t>
    </rPh>
    <rPh sb="38" eb="40">
      <t>セイキ</t>
    </rPh>
    <rPh sb="40" eb="42">
      <t>ブンプ</t>
    </rPh>
    <rPh sb="43" eb="44">
      <t>シタガ</t>
    </rPh>
    <phoneticPr fontId="1"/>
  </si>
  <si>
    <t>よって、lnS(t)も以下の正規分布に従う。</t>
    <rPh sb="11" eb="13">
      <t>イカ</t>
    </rPh>
    <rPh sb="14" eb="16">
      <t>セイキ</t>
    </rPh>
    <rPh sb="16" eb="18">
      <t>ブンプ</t>
    </rPh>
    <rPh sb="19" eb="20">
      <t>シタガ</t>
    </rPh>
    <phoneticPr fontId="1"/>
  </si>
  <si>
    <t>　　期待値 = tν + lnS0</t>
    <rPh sb="2" eb="5">
      <t>キタイチ</t>
    </rPh>
    <phoneticPr fontId="1"/>
  </si>
  <si>
    <t>lnS(t)  ～  N(ｔν+ lnS0 , tσ^2）</t>
    <phoneticPr fontId="1"/>
  </si>
  <si>
    <t>y = lnS(t)と置くと、確率密度関数g(y)は</t>
    <rPh sb="11" eb="12">
      <t>オ</t>
    </rPh>
    <rPh sb="15" eb="17">
      <t>カクリツ</t>
    </rPh>
    <rPh sb="17" eb="19">
      <t>ミツド</t>
    </rPh>
    <rPh sb="19" eb="21">
      <t>カンスウ</t>
    </rPh>
    <phoneticPr fontId="1"/>
  </si>
  <si>
    <t>g(y) = 1/√2πσ＾2t　×　exp {  -(y - lnS0-νt)^2 / 2σ^2t }</t>
    <phoneticPr fontId="1"/>
  </si>
  <si>
    <t xml:space="preserve">     → ln S(t) = ln S(t)/S0 + lnS0  →　y = x + lnS0 →　 x　= y - lnS0</t>
    <phoneticPr fontId="1"/>
  </si>
  <si>
    <t>[3] 確率変数 S(t) の分布</t>
    <rPh sb="4" eb="6">
      <t>カクリツ</t>
    </rPh>
    <rPh sb="6" eb="8">
      <t>ヘンスウ</t>
    </rPh>
    <rPh sb="15" eb="17">
      <t>ブンプ</t>
    </rPh>
    <phoneticPr fontId="1"/>
  </si>
  <si>
    <t>S(t) = z , lnS(t) = yと置くと、z = e^yが成り立つ。</t>
    <rPh sb="22" eb="23">
      <t>オ</t>
    </rPh>
    <rPh sb="34" eb="35">
      <t>ナ</t>
    </rPh>
    <rPh sb="36" eb="37">
      <t>タ</t>
    </rPh>
    <phoneticPr fontId="1"/>
  </si>
  <si>
    <t>h(z) = 1/√2πσ＾2t　×　1/z  × exp {  -(lnz - lnS0-νt)^2 / 2σ^2t }</t>
    <phoneticPr fontId="1"/>
  </si>
  <si>
    <t>z = e^y →　y = ln z</t>
    <phoneticPr fontId="1"/>
  </si>
  <si>
    <t>h(z) = 1/√2πσ＾2t　×　1/z  × exp {  -(ln z/S0 -νt)^2 / 2σ^2t }</t>
    <phoneticPr fontId="1"/>
  </si>
  <si>
    <t>zの取りうる範囲は、0　～ ∞</t>
    <rPh sb="2" eb="3">
      <t>ト</t>
    </rPh>
    <rPh sb="6" eb="8">
      <t>ハンイ</t>
    </rPh>
    <phoneticPr fontId="1"/>
  </si>
  <si>
    <t>■期待値</t>
    <rPh sb="1" eb="4">
      <t>キタイチ</t>
    </rPh>
    <phoneticPr fontId="1"/>
  </si>
  <si>
    <t>∫　z × h(z) dz = S0 × exp { (ν + σ^2 /2)t }</t>
    <phoneticPr fontId="1"/>
  </si>
  <si>
    <t>■分散</t>
    <rPh sb="1" eb="3">
      <t>ブンサン</t>
    </rPh>
    <phoneticPr fontId="1"/>
  </si>
  <si>
    <t>P35</t>
    <phoneticPr fontId="1"/>
  </si>
  <si>
    <t>∫z^2 × h(z) dz - { ∫z × h(z) dz } ^2 = S0^2 × exp { (2ν + σ^2)t } × { exp(σ^2t) - 1}</t>
    <phoneticPr fontId="1"/>
  </si>
  <si>
    <t>対数正規分布に従う。</t>
    <rPh sb="0" eb="2">
      <t>タイスウ</t>
    </rPh>
    <rPh sb="2" eb="4">
      <t>セイキ</t>
    </rPh>
    <rPh sb="4" eb="6">
      <t>ブンプ</t>
    </rPh>
    <rPh sb="7" eb="8">
      <t>シタガ</t>
    </rPh>
    <phoneticPr fontId="1"/>
  </si>
  <si>
    <t>（z = e^yが成り立ち、かつyは正規分布に従うので、zは対数正規分布に従う。）</t>
    <rPh sb="9" eb="10">
      <t>ナ</t>
    </rPh>
    <rPh sb="11" eb="12">
      <t>タ</t>
    </rPh>
    <rPh sb="18" eb="22">
      <t>セイキブンプ</t>
    </rPh>
    <rPh sb="23" eb="24">
      <t>シタガ</t>
    </rPh>
    <rPh sb="30" eb="32">
      <t>タイスウ</t>
    </rPh>
    <rPh sb="32" eb="36">
      <t>セイキブンプ</t>
    </rPh>
    <rPh sb="37" eb="38">
      <t>シタガ</t>
    </rPh>
    <phoneticPr fontId="1"/>
  </si>
  <si>
    <t>確率微分方程式　（アプローチ２）</t>
    <rPh sb="0" eb="2">
      <t>カクリツ</t>
    </rPh>
    <rPh sb="2" eb="4">
      <t>ビブン</t>
    </rPh>
    <rPh sb="4" eb="7">
      <t>ホウテイシキ</t>
    </rPh>
    <phoneticPr fontId="1"/>
  </si>
  <si>
    <t>標準ブラウン運動（ウィナー過程）　W(ｔ）の導入</t>
    <rPh sb="0" eb="2">
      <t>ヒョウジュン</t>
    </rPh>
    <rPh sb="6" eb="8">
      <t>ウンドウ</t>
    </rPh>
    <rPh sb="13" eb="15">
      <t>カテイ</t>
    </rPh>
    <rPh sb="22" eb="24">
      <t>ドウニュウ</t>
    </rPh>
    <phoneticPr fontId="1"/>
  </si>
  <si>
    <t>時間と共に変化する確率変数W(t)の過程（確率過程）が、以下の条件を満たす場合、標準ブラウン運動といいます。</t>
    <rPh sb="0" eb="2">
      <t>ジカン</t>
    </rPh>
    <rPh sb="3" eb="4">
      <t>トモ</t>
    </rPh>
    <rPh sb="5" eb="7">
      <t>ヘンカ</t>
    </rPh>
    <rPh sb="9" eb="11">
      <t>カクリツ</t>
    </rPh>
    <rPh sb="11" eb="13">
      <t>ヘンスウ</t>
    </rPh>
    <rPh sb="18" eb="20">
      <t>カテイ</t>
    </rPh>
    <rPh sb="21" eb="23">
      <t>カクリツ</t>
    </rPh>
    <rPh sb="23" eb="25">
      <t>カテイ</t>
    </rPh>
    <rPh sb="28" eb="30">
      <t>イカ</t>
    </rPh>
    <rPh sb="31" eb="33">
      <t>ジョウケン</t>
    </rPh>
    <rPh sb="34" eb="35">
      <t>ミ</t>
    </rPh>
    <rPh sb="37" eb="39">
      <t>バアイ</t>
    </rPh>
    <rPh sb="40" eb="42">
      <t>ヒョウジュン</t>
    </rPh>
    <rPh sb="46" eb="48">
      <t>ウンドウ</t>
    </rPh>
    <phoneticPr fontId="1"/>
  </si>
  <si>
    <t>W(t)は期待値0  、　分散t の正規分布に従う。　　（加えて、 W(0) = 0 )　　→ W(Δt) は、期待値0  , 分散Δtの正規分布に従う。</t>
    <rPh sb="5" eb="8">
      <t>キタイチ</t>
    </rPh>
    <rPh sb="13" eb="15">
      <t>ブンサン</t>
    </rPh>
    <rPh sb="18" eb="20">
      <t>セイキ</t>
    </rPh>
    <rPh sb="20" eb="22">
      <t>ブンプ</t>
    </rPh>
    <rPh sb="23" eb="24">
      <t>シタガ</t>
    </rPh>
    <rPh sb="29" eb="30">
      <t>クワ</t>
    </rPh>
    <rPh sb="56" eb="59">
      <t>キタイチ</t>
    </rPh>
    <rPh sb="64" eb="66">
      <t>ブンサン</t>
    </rPh>
    <rPh sb="69" eb="71">
      <t>セイキ</t>
    </rPh>
    <rPh sb="71" eb="73">
      <t>ブンプ</t>
    </rPh>
    <rPh sb="74" eb="75">
      <t>シタガ</t>
    </rPh>
    <phoneticPr fontId="1"/>
  </si>
  <si>
    <t>W(t)はtに関して連続である。</t>
    <rPh sb="7" eb="8">
      <t>カン</t>
    </rPh>
    <rPh sb="10" eb="12">
      <t>レンゾク</t>
    </rPh>
    <phoneticPr fontId="1"/>
  </si>
  <si>
    <t>W(t + Δt） - W(t) の分布は、W(Δt）の分布と同じ。　（斉時性）</t>
    <rPh sb="18" eb="20">
      <t>ブンプ</t>
    </rPh>
    <rPh sb="28" eb="30">
      <t>ブンプ</t>
    </rPh>
    <rPh sb="31" eb="32">
      <t>オナ</t>
    </rPh>
    <rPh sb="36" eb="37">
      <t>ヒトシ</t>
    </rPh>
    <rPh sb="37" eb="38">
      <t>トキ</t>
    </rPh>
    <rPh sb="38" eb="39">
      <t>セイ</t>
    </rPh>
    <phoneticPr fontId="1"/>
  </si>
  <si>
    <t>異なる区間における変位は、独立である。</t>
    <rPh sb="0" eb="1">
      <t>コト</t>
    </rPh>
    <rPh sb="3" eb="5">
      <t>クカン</t>
    </rPh>
    <rPh sb="9" eb="11">
      <t>ヘンイ</t>
    </rPh>
    <rPh sb="13" eb="15">
      <t>ドクリツ</t>
    </rPh>
    <phoneticPr fontId="1"/>
  </si>
  <si>
    <t>これは、lnS(t)/S0の分布において、ν=0,σ=1と置いたものと同じ。</t>
    <rPh sb="14" eb="16">
      <t>ブンプ</t>
    </rPh>
    <rPh sb="29" eb="30">
      <t>オ</t>
    </rPh>
    <rPh sb="35" eb="36">
      <t>オナ</t>
    </rPh>
    <phoneticPr fontId="1"/>
  </si>
  <si>
    <t>標準ブラウン運動W(t)を使った、t年ログリターン：lnS(t)/S0の推移</t>
    <rPh sb="0" eb="2">
      <t>ヒョウジュン</t>
    </rPh>
    <rPh sb="6" eb="8">
      <t>ウンドウ</t>
    </rPh>
    <rPh sb="13" eb="14">
      <t>ツカ</t>
    </rPh>
    <rPh sb="18" eb="19">
      <t>ネン</t>
    </rPh>
    <rPh sb="36" eb="38">
      <t>スイイ</t>
    </rPh>
    <phoneticPr fontId="1"/>
  </si>
  <si>
    <t>[1]標準ブラウン運動 W(t) ： 期待値0、標準偏差√t、分散tの正規分布</t>
    <rPh sb="3" eb="5">
      <t>ヒョウジュン</t>
    </rPh>
    <rPh sb="9" eb="11">
      <t>ウンドウ</t>
    </rPh>
    <rPh sb="19" eb="22">
      <t>キタイチ</t>
    </rPh>
    <rPh sb="24" eb="26">
      <t>ヒョウジュン</t>
    </rPh>
    <rPh sb="26" eb="28">
      <t>ヘンサ</t>
    </rPh>
    <rPh sb="31" eb="33">
      <t>ブンサン</t>
    </rPh>
    <rPh sb="35" eb="37">
      <t>セイキ</t>
    </rPh>
    <rPh sb="37" eb="39">
      <t>ブンプ</t>
    </rPh>
    <phoneticPr fontId="1"/>
  </si>
  <si>
    <t>[2]　σ　×　W(t) ： 期待値0、標準偏差σ√t、分散σ^2tの正規分布</t>
    <rPh sb="15" eb="18">
      <t>キタイチ</t>
    </rPh>
    <rPh sb="20" eb="22">
      <t>ヒョウジュン</t>
    </rPh>
    <rPh sb="22" eb="24">
      <t>ヘンサ</t>
    </rPh>
    <rPh sb="28" eb="30">
      <t>ブンサン</t>
    </rPh>
    <rPh sb="35" eb="37">
      <t>セイキ</t>
    </rPh>
    <rPh sb="37" eb="39">
      <t>ブンプ</t>
    </rPh>
    <phoneticPr fontId="1"/>
  </si>
  <si>
    <t>[3]　νt + σW(t) ： 期待値νt、標準偏差σ√t、分散σ^2tの正規分布</t>
    <rPh sb="17" eb="20">
      <t>キタイチ</t>
    </rPh>
    <rPh sb="23" eb="25">
      <t>ヒョウジュン</t>
    </rPh>
    <rPh sb="25" eb="27">
      <t>ヘンサ</t>
    </rPh>
    <rPh sb="31" eb="33">
      <t>ブンサン</t>
    </rPh>
    <rPh sb="38" eb="40">
      <t>セイキ</t>
    </rPh>
    <rPh sb="40" eb="42">
      <t>ブンプ</t>
    </rPh>
    <phoneticPr fontId="1"/>
  </si>
  <si>
    <t>①ブラウン運動を用いて考えた、確率微分方程式より導き出した以下の分布</t>
    <rPh sb="5" eb="7">
      <t>ウンドウ</t>
    </rPh>
    <rPh sb="8" eb="9">
      <t>モチ</t>
    </rPh>
    <rPh sb="11" eb="12">
      <t>カンガ</t>
    </rPh>
    <rPh sb="15" eb="17">
      <t>カクリツ</t>
    </rPh>
    <rPh sb="17" eb="19">
      <t>ビブン</t>
    </rPh>
    <rPh sb="19" eb="22">
      <t>ホウテイシキ</t>
    </rPh>
    <rPh sb="24" eb="25">
      <t>ミチビ</t>
    </rPh>
    <rPh sb="26" eb="27">
      <t>ダ</t>
    </rPh>
    <rPh sb="29" eb="31">
      <t>イカ</t>
    </rPh>
    <rPh sb="32" eb="34">
      <t>ブンプ</t>
    </rPh>
    <phoneticPr fontId="1"/>
  </si>
  <si>
    <t>②連続型の確率密度関数より、中心極限定理より導き出した以下の分布</t>
    <rPh sb="1" eb="3">
      <t>レンゾク</t>
    </rPh>
    <rPh sb="3" eb="4">
      <t>ガタ</t>
    </rPh>
    <rPh sb="5" eb="7">
      <t>カクリツ</t>
    </rPh>
    <rPh sb="7" eb="9">
      <t>ミツド</t>
    </rPh>
    <rPh sb="9" eb="11">
      <t>カンスウ</t>
    </rPh>
    <rPh sb="14" eb="16">
      <t>チュウシン</t>
    </rPh>
    <rPh sb="16" eb="18">
      <t>キョクゲン</t>
    </rPh>
    <rPh sb="18" eb="20">
      <t>テイリ</t>
    </rPh>
    <rPh sb="22" eb="23">
      <t>ミチビ</t>
    </rPh>
    <rPh sb="24" eb="25">
      <t>ダ</t>
    </rPh>
    <rPh sb="27" eb="29">
      <t>イカ</t>
    </rPh>
    <rPh sb="30" eb="32">
      <t>ブンプ</t>
    </rPh>
    <phoneticPr fontId="1"/>
  </si>
  <si>
    <t>①と②は全く同じ分布</t>
    <rPh sb="4" eb="5">
      <t>マッタ</t>
    </rPh>
    <rPh sb="6" eb="7">
      <t>オナ</t>
    </rPh>
    <rPh sb="8" eb="10">
      <t>ブンプ</t>
    </rPh>
    <phoneticPr fontId="1"/>
  </si>
  <si>
    <t>よって、以下が言える。</t>
    <rPh sb="4" eb="6">
      <t>イカ</t>
    </rPh>
    <rPh sb="7" eb="8">
      <t>イ</t>
    </rPh>
    <phoneticPr fontId="1"/>
  </si>
  <si>
    <t>　νt + σW(t) ： 期待値νt、標準偏差σ√t、分散σ^2tの正規分布</t>
    <phoneticPr fontId="1"/>
  </si>
  <si>
    <t>lnS(t)/S0  =  νt + σW(t)　　・・・　(7)</t>
    <phoneticPr fontId="1"/>
  </si>
  <si>
    <t>lnS(t)  =  lnS0 + νt + σW(t)　　・・・　(8)</t>
    <phoneticPr fontId="1"/>
  </si>
  <si>
    <t>微小時間における変位で考えると、(8)は、以下に変形出来る。</t>
    <rPh sb="0" eb="2">
      <t>ビショウ</t>
    </rPh>
    <rPh sb="2" eb="4">
      <t>ジカン</t>
    </rPh>
    <rPh sb="8" eb="10">
      <t>ヘンイ</t>
    </rPh>
    <rPh sb="11" eb="12">
      <t>カンガ</t>
    </rPh>
    <rPh sb="21" eb="23">
      <t>イカ</t>
    </rPh>
    <rPh sb="24" eb="26">
      <t>ヘンケイ</t>
    </rPh>
    <rPh sb="26" eb="28">
      <t>デキ</t>
    </rPh>
    <phoneticPr fontId="1"/>
  </si>
  <si>
    <t>lnS(dt)  =  νdt + σW(dt)</t>
    <phoneticPr fontId="1"/>
  </si>
  <si>
    <t>↓</t>
    <phoneticPr fontId="1"/>
  </si>
  <si>
    <t>dlnS(t)  =  νdt + σdW(t)</t>
    <phoneticPr fontId="1"/>
  </si>
  <si>
    <t>dlnS(t)  =  νdt + σdW(t)　　・・・　(9)</t>
    <phoneticPr fontId="1"/>
  </si>
  <si>
    <t>(8)→(9)の証明</t>
    <rPh sb="8" eb="10">
      <t>ショウメイ</t>
    </rPh>
    <phoneticPr fontId="1"/>
  </si>
  <si>
    <t>微小時間( t → t+dt）における変位を考える。</t>
    <rPh sb="0" eb="2">
      <t>ビショウ</t>
    </rPh>
    <rPh sb="2" eb="4">
      <t>ジカン</t>
    </rPh>
    <rPh sb="19" eb="21">
      <t>ヘンイ</t>
    </rPh>
    <rPh sb="22" eb="23">
      <t>カンガ</t>
    </rPh>
    <phoneticPr fontId="1"/>
  </si>
  <si>
    <t>ln S ( t + dt) = lnS0 + ν(t+dt) + σW(t+dt) ・・・　(10)となるので、</t>
    <phoneticPr fontId="1"/>
  </si>
  <si>
    <t>(10)式 - (8)式</t>
    <rPh sb="4" eb="5">
      <t>シキ</t>
    </rPh>
    <rPh sb="11" eb="12">
      <t>シキ</t>
    </rPh>
    <phoneticPr fontId="1"/>
  </si>
  <si>
    <t>lnS(t + dt) - lnS(t) = ν(dt) + σ(W(t+dt) - W(dt) )</t>
    <phoneticPr fontId="1"/>
  </si>
  <si>
    <t>ここで、lnS(t + dt) - lnS(t) = d lnS(t)</t>
    <phoneticPr fontId="1"/>
  </si>
  <si>
    <t>ウィナー過程より、(W(t+dt) - W(dt)　= W(dt) = dW(t)</t>
    <rPh sb="4" eb="6">
      <t>カテイ</t>
    </rPh>
    <phoneticPr fontId="1"/>
  </si>
  <si>
    <t>問題（連続モデル）</t>
    <rPh sb="0" eb="2">
      <t>モンダイ</t>
    </rPh>
    <rPh sb="3" eb="5">
      <t>レンゾク</t>
    </rPh>
    <phoneticPr fontId="1"/>
  </si>
  <si>
    <t>サイコロ１～６が出る確率は一様に1/6です。</t>
    <rPh sb="8" eb="9">
      <t>デ</t>
    </rPh>
    <rPh sb="10" eb="12">
      <t>カクリツ</t>
    </rPh>
    <rPh sb="13" eb="15">
      <t>イチヨウ</t>
    </rPh>
    <phoneticPr fontId="1"/>
  </si>
  <si>
    <t>サイコロを5000回振って和をとった確率変数は、近似的に何分布に従うでしょうか？</t>
    <rPh sb="9" eb="10">
      <t>カイ</t>
    </rPh>
    <rPh sb="10" eb="11">
      <t>フ</t>
    </rPh>
    <rPh sb="13" eb="14">
      <t>ワ</t>
    </rPh>
    <rPh sb="18" eb="20">
      <t>カクリツ</t>
    </rPh>
    <rPh sb="20" eb="22">
      <t>ヘンスウ</t>
    </rPh>
    <rPh sb="24" eb="27">
      <t>キンジテキ</t>
    </rPh>
    <rPh sb="28" eb="29">
      <t>ナニ</t>
    </rPh>
    <rPh sb="29" eb="31">
      <t>ブンプ</t>
    </rPh>
    <rPh sb="32" eb="33">
      <t>シタガ</t>
    </rPh>
    <phoneticPr fontId="1"/>
  </si>
  <si>
    <t>1回振った時の期待値と、分散</t>
    <rPh sb="1" eb="2">
      <t>カイ</t>
    </rPh>
    <rPh sb="2" eb="3">
      <t>フ</t>
    </rPh>
    <rPh sb="5" eb="6">
      <t>トキ</t>
    </rPh>
    <rPh sb="7" eb="9">
      <t>キタイ</t>
    </rPh>
    <rPh sb="9" eb="10">
      <t>アタイ</t>
    </rPh>
    <rPh sb="12" eb="14">
      <t>ブンサン</t>
    </rPh>
    <phoneticPr fontId="1"/>
  </si>
  <si>
    <t>5000回振ったときの期待値、分散、標準偏差</t>
    <rPh sb="4" eb="5">
      <t>カイ</t>
    </rPh>
    <rPh sb="5" eb="6">
      <t>フ</t>
    </rPh>
    <rPh sb="11" eb="14">
      <t>キタイチ</t>
    </rPh>
    <rPh sb="15" eb="17">
      <t>ブンサン</t>
    </rPh>
    <rPh sb="18" eb="22">
      <t>ヒョウジュンヘンサ</t>
    </rPh>
    <phoneticPr fontId="1"/>
  </si>
  <si>
    <t>中心極限定理より、上記の期待値・分散・標準偏差とする正規分布に従う。</t>
    <rPh sb="0" eb="2">
      <t>チュウシン</t>
    </rPh>
    <rPh sb="2" eb="4">
      <t>キョクゲン</t>
    </rPh>
    <rPh sb="4" eb="6">
      <t>テイリ</t>
    </rPh>
    <rPh sb="9" eb="11">
      <t>ジョウキ</t>
    </rPh>
    <rPh sb="12" eb="15">
      <t>キタイチ</t>
    </rPh>
    <rPh sb="16" eb="18">
      <t>ブンサン</t>
    </rPh>
    <rPh sb="19" eb="21">
      <t>ヒョウジュン</t>
    </rPh>
    <rPh sb="21" eb="23">
      <t>ヘンサ</t>
    </rPh>
    <rPh sb="26" eb="28">
      <t>セイキ</t>
    </rPh>
    <rPh sb="28" eb="30">
      <t>ブンプ</t>
    </rPh>
    <rPh sb="31" eb="32">
      <t>シタガ</t>
    </rPh>
    <phoneticPr fontId="1"/>
  </si>
  <si>
    <t>ログリターンの分布が独立に等しい分布に従うことから求めなさい</t>
    <rPh sb="7" eb="9">
      <t>ブンプ</t>
    </rPh>
    <rPh sb="10" eb="12">
      <t>ドクリツ</t>
    </rPh>
    <rPh sb="13" eb="14">
      <t>ヒト</t>
    </rPh>
    <rPh sb="16" eb="18">
      <t>ブンプ</t>
    </rPh>
    <rPh sb="19" eb="20">
      <t>シタガ</t>
    </rPh>
    <rPh sb="25" eb="26">
      <t>モト</t>
    </rPh>
    <phoneticPr fontId="1"/>
  </si>
  <si>
    <t>Tをn分割したものが、Δt　＝ dt</t>
    <rPh sb="3" eb="5">
      <t>ブンカツ</t>
    </rPh>
    <phoneticPr fontId="1"/>
  </si>
  <si>
    <t>時点Tにおける原資産価格S(T)について、ログリターンlnS(T)/S(0)の従う確率分布を、微小期間Δt ( = T/n)における</t>
    <rPh sb="0" eb="2">
      <t>ジテン</t>
    </rPh>
    <rPh sb="7" eb="10">
      <t>ゲンシサン</t>
    </rPh>
    <rPh sb="10" eb="12">
      <t>カカク</t>
    </rPh>
    <rPh sb="39" eb="40">
      <t>シタガ</t>
    </rPh>
    <rPh sb="41" eb="43">
      <t>カクリツ</t>
    </rPh>
    <rPh sb="43" eb="45">
      <t>ブンプ</t>
    </rPh>
    <rPh sb="47" eb="49">
      <t>ビショウ</t>
    </rPh>
    <rPh sb="49" eb="51">
      <t>キカン</t>
    </rPh>
    <phoneticPr fontId="1"/>
  </si>
  <si>
    <t>S1 = S(1*Δt) = S(dt)</t>
    <phoneticPr fontId="1"/>
  </si>
  <si>
    <t>S2 = S(2*Δt) = S(2dt)</t>
    <phoneticPr fontId="1"/>
  </si>
  <si>
    <t>：</t>
    <phoneticPr fontId="1"/>
  </si>
  <si>
    <t>Sn = S(n*Δt) = S(ndt) = S(T)</t>
    <phoneticPr fontId="1"/>
  </si>
  <si>
    <t>以下のようになる</t>
    <rPh sb="0" eb="2">
      <t>イカ</t>
    </rPh>
    <phoneticPr fontId="1"/>
  </si>
  <si>
    <t>S(T)/S(0) = S1/S0 × S2/S1 ×　・・・ × Sn/Sn-1</t>
    <phoneticPr fontId="1"/>
  </si>
  <si>
    <t>lnS(T)/S(0) = lnS1/S0 + lnS2/S1 + ・・・ + lnSn/Sn-1</t>
    <phoneticPr fontId="1"/>
  </si>
  <si>
    <t>lnS1/S0、・・・lnSn/Sn-1は、期待値ν、分散σ^2に従うとすると、</t>
    <rPh sb="22" eb="25">
      <t>キタイチ</t>
    </rPh>
    <rPh sb="27" eb="29">
      <t>ブンサン</t>
    </rPh>
    <rPh sb="33" eb="34">
      <t>シタガ</t>
    </rPh>
    <phoneticPr fontId="1"/>
  </si>
  <si>
    <t>中心極限定理より、lnS(T)/S(0)は、以下のようになる。</t>
    <rPh sb="0" eb="6">
      <t>チュウシンキョクゲンテイリ</t>
    </rPh>
    <rPh sb="22" eb="24">
      <t>イカ</t>
    </rPh>
    <phoneticPr fontId="1"/>
  </si>
  <si>
    <t>　　期待値 = Tν</t>
    <rPh sb="2" eb="5">
      <t>キタイチ</t>
    </rPh>
    <phoneticPr fontId="1"/>
  </si>
  <si>
    <t>　　分散    = Tσ^2</t>
    <rPh sb="2" eb="4">
      <t>ブンサン</t>
    </rPh>
    <phoneticPr fontId="1"/>
  </si>
  <si>
    <t>lnS(T)/S0  ～  N(Tν , Tσ^2）</t>
    <phoneticPr fontId="1"/>
  </si>
  <si>
    <t>伊藤の公式</t>
    <rPh sb="0" eb="2">
      <t>イトウ</t>
    </rPh>
    <rPh sb="3" eb="5">
      <t>コウシキ</t>
    </rPh>
    <phoneticPr fontId="1"/>
  </si>
  <si>
    <t>確率過程X(t)が伊藤過程（ウィナー過程）に従う場合、</t>
    <rPh sb="0" eb="2">
      <t>カクリツ</t>
    </rPh>
    <rPh sb="2" eb="4">
      <t>カテイ</t>
    </rPh>
    <rPh sb="9" eb="11">
      <t>イトウ</t>
    </rPh>
    <rPh sb="11" eb="13">
      <t>カテイ</t>
    </rPh>
    <rPh sb="18" eb="20">
      <t>カテイ</t>
    </rPh>
    <rPh sb="22" eb="23">
      <t>シタガ</t>
    </rPh>
    <rPh sb="24" eb="26">
      <t>バアイ</t>
    </rPh>
    <phoneticPr fontId="1"/>
  </si>
  <si>
    <t>dX = μ（X,t)dt + σ(X,t)dW</t>
    <phoneticPr fontId="1"/>
  </si>
  <si>
    <t>これ即ち、以下と対比さえるとよくわかる。</t>
    <rPh sb="2" eb="3">
      <t>スナワ</t>
    </rPh>
    <rPh sb="5" eb="7">
      <t>イカ</t>
    </rPh>
    <rPh sb="8" eb="10">
      <t>タイヒ</t>
    </rPh>
    <phoneticPr fontId="1"/>
  </si>
  <si>
    <t>X = lnS(t)が分かる</t>
    <rPh sb="11" eb="12">
      <t>ワ</t>
    </rPh>
    <phoneticPr fontId="1"/>
  </si>
  <si>
    <t>↓　以下が伊藤の公式</t>
    <rPh sb="2" eb="4">
      <t>イカ</t>
    </rPh>
    <rPh sb="5" eb="7">
      <t>イトウ</t>
    </rPh>
    <rPh sb="8" eb="10">
      <t>コウシキ</t>
    </rPh>
    <phoneticPr fontId="1"/>
  </si>
  <si>
    <t>■過程（前提条件）</t>
    <rPh sb="1" eb="3">
      <t>カテイ</t>
    </rPh>
    <rPh sb="4" eb="6">
      <t>ゼンテイ</t>
    </rPh>
    <rPh sb="6" eb="8">
      <t>ジョウケン</t>
    </rPh>
    <phoneticPr fontId="1"/>
  </si>
  <si>
    <t>■結論（定理）</t>
    <rPh sb="1" eb="3">
      <t>ケツロン</t>
    </rPh>
    <rPh sb="4" eb="6">
      <t>テイリ</t>
    </rPh>
    <phoneticPr fontId="1"/>
  </si>
  <si>
    <t>Y(t) = f(X , t ) は、以下となる。</t>
    <rPh sb="19" eb="21">
      <t>イカ</t>
    </rPh>
    <phoneticPr fontId="1"/>
  </si>
  <si>
    <t>dY = { ∂/∂X ・ f(X , t ) ・ μ(X , t )  +  ∂/∂t ・ f(X , t )  +  1/2・∂^2/∂^2X・f(X , t )・σ^2(X , t ) } dt   +   ∂/∂X  ・ f(X , t ) ・ σ(X , t )　dW</t>
  </si>
  <si>
    <t>dY = { ∂/∂X ・ f(X , t ) ・ μ(X , t )  +  ∂/∂t ・ f(X , t )  +  1/2・∂^2/∂^2X・f(X , t )・σ^2(X , t ) } dt   +   ∂/∂X  ・ f(X , t ) ・ σ(X , t )　dW</t>
    <phoneticPr fontId="1"/>
  </si>
  <si>
    <t>問題１</t>
    <rPh sb="0" eb="2">
      <t>モンダイ</t>
    </rPh>
    <phoneticPr fontId="1"/>
  </si>
  <si>
    <t>X(t) = lnS(t)</t>
    <phoneticPr fontId="1"/>
  </si>
  <si>
    <t>μ(x , t ) = ν</t>
    <phoneticPr fontId="1"/>
  </si>
  <si>
    <t>σ(x , t ) = σ</t>
    <phoneticPr fontId="1"/>
  </si>
  <si>
    <t>とする。</t>
    <phoneticPr fontId="1"/>
  </si>
  <si>
    <t>Y = S(t)</t>
    <phoneticPr fontId="1"/>
  </si>
  <si>
    <t>上記を元にを、計算する。</t>
    <rPh sb="0" eb="2">
      <t>ジョウキ</t>
    </rPh>
    <rPh sb="3" eb="4">
      <t>モト</t>
    </rPh>
    <rPh sb="7" eb="9">
      <t>ケイサン</t>
    </rPh>
    <phoneticPr fontId="1"/>
  </si>
  <si>
    <t>・</t>
    <phoneticPr fontId="1"/>
  </si>
  <si>
    <t>∂/∂X ・ f(X , t )  = e^x = S(t)</t>
    <phoneticPr fontId="1"/>
  </si>
  <si>
    <t>Y(t)  = f(X , t )  =  e^x = S(t)</t>
    <phoneticPr fontId="1"/>
  </si>
  <si>
    <t>∂/∂t ・ f(X , t ) = 0</t>
    <phoneticPr fontId="1"/>
  </si>
  <si>
    <t>∂^2/∂X^2・f(X , t ) = e^X = S(t)</t>
    <phoneticPr fontId="1"/>
  </si>
  <si>
    <t>dS(t) = { S(t)・ν + 0  + 1/2・S（ｔ）・σ^2　} df  +  S(t) ・σ dw</t>
    <phoneticPr fontId="1"/>
  </si>
  <si>
    <t>dS(t) /S(t) = 　（ ν + 1/2σ^2 ) dt + σ dw</t>
    <phoneticPr fontId="1"/>
  </si>
  <si>
    <t>ν = μ - 1/2σ^2より</t>
    <phoneticPr fontId="1"/>
  </si>
  <si>
    <t>dS(t) /S(t) = 　μ dt + σ dw</t>
    <phoneticPr fontId="1"/>
  </si>
  <si>
    <t>Y = lnS(t)</t>
    <phoneticPr fontId="1"/>
  </si>
  <si>
    <t>Y(t)  = f(X , t )  =  X = lnS(t)</t>
    <phoneticPr fontId="1"/>
  </si>
  <si>
    <t>∂/∂X ・ f(X , t )  = 1</t>
    <phoneticPr fontId="1"/>
  </si>
  <si>
    <t>∂^2/∂X^2・f(X , t ) = 0</t>
    <phoneticPr fontId="1"/>
  </si>
  <si>
    <t>d lnS(t) = { ν + 0  + 0　} df  +  1 ・σ dw</t>
    <phoneticPr fontId="1"/>
  </si>
  <si>
    <t>d lnS(t) = 　νdt + σ dw</t>
    <phoneticPr fontId="1"/>
  </si>
  <si>
    <t>d lnS(t) = 　(μ -1/2σ^2) dt + σ dw</t>
    <phoneticPr fontId="1"/>
  </si>
  <si>
    <t>二項モデルの復習</t>
    <rPh sb="0" eb="2">
      <t>ニコウ</t>
    </rPh>
    <rPh sb="6" eb="8">
      <t>フクシュウ</t>
    </rPh>
    <phoneticPr fontId="1"/>
  </si>
  <si>
    <t>１期間二項モデルの一般化で証明</t>
    <rPh sb="1" eb="3">
      <t>キカン</t>
    </rPh>
    <rPh sb="3" eb="5">
      <t>ニコウ</t>
    </rPh>
    <rPh sb="9" eb="11">
      <t>イッパン</t>
    </rPh>
    <rPh sb="11" eb="12">
      <t>カ</t>
    </rPh>
    <rPh sb="13" eb="15">
      <t>ショウメイ</t>
    </rPh>
    <phoneticPr fontId="1"/>
  </si>
  <si>
    <t>u = exp(νdt + σ√dt )</t>
    <phoneticPr fontId="1"/>
  </si>
  <si>
    <t>d = exp(νdt - σ√dt )</t>
    <phoneticPr fontId="1"/>
  </si>
  <si>
    <t>微小区間の二項モデルを、足し合わせる形で無理やり連続にし、</t>
    <rPh sb="0" eb="2">
      <t>ビショウ</t>
    </rPh>
    <rPh sb="2" eb="4">
      <t>クカン</t>
    </rPh>
    <rPh sb="5" eb="7">
      <t>ニコウ</t>
    </rPh>
    <rPh sb="12" eb="13">
      <t>タ</t>
    </rPh>
    <rPh sb="14" eb="15">
      <t>ア</t>
    </rPh>
    <rPh sb="18" eb="19">
      <t>カタチ</t>
    </rPh>
    <rPh sb="20" eb="22">
      <t>ムリ</t>
    </rPh>
    <rPh sb="24" eb="26">
      <t>レンゾク</t>
    </rPh>
    <phoneticPr fontId="1"/>
  </si>
  <si>
    <t>中心極限定理より、一般化して、連続型と離散型を同一と見なし</t>
    <rPh sb="0" eb="2">
      <t>チュウシン</t>
    </rPh>
    <rPh sb="2" eb="4">
      <t>キョクゲン</t>
    </rPh>
    <rPh sb="4" eb="6">
      <t>テイリ</t>
    </rPh>
    <rPh sb="9" eb="11">
      <t>イッパン</t>
    </rPh>
    <rPh sb="11" eb="12">
      <t>カ</t>
    </rPh>
    <rPh sb="15" eb="18">
      <t>レンゾクガタ</t>
    </rPh>
    <rPh sb="19" eb="22">
      <t>リサンガタ</t>
    </rPh>
    <rPh sb="23" eb="25">
      <t>ドウイツ</t>
    </rPh>
    <rPh sb="26" eb="27">
      <t>ミ</t>
    </rPh>
    <phoneticPr fontId="1"/>
  </si>
  <si>
    <t>ていた。</t>
    <phoneticPr fontId="1"/>
  </si>
  <si>
    <t>無裁定理論を持ち出す</t>
    <rPh sb="0" eb="1">
      <t>ム</t>
    </rPh>
    <rPh sb="1" eb="3">
      <t>サイテイ</t>
    </rPh>
    <rPh sb="3" eb="5">
      <t>リロン</t>
    </rPh>
    <rPh sb="6" eb="7">
      <t>モ</t>
    </rPh>
    <rPh sb="8" eb="9">
      <t>ダ</t>
    </rPh>
    <phoneticPr fontId="1"/>
  </si>
  <si>
    <t>結論を導き出した</t>
    <rPh sb="0" eb="2">
      <t>ケツロン</t>
    </rPh>
    <rPh sb="3" eb="4">
      <t>ミチビ</t>
    </rPh>
    <rPh sb="5" eb="6">
      <t>ダ</t>
    </rPh>
    <phoneticPr fontId="1"/>
  </si>
  <si>
    <t>ν　＝　μ - 1/2・σ^2</t>
    <phoneticPr fontId="1"/>
  </si>
  <si>
    <t>μ   =   ν + 1/2・σ^2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</si>
</sst>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s>
  <fonts count="107">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20"/>
      <color theme="0"/>
      <name val="ＭＳ Ｐゴシック"/>
      <family val="2"/>
      <charset val="128"/>
      <scheme val="minor"/>
    </font>
    <font>
      <sz val="9"/>
      <color theme="0"/>
      <name val="ＭＳ Ｐゴシック"/>
      <family val="3"/>
      <charset val="128"/>
      <scheme val="minor"/>
    </font>
    <font>
      <sz val="20"/>
      <color theme="0"/>
      <name val="ＭＳ Ｐゴシック"/>
      <family val="3"/>
      <charset val="128"/>
      <scheme val="minor"/>
    </font>
    <font>
      <sz val="18"/>
      <color rgb="FF0000FF"/>
      <name val="ＭＳ Ｐゴシック"/>
      <family val="2"/>
      <charset val="128"/>
      <scheme val="minor"/>
    </font>
    <font>
      <sz val="18"/>
      <color rgb="FF0000FF"/>
      <name val="ＭＳ Ｐゴシック"/>
      <family val="3"/>
      <charset val="128"/>
      <scheme val="minor"/>
    </font>
    <font>
      <b/>
      <u/>
      <sz val="9"/>
      <color rgb="FFFF0000"/>
      <name val="ＭＳ Ｐゴシック"/>
      <family val="3"/>
      <charset val="128"/>
      <scheme val="minor"/>
    </font>
    <font>
      <b/>
      <sz val="18"/>
      <color rgb="FF0000FF"/>
      <name val="ＭＳ Ｐゴシック"/>
      <family val="3"/>
      <charset val="128"/>
      <scheme val="minor"/>
    </font>
    <font>
      <sz val="9"/>
      <color theme="1"/>
      <name val="ＭＳゴシック"/>
      <family val="3"/>
      <charset val="128"/>
    </font>
    <font>
      <b/>
      <u/>
      <sz val="9"/>
      <color rgb="FF0000FF"/>
      <name val="ＭＳ Ｐゴシック"/>
      <family val="3"/>
      <charset val="128"/>
      <scheme val="minor"/>
    </font>
    <font>
      <sz val="10"/>
      <color rgb="FF000000"/>
      <name val="Arial"/>
      <family val="2"/>
    </font>
    <font>
      <sz val="10"/>
      <color rgb="FF000000"/>
      <name val="ＭＳ ゴシック"/>
      <family val="3"/>
      <charset val="128"/>
    </font>
    <font>
      <sz val="28"/>
      <color theme="1"/>
      <name val="ＭＳ ゴシック"/>
      <family val="3"/>
      <charset val="128"/>
    </font>
    <font>
      <b/>
      <sz val="11"/>
      <color theme="1"/>
      <name val="ＭＳ ゴシック"/>
      <family val="3"/>
      <charset val="128"/>
    </font>
    <font>
      <u/>
      <sz val="9"/>
      <color rgb="FFFF0000"/>
      <name val="ＭＳ ゴシック"/>
      <family val="3"/>
      <charset val="128"/>
    </font>
    <font>
      <b/>
      <u/>
      <sz val="9"/>
      <color theme="1"/>
      <name val="ＭＳ ゴシック"/>
      <family val="3"/>
      <charset val="128"/>
    </font>
    <font>
      <sz val="20"/>
      <color rgb="FFFF0000"/>
      <name val="ＭＳ ゴシック"/>
      <family val="3"/>
      <charset val="128"/>
    </font>
    <font>
      <sz val="18"/>
      <color rgb="FF0000FF"/>
      <name val="ＭＳ ゴシック"/>
      <family val="3"/>
      <charset val="128"/>
    </font>
    <font>
      <sz val="26"/>
      <color theme="1"/>
      <name val="ＭＳ ゴシック"/>
      <family val="3"/>
      <charset val="128"/>
    </font>
    <font>
      <sz val="22"/>
      <color theme="1"/>
      <name val="ＭＳ ゴシック"/>
      <family val="3"/>
      <charset val="128"/>
    </font>
    <font>
      <sz val="48"/>
      <color theme="1"/>
      <name val="ＭＳ Ｐゴシック"/>
      <family val="2"/>
      <charset val="128"/>
      <scheme val="minor"/>
    </font>
    <font>
      <b/>
      <u/>
      <sz val="11"/>
      <color theme="1"/>
      <name val="ＭＳ Ｐゴシック"/>
      <family val="3"/>
      <charset val="128"/>
      <scheme val="minor"/>
    </font>
    <font>
      <sz val="24"/>
      <color rgb="FFFF0000"/>
      <name val="ＭＳ Ｐゴシック"/>
      <family val="2"/>
      <charset val="128"/>
      <scheme val="minor"/>
    </font>
    <font>
      <sz val="24"/>
      <color theme="1"/>
      <name val="ＭＳ Ｐゴシック"/>
      <family val="3"/>
      <charset val="128"/>
      <scheme val="minor"/>
    </font>
    <font>
      <b/>
      <sz val="18"/>
      <color rgb="FFFF0000"/>
      <name val="ＭＳ Ｐゴシック"/>
      <family val="3"/>
      <charset val="128"/>
      <scheme val="minor"/>
    </font>
    <font>
      <b/>
      <sz val="12"/>
      <color rgb="FF0000FF"/>
      <name val="ＭＳ Ｐゴシック"/>
      <family val="3"/>
      <charset val="128"/>
      <scheme val="minor"/>
    </font>
    <font>
      <sz val="24"/>
      <color rgb="FF0000FF"/>
      <name val="ＭＳ Ｐゴシック"/>
      <family val="2"/>
      <charset val="128"/>
      <scheme val="minor"/>
    </font>
    <font>
      <b/>
      <sz val="20"/>
      <color rgb="FF0000FF"/>
      <name val="ＭＳ Ｐゴシック"/>
      <family val="3"/>
      <charset val="128"/>
      <scheme val="minor"/>
    </font>
    <font>
      <b/>
      <u/>
      <sz val="9"/>
      <color theme="1"/>
      <name val="ＭＳ Ｐゴシック"/>
      <family val="3"/>
      <charset val="128"/>
      <scheme val="minor"/>
    </font>
    <font>
      <b/>
      <sz val="16"/>
      <color rgb="FF0000FF"/>
      <name val="ＭＳ Ｐゴシック"/>
      <family val="3"/>
      <charset val="128"/>
      <scheme val="minor"/>
    </font>
    <font>
      <b/>
      <u/>
      <sz val="14"/>
      <color theme="1"/>
      <name val="ＭＳ Ｐゴシック"/>
      <family val="3"/>
      <charset val="128"/>
      <scheme val="minor"/>
    </font>
    <font>
      <sz val="12"/>
      <color rgb="FF0000FF"/>
      <name val="ＭＳ Ｐゴシック"/>
      <family val="3"/>
      <charset val="128"/>
      <scheme val="minor"/>
    </font>
    <font>
      <sz val="12"/>
      <name val="ＭＳ Ｐゴシック"/>
      <family val="3"/>
      <charset val="128"/>
      <scheme val="minor"/>
    </font>
    <font>
      <sz val="24"/>
      <color theme="1"/>
      <name val="ＭＳ ゴシック"/>
      <family val="3"/>
      <charset val="128"/>
    </font>
    <font>
      <u/>
      <sz val="9"/>
      <color rgb="FF0000FF"/>
      <name val="ＭＳ Ｐゴシック"/>
      <family val="3"/>
      <charset val="128"/>
      <scheme val="minor"/>
    </font>
    <font>
      <b/>
      <u/>
      <sz val="20"/>
      <color rgb="FF0000FF"/>
      <name val="ＭＳ Ｐゴシック"/>
      <family val="3"/>
      <charset val="128"/>
      <scheme val="minor"/>
    </font>
  </fonts>
  <fills count="2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
      <patternFill patternType="solid">
        <fgColor rgb="FFFF0000"/>
        <bgColor indexed="64"/>
      </patternFill>
    </fill>
    <fill>
      <patternFill patternType="solid">
        <fgColor rgb="FFCCFF9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alignment vertical="center"/>
    </xf>
  </cellStyleXfs>
  <cellXfs count="745">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0" fontId="8" fillId="0" borderId="0" xfId="0" applyFont="1" applyAlignment="1">
      <alignment horizontal="left" vertical="center"/>
    </xf>
    <xf numFmtId="0" fontId="60" fillId="0" borderId="0" xfId="0" applyFont="1" applyAlignment="1">
      <alignment horizontal="left" vertical="center"/>
    </xf>
    <xf numFmtId="0" fontId="43" fillId="19" borderId="2" xfId="0" applyFont="1" applyFill="1" applyBorder="1" applyAlignment="1">
      <alignment horizontal="left" vertical="center"/>
    </xf>
    <xf numFmtId="0" fontId="70" fillId="0" borderId="0" xfId="0" applyFont="1" applyAlignment="1">
      <alignment horizontal="left" vertical="center"/>
    </xf>
    <xf numFmtId="0" fontId="71" fillId="0" borderId="0" xfId="0" applyFont="1" applyAlignment="1">
      <alignment horizontal="left" vertical="center"/>
    </xf>
    <xf numFmtId="0" fontId="54" fillId="22" borderId="0" xfId="0" applyFont="1" applyFill="1" applyAlignment="1">
      <alignment horizontal="left" vertical="center"/>
    </xf>
    <xf numFmtId="0" fontId="58"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0"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5" fillId="4" borderId="5" xfId="0" applyFont="1" applyFill="1" applyBorder="1" applyAlignment="1">
      <alignment horizontal="left" vertical="center"/>
    </xf>
    <xf numFmtId="0" fontId="4" fillId="19" borderId="0" xfId="0" applyFont="1" applyFill="1" applyAlignment="1">
      <alignment horizontal="left" vertical="center"/>
    </xf>
    <xf numFmtId="0" fontId="72" fillId="26" borderId="16" xfId="0" applyFont="1" applyFill="1" applyBorder="1" applyAlignment="1">
      <alignment horizontal="left" vertical="center"/>
    </xf>
    <xf numFmtId="0" fontId="73" fillId="26" borderId="22" xfId="0" applyFont="1" applyFill="1" applyBorder="1" applyAlignment="1">
      <alignment horizontal="left" vertical="center"/>
    </xf>
    <xf numFmtId="0" fontId="73" fillId="26" borderId="17" xfId="0" applyFont="1" applyFill="1" applyBorder="1" applyAlignment="1">
      <alignment horizontal="left" vertical="center"/>
    </xf>
    <xf numFmtId="0" fontId="74" fillId="26" borderId="20" xfId="0" applyFont="1" applyFill="1" applyBorder="1" applyAlignment="1">
      <alignment horizontal="left" vertical="center"/>
    </xf>
    <xf numFmtId="0" fontId="73" fillId="26" borderId="24" xfId="0" applyFont="1" applyFill="1" applyBorder="1" applyAlignment="1">
      <alignment horizontal="left" vertical="center"/>
    </xf>
    <xf numFmtId="0" fontId="73" fillId="26" borderId="21" xfId="0" applyFont="1" applyFill="1" applyBorder="1" applyAlignment="1">
      <alignment horizontal="left" vertical="center"/>
    </xf>
    <xf numFmtId="0" fontId="75" fillId="18" borderId="16" xfId="0" applyFont="1" applyFill="1" applyBorder="1" applyAlignment="1">
      <alignment horizontal="left" vertical="center"/>
    </xf>
    <xf numFmtId="0" fontId="22" fillId="18" borderId="22" xfId="0" applyFont="1" applyFill="1" applyBorder="1" applyAlignment="1">
      <alignment horizontal="left" vertical="center"/>
    </xf>
    <xf numFmtId="0" fontId="22" fillId="18" borderId="17" xfId="0" applyFont="1" applyFill="1" applyBorder="1" applyAlignment="1">
      <alignment horizontal="left" vertical="center"/>
    </xf>
    <xf numFmtId="0" fontId="76" fillId="18" borderId="18" xfId="0" applyFont="1" applyFill="1" applyBorder="1" applyAlignment="1">
      <alignment horizontal="left" vertical="center"/>
    </xf>
    <xf numFmtId="0" fontId="22" fillId="18" borderId="0" xfId="0" applyFont="1" applyFill="1" applyBorder="1" applyAlignment="1">
      <alignment horizontal="left" vertical="center"/>
    </xf>
    <xf numFmtId="0" fontId="22" fillId="18" borderId="19" xfId="0" applyFont="1" applyFill="1" applyBorder="1" applyAlignment="1">
      <alignment horizontal="left" vertical="center"/>
    </xf>
    <xf numFmtId="0" fontId="76" fillId="18" borderId="20" xfId="0" applyFont="1" applyFill="1" applyBorder="1" applyAlignment="1">
      <alignment horizontal="left" vertical="center"/>
    </xf>
    <xf numFmtId="0" fontId="22" fillId="18" borderId="24" xfId="0" applyFont="1" applyFill="1" applyBorder="1" applyAlignment="1">
      <alignment horizontal="left" vertical="center"/>
    </xf>
    <xf numFmtId="0" fontId="22" fillId="18" borderId="21" xfId="0" applyFont="1" applyFill="1" applyBorder="1" applyAlignment="1">
      <alignment horizontal="left" vertical="center"/>
    </xf>
    <xf numFmtId="0" fontId="24" fillId="19" borderId="7" xfId="0" applyFont="1" applyFill="1" applyBorder="1" applyAlignment="1">
      <alignment horizontal="left" vertical="center"/>
    </xf>
    <xf numFmtId="0" fontId="34" fillId="19" borderId="2" xfId="0" applyFont="1" applyFill="1" applyBorder="1" applyAlignment="1">
      <alignment horizontal="left" vertical="center"/>
    </xf>
    <xf numFmtId="0" fontId="75" fillId="18" borderId="11" xfId="0" applyFont="1" applyFill="1" applyBorder="1" applyAlignment="1">
      <alignment horizontal="left" vertical="center"/>
    </xf>
    <xf numFmtId="0" fontId="22" fillId="18" borderId="12" xfId="0" applyFont="1" applyFill="1" applyBorder="1" applyAlignment="1">
      <alignment horizontal="left" vertical="center"/>
    </xf>
    <xf numFmtId="0" fontId="22" fillId="18" borderId="13" xfId="0" applyFont="1" applyFill="1" applyBorder="1" applyAlignment="1">
      <alignment horizontal="left" vertical="center"/>
    </xf>
    <xf numFmtId="0" fontId="3" fillId="18" borderId="13" xfId="0" applyFont="1" applyFill="1" applyBorder="1" applyAlignment="1">
      <alignment horizontal="left" vertical="center"/>
    </xf>
    <xf numFmtId="0" fontId="11" fillId="0" borderId="0" xfId="0" applyFont="1" applyAlignment="1">
      <alignment horizontal="left" vertical="center"/>
    </xf>
    <xf numFmtId="0" fontId="3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67" fillId="5" borderId="5" xfId="0" applyFont="1" applyFill="1" applyBorder="1" applyAlignment="1">
      <alignment horizontal="left" vertical="center"/>
    </xf>
    <xf numFmtId="0" fontId="3" fillId="5" borderId="0" xfId="0" applyFont="1" applyFill="1" applyBorder="1" applyAlignment="1">
      <alignment horizontal="left" vertical="center"/>
    </xf>
    <xf numFmtId="0" fontId="3" fillId="5" borderId="6" xfId="0" applyFont="1" applyFill="1" applyBorder="1" applyAlignment="1">
      <alignment horizontal="left" vertical="center"/>
    </xf>
    <xf numFmtId="0" fontId="67"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3" fillId="20" borderId="0" xfId="0" applyFont="1" applyFill="1" applyAlignment="1">
      <alignment horizontal="left" vertical="center"/>
    </xf>
    <xf numFmtId="0" fontId="14" fillId="0" borderId="0" xfId="0" applyFont="1" applyAlignment="1">
      <alignment horizontal="left" vertical="center"/>
    </xf>
    <xf numFmtId="0" fontId="3" fillId="22" borderId="0" xfId="0" applyFont="1" applyFill="1" applyAlignment="1">
      <alignment horizontal="left" vertical="center"/>
    </xf>
    <xf numFmtId="0" fontId="43" fillId="0" borderId="0" xfId="0" applyFont="1" applyAlignment="1">
      <alignment horizontal="left" vertical="center"/>
    </xf>
    <xf numFmtId="0" fontId="53" fillId="0" borderId="0" xfId="0" applyFont="1" applyAlignment="1">
      <alignment horizontal="left" vertical="center"/>
    </xf>
    <xf numFmtId="0" fontId="3" fillId="27" borderId="4" xfId="0" applyFont="1" applyFill="1" applyBorder="1" applyAlignment="1">
      <alignment horizontal="left" vertical="center"/>
    </xf>
    <xf numFmtId="0" fontId="3" fillId="27" borderId="5" xfId="0" applyFont="1" applyFill="1" applyBorder="1" applyAlignment="1">
      <alignment horizontal="left" vertical="center"/>
    </xf>
    <xf numFmtId="0" fontId="3" fillId="27" borderId="0" xfId="0" applyFont="1" applyFill="1" applyBorder="1" applyAlignment="1">
      <alignment horizontal="left" vertical="center"/>
    </xf>
    <xf numFmtId="0" fontId="3" fillId="27" borderId="6" xfId="0" applyFont="1" applyFill="1" applyBorder="1" applyAlignment="1">
      <alignment horizontal="left" vertical="center"/>
    </xf>
    <xf numFmtId="0" fontId="3" fillId="27" borderId="7" xfId="0" applyFont="1" applyFill="1" applyBorder="1" applyAlignment="1">
      <alignment horizontal="left" vertical="center"/>
    </xf>
    <xf numFmtId="0" fontId="3" fillId="27" borderId="8" xfId="0" applyFont="1" applyFill="1" applyBorder="1" applyAlignment="1">
      <alignment horizontal="left" vertical="center"/>
    </xf>
    <xf numFmtId="0" fontId="3" fillId="27" borderId="9" xfId="0" applyFont="1" applyFill="1" applyBorder="1" applyAlignment="1">
      <alignment horizontal="left" vertical="center"/>
    </xf>
    <xf numFmtId="0" fontId="3" fillId="14" borderId="16" xfId="0" applyFont="1" applyFill="1" applyBorder="1" applyAlignment="1">
      <alignment horizontal="left" vertical="center"/>
    </xf>
    <xf numFmtId="0" fontId="3" fillId="14" borderId="22" xfId="0" applyFont="1" applyFill="1" applyBorder="1" applyAlignment="1">
      <alignment horizontal="left" vertical="center"/>
    </xf>
    <xf numFmtId="0" fontId="3" fillId="14" borderId="17" xfId="0" applyFont="1" applyFill="1" applyBorder="1" applyAlignment="1">
      <alignment horizontal="left" vertical="center"/>
    </xf>
    <xf numFmtId="0" fontId="3" fillId="14" borderId="18" xfId="0" applyFont="1" applyFill="1" applyBorder="1" applyAlignment="1">
      <alignment horizontal="left" vertical="center"/>
    </xf>
    <xf numFmtId="0" fontId="3" fillId="14" borderId="0" xfId="0" applyFont="1" applyFill="1" applyBorder="1" applyAlignment="1">
      <alignment horizontal="left" vertical="center"/>
    </xf>
    <xf numFmtId="0" fontId="3" fillId="14" borderId="19" xfId="0" applyFont="1" applyFill="1" applyBorder="1" applyAlignment="1">
      <alignment horizontal="left" vertical="center"/>
    </xf>
    <xf numFmtId="0" fontId="3" fillId="14" borderId="20" xfId="0" applyFont="1" applyFill="1" applyBorder="1" applyAlignment="1">
      <alignment horizontal="left" vertical="center"/>
    </xf>
    <xf numFmtId="0" fontId="3" fillId="14" borderId="24" xfId="0" applyFont="1" applyFill="1" applyBorder="1" applyAlignment="1">
      <alignment horizontal="left" vertical="center"/>
    </xf>
    <xf numFmtId="0" fontId="3" fillId="14" borderId="21" xfId="0" applyFont="1" applyFill="1" applyBorder="1" applyAlignment="1">
      <alignment horizontal="left" vertical="center"/>
    </xf>
    <xf numFmtId="0" fontId="24" fillId="27" borderId="2" xfId="0" applyFont="1" applyFill="1" applyBorder="1" applyAlignment="1">
      <alignment horizontal="left" vertical="center"/>
    </xf>
    <xf numFmtId="0" fontId="24" fillId="27" borderId="3" xfId="0" applyFont="1" applyFill="1" applyBorder="1" applyAlignment="1">
      <alignment horizontal="left" vertical="center"/>
    </xf>
    <xf numFmtId="0" fontId="6" fillId="0" borderId="0" xfId="0" applyFont="1" applyAlignment="1">
      <alignment horizontal="left" vertical="center"/>
    </xf>
    <xf numFmtId="0" fontId="78" fillId="18" borderId="0" xfId="0" applyFont="1" applyFill="1" applyAlignment="1">
      <alignment horizontal="left" vertical="center"/>
    </xf>
    <xf numFmtId="0" fontId="22" fillId="18" borderId="0" xfId="0" applyFont="1" applyFill="1" applyAlignment="1">
      <alignment horizontal="left" vertical="center"/>
    </xf>
    <xf numFmtId="0" fontId="3" fillId="13" borderId="0" xfId="0" applyFont="1" applyFill="1" applyAlignment="1">
      <alignment horizontal="left" vertical="center"/>
    </xf>
    <xf numFmtId="0" fontId="4" fillId="0" borderId="0" xfId="0" applyFont="1" applyAlignment="1">
      <alignment horizontal="left" vertical="center"/>
    </xf>
    <xf numFmtId="0" fontId="79" fillId="8" borderId="0" xfId="0" applyFont="1" applyFill="1" applyBorder="1" applyAlignment="1">
      <alignment horizontal="left" vertical="center"/>
    </xf>
    <xf numFmtId="0" fontId="79" fillId="20" borderId="0" xfId="0" applyFont="1" applyFill="1" applyBorder="1" applyAlignment="1">
      <alignment horizontal="left" vertical="center"/>
    </xf>
    <xf numFmtId="0" fontId="3" fillId="20" borderId="0" xfId="0" applyFont="1" applyFill="1" applyBorder="1" applyAlignment="1">
      <alignment horizontal="left" vertical="center"/>
    </xf>
    <xf numFmtId="0" fontId="80" fillId="0" borderId="0" xfId="0" quotePrefix="1" applyFont="1" applyAlignment="1">
      <alignment horizontal="left" vertical="center"/>
    </xf>
    <xf numFmtId="0" fontId="80" fillId="0" borderId="0" xfId="0" applyFont="1" applyAlignment="1">
      <alignment horizontal="left" vertical="center"/>
    </xf>
    <xf numFmtId="183" fontId="0" fillId="0" borderId="1" xfId="0" applyNumberFormat="1" applyBorder="1">
      <alignment vertical="center"/>
    </xf>
    <xf numFmtId="192" fontId="16" fillId="0" borderId="1" xfId="0" quotePrefix="1" applyNumberFormat="1" applyFont="1" applyBorder="1" applyAlignment="1">
      <alignment horizontal="center" vertical="center"/>
    </xf>
    <xf numFmtId="0" fontId="82" fillId="0" borderId="0" xfId="0" applyFont="1" applyAlignment="1">
      <alignment vertical="top" wrapText="1"/>
    </xf>
    <xf numFmtId="0" fontId="82" fillId="0" borderId="16" xfId="0" applyFont="1" applyBorder="1" applyAlignment="1">
      <alignment vertical="top"/>
    </xf>
    <xf numFmtId="0" fontId="82" fillId="0" borderId="22" xfId="0" applyFont="1" applyBorder="1" applyAlignment="1">
      <alignment vertical="top"/>
    </xf>
    <xf numFmtId="0" fontId="82" fillId="0" borderId="22" xfId="0" applyFont="1" applyBorder="1" applyAlignment="1">
      <alignment vertical="top" wrapText="1"/>
    </xf>
    <xf numFmtId="0" fontId="82" fillId="0" borderId="17" xfId="0" applyFont="1" applyBorder="1" applyAlignment="1">
      <alignment vertical="top" wrapText="1"/>
    </xf>
    <xf numFmtId="0" fontId="82" fillId="0" borderId="18" xfId="0" applyFont="1" applyBorder="1" applyAlignment="1">
      <alignment vertical="top"/>
    </xf>
    <xf numFmtId="0" fontId="82" fillId="0" borderId="0" xfId="0" applyFont="1" applyBorder="1" applyAlignment="1">
      <alignment vertical="top"/>
    </xf>
    <xf numFmtId="0" fontId="82" fillId="0" borderId="0" xfId="0" applyFont="1" applyBorder="1" applyAlignment="1">
      <alignment vertical="top" wrapText="1"/>
    </xf>
    <xf numFmtId="0" fontId="82" fillId="0" borderId="19" xfId="0" applyFont="1" applyBorder="1" applyAlignment="1">
      <alignment vertical="top" wrapText="1"/>
    </xf>
    <xf numFmtId="0" fontId="82" fillId="0" borderId="18" xfId="0" applyFont="1" applyBorder="1" applyAlignment="1">
      <alignment vertical="top" wrapText="1"/>
    </xf>
    <xf numFmtId="0" fontId="81" fillId="2" borderId="18" xfId="0" applyFont="1" applyFill="1" applyBorder="1">
      <alignment vertical="center"/>
    </xf>
    <xf numFmtId="0" fontId="82" fillId="2" borderId="0" xfId="0" applyFont="1" applyFill="1" applyBorder="1" applyAlignment="1">
      <alignment vertical="top" wrapText="1"/>
    </xf>
    <xf numFmtId="0" fontId="0" fillId="0" borderId="18" xfId="0" applyBorder="1">
      <alignment vertical="center"/>
    </xf>
    <xf numFmtId="0" fontId="0" fillId="0" borderId="19" xfId="0" applyBorder="1">
      <alignment vertical="center"/>
    </xf>
    <xf numFmtId="0" fontId="82" fillId="0" borderId="18" xfId="0" applyFont="1" applyBorder="1">
      <alignment vertical="center"/>
    </xf>
    <xf numFmtId="0" fontId="81" fillId="0" borderId="18" xfId="0" applyFont="1" applyBorder="1">
      <alignment vertical="center"/>
    </xf>
    <xf numFmtId="0" fontId="0" fillId="0" borderId="24" xfId="0" applyBorder="1">
      <alignment vertical="center"/>
    </xf>
    <xf numFmtId="0" fontId="0" fillId="0" borderId="21" xfId="0" applyBorder="1">
      <alignment vertical="center"/>
    </xf>
    <xf numFmtId="0" fontId="6" fillId="18" borderId="16" xfId="0" applyFont="1" applyFill="1" applyBorder="1">
      <alignment vertical="center"/>
    </xf>
    <xf numFmtId="0" fontId="52" fillId="18" borderId="22" xfId="0" applyFont="1" applyFill="1" applyBorder="1">
      <alignment vertical="center"/>
    </xf>
    <xf numFmtId="0" fontId="0" fillId="18" borderId="22" xfId="0" applyFill="1" applyBorder="1">
      <alignment vertical="center"/>
    </xf>
    <xf numFmtId="0" fontId="0" fillId="18" borderId="17" xfId="0" applyFill="1" applyBorder="1">
      <alignment vertical="center"/>
    </xf>
    <xf numFmtId="0" fontId="52" fillId="18" borderId="20" xfId="0" applyFont="1" applyFill="1" applyBorder="1">
      <alignment vertical="center"/>
    </xf>
    <xf numFmtId="0" fontId="52" fillId="18" borderId="24" xfId="0" applyFont="1" applyFill="1" applyBorder="1">
      <alignment vertical="center"/>
    </xf>
    <xf numFmtId="0" fontId="0" fillId="18" borderId="24" xfId="0" applyFill="1" applyBorder="1">
      <alignment vertical="center"/>
    </xf>
    <xf numFmtId="0" fontId="0" fillId="18" borderId="21" xfId="0" applyFill="1" applyBorder="1">
      <alignment vertical="center"/>
    </xf>
    <xf numFmtId="0" fontId="0" fillId="0" borderId="20" xfId="0" applyBorder="1">
      <alignment vertical="center"/>
    </xf>
    <xf numFmtId="0" fontId="83" fillId="0" borderId="0" xfId="0" applyFont="1">
      <alignment vertical="center"/>
    </xf>
    <xf numFmtId="0" fontId="16" fillId="18" borderId="0" xfId="0" applyFont="1" applyFill="1">
      <alignment vertical="center"/>
    </xf>
    <xf numFmtId="0" fontId="16" fillId="19" borderId="2" xfId="0" applyFont="1" applyFill="1" applyBorder="1">
      <alignment vertical="center"/>
    </xf>
    <xf numFmtId="0" fontId="16" fillId="19" borderId="3" xfId="0" applyFont="1" applyFill="1" applyBorder="1">
      <alignment vertical="center"/>
    </xf>
    <xf numFmtId="0" fontId="16" fillId="19" borderId="4" xfId="0" applyFont="1" applyFill="1" applyBorder="1">
      <alignment vertical="center"/>
    </xf>
    <xf numFmtId="0" fontId="16" fillId="19" borderId="5" xfId="0" applyFont="1" applyFill="1" applyBorder="1">
      <alignment vertical="center"/>
    </xf>
    <xf numFmtId="0" fontId="16" fillId="19" borderId="0" xfId="0" applyFont="1" applyFill="1" applyBorder="1">
      <alignment vertical="center"/>
    </xf>
    <xf numFmtId="0" fontId="16" fillId="19" borderId="6" xfId="0" applyFont="1" applyFill="1" applyBorder="1">
      <alignment vertical="center"/>
    </xf>
    <xf numFmtId="0" fontId="16" fillId="19" borderId="7" xfId="0" applyFont="1" applyFill="1" applyBorder="1">
      <alignment vertical="center"/>
    </xf>
    <xf numFmtId="0" fontId="16" fillId="19" borderId="8" xfId="0" applyFont="1" applyFill="1" applyBorder="1">
      <alignment vertical="center"/>
    </xf>
    <xf numFmtId="0" fontId="16" fillId="19" borderId="9" xfId="0" applyFont="1" applyFill="1" applyBorder="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16" fillId="4" borderId="16" xfId="0" applyFont="1" applyFill="1" applyBorder="1">
      <alignment vertical="center"/>
    </xf>
    <xf numFmtId="0" fontId="16" fillId="4" borderId="22" xfId="0" applyFont="1" applyFill="1" applyBorder="1">
      <alignment vertical="center"/>
    </xf>
    <xf numFmtId="0" fontId="16" fillId="4" borderId="17" xfId="0" applyFont="1" applyFill="1" applyBorder="1">
      <alignment vertical="center"/>
    </xf>
    <xf numFmtId="0" fontId="16" fillId="4" borderId="18" xfId="0" applyFont="1" applyFill="1" applyBorder="1">
      <alignment vertical="center"/>
    </xf>
    <xf numFmtId="0" fontId="16" fillId="4" borderId="19" xfId="0" applyFont="1" applyFill="1" applyBorder="1">
      <alignment vertical="center"/>
    </xf>
    <xf numFmtId="0" fontId="16" fillId="4" borderId="20" xfId="0" applyFont="1" applyFill="1" applyBorder="1">
      <alignment vertical="center"/>
    </xf>
    <xf numFmtId="0" fontId="16" fillId="4" borderId="24" xfId="0" applyFont="1" applyFill="1" applyBorder="1">
      <alignment vertical="center"/>
    </xf>
    <xf numFmtId="0" fontId="16" fillId="4" borderId="21" xfId="0" applyFont="1" applyFill="1" applyBorder="1">
      <alignment vertical="center"/>
    </xf>
    <xf numFmtId="0" fontId="15" fillId="18" borderId="0" xfId="0" applyFont="1" applyFill="1">
      <alignment vertical="center"/>
    </xf>
    <xf numFmtId="0" fontId="88" fillId="0" borderId="0" xfId="0" applyFont="1">
      <alignment vertical="center"/>
    </xf>
    <xf numFmtId="0" fontId="16" fillId="22" borderId="0" xfId="0" applyFont="1" applyFill="1">
      <alignment vertical="center"/>
    </xf>
    <xf numFmtId="0" fontId="89" fillId="0" borderId="0" xfId="0" applyFont="1">
      <alignment vertical="center"/>
    </xf>
    <xf numFmtId="0" fontId="90" fillId="0" borderId="0" xfId="0" applyFont="1">
      <alignment vertical="center"/>
    </xf>
    <xf numFmtId="0" fontId="16" fillId="27" borderId="16" xfId="0" applyFont="1" applyFill="1" applyBorder="1">
      <alignment vertical="center"/>
    </xf>
    <xf numFmtId="0" fontId="16" fillId="27" borderId="22" xfId="0" applyFont="1" applyFill="1" applyBorder="1">
      <alignment vertical="center"/>
    </xf>
    <xf numFmtId="0" fontId="16" fillId="27" borderId="17" xfId="0" applyFont="1" applyFill="1" applyBorder="1">
      <alignment vertical="center"/>
    </xf>
    <xf numFmtId="0" fontId="16" fillId="27" borderId="18" xfId="0" applyFont="1" applyFill="1" applyBorder="1">
      <alignment vertical="center"/>
    </xf>
    <xf numFmtId="0" fontId="16" fillId="27" borderId="0" xfId="0" applyFont="1" applyFill="1" applyBorder="1">
      <alignment vertical="center"/>
    </xf>
    <xf numFmtId="0" fontId="16" fillId="27" borderId="19" xfId="0" applyFont="1" applyFill="1" applyBorder="1">
      <alignment vertical="center"/>
    </xf>
    <xf numFmtId="0" fontId="16" fillId="27" borderId="20" xfId="0" applyFont="1" applyFill="1" applyBorder="1">
      <alignment vertical="center"/>
    </xf>
    <xf numFmtId="0" fontId="16" fillId="27" borderId="24" xfId="0" applyFont="1" applyFill="1" applyBorder="1">
      <alignment vertical="center"/>
    </xf>
    <xf numFmtId="0" fontId="16" fillId="27" borderId="21" xfId="0" applyFont="1" applyFill="1" applyBorder="1">
      <alignment vertical="center"/>
    </xf>
    <xf numFmtId="0" fontId="91" fillId="0" borderId="0" xfId="0" applyFont="1">
      <alignment vertical="center"/>
    </xf>
    <xf numFmtId="0" fontId="92" fillId="0" borderId="0" xfId="0" applyFont="1">
      <alignment vertical="center"/>
    </xf>
    <xf numFmtId="0" fontId="93" fillId="18" borderId="0" xfId="0" applyFont="1" applyFill="1">
      <alignment vertical="center"/>
    </xf>
    <xf numFmtId="0" fontId="94" fillId="18" borderId="0" xfId="0" applyFont="1" applyFill="1">
      <alignment vertical="center"/>
    </xf>
    <xf numFmtId="0" fontId="23" fillId="0" borderId="0" xfId="0" applyFont="1">
      <alignment vertical="center"/>
    </xf>
    <xf numFmtId="0" fontId="6" fillId="18" borderId="2" xfId="0" applyFont="1" applyFill="1" applyBorder="1">
      <alignment vertical="center"/>
    </xf>
    <xf numFmtId="0" fontId="6" fillId="18" borderId="3" xfId="0" applyFont="1" applyFill="1" applyBorder="1">
      <alignment vertical="center"/>
    </xf>
    <xf numFmtId="0" fontId="3" fillId="18" borderId="3" xfId="0" applyFont="1" applyFill="1" applyBorder="1">
      <alignment vertical="center"/>
    </xf>
    <xf numFmtId="0" fontId="3" fillId="18" borderId="4" xfId="0" applyFont="1" applyFill="1" applyBorder="1">
      <alignment vertical="center"/>
    </xf>
    <xf numFmtId="0" fontId="6" fillId="18" borderId="5" xfId="0" applyFont="1" applyFill="1" applyBorder="1">
      <alignment vertical="center"/>
    </xf>
    <xf numFmtId="0" fontId="6" fillId="18" borderId="0" xfId="0" applyFont="1" applyFill="1" applyBorder="1">
      <alignment vertical="center"/>
    </xf>
    <xf numFmtId="0" fontId="3" fillId="18" borderId="0" xfId="0" applyFont="1" applyFill="1" applyBorder="1">
      <alignment vertical="center"/>
    </xf>
    <xf numFmtId="0" fontId="3" fillId="18" borderId="6" xfId="0" applyFont="1" applyFill="1" applyBorder="1">
      <alignment vertical="center"/>
    </xf>
    <xf numFmtId="0" fontId="6" fillId="18" borderId="7" xfId="0" applyFont="1" applyFill="1" applyBorder="1">
      <alignment vertical="center"/>
    </xf>
    <xf numFmtId="0" fontId="6" fillId="18" borderId="8" xfId="0" applyFont="1" applyFill="1" applyBorder="1">
      <alignment vertical="center"/>
    </xf>
    <xf numFmtId="0" fontId="3" fillId="18" borderId="8" xfId="0" applyFont="1" applyFill="1" applyBorder="1">
      <alignment vertical="center"/>
    </xf>
    <xf numFmtId="0" fontId="3" fillId="18" borderId="9" xfId="0" applyFont="1" applyFill="1" applyBorder="1">
      <alignment vertical="center"/>
    </xf>
    <xf numFmtId="0" fontId="57" fillId="18" borderId="0" xfId="0" applyFont="1" applyFill="1">
      <alignment vertical="center"/>
    </xf>
    <xf numFmtId="0" fontId="35" fillId="18" borderId="0" xfId="0" applyFont="1" applyFill="1">
      <alignment vertical="center"/>
    </xf>
    <xf numFmtId="0" fontId="53" fillId="18" borderId="0" xfId="0" applyFont="1" applyFill="1">
      <alignment vertical="center"/>
    </xf>
    <xf numFmtId="0" fontId="43" fillId="2" borderId="16" xfId="0" applyFont="1" applyFill="1" applyBorder="1">
      <alignment vertical="center"/>
    </xf>
    <xf numFmtId="0" fontId="43" fillId="2" borderId="22" xfId="0" applyFont="1" applyFill="1" applyBorder="1">
      <alignment vertical="center"/>
    </xf>
    <xf numFmtId="0" fontId="43" fillId="2" borderId="17" xfId="0" applyFont="1" applyFill="1" applyBorder="1">
      <alignment vertical="center"/>
    </xf>
    <xf numFmtId="0" fontId="43" fillId="2" borderId="18" xfId="0" applyFont="1" applyFill="1" applyBorder="1">
      <alignment vertical="center"/>
    </xf>
    <xf numFmtId="0" fontId="43" fillId="2" borderId="0" xfId="0" applyFont="1" applyFill="1" applyBorder="1">
      <alignment vertical="center"/>
    </xf>
    <xf numFmtId="0" fontId="43" fillId="2" borderId="19" xfId="0" applyFont="1" applyFill="1" applyBorder="1">
      <alignment vertical="center"/>
    </xf>
    <xf numFmtId="0" fontId="43" fillId="2" borderId="20" xfId="0" applyFont="1" applyFill="1" applyBorder="1">
      <alignment vertical="center"/>
    </xf>
    <xf numFmtId="0" fontId="43" fillId="2" borderId="24" xfId="0" applyFont="1" applyFill="1" applyBorder="1">
      <alignment vertical="center"/>
    </xf>
    <xf numFmtId="0" fontId="43" fillId="2" borderId="21" xfId="0" applyFont="1" applyFill="1" applyBorder="1">
      <alignment vertical="center"/>
    </xf>
    <xf numFmtId="0" fontId="3" fillId="2" borderId="22" xfId="0" applyFont="1" applyFill="1" applyBorder="1">
      <alignment vertical="center"/>
    </xf>
    <xf numFmtId="0" fontId="3" fillId="2" borderId="17" xfId="0" applyFont="1" applyFill="1" applyBorder="1">
      <alignment vertical="center"/>
    </xf>
    <xf numFmtId="0" fontId="3" fillId="2" borderId="19" xfId="0" applyFont="1" applyFill="1" applyBorder="1">
      <alignment vertical="center"/>
    </xf>
    <xf numFmtId="0" fontId="3" fillId="2" borderId="24" xfId="0" applyFont="1" applyFill="1" applyBorder="1">
      <alignment vertical="center"/>
    </xf>
    <xf numFmtId="0" fontId="3" fillId="2" borderId="21" xfId="0" applyFont="1" applyFill="1" applyBorder="1">
      <alignment vertical="center"/>
    </xf>
    <xf numFmtId="0" fontId="95" fillId="2" borderId="18" xfId="0" applyFont="1" applyFill="1" applyBorder="1">
      <alignment vertical="center"/>
    </xf>
    <xf numFmtId="0" fontId="95" fillId="2" borderId="0" xfId="0" applyFont="1" applyFill="1" applyBorder="1">
      <alignment vertical="center"/>
    </xf>
    <xf numFmtId="0" fontId="3" fillId="13" borderId="0" xfId="0" applyFont="1" applyFill="1">
      <alignment vertical="center"/>
    </xf>
    <xf numFmtId="0" fontId="96" fillId="0" borderId="0" xfId="0" applyFont="1">
      <alignment vertical="center"/>
    </xf>
    <xf numFmtId="0" fontId="97" fillId="18" borderId="0" xfId="0" applyFont="1" applyFill="1">
      <alignment vertical="center"/>
    </xf>
    <xf numFmtId="0" fontId="98" fillId="18" borderId="0" xfId="0" applyFont="1" applyFill="1">
      <alignment vertical="center"/>
    </xf>
    <xf numFmtId="0" fontId="99" fillId="0" borderId="0" xfId="0" applyFont="1">
      <alignment vertical="center"/>
    </xf>
    <xf numFmtId="0" fontId="22" fillId="18" borderId="0" xfId="0" applyFont="1" applyFill="1">
      <alignment vertical="center"/>
    </xf>
    <xf numFmtId="0" fontId="100" fillId="0" borderId="0" xfId="0" applyFont="1">
      <alignment vertical="center"/>
    </xf>
    <xf numFmtId="0" fontId="100" fillId="18" borderId="16" xfId="0" applyFont="1" applyFill="1" applyBorder="1">
      <alignment vertical="center"/>
    </xf>
    <xf numFmtId="0" fontId="100" fillId="18" borderId="22" xfId="0" applyFont="1" applyFill="1" applyBorder="1">
      <alignment vertical="center"/>
    </xf>
    <xf numFmtId="0" fontId="3" fillId="18" borderId="22" xfId="0" applyFont="1" applyFill="1" applyBorder="1">
      <alignment vertical="center"/>
    </xf>
    <xf numFmtId="0" fontId="3" fillId="18" borderId="17" xfId="0" applyFont="1" applyFill="1" applyBorder="1">
      <alignment vertical="center"/>
    </xf>
    <xf numFmtId="0" fontId="100" fillId="18" borderId="18" xfId="0" applyFont="1" applyFill="1" applyBorder="1">
      <alignment vertical="center"/>
    </xf>
    <xf numFmtId="0" fontId="100" fillId="18" borderId="0" xfId="0" applyFont="1" applyFill="1" applyBorder="1">
      <alignment vertical="center"/>
    </xf>
    <xf numFmtId="0" fontId="3" fillId="18" borderId="19" xfId="0" applyFont="1" applyFill="1" applyBorder="1">
      <alignment vertical="center"/>
    </xf>
    <xf numFmtId="0" fontId="100" fillId="18" borderId="20" xfId="0" applyFont="1" applyFill="1" applyBorder="1">
      <alignment vertical="center"/>
    </xf>
    <xf numFmtId="0" fontId="100" fillId="18" borderId="24" xfId="0" applyFont="1" applyFill="1" applyBorder="1">
      <alignment vertical="center"/>
    </xf>
    <xf numFmtId="0" fontId="3" fillId="18" borderId="24" xfId="0" applyFont="1" applyFill="1" applyBorder="1">
      <alignment vertical="center"/>
    </xf>
    <xf numFmtId="0" fontId="3" fillId="18" borderId="21" xfId="0" applyFont="1" applyFill="1" applyBorder="1">
      <alignment vertical="center"/>
    </xf>
    <xf numFmtId="0" fontId="60" fillId="0" borderId="0" xfId="0" applyFont="1">
      <alignment vertical="center"/>
    </xf>
    <xf numFmtId="0" fontId="62" fillId="0" borderId="0" xfId="0" applyFont="1">
      <alignment vertical="center"/>
    </xf>
    <xf numFmtId="0" fontId="4" fillId="18" borderId="0" xfId="0" applyFont="1" applyFill="1">
      <alignment vertical="center"/>
    </xf>
    <xf numFmtId="0" fontId="101" fillId="0" borderId="0" xfId="0" applyFont="1">
      <alignment vertical="center"/>
    </xf>
    <xf numFmtId="0" fontId="43" fillId="19" borderId="0" xfId="0" applyFont="1" applyFill="1">
      <alignment vertical="center"/>
    </xf>
    <xf numFmtId="0" fontId="3" fillId="19" borderId="0" xfId="0" applyFont="1" applyFill="1">
      <alignment vertical="center"/>
    </xf>
    <xf numFmtId="0" fontId="43" fillId="8" borderId="0" xfId="0" applyFont="1" applyFill="1">
      <alignment vertical="center"/>
    </xf>
    <xf numFmtId="0" fontId="3" fillId="8" borderId="0" xfId="0" applyFont="1" applyFill="1">
      <alignment vertical="center"/>
    </xf>
    <xf numFmtId="0" fontId="102" fillId="0" borderId="0" xfId="0" applyFont="1">
      <alignment vertical="center"/>
    </xf>
    <xf numFmtId="0" fontId="103" fillId="0" borderId="0" xfId="0" applyFont="1">
      <alignment vertical="center"/>
    </xf>
    <xf numFmtId="0" fontId="57" fillId="18" borderId="18" xfId="0" applyFont="1" applyFill="1" applyBorder="1">
      <alignment vertical="center"/>
    </xf>
    <xf numFmtId="0" fontId="78" fillId="18" borderId="16" xfId="0" applyFont="1" applyFill="1" applyBorder="1">
      <alignment vertical="center"/>
    </xf>
    <xf numFmtId="0" fontId="22" fillId="18" borderId="22" xfId="0" applyFont="1" applyFill="1" applyBorder="1">
      <alignment vertical="center"/>
    </xf>
    <xf numFmtId="0" fontId="78" fillId="18" borderId="18" xfId="0" applyFont="1" applyFill="1" applyBorder="1">
      <alignment vertical="center"/>
    </xf>
    <xf numFmtId="0" fontId="22" fillId="18" borderId="0" xfId="0" applyFont="1" applyFill="1" applyBorder="1">
      <alignment vertical="center"/>
    </xf>
    <xf numFmtId="0" fontId="78" fillId="18" borderId="20" xfId="0" applyFont="1" applyFill="1" applyBorder="1">
      <alignment vertical="center"/>
    </xf>
    <xf numFmtId="0" fontId="22" fillId="18" borderId="24" xfId="0" applyFont="1" applyFill="1" applyBorder="1">
      <alignment vertical="center"/>
    </xf>
    <xf numFmtId="0" fontId="35" fillId="8" borderId="18" xfId="0" applyFont="1" applyFill="1" applyBorder="1">
      <alignment vertical="center"/>
    </xf>
    <xf numFmtId="0" fontId="35" fillId="8" borderId="20" xfId="0" applyFont="1" applyFill="1" applyBorder="1">
      <alignment vertical="center"/>
    </xf>
    <xf numFmtId="0" fontId="104" fillId="19" borderId="2" xfId="0" applyFont="1" applyFill="1" applyBorder="1">
      <alignment vertical="center"/>
    </xf>
    <xf numFmtId="0" fontId="106" fillId="19" borderId="5" xfId="0" applyFont="1" applyFill="1" applyBorder="1">
      <alignment vertical="center"/>
    </xf>
    <xf numFmtId="0" fontId="105" fillId="19" borderId="0" xfId="0" applyFont="1" applyFill="1" applyBorder="1">
      <alignment vertical="center"/>
    </xf>
    <xf numFmtId="0" fontId="11" fillId="19" borderId="5" xfId="0" applyFont="1" applyFill="1" applyBorder="1">
      <alignment vertical="center"/>
    </xf>
    <xf numFmtId="0" fontId="36" fillId="18" borderId="16" xfId="0" applyFont="1" applyFill="1" applyBorder="1">
      <alignment vertical="center"/>
    </xf>
    <xf numFmtId="0" fontId="42" fillId="18" borderId="22" xfId="0" applyFont="1" applyFill="1" applyBorder="1">
      <alignment vertical="center"/>
    </xf>
    <xf numFmtId="0" fontId="42" fillId="18" borderId="20" xfId="0" applyFont="1" applyFill="1" applyBorder="1">
      <alignment vertical="center"/>
    </xf>
    <xf numFmtId="0" fontId="42" fillId="18" borderId="24" xfId="0" applyFont="1" applyFill="1" applyBorder="1">
      <alignment vertical="center"/>
    </xf>
    <xf numFmtId="0" fontId="104" fillId="8" borderId="0" xfId="0" applyFont="1" applyFill="1" applyBorder="1">
      <alignment vertical="center"/>
    </xf>
    <xf numFmtId="0" fontId="3" fillId="8" borderId="0"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6" xfId="0" applyFont="1" applyFill="1" applyBorder="1">
      <alignment vertical="center"/>
    </xf>
    <xf numFmtId="0" fontId="3" fillId="2" borderId="0" xfId="0" applyFont="1" applyFill="1" applyBorder="1" applyAlignment="1">
      <alignment horizontal="right" vertical="center"/>
    </xf>
    <xf numFmtId="0" fontId="3" fillId="2" borderId="7" xfId="0" applyFont="1" applyFill="1" applyBorder="1">
      <alignment vertical="center"/>
    </xf>
    <xf numFmtId="0" fontId="3" fillId="2" borderId="8" xfId="0" applyFont="1" applyFill="1" applyBorder="1">
      <alignment vertical="center"/>
    </xf>
    <xf numFmtId="0" fontId="3" fillId="2" borderId="9" xfId="0" applyFont="1" applyFill="1" applyBorder="1">
      <alignment vertical="center"/>
    </xf>
    <xf numFmtId="0" fontId="42" fillId="2" borderId="0" xfId="0" applyFont="1" applyFill="1" applyBorder="1">
      <alignment vertical="center"/>
    </xf>
    <xf numFmtId="0" fontId="80" fillId="2" borderId="5" xfId="0" applyFont="1" applyFill="1" applyBorder="1">
      <alignment vertical="center"/>
    </xf>
    <xf numFmtId="0" fontId="80" fillId="2" borderId="0" xfId="0" applyFont="1" applyFill="1" applyBorder="1">
      <alignment vertical="center"/>
    </xf>
    <xf numFmtId="0" fontId="53" fillId="2" borderId="5" xfId="0" applyFont="1" applyFill="1" applyBorder="1">
      <alignment vertical="center"/>
    </xf>
    <xf numFmtId="0" fontId="53" fillId="2" borderId="0" xfId="0" applyFont="1" applyFill="1" applyBorder="1">
      <alignment vertical="center"/>
    </xf>
    <xf numFmtId="0" fontId="99" fillId="2" borderId="5" xfId="0" applyFont="1" applyFill="1" applyBorder="1">
      <alignment vertical="center"/>
    </xf>
    <xf numFmtId="0" fontId="28" fillId="0" borderId="0" xfId="0" applyFont="1">
      <alignment vertical="center"/>
    </xf>
    <xf numFmtId="0" fontId="16" fillId="0" borderId="18" xfId="0" applyFont="1" applyBorder="1">
      <alignment vertical="center"/>
    </xf>
    <xf numFmtId="0" fontId="16" fillId="0" borderId="19" xfId="0" applyFont="1" applyBorder="1">
      <alignment vertical="center"/>
    </xf>
    <xf numFmtId="0" fontId="85" fillId="0" borderId="0" xfId="0" applyFont="1" applyBorder="1">
      <alignment vertical="center"/>
    </xf>
    <xf numFmtId="0" fontId="16" fillId="0" borderId="0" xfId="0" applyFont="1" applyBorder="1" applyAlignment="1">
      <alignment horizontal="center" vertical="center"/>
    </xf>
    <xf numFmtId="0" fontId="86" fillId="0" borderId="0" xfId="0" applyFont="1" applyBorder="1">
      <alignment vertical="center"/>
    </xf>
    <xf numFmtId="0" fontId="15" fillId="18" borderId="0" xfId="0" applyFont="1" applyFill="1" applyBorder="1">
      <alignment vertical="center"/>
    </xf>
    <xf numFmtId="0" fontId="16" fillId="18" borderId="0" xfId="0" applyFont="1" applyFill="1" applyBorder="1">
      <alignment vertical="center"/>
    </xf>
    <xf numFmtId="0" fontId="16" fillId="18" borderId="19" xfId="0" applyFont="1" applyFill="1" applyBorder="1">
      <alignment vertical="center"/>
    </xf>
    <xf numFmtId="0" fontId="4" fillId="27" borderId="0" xfId="0" applyFont="1" applyFill="1">
      <alignment vertical="center"/>
    </xf>
  </cellXfs>
  <cellStyles count="1">
    <cellStyle name="標準" xfId="0" builtinId="0"/>
  </cellStyles>
  <dxfs count="0"/>
  <tableStyles count="0" defaultTableStyle="TableStyleMedium9" defaultPivotStyle="PivotStyleLight16"/>
  <colors>
    <mruColors>
      <color rgb="FFCCFF99"/>
      <color rgb="FF0000FF"/>
      <color rgb="FF66FFFF"/>
      <color rgb="FFFFFF99"/>
      <color rgb="FFCCFFFF"/>
      <color rgb="FFCC99FF"/>
      <color rgb="FFFF9966"/>
      <color rgb="FFCCFFCC"/>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4" Type="http://schemas.openxmlformats.org/officeDocument/2006/relationships/image" Target="../media/image7.gif"/></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197</xdr:row>
      <xdr:rowOff>85725</xdr:rowOff>
    </xdr:from>
    <xdr:to>
      <xdr:col>4</xdr:col>
      <xdr:colOff>695325</xdr:colOff>
      <xdr:row>199</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283</xdr:row>
      <xdr:rowOff>76199</xdr:rowOff>
    </xdr:from>
    <xdr:to>
      <xdr:col>6</xdr:col>
      <xdr:colOff>809625</xdr:colOff>
      <xdr:row>285</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657226</xdr:colOff>
      <xdr:row>408</xdr:row>
      <xdr:rowOff>11208</xdr:rowOff>
    </xdr:from>
    <xdr:to>
      <xdr:col>6</xdr:col>
      <xdr:colOff>542926</xdr:colOff>
      <xdr:row>416</xdr:row>
      <xdr:rowOff>13056</xdr:rowOff>
    </xdr:to>
    <xdr:pic>
      <xdr:nvPicPr>
        <xdr:cNvPr id="112" name="図 1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4626" y="63638208"/>
          <a:ext cx="1943100" cy="1144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209550</xdr:colOff>
      <xdr:row>18</xdr:row>
      <xdr:rowOff>76200</xdr:rowOff>
    </xdr:from>
    <xdr:to>
      <xdr:col>6</xdr:col>
      <xdr:colOff>400050</xdr:colOff>
      <xdr:row>18</xdr:row>
      <xdr:rowOff>95250</xdr:rowOff>
    </xdr:to>
    <xdr:cxnSp macro="">
      <xdr:nvCxnSpPr>
        <xdr:cNvPr id="3" name="直線コネクタ 2"/>
        <xdr:cNvCxnSpPr/>
      </xdr:nvCxnSpPr>
      <xdr:spPr>
        <a:xfrm>
          <a:off x="2952750" y="29527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14</xdr:row>
      <xdr:rowOff>9525</xdr:rowOff>
    </xdr:from>
    <xdr:to>
      <xdr:col>6</xdr:col>
      <xdr:colOff>390525</xdr:colOff>
      <xdr:row>18</xdr:row>
      <xdr:rowOff>95250</xdr:rowOff>
    </xdr:to>
    <xdr:cxnSp macro="">
      <xdr:nvCxnSpPr>
        <xdr:cNvPr id="4" name="直線コネクタ 3"/>
        <xdr:cNvCxnSpPr/>
      </xdr:nvCxnSpPr>
      <xdr:spPr>
        <a:xfrm flipH="1" flipV="1">
          <a:off x="4495800" y="23145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16</xdr:row>
      <xdr:rowOff>66675</xdr:rowOff>
    </xdr:from>
    <xdr:to>
      <xdr:col>5</xdr:col>
      <xdr:colOff>342901</xdr:colOff>
      <xdr:row>18</xdr:row>
      <xdr:rowOff>76201</xdr:rowOff>
    </xdr:to>
    <xdr:cxnSp macro="">
      <xdr:nvCxnSpPr>
        <xdr:cNvPr id="6" name="直線コネクタ 5"/>
        <xdr:cNvCxnSpPr/>
      </xdr:nvCxnSpPr>
      <xdr:spPr>
        <a:xfrm flipH="1" flipV="1">
          <a:off x="3771900" y="265747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18</xdr:row>
      <xdr:rowOff>76200</xdr:rowOff>
    </xdr:from>
    <xdr:to>
      <xdr:col>4</xdr:col>
      <xdr:colOff>228600</xdr:colOff>
      <xdr:row>21</xdr:row>
      <xdr:rowOff>66675</xdr:rowOff>
    </xdr:to>
    <xdr:cxnSp macro="">
      <xdr:nvCxnSpPr>
        <xdr:cNvPr id="8" name="直線コネクタ 7"/>
        <xdr:cNvCxnSpPr/>
      </xdr:nvCxnSpPr>
      <xdr:spPr>
        <a:xfrm flipH="1" flipV="1">
          <a:off x="2952751" y="295275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18</xdr:row>
      <xdr:rowOff>85725</xdr:rowOff>
    </xdr:from>
    <xdr:to>
      <xdr:col>2</xdr:col>
      <xdr:colOff>600075</xdr:colOff>
      <xdr:row>18</xdr:row>
      <xdr:rowOff>104775</xdr:rowOff>
    </xdr:to>
    <xdr:cxnSp macro="">
      <xdr:nvCxnSpPr>
        <xdr:cNvPr id="10" name="直線コネクタ 9"/>
        <xdr:cNvCxnSpPr/>
      </xdr:nvCxnSpPr>
      <xdr:spPr>
        <a:xfrm>
          <a:off x="409575" y="296227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14</xdr:row>
      <xdr:rowOff>19050</xdr:rowOff>
    </xdr:from>
    <xdr:to>
      <xdr:col>2</xdr:col>
      <xdr:colOff>590550</xdr:colOff>
      <xdr:row>18</xdr:row>
      <xdr:rowOff>104775</xdr:rowOff>
    </xdr:to>
    <xdr:cxnSp macro="">
      <xdr:nvCxnSpPr>
        <xdr:cNvPr id="11" name="直線コネクタ 10"/>
        <xdr:cNvCxnSpPr/>
      </xdr:nvCxnSpPr>
      <xdr:spPr>
        <a:xfrm flipH="1" flipV="1">
          <a:off x="1952625" y="232410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16</xdr:row>
      <xdr:rowOff>76200</xdr:rowOff>
    </xdr:from>
    <xdr:to>
      <xdr:col>1</xdr:col>
      <xdr:colOff>542926</xdr:colOff>
      <xdr:row>18</xdr:row>
      <xdr:rowOff>85726</xdr:rowOff>
    </xdr:to>
    <xdr:cxnSp macro="">
      <xdr:nvCxnSpPr>
        <xdr:cNvPr id="12" name="直線コネクタ 11"/>
        <xdr:cNvCxnSpPr/>
      </xdr:nvCxnSpPr>
      <xdr:spPr>
        <a:xfrm flipH="1" flipV="1">
          <a:off x="1228725" y="266700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18</xdr:row>
      <xdr:rowOff>85725</xdr:rowOff>
    </xdr:from>
    <xdr:to>
      <xdr:col>0</xdr:col>
      <xdr:colOff>428625</xdr:colOff>
      <xdr:row>21</xdr:row>
      <xdr:rowOff>76200</xdr:rowOff>
    </xdr:to>
    <xdr:cxnSp macro="">
      <xdr:nvCxnSpPr>
        <xdr:cNvPr id="13" name="直線コネクタ 12"/>
        <xdr:cNvCxnSpPr/>
      </xdr:nvCxnSpPr>
      <xdr:spPr>
        <a:xfrm flipH="1" flipV="1">
          <a:off x="409576" y="296227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51</xdr:row>
      <xdr:rowOff>104775</xdr:rowOff>
    </xdr:from>
    <xdr:to>
      <xdr:col>6</xdr:col>
      <xdr:colOff>371475</xdr:colOff>
      <xdr:row>51</xdr:row>
      <xdr:rowOff>123825</xdr:rowOff>
    </xdr:to>
    <xdr:cxnSp macro="">
      <xdr:nvCxnSpPr>
        <xdr:cNvPr id="18" name="直線コネクタ 17"/>
        <xdr:cNvCxnSpPr/>
      </xdr:nvCxnSpPr>
      <xdr:spPr>
        <a:xfrm>
          <a:off x="2924175" y="77914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47</xdr:row>
      <xdr:rowOff>0</xdr:rowOff>
    </xdr:from>
    <xdr:to>
      <xdr:col>4</xdr:col>
      <xdr:colOff>171450</xdr:colOff>
      <xdr:row>51</xdr:row>
      <xdr:rowOff>85725</xdr:rowOff>
    </xdr:to>
    <xdr:cxnSp macro="">
      <xdr:nvCxnSpPr>
        <xdr:cNvPr id="19" name="直線コネクタ 18"/>
        <xdr:cNvCxnSpPr/>
      </xdr:nvCxnSpPr>
      <xdr:spPr>
        <a:xfrm flipH="1" flipV="1">
          <a:off x="2905125" y="71151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247650</xdr:colOff>
      <xdr:row>51</xdr:row>
      <xdr:rowOff>104776</xdr:rowOff>
    </xdr:from>
    <xdr:to>
      <xdr:col>5</xdr:col>
      <xdr:colOff>247652</xdr:colOff>
      <xdr:row>54</xdr:row>
      <xdr:rowOff>76200</xdr:rowOff>
    </xdr:to>
    <xdr:cxnSp macro="">
      <xdr:nvCxnSpPr>
        <xdr:cNvPr id="20" name="直線コネクタ 19"/>
        <xdr:cNvCxnSpPr/>
      </xdr:nvCxnSpPr>
      <xdr:spPr>
        <a:xfrm flipH="1">
          <a:off x="3676650" y="7791451"/>
          <a:ext cx="2" cy="4000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371477</xdr:colOff>
      <xdr:row>51</xdr:row>
      <xdr:rowOff>123826</xdr:rowOff>
    </xdr:from>
    <xdr:to>
      <xdr:col>6</xdr:col>
      <xdr:colOff>381000</xdr:colOff>
      <xdr:row>56</xdr:row>
      <xdr:rowOff>114300</xdr:rowOff>
    </xdr:to>
    <xdr:cxnSp macro="">
      <xdr:nvCxnSpPr>
        <xdr:cNvPr id="22" name="直線コネクタ 21"/>
        <xdr:cNvCxnSpPr/>
      </xdr:nvCxnSpPr>
      <xdr:spPr>
        <a:xfrm>
          <a:off x="4486277" y="7810501"/>
          <a:ext cx="9523" cy="7048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666750</xdr:colOff>
      <xdr:row>45</xdr:row>
      <xdr:rowOff>47625</xdr:rowOff>
    </xdr:from>
    <xdr:ext cx="402482" cy="275717"/>
    <xdr:sp macro="" textlink="">
      <xdr:nvSpPr>
        <xdr:cNvPr id="25" name="テキスト ボックス 24"/>
        <xdr:cNvSpPr txBox="1"/>
      </xdr:nvSpPr>
      <xdr:spPr>
        <a:xfrm>
          <a:off x="2724150" y="6877050"/>
          <a:ext cx="40248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r>
            <a:rPr kumimoji="1" lang="ja-JP" altLang="en-US" sz="1100"/>
            <a:t>株</a:t>
          </a:r>
          <a:endParaRPr kumimoji="1" lang="en-US" altLang="ja-JP" sz="1100"/>
        </a:p>
      </xdr:txBody>
    </xdr:sp>
    <xdr:clientData/>
  </xdr:oneCellAnchor>
  <xdr:oneCellAnchor>
    <xdr:from>
      <xdr:col>5</xdr:col>
      <xdr:colOff>123825</xdr:colOff>
      <xdr:row>54</xdr:row>
      <xdr:rowOff>95250</xdr:rowOff>
    </xdr:from>
    <xdr:ext cx="256160" cy="264560"/>
    <xdr:sp macro="" textlink="">
      <xdr:nvSpPr>
        <xdr:cNvPr id="26" name="テキスト ボックス 25"/>
        <xdr:cNvSpPr txBox="1"/>
      </xdr:nvSpPr>
      <xdr:spPr>
        <a:xfrm>
          <a:off x="3552825" y="8210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twoCellAnchor>
    <xdr:from>
      <xdr:col>2</xdr:col>
      <xdr:colOff>142875</xdr:colOff>
      <xdr:row>221</xdr:row>
      <xdr:rowOff>28575</xdr:rowOff>
    </xdr:from>
    <xdr:to>
      <xdr:col>2</xdr:col>
      <xdr:colOff>142875</xdr:colOff>
      <xdr:row>227</xdr:row>
      <xdr:rowOff>9525</xdr:rowOff>
    </xdr:to>
    <xdr:cxnSp macro="">
      <xdr:nvCxnSpPr>
        <xdr:cNvPr id="5" name="直線コネクタ 4"/>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227</xdr:row>
      <xdr:rowOff>19050</xdr:rowOff>
    </xdr:from>
    <xdr:to>
      <xdr:col>4</xdr:col>
      <xdr:colOff>209550</xdr:colOff>
      <xdr:row>227</xdr:row>
      <xdr:rowOff>19050</xdr:rowOff>
    </xdr:to>
    <xdr:cxnSp macro="">
      <xdr:nvCxnSpPr>
        <xdr:cNvPr id="21" name="直線コネクタ 20"/>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223</xdr:row>
      <xdr:rowOff>38100</xdr:rowOff>
    </xdr:from>
    <xdr:to>
      <xdr:col>4</xdr:col>
      <xdr:colOff>352425</xdr:colOff>
      <xdr:row>223</xdr:row>
      <xdr:rowOff>38100</xdr:rowOff>
    </xdr:to>
    <xdr:cxnSp macro="">
      <xdr:nvCxnSpPr>
        <xdr:cNvPr id="23" name="直線コネクタ 22"/>
        <xdr:cNvCxnSpPr/>
      </xdr:nvCxnSpPr>
      <xdr:spPr>
        <a:xfrm>
          <a:off x="2085975" y="36271200"/>
          <a:ext cx="10096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223</xdr:row>
      <xdr:rowOff>47625</xdr:rowOff>
    </xdr:from>
    <xdr:to>
      <xdr:col>3</xdr:col>
      <xdr:colOff>38100</xdr:colOff>
      <xdr:row>227</xdr:row>
      <xdr:rowOff>0</xdr:rowOff>
    </xdr:to>
    <xdr:cxnSp macro="">
      <xdr:nvCxnSpPr>
        <xdr:cNvPr id="24" name="直線コネクタ 23"/>
        <xdr:cNvCxnSpPr/>
      </xdr:nvCxnSpPr>
      <xdr:spPr>
        <a:xfrm flipV="1">
          <a:off x="1533525" y="36280725"/>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243</xdr:row>
      <xdr:rowOff>28575</xdr:rowOff>
    </xdr:from>
    <xdr:to>
      <xdr:col>2</xdr:col>
      <xdr:colOff>142875</xdr:colOff>
      <xdr:row>249</xdr:row>
      <xdr:rowOff>9525</xdr:rowOff>
    </xdr:to>
    <xdr:cxnSp macro="">
      <xdr:nvCxnSpPr>
        <xdr:cNvPr id="27" name="直線コネクタ 26"/>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249</xdr:row>
      <xdr:rowOff>19050</xdr:rowOff>
    </xdr:from>
    <xdr:to>
      <xdr:col>4</xdr:col>
      <xdr:colOff>209550</xdr:colOff>
      <xdr:row>249</xdr:row>
      <xdr:rowOff>19050</xdr:rowOff>
    </xdr:to>
    <xdr:cxnSp macro="">
      <xdr:nvCxnSpPr>
        <xdr:cNvPr id="28" name="直線コネクタ 27"/>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xdr:colOff>
      <xdr:row>249</xdr:row>
      <xdr:rowOff>9525</xdr:rowOff>
    </xdr:from>
    <xdr:to>
      <xdr:col>4</xdr:col>
      <xdr:colOff>76200</xdr:colOff>
      <xdr:row>249</xdr:row>
      <xdr:rowOff>9525</xdr:rowOff>
    </xdr:to>
    <xdr:cxnSp macro="">
      <xdr:nvCxnSpPr>
        <xdr:cNvPr id="29" name="直線コネクタ 28"/>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245</xdr:row>
      <xdr:rowOff>19050</xdr:rowOff>
    </xdr:from>
    <xdr:to>
      <xdr:col>3</xdr:col>
      <xdr:colOff>66675</xdr:colOff>
      <xdr:row>249</xdr:row>
      <xdr:rowOff>9525</xdr:rowOff>
    </xdr:to>
    <xdr:cxnSp macro="">
      <xdr:nvCxnSpPr>
        <xdr:cNvPr id="30" name="直線コネクタ 29"/>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282</xdr:row>
      <xdr:rowOff>28575</xdr:rowOff>
    </xdr:from>
    <xdr:to>
      <xdr:col>2</xdr:col>
      <xdr:colOff>142875</xdr:colOff>
      <xdr:row>292</xdr:row>
      <xdr:rowOff>0</xdr:rowOff>
    </xdr:to>
    <xdr:cxnSp macro="">
      <xdr:nvCxnSpPr>
        <xdr:cNvPr id="34" name="直線コネクタ 3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288</xdr:row>
      <xdr:rowOff>19050</xdr:rowOff>
    </xdr:from>
    <xdr:to>
      <xdr:col>4</xdr:col>
      <xdr:colOff>209550</xdr:colOff>
      <xdr:row>288</xdr:row>
      <xdr:rowOff>19050</xdr:rowOff>
    </xdr:to>
    <xdr:cxnSp macro="">
      <xdr:nvCxnSpPr>
        <xdr:cNvPr id="35" name="直線コネクタ 3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666750</xdr:colOff>
      <xdr:row>288</xdr:row>
      <xdr:rowOff>9525</xdr:rowOff>
    </xdr:from>
    <xdr:to>
      <xdr:col>4</xdr:col>
      <xdr:colOff>66675</xdr:colOff>
      <xdr:row>288</xdr:row>
      <xdr:rowOff>19050</xdr:rowOff>
    </xdr:to>
    <xdr:cxnSp macro="">
      <xdr:nvCxnSpPr>
        <xdr:cNvPr id="36" name="直線コネクタ 35"/>
        <xdr:cNvCxnSpPr/>
      </xdr:nvCxnSpPr>
      <xdr:spPr>
        <a:xfrm>
          <a:off x="2038350" y="45529500"/>
          <a:ext cx="7715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123825</xdr:colOff>
      <xdr:row>288</xdr:row>
      <xdr:rowOff>9525</xdr:rowOff>
    </xdr:from>
    <xdr:to>
      <xdr:col>3</xdr:col>
      <xdr:colOff>0</xdr:colOff>
      <xdr:row>291</xdr:row>
      <xdr:rowOff>104775</xdr:rowOff>
    </xdr:to>
    <xdr:cxnSp macro="">
      <xdr:nvCxnSpPr>
        <xdr:cNvPr id="37" name="直線コネクタ 36"/>
        <xdr:cNvCxnSpPr/>
      </xdr:nvCxnSpPr>
      <xdr:spPr>
        <a:xfrm flipV="1">
          <a:off x="1495425" y="45529500"/>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326</xdr:row>
      <xdr:rowOff>28575</xdr:rowOff>
    </xdr:from>
    <xdr:to>
      <xdr:col>3</xdr:col>
      <xdr:colOff>142875</xdr:colOff>
      <xdr:row>332</xdr:row>
      <xdr:rowOff>9525</xdr:rowOff>
    </xdr:to>
    <xdr:cxnSp macro="">
      <xdr:nvCxnSpPr>
        <xdr:cNvPr id="31" name="直線コネクタ 30"/>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332</xdr:row>
      <xdr:rowOff>19050</xdr:rowOff>
    </xdr:from>
    <xdr:to>
      <xdr:col>5</xdr:col>
      <xdr:colOff>209550</xdr:colOff>
      <xdr:row>332</xdr:row>
      <xdr:rowOff>19050</xdr:rowOff>
    </xdr:to>
    <xdr:cxnSp macro="">
      <xdr:nvCxnSpPr>
        <xdr:cNvPr id="32" name="直線コネクタ 31"/>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328</xdr:row>
      <xdr:rowOff>19050</xdr:rowOff>
    </xdr:from>
    <xdr:to>
      <xdr:col>4</xdr:col>
      <xdr:colOff>152400</xdr:colOff>
      <xdr:row>328</xdr:row>
      <xdr:rowOff>19050</xdr:rowOff>
    </xdr:to>
    <xdr:cxnSp macro="">
      <xdr:nvCxnSpPr>
        <xdr:cNvPr id="33" name="直線コネクタ 32"/>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328</xdr:row>
      <xdr:rowOff>19050</xdr:rowOff>
    </xdr:from>
    <xdr:to>
      <xdr:col>5</xdr:col>
      <xdr:colOff>47625</xdr:colOff>
      <xdr:row>332</xdr:row>
      <xdr:rowOff>9525</xdr:rowOff>
    </xdr:to>
    <xdr:cxnSp macro="">
      <xdr:nvCxnSpPr>
        <xdr:cNvPr id="38" name="直線コネクタ 37"/>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348</xdr:row>
      <xdr:rowOff>28575</xdr:rowOff>
    </xdr:from>
    <xdr:to>
      <xdr:col>2</xdr:col>
      <xdr:colOff>142875</xdr:colOff>
      <xdr:row>354</xdr:row>
      <xdr:rowOff>9525</xdr:rowOff>
    </xdr:to>
    <xdr:cxnSp macro="">
      <xdr:nvCxnSpPr>
        <xdr:cNvPr id="39" name="直線コネクタ 38"/>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354</xdr:row>
      <xdr:rowOff>19050</xdr:rowOff>
    </xdr:from>
    <xdr:to>
      <xdr:col>4</xdr:col>
      <xdr:colOff>209550</xdr:colOff>
      <xdr:row>354</xdr:row>
      <xdr:rowOff>19050</xdr:rowOff>
    </xdr:to>
    <xdr:cxnSp macro="">
      <xdr:nvCxnSpPr>
        <xdr:cNvPr id="40" name="直線コネクタ 39"/>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354</xdr:row>
      <xdr:rowOff>9525</xdr:rowOff>
    </xdr:from>
    <xdr:to>
      <xdr:col>3</xdr:col>
      <xdr:colOff>66675</xdr:colOff>
      <xdr:row>354</xdr:row>
      <xdr:rowOff>19050</xdr:rowOff>
    </xdr:to>
    <xdr:cxnSp macro="">
      <xdr:nvCxnSpPr>
        <xdr:cNvPr id="41" name="直線コネクタ 40"/>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348</xdr:row>
      <xdr:rowOff>133351</xdr:rowOff>
    </xdr:from>
    <xdr:to>
      <xdr:col>4</xdr:col>
      <xdr:colOff>114300</xdr:colOff>
      <xdr:row>354</xdr:row>
      <xdr:rowOff>19050</xdr:rowOff>
    </xdr:to>
    <xdr:cxnSp macro="">
      <xdr:nvCxnSpPr>
        <xdr:cNvPr id="42" name="直線コネクタ 41"/>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387</xdr:row>
      <xdr:rowOff>28575</xdr:rowOff>
    </xdr:from>
    <xdr:to>
      <xdr:col>2</xdr:col>
      <xdr:colOff>142875</xdr:colOff>
      <xdr:row>397</xdr:row>
      <xdr:rowOff>0</xdr:rowOff>
    </xdr:to>
    <xdr:cxnSp macro="">
      <xdr:nvCxnSpPr>
        <xdr:cNvPr id="44" name="直線コネクタ 4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393</xdr:row>
      <xdr:rowOff>19050</xdr:rowOff>
    </xdr:from>
    <xdr:to>
      <xdr:col>4</xdr:col>
      <xdr:colOff>209550</xdr:colOff>
      <xdr:row>393</xdr:row>
      <xdr:rowOff>19050</xdr:rowOff>
    </xdr:to>
    <xdr:cxnSp macro="">
      <xdr:nvCxnSpPr>
        <xdr:cNvPr id="45" name="直線コネクタ 4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393</xdr:row>
      <xdr:rowOff>9525</xdr:rowOff>
    </xdr:from>
    <xdr:to>
      <xdr:col>2</xdr:col>
      <xdr:colOff>676275</xdr:colOff>
      <xdr:row>393</xdr:row>
      <xdr:rowOff>19050</xdr:rowOff>
    </xdr:to>
    <xdr:cxnSp macro="">
      <xdr:nvCxnSpPr>
        <xdr:cNvPr id="46" name="直線コネクタ 45"/>
        <xdr:cNvCxnSpPr/>
      </xdr:nvCxnSpPr>
      <xdr:spPr>
        <a:xfrm>
          <a:off x="1504950" y="612743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66676</xdr:colOff>
      <xdr:row>393</xdr:row>
      <xdr:rowOff>38101</xdr:rowOff>
    </xdr:from>
    <xdr:to>
      <xdr:col>4</xdr:col>
      <xdr:colOff>85725</xdr:colOff>
      <xdr:row>396</xdr:row>
      <xdr:rowOff>95250</xdr:rowOff>
    </xdr:to>
    <xdr:cxnSp macro="">
      <xdr:nvCxnSpPr>
        <xdr:cNvPr id="47" name="直線コネクタ 46"/>
        <xdr:cNvCxnSpPr/>
      </xdr:nvCxnSpPr>
      <xdr:spPr>
        <a:xfrm flipH="1" flipV="1">
          <a:off x="2124076" y="61302901"/>
          <a:ext cx="704849" cy="4857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9525</xdr:colOff>
      <xdr:row>420</xdr:row>
      <xdr:rowOff>57150</xdr:rowOff>
    </xdr:from>
    <xdr:to>
      <xdr:col>6</xdr:col>
      <xdr:colOff>457200</xdr:colOff>
      <xdr:row>427</xdr:row>
      <xdr:rowOff>114300</xdr:rowOff>
    </xdr:to>
    <xdr:pic>
      <xdr:nvPicPr>
        <xdr:cNvPr id="118" name="図 1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52725" y="65398650"/>
          <a:ext cx="1819275"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257175</xdr:colOff>
      <xdr:row>430</xdr:row>
      <xdr:rowOff>66675</xdr:rowOff>
    </xdr:from>
    <xdr:to>
      <xdr:col>7</xdr:col>
      <xdr:colOff>266700</xdr:colOff>
      <xdr:row>440</xdr:row>
      <xdr:rowOff>38100</xdr:rowOff>
    </xdr:to>
    <xdr:cxnSp macro="">
      <xdr:nvCxnSpPr>
        <xdr:cNvPr id="123" name="直線コネクタ 122"/>
        <xdr:cNvCxnSpPr/>
      </xdr:nvCxnSpPr>
      <xdr:spPr>
        <a:xfrm flipV="1">
          <a:off x="5057775" y="66875025"/>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436</xdr:row>
      <xdr:rowOff>57150</xdr:rowOff>
    </xdr:from>
    <xdr:to>
      <xdr:col>10</xdr:col>
      <xdr:colOff>666750</xdr:colOff>
      <xdr:row>436</xdr:row>
      <xdr:rowOff>57150</xdr:rowOff>
    </xdr:to>
    <xdr:cxnSp macro="">
      <xdr:nvCxnSpPr>
        <xdr:cNvPr id="124" name="直線コネクタ 123"/>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436</xdr:row>
      <xdr:rowOff>47625</xdr:rowOff>
    </xdr:from>
    <xdr:to>
      <xdr:col>8</xdr:col>
      <xdr:colOff>114300</xdr:colOff>
      <xdr:row>436</xdr:row>
      <xdr:rowOff>57150</xdr:rowOff>
    </xdr:to>
    <xdr:cxnSp macro="">
      <xdr:nvCxnSpPr>
        <xdr:cNvPr id="125" name="直線コネクタ 124"/>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434</xdr:row>
      <xdr:rowOff>28575</xdr:rowOff>
    </xdr:from>
    <xdr:to>
      <xdr:col>8</xdr:col>
      <xdr:colOff>314325</xdr:colOff>
      <xdr:row>436</xdr:row>
      <xdr:rowOff>66675</xdr:rowOff>
    </xdr:to>
    <xdr:cxnSp macro="">
      <xdr:nvCxnSpPr>
        <xdr:cNvPr id="126" name="直線コネクタ 125"/>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434</xdr:row>
      <xdr:rowOff>47626</xdr:rowOff>
    </xdr:from>
    <xdr:to>
      <xdr:col>9</xdr:col>
      <xdr:colOff>276225</xdr:colOff>
      <xdr:row>436</xdr:row>
      <xdr:rowOff>57150</xdr:rowOff>
    </xdr:to>
    <xdr:cxnSp macro="">
      <xdr:nvCxnSpPr>
        <xdr:cNvPr id="128" name="直線コネクタ 127"/>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436</xdr:row>
      <xdr:rowOff>47625</xdr:rowOff>
    </xdr:from>
    <xdr:to>
      <xdr:col>10</xdr:col>
      <xdr:colOff>114300</xdr:colOff>
      <xdr:row>436</xdr:row>
      <xdr:rowOff>57150</xdr:rowOff>
    </xdr:to>
    <xdr:cxnSp macro="">
      <xdr:nvCxnSpPr>
        <xdr:cNvPr id="134" name="直線コネクタ 133"/>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436</xdr:row>
      <xdr:rowOff>47625</xdr:rowOff>
    </xdr:from>
    <xdr:ext cx="326308" cy="275717"/>
    <xdr:sp macro="" textlink="">
      <xdr:nvSpPr>
        <xdr:cNvPr id="135" name="テキスト ボックス 134"/>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436</xdr:row>
      <xdr:rowOff>57150</xdr:rowOff>
    </xdr:from>
    <xdr:ext cx="403700" cy="275717"/>
    <xdr:sp macro="" textlink="">
      <xdr:nvSpPr>
        <xdr:cNvPr id="136" name="テキスト ボックス 135"/>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436</xdr:row>
      <xdr:rowOff>38100</xdr:rowOff>
    </xdr:from>
    <xdr:ext cx="365165" cy="275717"/>
    <xdr:sp macro="" textlink="">
      <xdr:nvSpPr>
        <xdr:cNvPr id="137" name="テキスト ボックス 136"/>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434</xdr:row>
      <xdr:rowOff>19050</xdr:rowOff>
    </xdr:from>
    <xdr:to>
      <xdr:col>8</xdr:col>
      <xdr:colOff>323850</xdr:colOff>
      <xdr:row>434</xdr:row>
      <xdr:rowOff>28576</xdr:rowOff>
    </xdr:to>
    <xdr:cxnSp macro="">
      <xdr:nvCxnSpPr>
        <xdr:cNvPr id="139" name="直線コネクタ 13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445</xdr:row>
      <xdr:rowOff>85725</xdr:rowOff>
    </xdr:from>
    <xdr:to>
      <xdr:col>0</xdr:col>
      <xdr:colOff>266700</xdr:colOff>
      <xdr:row>455</xdr:row>
      <xdr:rowOff>66675</xdr:rowOff>
    </xdr:to>
    <xdr:cxnSp macro="">
      <xdr:nvCxnSpPr>
        <xdr:cNvPr id="141" name="直線コネクタ 140"/>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455</xdr:row>
      <xdr:rowOff>66675</xdr:rowOff>
    </xdr:from>
    <xdr:to>
      <xdr:col>5</xdr:col>
      <xdr:colOff>542925</xdr:colOff>
      <xdr:row>455</xdr:row>
      <xdr:rowOff>76200</xdr:rowOff>
    </xdr:to>
    <xdr:cxnSp macro="">
      <xdr:nvCxnSpPr>
        <xdr:cNvPr id="142" name="直線コネクタ 141"/>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447</xdr:row>
      <xdr:rowOff>47625</xdr:rowOff>
    </xdr:from>
    <xdr:to>
      <xdr:col>2</xdr:col>
      <xdr:colOff>95250</xdr:colOff>
      <xdr:row>452</xdr:row>
      <xdr:rowOff>66675</xdr:rowOff>
    </xdr:to>
    <xdr:cxnSp macro="">
      <xdr:nvCxnSpPr>
        <xdr:cNvPr id="144" name="直線コネクタ 143"/>
        <xdr:cNvCxnSpPr/>
      </xdr:nvCxnSpPr>
      <xdr:spPr>
        <a:xfrm>
          <a:off x="695326" y="69589650"/>
          <a:ext cx="771524" cy="7334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85726</xdr:colOff>
      <xdr:row>452</xdr:row>
      <xdr:rowOff>57150</xdr:rowOff>
    </xdr:from>
    <xdr:to>
      <xdr:col>3</xdr:col>
      <xdr:colOff>476250</xdr:colOff>
      <xdr:row>453</xdr:row>
      <xdr:rowOff>104775</xdr:rowOff>
    </xdr:to>
    <xdr:cxnSp macro="">
      <xdr:nvCxnSpPr>
        <xdr:cNvPr id="146" name="直線コネクタ 145"/>
        <xdr:cNvCxnSpPr/>
      </xdr:nvCxnSpPr>
      <xdr:spPr>
        <a:xfrm>
          <a:off x="1457326" y="70313550"/>
          <a:ext cx="1076324" cy="1905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469</xdr:row>
      <xdr:rowOff>66675</xdr:rowOff>
    </xdr:from>
    <xdr:to>
      <xdr:col>7</xdr:col>
      <xdr:colOff>266700</xdr:colOff>
      <xdr:row>479</xdr:row>
      <xdr:rowOff>38100</xdr:rowOff>
    </xdr:to>
    <xdr:cxnSp macro="">
      <xdr:nvCxnSpPr>
        <xdr:cNvPr id="150" name="直線コネクタ 149"/>
        <xdr:cNvCxnSpPr/>
      </xdr:nvCxnSpPr>
      <xdr:spPr>
        <a:xfrm flipV="1">
          <a:off x="5057775" y="66875025"/>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475</xdr:row>
      <xdr:rowOff>57150</xdr:rowOff>
    </xdr:from>
    <xdr:to>
      <xdr:col>10</xdr:col>
      <xdr:colOff>666750</xdr:colOff>
      <xdr:row>475</xdr:row>
      <xdr:rowOff>57150</xdr:rowOff>
    </xdr:to>
    <xdr:cxnSp macro="">
      <xdr:nvCxnSpPr>
        <xdr:cNvPr id="151" name="直線コネクタ 150"/>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475</xdr:row>
      <xdr:rowOff>47625</xdr:rowOff>
    </xdr:from>
    <xdr:to>
      <xdr:col>8</xdr:col>
      <xdr:colOff>114300</xdr:colOff>
      <xdr:row>475</xdr:row>
      <xdr:rowOff>57150</xdr:rowOff>
    </xdr:to>
    <xdr:cxnSp macro="">
      <xdr:nvCxnSpPr>
        <xdr:cNvPr id="152" name="直線コネクタ 151"/>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473</xdr:row>
      <xdr:rowOff>28575</xdr:rowOff>
    </xdr:from>
    <xdr:to>
      <xdr:col>8</xdr:col>
      <xdr:colOff>314325</xdr:colOff>
      <xdr:row>475</xdr:row>
      <xdr:rowOff>66675</xdr:rowOff>
    </xdr:to>
    <xdr:cxnSp macro="">
      <xdr:nvCxnSpPr>
        <xdr:cNvPr id="153" name="直線コネクタ 152"/>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473</xdr:row>
      <xdr:rowOff>47626</xdr:rowOff>
    </xdr:from>
    <xdr:to>
      <xdr:col>9</xdr:col>
      <xdr:colOff>276225</xdr:colOff>
      <xdr:row>475</xdr:row>
      <xdr:rowOff>57150</xdr:rowOff>
    </xdr:to>
    <xdr:cxnSp macro="">
      <xdr:nvCxnSpPr>
        <xdr:cNvPr id="154" name="直線コネクタ 153"/>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475</xdr:row>
      <xdr:rowOff>47625</xdr:rowOff>
    </xdr:from>
    <xdr:to>
      <xdr:col>10</xdr:col>
      <xdr:colOff>114300</xdr:colOff>
      <xdr:row>475</xdr:row>
      <xdr:rowOff>57150</xdr:rowOff>
    </xdr:to>
    <xdr:cxnSp macro="">
      <xdr:nvCxnSpPr>
        <xdr:cNvPr id="155" name="直線コネクタ 154"/>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475</xdr:row>
      <xdr:rowOff>47625</xdr:rowOff>
    </xdr:from>
    <xdr:ext cx="326308" cy="275717"/>
    <xdr:sp macro="" textlink="">
      <xdr:nvSpPr>
        <xdr:cNvPr id="156" name="テキスト ボックス 155"/>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475</xdr:row>
      <xdr:rowOff>57150</xdr:rowOff>
    </xdr:from>
    <xdr:ext cx="403700" cy="275717"/>
    <xdr:sp macro="" textlink="">
      <xdr:nvSpPr>
        <xdr:cNvPr id="157" name="テキスト ボックス 156"/>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475</xdr:row>
      <xdr:rowOff>38100</xdr:rowOff>
    </xdr:from>
    <xdr:ext cx="365165" cy="275717"/>
    <xdr:sp macro="" textlink="">
      <xdr:nvSpPr>
        <xdr:cNvPr id="158" name="テキスト ボックス 157"/>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473</xdr:row>
      <xdr:rowOff>19050</xdr:rowOff>
    </xdr:from>
    <xdr:to>
      <xdr:col>8</xdr:col>
      <xdr:colOff>323850</xdr:colOff>
      <xdr:row>473</xdr:row>
      <xdr:rowOff>28576</xdr:rowOff>
    </xdr:to>
    <xdr:cxnSp macro="">
      <xdr:nvCxnSpPr>
        <xdr:cNvPr id="159" name="直線コネクタ 15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447</xdr:row>
      <xdr:rowOff>57150</xdr:rowOff>
    </xdr:from>
    <xdr:to>
      <xdr:col>1</xdr:col>
      <xdr:colOff>0</xdr:colOff>
      <xdr:row>455</xdr:row>
      <xdr:rowOff>85725</xdr:rowOff>
    </xdr:to>
    <xdr:cxnSp macro="">
      <xdr:nvCxnSpPr>
        <xdr:cNvPr id="161" name="直線コネクタ 160"/>
        <xdr:cNvCxnSpPr/>
      </xdr:nvCxnSpPr>
      <xdr:spPr>
        <a:xfrm>
          <a:off x="685800" y="69599175"/>
          <a:ext cx="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452</xdr:row>
      <xdr:rowOff>66675</xdr:rowOff>
    </xdr:from>
    <xdr:to>
      <xdr:col>2</xdr:col>
      <xdr:colOff>85725</xdr:colOff>
      <xdr:row>455</xdr:row>
      <xdr:rowOff>104775</xdr:rowOff>
    </xdr:to>
    <xdr:cxnSp macro="">
      <xdr:nvCxnSpPr>
        <xdr:cNvPr id="162" name="直線コネクタ 16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453</xdr:row>
      <xdr:rowOff>123825</xdr:rowOff>
    </xdr:from>
    <xdr:to>
      <xdr:col>3</xdr:col>
      <xdr:colOff>495300</xdr:colOff>
      <xdr:row>455</xdr:row>
      <xdr:rowOff>85725</xdr:rowOff>
    </xdr:to>
    <xdr:cxnSp macro="">
      <xdr:nvCxnSpPr>
        <xdr:cNvPr id="165" name="直線コネクタ 164"/>
        <xdr:cNvCxnSpPr/>
      </xdr:nvCxnSpPr>
      <xdr:spPr>
        <a:xfrm>
          <a:off x="2552700" y="70523100"/>
          <a:ext cx="0" cy="2476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257175</xdr:colOff>
      <xdr:row>484</xdr:row>
      <xdr:rowOff>85725</xdr:rowOff>
    </xdr:from>
    <xdr:to>
      <xdr:col>0</xdr:col>
      <xdr:colOff>266700</xdr:colOff>
      <xdr:row>494</xdr:row>
      <xdr:rowOff>66675</xdr:rowOff>
    </xdr:to>
    <xdr:cxnSp macro="">
      <xdr:nvCxnSpPr>
        <xdr:cNvPr id="167" name="直線コネクタ 166"/>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494</xdr:row>
      <xdr:rowOff>66675</xdr:rowOff>
    </xdr:from>
    <xdr:to>
      <xdr:col>5</xdr:col>
      <xdr:colOff>542925</xdr:colOff>
      <xdr:row>494</xdr:row>
      <xdr:rowOff>76200</xdr:rowOff>
    </xdr:to>
    <xdr:cxnSp macro="">
      <xdr:nvCxnSpPr>
        <xdr:cNvPr id="168" name="直線コネクタ 167"/>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486</xdr:row>
      <xdr:rowOff>85725</xdr:rowOff>
    </xdr:from>
    <xdr:to>
      <xdr:col>3</xdr:col>
      <xdr:colOff>476250</xdr:colOff>
      <xdr:row>491</xdr:row>
      <xdr:rowOff>47626</xdr:rowOff>
    </xdr:to>
    <xdr:cxnSp macro="">
      <xdr:nvCxnSpPr>
        <xdr:cNvPr id="169" name="直線コネクタ 168"/>
        <xdr:cNvCxnSpPr/>
      </xdr:nvCxnSpPr>
      <xdr:spPr>
        <a:xfrm flipV="1">
          <a:off x="1447800" y="75638025"/>
          <a:ext cx="1085850" cy="676276"/>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491</xdr:row>
      <xdr:rowOff>66675</xdr:rowOff>
    </xdr:from>
    <xdr:to>
      <xdr:col>2</xdr:col>
      <xdr:colOff>57150</xdr:colOff>
      <xdr:row>492</xdr:row>
      <xdr:rowOff>38100</xdr:rowOff>
    </xdr:to>
    <xdr:cxnSp macro="">
      <xdr:nvCxnSpPr>
        <xdr:cNvPr id="170" name="直線コネクタ 169"/>
        <xdr:cNvCxnSpPr/>
      </xdr:nvCxnSpPr>
      <xdr:spPr>
        <a:xfrm flipV="1">
          <a:off x="695326" y="76333350"/>
          <a:ext cx="733424" cy="1143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57150</xdr:rowOff>
    </xdr:from>
    <xdr:to>
      <xdr:col>1</xdr:col>
      <xdr:colOff>9525</xdr:colOff>
      <xdr:row>494</xdr:row>
      <xdr:rowOff>85725</xdr:rowOff>
    </xdr:to>
    <xdr:cxnSp macro="">
      <xdr:nvCxnSpPr>
        <xdr:cNvPr id="171" name="直線コネクタ 170"/>
        <xdr:cNvCxnSpPr/>
      </xdr:nvCxnSpPr>
      <xdr:spPr>
        <a:xfrm flipH="1">
          <a:off x="685800" y="76466700"/>
          <a:ext cx="9525" cy="314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491</xdr:row>
      <xdr:rowOff>66675</xdr:rowOff>
    </xdr:from>
    <xdr:to>
      <xdr:col>2</xdr:col>
      <xdr:colOff>85725</xdr:colOff>
      <xdr:row>494</xdr:row>
      <xdr:rowOff>104775</xdr:rowOff>
    </xdr:to>
    <xdr:cxnSp macro="">
      <xdr:nvCxnSpPr>
        <xdr:cNvPr id="172" name="直線コネクタ 17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486</xdr:row>
      <xdr:rowOff>57150</xdr:rowOff>
    </xdr:from>
    <xdr:to>
      <xdr:col>3</xdr:col>
      <xdr:colOff>514350</xdr:colOff>
      <xdr:row>494</xdr:row>
      <xdr:rowOff>85725</xdr:rowOff>
    </xdr:to>
    <xdr:cxnSp macro="">
      <xdr:nvCxnSpPr>
        <xdr:cNvPr id="173" name="直線コネクタ 172"/>
        <xdr:cNvCxnSpPr/>
      </xdr:nvCxnSpPr>
      <xdr:spPr>
        <a:xfrm flipH="1">
          <a:off x="2552700" y="75609450"/>
          <a:ext cx="1905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518</xdr:row>
      <xdr:rowOff>28575</xdr:rowOff>
    </xdr:from>
    <xdr:to>
      <xdr:col>2</xdr:col>
      <xdr:colOff>142875</xdr:colOff>
      <xdr:row>524</xdr:row>
      <xdr:rowOff>9525</xdr:rowOff>
    </xdr:to>
    <xdr:cxnSp macro="">
      <xdr:nvCxnSpPr>
        <xdr:cNvPr id="180" name="直線コネクタ 179"/>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524</xdr:row>
      <xdr:rowOff>19050</xdr:rowOff>
    </xdr:from>
    <xdr:to>
      <xdr:col>4</xdr:col>
      <xdr:colOff>209550</xdr:colOff>
      <xdr:row>524</xdr:row>
      <xdr:rowOff>19050</xdr:rowOff>
    </xdr:to>
    <xdr:cxnSp macro="">
      <xdr:nvCxnSpPr>
        <xdr:cNvPr id="181" name="直線コネクタ 180"/>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524</xdr:row>
      <xdr:rowOff>9525</xdr:rowOff>
    </xdr:from>
    <xdr:to>
      <xdr:col>3</xdr:col>
      <xdr:colOff>66675</xdr:colOff>
      <xdr:row>524</xdr:row>
      <xdr:rowOff>19050</xdr:rowOff>
    </xdr:to>
    <xdr:cxnSp macro="">
      <xdr:nvCxnSpPr>
        <xdr:cNvPr id="182" name="直線コネクタ 181"/>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518</xdr:row>
      <xdr:rowOff>133351</xdr:rowOff>
    </xdr:from>
    <xdr:to>
      <xdr:col>4</xdr:col>
      <xdr:colOff>114300</xdr:colOff>
      <xdr:row>524</xdr:row>
      <xdr:rowOff>19050</xdr:rowOff>
    </xdr:to>
    <xdr:cxnSp macro="">
      <xdr:nvCxnSpPr>
        <xdr:cNvPr id="183" name="直線コネクタ 182"/>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285750</xdr:colOff>
      <xdr:row>13</xdr:row>
      <xdr:rowOff>28575</xdr:rowOff>
    </xdr:from>
    <xdr:to>
      <xdr:col>1</xdr:col>
      <xdr:colOff>295275</xdr:colOff>
      <xdr:row>16</xdr:row>
      <xdr:rowOff>0</xdr:rowOff>
    </xdr:to>
    <xdr:cxnSp macro="">
      <xdr:nvCxnSpPr>
        <xdr:cNvPr id="3" name="直線矢印コネクタ 2"/>
        <xdr:cNvCxnSpPr/>
      </xdr:nvCxnSpPr>
      <xdr:spPr>
        <a:xfrm flipV="1">
          <a:off x="285750" y="12954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16</xdr:row>
      <xdr:rowOff>0</xdr:rowOff>
    </xdr:from>
    <xdr:to>
      <xdr:col>1</xdr:col>
      <xdr:colOff>304800</xdr:colOff>
      <xdr:row>18</xdr:row>
      <xdr:rowOff>114300</xdr:rowOff>
    </xdr:to>
    <xdr:cxnSp macro="">
      <xdr:nvCxnSpPr>
        <xdr:cNvPr id="4" name="直線矢印コネクタ 3"/>
        <xdr:cNvCxnSpPr/>
      </xdr:nvCxnSpPr>
      <xdr:spPr>
        <a:xfrm>
          <a:off x="295275" y="16954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13</xdr:row>
      <xdr:rowOff>19050</xdr:rowOff>
    </xdr:from>
    <xdr:to>
      <xdr:col>3</xdr:col>
      <xdr:colOff>447675</xdr:colOff>
      <xdr:row>15</xdr:row>
      <xdr:rowOff>133350</xdr:rowOff>
    </xdr:to>
    <xdr:cxnSp macro="">
      <xdr:nvCxnSpPr>
        <xdr:cNvPr id="8" name="直線矢印コネクタ 7"/>
        <xdr:cNvCxnSpPr/>
      </xdr:nvCxnSpPr>
      <xdr:spPr>
        <a:xfrm flipV="1">
          <a:off x="1809750" y="12858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15</xdr:row>
      <xdr:rowOff>133350</xdr:rowOff>
    </xdr:from>
    <xdr:to>
      <xdr:col>3</xdr:col>
      <xdr:colOff>457200</xdr:colOff>
      <xdr:row>18</xdr:row>
      <xdr:rowOff>104775</xdr:rowOff>
    </xdr:to>
    <xdr:cxnSp macro="">
      <xdr:nvCxnSpPr>
        <xdr:cNvPr id="9" name="直線矢印コネクタ 8"/>
        <xdr:cNvCxnSpPr/>
      </xdr:nvCxnSpPr>
      <xdr:spPr>
        <a:xfrm>
          <a:off x="1819275" y="16859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xdr:row>
      <xdr:rowOff>123825</xdr:rowOff>
    </xdr:from>
    <xdr:to>
      <xdr:col>6</xdr:col>
      <xdr:colOff>514350</xdr:colOff>
      <xdr:row>15</xdr:row>
      <xdr:rowOff>95250</xdr:rowOff>
    </xdr:to>
    <xdr:cxnSp macro="">
      <xdr:nvCxnSpPr>
        <xdr:cNvPr id="10" name="直線矢印コネクタ 9"/>
        <xdr:cNvCxnSpPr/>
      </xdr:nvCxnSpPr>
      <xdr:spPr>
        <a:xfrm flipV="1">
          <a:off x="3933825" y="12477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95250</xdr:rowOff>
    </xdr:from>
    <xdr:to>
      <xdr:col>6</xdr:col>
      <xdr:colOff>523875</xdr:colOff>
      <xdr:row>18</xdr:row>
      <xdr:rowOff>66675</xdr:rowOff>
    </xdr:to>
    <xdr:cxnSp macro="">
      <xdr:nvCxnSpPr>
        <xdr:cNvPr id="11" name="直線矢印コネクタ 10"/>
        <xdr:cNvCxnSpPr/>
      </xdr:nvCxnSpPr>
      <xdr:spPr>
        <a:xfrm>
          <a:off x="3943350" y="16478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19050</xdr:colOff>
      <xdr:row>22</xdr:row>
      <xdr:rowOff>38100</xdr:rowOff>
    </xdr:from>
    <xdr:ext cx="184731" cy="264560"/>
    <xdr:sp macro="" textlink="">
      <xdr:nvSpPr>
        <xdr:cNvPr id="12" name="テキスト ボックス 11"/>
        <xdr:cNvSpPr txBox="1"/>
      </xdr:nvSpPr>
      <xdr:spPr>
        <a:xfrm>
          <a:off x="6191250" y="259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xdr:col>
      <xdr:colOff>304800</xdr:colOff>
      <xdr:row>12</xdr:row>
      <xdr:rowOff>0</xdr:rowOff>
    </xdr:from>
    <xdr:to>
      <xdr:col>2</xdr:col>
      <xdr:colOff>342900</xdr:colOff>
      <xdr:row>14</xdr:row>
      <xdr:rowOff>9525</xdr:rowOff>
    </xdr:to>
    <xdr:sp macro="" textlink="">
      <xdr:nvSpPr>
        <xdr:cNvPr id="13" name="テキスト ボックス 12"/>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110</a:t>
          </a:r>
          <a:r>
            <a:rPr kumimoji="1" lang="ja-JP" altLang="en-US" sz="1100"/>
            <a:t>円</a:t>
          </a:r>
        </a:p>
      </xdr:txBody>
    </xdr:sp>
    <xdr:clientData/>
  </xdr:twoCellAnchor>
  <xdr:twoCellAnchor>
    <xdr:from>
      <xdr:col>1</xdr:col>
      <xdr:colOff>295275</xdr:colOff>
      <xdr:row>17</xdr:row>
      <xdr:rowOff>95250</xdr:rowOff>
    </xdr:from>
    <xdr:to>
      <xdr:col>2</xdr:col>
      <xdr:colOff>333375</xdr:colOff>
      <xdr:row>19</xdr:row>
      <xdr:rowOff>104775</xdr:rowOff>
    </xdr:to>
    <xdr:sp macro="" textlink="">
      <xdr:nvSpPr>
        <xdr:cNvPr id="15" name="テキスト ボックス 14"/>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16</xdr:row>
      <xdr:rowOff>28575</xdr:rowOff>
    </xdr:from>
    <xdr:to>
      <xdr:col>1</xdr:col>
      <xdr:colOff>38100</xdr:colOff>
      <xdr:row>18</xdr:row>
      <xdr:rowOff>38100</xdr:rowOff>
    </xdr:to>
    <xdr:sp macro="" textlink="">
      <xdr:nvSpPr>
        <xdr:cNvPr id="16" name="テキスト ボックス 15"/>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15</xdr:row>
      <xdr:rowOff>104775</xdr:rowOff>
    </xdr:from>
    <xdr:to>
      <xdr:col>3</xdr:col>
      <xdr:colOff>352425</xdr:colOff>
      <xdr:row>17</xdr:row>
      <xdr:rowOff>114300</xdr:rowOff>
    </xdr:to>
    <xdr:sp macro="" textlink="">
      <xdr:nvSpPr>
        <xdr:cNvPr id="17" name="テキスト ボックス 16"/>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xdr:row>
      <xdr:rowOff>28575</xdr:rowOff>
    </xdr:from>
    <xdr:to>
      <xdr:col>5</xdr:col>
      <xdr:colOff>533400</xdr:colOff>
      <xdr:row>14</xdr:row>
      <xdr:rowOff>38100</xdr:rowOff>
    </xdr:to>
    <xdr:sp macro="" textlink="">
      <xdr:nvSpPr>
        <xdr:cNvPr id="18" name="テキスト ボックス 17"/>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3</xdr:col>
      <xdr:colOff>419098</xdr:colOff>
      <xdr:row>17</xdr:row>
      <xdr:rowOff>123825</xdr:rowOff>
    </xdr:from>
    <xdr:to>
      <xdr:col>5</xdr:col>
      <xdr:colOff>495300</xdr:colOff>
      <xdr:row>19</xdr:row>
      <xdr:rowOff>133350</xdr:rowOff>
    </xdr:to>
    <xdr:sp macro="" textlink="">
      <xdr:nvSpPr>
        <xdr:cNvPr id="19" name="テキスト ボックス 18"/>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6</xdr:col>
      <xdr:colOff>552448</xdr:colOff>
      <xdr:row>12</xdr:row>
      <xdr:rowOff>9525</xdr:rowOff>
    </xdr:from>
    <xdr:to>
      <xdr:col>8</xdr:col>
      <xdr:colOff>628650</xdr:colOff>
      <xdr:row>14</xdr:row>
      <xdr:rowOff>19050</xdr:rowOff>
    </xdr:to>
    <xdr:sp macro="" textlink="">
      <xdr:nvSpPr>
        <xdr:cNvPr id="20" name="テキスト ボックス 19"/>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5</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17</xdr:row>
      <xdr:rowOff>66675</xdr:rowOff>
    </xdr:from>
    <xdr:to>
      <xdr:col>8</xdr:col>
      <xdr:colOff>647700</xdr:colOff>
      <xdr:row>19</xdr:row>
      <xdr:rowOff>76200</xdr:rowOff>
    </xdr:to>
    <xdr:sp macro="" textlink="">
      <xdr:nvSpPr>
        <xdr:cNvPr id="21" name="テキスト ボックス 20"/>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7</xdr:col>
      <xdr:colOff>381000</xdr:colOff>
      <xdr:row>9</xdr:row>
      <xdr:rowOff>47625</xdr:rowOff>
    </xdr:from>
    <xdr:to>
      <xdr:col>12</xdr:col>
      <xdr:colOff>276225</xdr:colOff>
      <xdr:row>14</xdr:row>
      <xdr:rowOff>28575</xdr:rowOff>
    </xdr:to>
    <xdr:sp macro="" textlink="">
      <xdr:nvSpPr>
        <xdr:cNvPr id="22" name="正方形/長方形 21"/>
        <xdr:cNvSpPr/>
      </xdr:nvSpPr>
      <xdr:spPr>
        <a:xfrm>
          <a:off x="5181600" y="162877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5</a:t>
          </a:r>
          <a:r>
            <a:rPr kumimoji="1" lang="ja-JP" altLang="en-US" sz="1100"/>
            <a:t>円得るか・</a:t>
          </a:r>
          <a:r>
            <a:rPr kumimoji="1" lang="en-US" altLang="ja-JP" sz="1100"/>
            <a:t>0</a:t>
          </a:r>
          <a:r>
            <a:rPr kumimoji="1" lang="ja-JP" altLang="en-US" sz="1100"/>
            <a:t>円で放棄かのどちらか</a:t>
          </a:r>
        </a:p>
      </xdr:txBody>
    </xdr:sp>
    <xdr:clientData/>
  </xdr:twoCellAnchor>
  <xdr:twoCellAnchor>
    <xdr:from>
      <xdr:col>0</xdr:col>
      <xdr:colOff>285750</xdr:colOff>
      <xdr:row>69</xdr:row>
      <xdr:rowOff>28575</xdr:rowOff>
    </xdr:from>
    <xdr:to>
      <xdr:col>1</xdr:col>
      <xdr:colOff>295275</xdr:colOff>
      <xdr:row>72</xdr:row>
      <xdr:rowOff>0</xdr:rowOff>
    </xdr:to>
    <xdr:cxnSp macro="">
      <xdr:nvCxnSpPr>
        <xdr:cNvPr id="23" name="直線矢印コネクタ 22"/>
        <xdr:cNvCxnSpPr/>
      </xdr:nvCxnSpPr>
      <xdr:spPr>
        <a:xfrm flipV="1">
          <a:off x="285750" y="2181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72</xdr:row>
      <xdr:rowOff>0</xdr:rowOff>
    </xdr:from>
    <xdr:to>
      <xdr:col>1</xdr:col>
      <xdr:colOff>304800</xdr:colOff>
      <xdr:row>74</xdr:row>
      <xdr:rowOff>114300</xdr:rowOff>
    </xdr:to>
    <xdr:cxnSp macro="">
      <xdr:nvCxnSpPr>
        <xdr:cNvPr id="24" name="直線矢印コネクタ 23"/>
        <xdr:cNvCxnSpPr/>
      </xdr:nvCxnSpPr>
      <xdr:spPr>
        <a:xfrm>
          <a:off x="295275" y="2581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69</xdr:row>
      <xdr:rowOff>19050</xdr:rowOff>
    </xdr:from>
    <xdr:to>
      <xdr:col>3</xdr:col>
      <xdr:colOff>447675</xdr:colOff>
      <xdr:row>71</xdr:row>
      <xdr:rowOff>133350</xdr:rowOff>
    </xdr:to>
    <xdr:cxnSp macro="">
      <xdr:nvCxnSpPr>
        <xdr:cNvPr id="25" name="直線矢印コネクタ 24"/>
        <xdr:cNvCxnSpPr/>
      </xdr:nvCxnSpPr>
      <xdr:spPr>
        <a:xfrm flipV="1">
          <a:off x="1809750" y="21717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71</xdr:row>
      <xdr:rowOff>133350</xdr:rowOff>
    </xdr:from>
    <xdr:to>
      <xdr:col>3</xdr:col>
      <xdr:colOff>457200</xdr:colOff>
      <xdr:row>74</xdr:row>
      <xdr:rowOff>104775</xdr:rowOff>
    </xdr:to>
    <xdr:cxnSp macro="">
      <xdr:nvCxnSpPr>
        <xdr:cNvPr id="26" name="直線矢印コネクタ 25"/>
        <xdr:cNvCxnSpPr/>
      </xdr:nvCxnSpPr>
      <xdr:spPr>
        <a:xfrm>
          <a:off x="1819275" y="25717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68</xdr:row>
      <xdr:rowOff>123825</xdr:rowOff>
    </xdr:from>
    <xdr:to>
      <xdr:col>6</xdr:col>
      <xdr:colOff>514350</xdr:colOff>
      <xdr:row>71</xdr:row>
      <xdr:rowOff>95250</xdr:rowOff>
    </xdr:to>
    <xdr:cxnSp macro="">
      <xdr:nvCxnSpPr>
        <xdr:cNvPr id="27" name="直線矢印コネクタ 26"/>
        <xdr:cNvCxnSpPr/>
      </xdr:nvCxnSpPr>
      <xdr:spPr>
        <a:xfrm flipV="1">
          <a:off x="3933825" y="21336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71</xdr:row>
      <xdr:rowOff>95250</xdr:rowOff>
    </xdr:from>
    <xdr:to>
      <xdr:col>6</xdr:col>
      <xdr:colOff>523875</xdr:colOff>
      <xdr:row>74</xdr:row>
      <xdr:rowOff>66675</xdr:rowOff>
    </xdr:to>
    <xdr:cxnSp macro="">
      <xdr:nvCxnSpPr>
        <xdr:cNvPr id="28" name="直線矢印コネクタ 27"/>
        <xdr:cNvCxnSpPr/>
      </xdr:nvCxnSpPr>
      <xdr:spPr>
        <a:xfrm>
          <a:off x="3943350" y="25336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68</xdr:row>
      <xdr:rowOff>0</xdr:rowOff>
    </xdr:from>
    <xdr:to>
      <xdr:col>2</xdr:col>
      <xdr:colOff>342900</xdr:colOff>
      <xdr:row>70</xdr:row>
      <xdr:rowOff>9525</xdr:rowOff>
    </xdr:to>
    <xdr:sp macro="" textlink="">
      <xdr:nvSpPr>
        <xdr:cNvPr id="29" name="テキスト ボックス 28"/>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120</a:t>
          </a:r>
          <a:r>
            <a:rPr kumimoji="1" lang="ja-JP" altLang="en-US" sz="1100"/>
            <a:t>円</a:t>
          </a:r>
        </a:p>
      </xdr:txBody>
    </xdr:sp>
    <xdr:clientData/>
  </xdr:twoCellAnchor>
  <xdr:twoCellAnchor>
    <xdr:from>
      <xdr:col>1</xdr:col>
      <xdr:colOff>295275</xdr:colOff>
      <xdr:row>73</xdr:row>
      <xdr:rowOff>95250</xdr:rowOff>
    </xdr:from>
    <xdr:to>
      <xdr:col>2</xdr:col>
      <xdr:colOff>333375</xdr:colOff>
      <xdr:row>75</xdr:row>
      <xdr:rowOff>104775</xdr:rowOff>
    </xdr:to>
    <xdr:sp macro="" textlink="">
      <xdr:nvSpPr>
        <xdr:cNvPr id="30" name="テキスト ボックス 29"/>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72</xdr:row>
      <xdr:rowOff>28575</xdr:rowOff>
    </xdr:from>
    <xdr:to>
      <xdr:col>1</xdr:col>
      <xdr:colOff>38100</xdr:colOff>
      <xdr:row>74</xdr:row>
      <xdr:rowOff>38100</xdr:rowOff>
    </xdr:to>
    <xdr:sp macro="" textlink="">
      <xdr:nvSpPr>
        <xdr:cNvPr id="31" name="テキスト ボックス 30"/>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71</xdr:row>
      <xdr:rowOff>104775</xdr:rowOff>
    </xdr:from>
    <xdr:to>
      <xdr:col>3</xdr:col>
      <xdr:colOff>352425</xdr:colOff>
      <xdr:row>73</xdr:row>
      <xdr:rowOff>114300</xdr:rowOff>
    </xdr:to>
    <xdr:sp macro="" textlink="">
      <xdr:nvSpPr>
        <xdr:cNvPr id="32" name="テキスト ボックス 31"/>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68</xdr:row>
      <xdr:rowOff>28575</xdr:rowOff>
    </xdr:from>
    <xdr:to>
      <xdr:col>5</xdr:col>
      <xdr:colOff>533400</xdr:colOff>
      <xdr:row>70</xdr:row>
      <xdr:rowOff>38100</xdr:rowOff>
    </xdr:to>
    <xdr:sp macro="" textlink="">
      <xdr:nvSpPr>
        <xdr:cNvPr id="33" name="テキスト ボックス 32"/>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3</xdr:col>
      <xdr:colOff>419098</xdr:colOff>
      <xdr:row>73</xdr:row>
      <xdr:rowOff>123825</xdr:rowOff>
    </xdr:from>
    <xdr:to>
      <xdr:col>5</xdr:col>
      <xdr:colOff>495300</xdr:colOff>
      <xdr:row>75</xdr:row>
      <xdr:rowOff>133350</xdr:rowOff>
    </xdr:to>
    <xdr:sp macro="" textlink="">
      <xdr:nvSpPr>
        <xdr:cNvPr id="34" name="テキスト ボックス 33"/>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6</xdr:col>
      <xdr:colOff>552448</xdr:colOff>
      <xdr:row>68</xdr:row>
      <xdr:rowOff>9525</xdr:rowOff>
    </xdr:from>
    <xdr:to>
      <xdr:col>8</xdr:col>
      <xdr:colOff>628650</xdr:colOff>
      <xdr:row>70</xdr:row>
      <xdr:rowOff>19050</xdr:rowOff>
    </xdr:to>
    <xdr:sp macro="" textlink="">
      <xdr:nvSpPr>
        <xdr:cNvPr id="35" name="テキスト ボックス 34"/>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73</xdr:row>
      <xdr:rowOff>66675</xdr:rowOff>
    </xdr:from>
    <xdr:to>
      <xdr:col>8</xdr:col>
      <xdr:colOff>647700</xdr:colOff>
      <xdr:row>75</xdr:row>
      <xdr:rowOff>76200</xdr:rowOff>
    </xdr:to>
    <xdr:sp macro="" textlink="">
      <xdr:nvSpPr>
        <xdr:cNvPr id="36" name="テキスト ボックス 35"/>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8</a:t>
          </a:r>
          <a:r>
            <a:rPr kumimoji="1" lang="ja-JP" altLang="en-US" sz="1100" baseline="0"/>
            <a:t>円</a:t>
          </a:r>
          <a:r>
            <a:rPr kumimoji="1" lang="en-US" altLang="ja-JP" sz="1100" baseline="0"/>
            <a:t>   ( 98 - 90 = 8 )</a:t>
          </a:r>
          <a:endParaRPr kumimoji="1" lang="ja-JP" altLang="en-US" sz="1100"/>
        </a:p>
      </xdr:txBody>
    </xdr:sp>
    <xdr:clientData/>
  </xdr:twoCellAnchor>
  <xdr:twoCellAnchor>
    <xdr:from>
      <xdr:col>7</xdr:col>
      <xdr:colOff>609600</xdr:colOff>
      <xdr:row>64</xdr:row>
      <xdr:rowOff>9525</xdr:rowOff>
    </xdr:from>
    <xdr:to>
      <xdr:col>12</xdr:col>
      <xdr:colOff>504825</xdr:colOff>
      <xdr:row>68</xdr:row>
      <xdr:rowOff>133350</xdr:rowOff>
    </xdr:to>
    <xdr:sp macro="" textlink="">
      <xdr:nvSpPr>
        <xdr:cNvPr id="37" name="正方形/長方形 36"/>
        <xdr:cNvSpPr/>
      </xdr:nvSpPr>
      <xdr:spPr>
        <a:xfrm>
          <a:off x="5410200" y="949642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8</a:t>
          </a:r>
          <a:r>
            <a:rPr kumimoji="1" lang="ja-JP" altLang="en-US" sz="1100"/>
            <a:t>円得るか・</a:t>
          </a:r>
          <a:r>
            <a:rPr kumimoji="1" lang="en-US" altLang="ja-JP" sz="1100"/>
            <a:t>0</a:t>
          </a:r>
          <a:r>
            <a:rPr kumimoji="1" lang="ja-JP" altLang="en-US" sz="1100"/>
            <a:t>円で放棄かのどちらか</a:t>
          </a:r>
        </a:p>
      </xdr:txBody>
    </xdr:sp>
    <xdr:clientData/>
  </xdr:twoCellAnchor>
  <xdr:oneCellAnchor>
    <xdr:from>
      <xdr:col>9</xdr:col>
      <xdr:colOff>19050</xdr:colOff>
      <xdr:row>78</xdr:row>
      <xdr:rowOff>38100</xdr:rowOff>
    </xdr:from>
    <xdr:ext cx="184731" cy="264560"/>
    <xdr:sp macro="" textlink="">
      <xdr:nvSpPr>
        <xdr:cNvPr id="38" name="テキスト ボックス 37"/>
        <xdr:cNvSpPr txBox="1"/>
      </xdr:nvSpPr>
      <xdr:spPr>
        <a:xfrm>
          <a:off x="6191250" y="347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285750</xdr:colOff>
      <xdr:row>127</xdr:row>
      <xdr:rowOff>28575</xdr:rowOff>
    </xdr:from>
    <xdr:to>
      <xdr:col>1</xdr:col>
      <xdr:colOff>295275</xdr:colOff>
      <xdr:row>130</xdr:row>
      <xdr:rowOff>0</xdr:rowOff>
    </xdr:to>
    <xdr:cxnSp macro="">
      <xdr:nvCxnSpPr>
        <xdr:cNvPr id="39" name="直線矢印コネクタ 38"/>
        <xdr:cNvCxnSpPr/>
      </xdr:nvCxnSpPr>
      <xdr:spPr>
        <a:xfrm flipV="1">
          <a:off x="285750" y="10229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130</xdr:row>
      <xdr:rowOff>0</xdr:rowOff>
    </xdr:from>
    <xdr:to>
      <xdr:col>1</xdr:col>
      <xdr:colOff>304800</xdr:colOff>
      <xdr:row>132</xdr:row>
      <xdr:rowOff>114300</xdr:rowOff>
    </xdr:to>
    <xdr:cxnSp macro="">
      <xdr:nvCxnSpPr>
        <xdr:cNvPr id="40" name="直線矢印コネクタ 39"/>
        <xdr:cNvCxnSpPr/>
      </xdr:nvCxnSpPr>
      <xdr:spPr>
        <a:xfrm>
          <a:off x="295275" y="10629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127</xdr:row>
      <xdr:rowOff>19050</xdr:rowOff>
    </xdr:from>
    <xdr:to>
      <xdr:col>3</xdr:col>
      <xdr:colOff>447675</xdr:colOff>
      <xdr:row>129</xdr:row>
      <xdr:rowOff>133350</xdr:rowOff>
    </xdr:to>
    <xdr:cxnSp macro="">
      <xdr:nvCxnSpPr>
        <xdr:cNvPr id="41" name="直線矢印コネクタ 40"/>
        <xdr:cNvCxnSpPr/>
      </xdr:nvCxnSpPr>
      <xdr:spPr>
        <a:xfrm flipV="1">
          <a:off x="1809750" y="10220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129</xdr:row>
      <xdr:rowOff>133350</xdr:rowOff>
    </xdr:from>
    <xdr:to>
      <xdr:col>3</xdr:col>
      <xdr:colOff>457200</xdr:colOff>
      <xdr:row>132</xdr:row>
      <xdr:rowOff>104775</xdr:rowOff>
    </xdr:to>
    <xdr:cxnSp macro="">
      <xdr:nvCxnSpPr>
        <xdr:cNvPr id="42" name="直線矢印コネクタ 41"/>
        <xdr:cNvCxnSpPr/>
      </xdr:nvCxnSpPr>
      <xdr:spPr>
        <a:xfrm>
          <a:off x="1819275" y="10620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126</xdr:row>
      <xdr:rowOff>123825</xdr:rowOff>
    </xdr:from>
    <xdr:to>
      <xdr:col>6</xdr:col>
      <xdr:colOff>514350</xdr:colOff>
      <xdr:row>129</xdr:row>
      <xdr:rowOff>95250</xdr:rowOff>
    </xdr:to>
    <xdr:cxnSp macro="">
      <xdr:nvCxnSpPr>
        <xdr:cNvPr id="43" name="直線矢印コネクタ 42"/>
        <xdr:cNvCxnSpPr/>
      </xdr:nvCxnSpPr>
      <xdr:spPr>
        <a:xfrm flipV="1">
          <a:off x="3933825" y="10182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129</xdr:row>
      <xdr:rowOff>95250</xdr:rowOff>
    </xdr:from>
    <xdr:to>
      <xdr:col>6</xdr:col>
      <xdr:colOff>523875</xdr:colOff>
      <xdr:row>132</xdr:row>
      <xdr:rowOff>66675</xdr:rowOff>
    </xdr:to>
    <xdr:cxnSp macro="">
      <xdr:nvCxnSpPr>
        <xdr:cNvPr id="44" name="直線矢印コネクタ 43"/>
        <xdr:cNvCxnSpPr/>
      </xdr:nvCxnSpPr>
      <xdr:spPr>
        <a:xfrm>
          <a:off x="3943350" y="10582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126</xdr:row>
      <xdr:rowOff>0</xdr:rowOff>
    </xdr:from>
    <xdr:to>
      <xdr:col>2</xdr:col>
      <xdr:colOff>342900</xdr:colOff>
      <xdr:row>128</xdr:row>
      <xdr:rowOff>9525</xdr:rowOff>
    </xdr:to>
    <xdr:sp macro="" textlink="">
      <xdr:nvSpPr>
        <xdr:cNvPr id="45" name="テキスト ボックス 44"/>
        <xdr:cNvSpPr txBox="1"/>
      </xdr:nvSpPr>
      <xdr:spPr>
        <a:xfrm>
          <a:off x="990600" y="10058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1</xdr:col>
      <xdr:colOff>295275</xdr:colOff>
      <xdr:row>131</xdr:row>
      <xdr:rowOff>95250</xdr:rowOff>
    </xdr:from>
    <xdr:to>
      <xdr:col>2</xdr:col>
      <xdr:colOff>333375</xdr:colOff>
      <xdr:row>133</xdr:row>
      <xdr:rowOff>104775</xdr:rowOff>
    </xdr:to>
    <xdr:sp macro="" textlink="">
      <xdr:nvSpPr>
        <xdr:cNvPr id="46" name="テキスト ボックス 45"/>
        <xdr:cNvSpPr txBox="1"/>
      </xdr:nvSpPr>
      <xdr:spPr>
        <a:xfrm>
          <a:off x="981075" y="10868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0</xdr:col>
      <xdr:colOff>0</xdr:colOff>
      <xdr:row>130</xdr:row>
      <xdr:rowOff>28575</xdr:rowOff>
    </xdr:from>
    <xdr:to>
      <xdr:col>1</xdr:col>
      <xdr:colOff>38100</xdr:colOff>
      <xdr:row>132</xdr:row>
      <xdr:rowOff>38100</xdr:rowOff>
    </xdr:to>
    <xdr:sp macro="" textlink="">
      <xdr:nvSpPr>
        <xdr:cNvPr id="47" name="テキスト ボックス 46"/>
        <xdr:cNvSpPr txBox="1"/>
      </xdr:nvSpPr>
      <xdr:spPr>
        <a:xfrm>
          <a:off x="0" y="10658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2</xdr:col>
      <xdr:colOff>314325</xdr:colOff>
      <xdr:row>129</xdr:row>
      <xdr:rowOff>104775</xdr:rowOff>
    </xdr:from>
    <xdr:to>
      <xdr:col>3</xdr:col>
      <xdr:colOff>352425</xdr:colOff>
      <xdr:row>131</xdr:row>
      <xdr:rowOff>114300</xdr:rowOff>
    </xdr:to>
    <xdr:sp macro="" textlink="">
      <xdr:nvSpPr>
        <xdr:cNvPr id="48" name="テキスト ボックス 47"/>
        <xdr:cNvSpPr txBox="1"/>
      </xdr:nvSpPr>
      <xdr:spPr>
        <a:xfrm>
          <a:off x="1685925" y="10591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126</xdr:row>
      <xdr:rowOff>28575</xdr:rowOff>
    </xdr:from>
    <xdr:to>
      <xdr:col>5</xdr:col>
      <xdr:colOff>533400</xdr:colOff>
      <xdr:row>128</xdr:row>
      <xdr:rowOff>38100</xdr:rowOff>
    </xdr:to>
    <xdr:sp macro="" textlink="">
      <xdr:nvSpPr>
        <xdr:cNvPr id="49" name="テキスト ボックス 48"/>
        <xdr:cNvSpPr txBox="1"/>
      </xdr:nvSpPr>
      <xdr:spPr>
        <a:xfrm>
          <a:off x="2514598" y="10086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3</xdr:col>
      <xdr:colOff>419098</xdr:colOff>
      <xdr:row>131</xdr:row>
      <xdr:rowOff>123825</xdr:rowOff>
    </xdr:from>
    <xdr:to>
      <xdr:col>5</xdr:col>
      <xdr:colOff>495300</xdr:colOff>
      <xdr:row>133</xdr:row>
      <xdr:rowOff>133350</xdr:rowOff>
    </xdr:to>
    <xdr:sp macro="" textlink="">
      <xdr:nvSpPr>
        <xdr:cNvPr id="50" name="テキスト ボックス 49"/>
        <xdr:cNvSpPr txBox="1"/>
      </xdr:nvSpPr>
      <xdr:spPr>
        <a:xfrm>
          <a:off x="2476498" y="10896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6</xdr:col>
      <xdr:colOff>552448</xdr:colOff>
      <xdr:row>126</xdr:row>
      <xdr:rowOff>9525</xdr:rowOff>
    </xdr:from>
    <xdr:to>
      <xdr:col>8</xdr:col>
      <xdr:colOff>628650</xdr:colOff>
      <xdr:row>128</xdr:row>
      <xdr:rowOff>19050</xdr:rowOff>
    </xdr:to>
    <xdr:sp macro="" textlink="">
      <xdr:nvSpPr>
        <xdr:cNvPr id="51" name="テキスト ボックス 50"/>
        <xdr:cNvSpPr txBox="1"/>
      </xdr:nvSpPr>
      <xdr:spPr>
        <a:xfrm>
          <a:off x="4667248" y="10067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6</xdr:col>
      <xdr:colOff>571498</xdr:colOff>
      <xdr:row>131</xdr:row>
      <xdr:rowOff>66675</xdr:rowOff>
    </xdr:from>
    <xdr:to>
      <xdr:col>8</xdr:col>
      <xdr:colOff>647700</xdr:colOff>
      <xdr:row>133</xdr:row>
      <xdr:rowOff>76200</xdr:rowOff>
    </xdr:to>
    <xdr:sp macro="" textlink="">
      <xdr:nvSpPr>
        <xdr:cNvPr id="52" name="テキスト ボックス 51"/>
        <xdr:cNvSpPr txBox="1"/>
      </xdr:nvSpPr>
      <xdr:spPr>
        <a:xfrm>
          <a:off x="4686298" y="10839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9</xdr:col>
      <xdr:colOff>19050</xdr:colOff>
      <xdr:row>135</xdr:row>
      <xdr:rowOff>38100</xdr:rowOff>
    </xdr:from>
    <xdr:ext cx="184731" cy="264560"/>
    <xdr:sp macro="" textlink="">
      <xdr:nvSpPr>
        <xdr:cNvPr id="54" name="テキスト ボックス 53"/>
        <xdr:cNvSpPr txBox="1"/>
      </xdr:nvSpPr>
      <xdr:spPr>
        <a:xfrm>
          <a:off x="6191250" y="1152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542925</xdr:colOff>
      <xdr:row>9</xdr:row>
      <xdr:rowOff>114300</xdr:rowOff>
    </xdr:from>
    <xdr:to>
      <xdr:col>1</xdr:col>
      <xdr:colOff>542926</xdr:colOff>
      <xdr:row>13</xdr:row>
      <xdr:rowOff>114300</xdr:rowOff>
    </xdr:to>
    <xdr:cxnSp macro="">
      <xdr:nvCxnSpPr>
        <xdr:cNvPr id="3" name="直線矢印コネクタ 2"/>
        <xdr:cNvCxnSpPr/>
      </xdr:nvCxnSpPr>
      <xdr:spPr>
        <a:xfrm>
          <a:off x="1228725" y="2085975"/>
          <a:ext cx="1" cy="571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3</xdr:row>
      <xdr:rowOff>123825</xdr:rowOff>
    </xdr:from>
    <xdr:to>
      <xdr:col>4</xdr:col>
      <xdr:colOff>38100</xdr:colOff>
      <xdr:row>9</xdr:row>
      <xdr:rowOff>114300</xdr:rowOff>
    </xdr:to>
    <xdr:cxnSp macro="">
      <xdr:nvCxnSpPr>
        <xdr:cNvPr id="4" name="直線矢印コネクタ 3"/>
        <xdr:cNvCxnSpPr/>
      </xdr:nvCxnSpPr>
      <xdr:spPr>
        <a:xfrm flipV="1">
          <a:off x="2781300" y="1238250"/>
          <a:ext cx="0" cy="847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533402</xdr:colOff>
      <xdr:row>9</xdr:row>
      <xdr:rowOff>114300</xdr:rowOff>
    </xdr:from>
    <xdr:to>
      <xdr:col>4</xdr:col>
      <xdr:colOff>28575</xdr:colOff>
      <xdr:row>9</xdr:row>
      <xdr:rowOff>114300</xdr:rowOff>
    </xdr:to>
    <xdr:cxnSp macro="">
      <xdr:nvCxnSpPr>
        <xdr:cNvPr id="7" name="直線矢印コネクタ 6"/>
        <xdr:cNvCxnSpPr/>
      </xdr:nvCxnSpPr>
      <xdr:spPr>
        <a:xfrm flipH="1">
          <a:off x="1219202" y="2085975"/>
          <a:ext cx="1552573"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219075</xdr:colOff>
      <xdr:row>13</xdr:row>
      <xdr:rowOff>114300</xdr:rowOff>
    </xdr:from>
    <xdr:ext cx="611706" cy="275717"/>
    <xdr:sp macro="" textlink="">
      <xdr:nvSpPr>
        <xdr:cNvPr id="11" name="テキスト ボックス 10"/>
        <xdr:cNvSpPr txBox="1"/>
      </xdr:nvSpPr>
      <xdr:spPr>
        <a:xfrm>
          <a:off x="904875" y="2657475"/>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1000</a:t>
          </a:r>
          <a:r>
            <a:rPr kumimoji="1" lang="ja-JP" altLang="en-US" sz="1100"/>
            <a:t>円</a:t>
          </a:r>
        </a:p>
      </xdr:txBody>
    </xdr:sp>
    <xdr:clientData/>
  </xdr:oneCellAnchor>
  <xdr:oneCellAnchor>
    <xdr:from>
      <xdr:col>4</xdr:col>
      <xdr:colOff>66675</xdr:colOff>
      <xdr:row>3</xdr:row>
      <xdr:rowOff>9525</xdr:rowOff>
    </xdr:from>
    <xdr:ext cx="611706" cy="275717"/>
    <xdr:sp macro="" textlink="">
      <xdr:nvSpPr>
        <xdr:cNvPr id="12" name="テキスト ボックス 11"/>
        <xdr:cNvSpPr txBox="1"/>
      </xdr:nvSpPr>
      <xdr:spPr>
        <a:xfrm>
          <a:off x="2809875" y="1123950"/>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1100</a:t>
          </a:r>
          <a:r>
            <a:rPr kumimoji="1" lang="ja-JP" altLang="en-US" sz="1100"/>
            <a:t>円</a:t>
          </a:r>
        </a:p>
      </xdr:txBody>
    </xdr:sp>
    <xdr:clientData/>
  </xdr:oneCellAnchor>
  <xdr:twoCellAnchor>
    <xdr:from>
      <xdr:col>4</xdr:col>
      <xdr:colOff>152400</xdr:colOff>
      <xdr:row>62</xdr:row>
      <xdr:rowOff>123825</xdr:rowOff>
    </xdr:from>
    <xdr:to>
      <xdr:col>6</xdr:col>
      <xdr:colOff>666750</xdr:colOff>
      <xdr:row>66</xdr:row>
      <xdr:rowOff>104775</xdr:rowOff>
    </xdr:to>
    <xdr:sp macro="" textlink="">
      <xdr:nvSpPr>
        <xdr:cNvPr id="13" name="角丸四角形 12"/>
        <xdr:cNvSpPr/>
      </xdr:nvSpPr>
      <xdr:spPr>
        <a:xfrm>
          <a:off x="2895600" y="10829925"/>
          <a:ext cx="1885950" cy="552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原資産価格推移</a:t>
          </a:r>
        </a:p>
      </xdr:txBody>
    </xdr:sp>
    <xdr:clientData/>
  </xdr:twoCellAnchor>
  <xdr:twoCellAnchor>
    <xdr:from>
      <xdr:col>0</xdr:col>
      <xdr:colOff>495300</xdr:colOff>
      <xdr:row>69</xdr:row>
      <xdr:rowOff>104775</xdr:rowOff>
    </xdr:from>
    <xdr:to>
      <xdr:col>3</xdr:col>
      <xdr:colOff>323850</xdr:colOff>
      <xdr:row>73</xdr:row>
      <xdr:rowOff>85725</xdr:rowOff>
    </xdr:to>
    <xdr:sp macro="" textlink="">
      <xdr:nvSpPr>
        <xdr:cNvPr id="14" name="角丸四角形 13"/>
        <xdr:cNvSpPr/>
      </xdr:nvSpPr>
      <xdr:spPr>
        <a:xfrm>
          <a:off x="495300" y="1181100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①確率分布（密度関数）</a:t>
          </a:r>
        </a:p>
      </xdr:txBody>
    </xdr:sp>
    <xdr:clientData/>
  </xdr:twoCellAnchor>
  <xdr:twoCellAnchor>
    <xdr:from>
      <xdr:col>4</xdr:col>
      <xdr:colOff>161925</xdr:colOff>
      <xdr:row>69</xdr:row>
      <xdr:rowOff>85725</xdr:rowOff>
    </xdr:from>
    <xdr:to>
      <xdr:col>6</xdr:col>
      <xdr:colOff>676275</xdr:colOff>
      <xdr:row>73</xdr:row>
      <xdr:rowOff>66675</xdr:rowOff>
    </xdr:to>
    <xdr:sp macro="" textlink="">
      <xdr:nvSpPr>
        <xdr:cNvPr id="15" name="角丸四角形 14"/>
        <xdr:cNvSpPr/>
      </xdr:nvSpPr>
      <xdr:spPr>
        <a:xfrm>
          <a:off x="2905125" y="1179195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②確率微分方程式</a:t>
          </a:r>
        </a:p>
      </xdr:txBody>
    </xdr:sp>
    <xdr:clientData/>
  </xdr:twoCellAnchor>
  <xdr:twoCellAnchor>
    <xdr:from>
      <xdr:col>7</xdr:col>
      <xdr:colOff>447675</xdr:colOff>
      <xdr:row>69</xdr:row>
      <xdr:rowOff>95250</xdr:rowOff>
    </xdr:from>
    <xdr:to>
      <xdr:col>10</xdr:col>
      <xdr:colOff>276225</xdr:colOff>
      <xdr:row>73</xdr:row>
      <xdr:rowOff>76200</xdr:rowOff>
    </xdr:to>
    <xdr:sp macro="" textlink="">
      <xdr:nvSpPr>
        <xdr:cNvPr id="16" name="角丸四角形 15"/>
        <xdr:cNvSpPr/>
      </xdr:nvSpPr>
      <xdr:spPr>
        <a:xfrm>
          <a:off x="5248275" y="11801475"/>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③二項モデル</a:t>
          </a:r>
          <a:endParaRPr kumimoji="1" lang="en-US" altLang="ja-JP" sz="1100"/>
        </a:p>
      </xdr:txBody>
    </xdr:sp>
    <xdr:clientData/>
  </xdr:twoCellAnchor>
  <xdr:twoCellAnchor>
    <xdr:from>
      <xdr:col>2</xdr:col>
      <xdr:colOff>66676</xdr:colOff>
      <xdr:row>66</xdr:row>
      <xdr:rowOff>104775</xdr:rowOff>
    </xdr:from>
    <xdr:to>
      <xdr:col>5</xdr:col>
      <xdr:colOff>409576</xdr:colOff>
      <xdr:row>69</xdr:row>
      <xdr:rowOff>104775</xdr:rowOff>
    </xdr:to>
    <xdr:cxnSp macro="">
      <xdr:nvCxnSpPr>
        <xdr:cNvPr id="18" name="直線コネクタ 17"/>
        <xdr:cNvCxnSpPr>
          <a:stCxn id="14" idx="0"/>
          <a:endCxn id="13" idx="2"/>
        </xdr:cNvCxnSpPr>
      </xdr:nvCxnSpPr>
      <xdr:spPr>
        <a:xfrm rot="5400000" flipH="1" flipV="1">
          <a:off x="2424113" y="10396538"/>
          <a:ext cx="428625" cy="240030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409575</xdr:colOff>
      <xdr:row>66</xdr:row>
      <xdr:rowOff>104775</xdr:rowOff>
    </xdr:from>
    <xdr:to>
      <xdr:col>9</xdr:col>
      <xdr:colOff>19050</xdr:colOff>
      <xdr:row>69</xdr:row>
      <xdr:rowOff>95250</xdr:rowOff>
    </xdr:to>
    <xdr:cxnSp macro="">
      <xdr:nvCxnSpPr>
        <xdr:cNvPr id="19" name="直線コネクタ 17"/>
        <xdr:cNvCxnSpPr>
          <a:stCxn id="16" idx="0"/>
          <a:endCxn id="13" idx="2"/>
        </xdr:cNvCxnSpPr>
      </xdr:nvCxnSpPr>
      <xdr:spPr>
        <a:xfrm rot="16200000" flipV="1">
          <a:off x="4805363" y="10415587"/>
          <a:ext cx="419100" cy="235267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409576</xdr:colOff>
      <xdr:row>66</xdr:row>
      <xdr:rowOff>104775</xdr:rowOff>
    </xdr:from>
    <xdr:to>
      <xdr:col>5</xdr:col>
      <xdr:colOff>419101</xdr:colOff>
      <xdr:row>69</xdr:row>
      <xdr:rowOff>85725</xdr:rowOff>
    </xdr:to>
    <xdr:cxnSp macro="">
      <xdr:nvCxnSpPr>
        <xdr:cNvPr id="22" name="直線コネクタ 17"/>
        <xdr:cNvCxnSpPr>
          <a:stCxn id="15" idx="0"/>
          <a:endCxn id="13" idx="2"/>
        </xdr:cNvCxnSpPr>
      </xdr:nvCxnSpPr>
      <xdr:spPr>
        <a:xfrm rot="16200000" flipV="1">
          <a:off x="3638551" y="11582400"/>
          <a:ext cx="409575" cy="952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438150</xdr:colOff>
      <xdr:row>89</xdr:row>
      <xdr:rowOff>57150</xdr:rowOff>
    </xdr:from>
    <xdr:to>
      <xdr:col>2</xdr:col>
      <xdr:colOff>504825</xdr:colOff>
      <xdr:row>91</xdr:row>
      <xdr:rowOff>57150</xdr:rowOff>
    </xdr:to>
    <xdr:cxnSp macro="">
      <xdr:nvCxnSpPr>
        <xdr:cNvPr id="26" name="直線矢印コネクタ 25"/>
        <xdr:cNvCxnSpPr/>
      </xdr:nvCxnSpPr>
      <xdr:spPr>
        <a:xfrm flipV="1">
          <a:off x="438150" y="14935200"/>
          <a:ext cx="1438275"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428625</xdr:colOff>
      <xdr:row>91</xdr:row>
      <xdr:rowOff>57150</xdr:rowOff>
    </xdr:from>
    <xdr:to>
      <xdr:col>2</xdr:col>
      <xdr:colOff>495300</xdr:colOff>
      <xdr:row>94</xdr:row>
      <xdr:rowOff>95250</xdr:rowOff>
    </xdr:to>
    <xdr:cxnSp macro="">
      <xdr:nvCxnSpPr>
        <xdr:cNvPr id="27" name="直線矢印コネクタ 26"/>
        <xdr:cNvCxnSpPr/>
      </xdr:nvCxnSpPr>
      <xdr:spPr>
        <a:xfrm>
          <a:off x="428625" y="15220950"/>
          <a:ext cx="1438275"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285751</xdr:colOff>
      <xdr:row>88</xdr:row>
      <xdr:rowOff>9526</xdr:rowOff>
    </xdr:from>
    <xdr:to>
      <xdr:col>2</xdr:col>
      <xdr:colOff>95251</xdr:colOff>
      <xdr:row>90</xdr:row>
      <xdr:rowOff>85726</xdr:rowOff>
    </xdr:to>
    <xdr:sp macro="" textlink="">
      <xdr:nvSpPr>
        <xdr:cNvPr id="31" name="テキスト ボックス 30"/>
        <xdr:cNvSpPr txBox="1"/>
      </xdr:nvSpPr>
      <xdr:spPr>
        <a:xfrm>
          <a:off x="971551" y="14744701"/>
          <a:ext cx="4953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ｐ</a:t>
          </a:r>
        </a:p>
      </xdr:txBody>
    </xdr:sp>
    <xdr:clientData/>
  </xdr:twoCellAnchor>
  <xdr:twoCellAnchor>
    <xdr:from>
      <xdr:col>1</xdr:col>
      <xdr:colOff>266701</xdr:colOff>
      <xdr:row>92</xdr:row>
      <xdr:rowOff>104776</xdr:rowOff>
    </xdr:from>
    <xdr:to>
      <xdr:col>2</xdr:col>
      <xdr:colOff>238125</xdr:colOff>
      <xdr:row>95</xdr:row>
      <xdr:rowOff>38101</xdr:rowOff>
    </xdr:to>
    <xdr:sp macro="" textlink="">
      <xdr:nvSpPr>
        <xdr:cNvPr id="32" name="テキスト ボックス 31"/>
        <xdr:cNvSpPr txBox="1"/>
      </xdr:nvSpPr>
      <xdr:spPr>
        <a:xfrm>
          <a:off x="952501" y="15411451"/>
          <a:ext cx="6572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１－ｐ</a:t>
          </a:r>
        </a:p>
      </xdr:txBody>
    </xdr:sp>
    <xdr:clientData/>
  </xdr:twoCellAnchor>
  <xdr:twoCellAnchor>
    <xdr:from>
      <xdr:col>0</xdr:col>
      <xdr:colOff>609600</xdr:colOff>
      <xdr:row>95</xdr:row>
      <xdr:rowOff>57150</xdr:rowOff>
    </xdr:from>
    <xdr:to>
      <xdr:col>3</xdr:col>
      <xdr:colOff>38100</xdr:colOff>
      <xdr:row>99</xdr:row>
      <xdr:rowOff>19050</xdr:rowOff>
    </xdr:to>
    <xdr:sp macro="" textlink="">
      <xdr:nvSpPr>
        <xdr:cNvPr id="33" name="右中かっこ 32"/>
        <xdr:cNvSpPr/>
      </xdr:nvSpPr>
      <xdr:spPr>
        <a:xfrm rot="5400000">
          <a:off x="1085850" y="15316200"/>
          <a:ext cx="533400" cy="14859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0</xdr:col>
      <xdr:colOff>76200</xdr:colOff>
      <xdr:row>227</xdr:row>
      <xdr:rowOff>9525</xdr:rowOff>
    </xdr:from>
    <xdr:to>
      <xdr:col>4</xdr:col>
      <xdr:colOff>533400</xdr:colOff>
      <xdr:row>236</xdr:row>
      <xdr:rowOff>57150</xdr:rowOff>
    </xdr:to>
    <xdr:pic>
      <xdr:nvPicPr>
        <xdr:cNvPr id="20" name="図 19"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961447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235</xdr:row>
      <xdr:rowOff>76200</xdr:rowOff>
    </xdr:from>
    <xdr:to>
      <xdr:col>3</xdr:col>
      <xdr:colOff>238125</xdr:colOff>
      <xdr:row>237</xdr:row>
      <xdr:rowOff>9525</xdr:rowOff>
    </xdr:to>
    <xdr:sp macro="" textlink="">
      <xdr:nvSpPr>
        <xdr:cNvPr id="2" name="正方形/長方形 1"/>
        <xdr:cNvSpPr/>
      </xdr:nvSpPr>
      <xdr:spPr>
        <a:xfrm>
          <a:off x="1238250" y="4082415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223</xdr:row>
      <xdr:rowOff>133350</xdr:rowOff>
    </xdr:from>
    <xdr:to>
      <xdr:col>2</xdr:col>
      <xdr:colOff>304800</xdr:colOff>
      <xdr:row>237</xdr:row>
      <xdr:rowOff>38100</xdr:rowOff>
    </xdr:to>
    <xdr:cxnSp macro="">
      <xdr:nvCxnSpPr>
        <xdr:cNvPr id="6" name="直線矢印コネクタ 5"/>
        <xdr:cNvCxnSpPr/>
      </xdr:nvCxnSpPr>
      <xdr:spPr>
        <a:xfrm>
          <a:off x="1657350" y="39490650"/>
          <a:ext cx="19050" cy="198120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8" name="テキスト ボックス 7"/>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25" name="テキスト ボックス 24"/>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17" name="直線矢印コネクタ 16"/>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28" name="直線矢印コネクタ 27"/>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29" name="テキスト ボックス 28"/>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30" name="テキスト ボックス 29"/>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227</xdr:row>
      <xdr:rowOff>9525</xdr:rowOff>
    </xdr:from>
    <xdr:ext cx="3200400" cy="1333500"/>
    <xdr:pic>
      <xdr:nvPicPr>
        <xdr:cNvPr id="34" name="図 33"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001452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235</xdr:row>
      <xdr:rowOff>76200</xdr:rowOff>
    </xdr:from>
    <xdr:to>
      <xdr:col>3</xdr:col>
      <xdr:colOff>238125</xdr:colOff>
      <xdr:row>237</xdr:row>
      <xdr:rowOff>9525</xdr:rowOff>
    </xdr:to>
    <xdr:sp macro="" textlink="">
      <xdr:nvSpPr>
        <xdr:cNvPr id="35" name="正方形/長方形 34"/>
        <xdr:cNvSpPr/>
      </xdr:nvSpPr>
      <xdr:spPr>
        <a:xfrm>
          <a:off x="1238250" y="4122420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296955</xdr:colOff>
      <xdr:row>223</xdr:row>
      <xdr:rowOff>122144</xdr:rowOff>
    </xdr:from>
    <xdr:to>
      <xdr:col>2</xdr:col>
      <xdr:colOff>316005</xdr:colOff>
      <xdr:row>237</xdr:row>
      <xdr:rowOff>26894</xdr:rowOff>
    </xdr:to>
    <xdr:cxnSp macro="">
      <xdr:nvCxnSpPr>
        <xdr:cNvPr id="36" name="直線矢印コネクタ 35"/>
        <xdr:cNvCxnSpPr/>
      </xdr:nvCxnSpPr>
      <xdr:spPr>
        <a:xfrm>
          <a:off x="1664073" y="39846997"/>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37" name="テキスト ボックス 36"/>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38" name="テキスト ボックス 37"/>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39" name="直線矢印コネクタ 38"/>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40" name="直線矢印コネクタ 39"/>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41" name="テキスト ボックス 40"/>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42" name="テキスト ボックス 41"/>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191435" cy="1358713"/>
    <xdr:pic>
      <xdr:nvPicPr>
        <xdr:cNvPr id="43" name="図 42"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0384319"/>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44" name="正方形/長方形 43"/>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45" name="直線矢印コネクタ 44"/>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46" name="テキスト ボックス 45"/>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47" name="テキスト ボックス 46"/>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48" name="直線矢印コネクタ 47"/>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49" name="直線矢印コネクタ 48"/>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0" name="テキスト ボックス 49"/>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51" name="テキスト ボックス 50"/>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200400" cy="1333500"/>
    <xdr:pic>
      <xdr:nvPicPr>
        <xdr:cNvPr id="52" name="図 51"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0384319"/>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53" name="正方形/長方形 52"/>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54" name="直線矢印コネクタ 53"/>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55" name="テキスト ボックス 54"/>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56" name="テキスト ボックス 55"/>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σW(t)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57" name="直線矢印コネクタ 56"/>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58" name="直線矢印コネクタ 57"/>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9" name="テキスト ボックス 58"/>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60" name="テキスト ボックス 59"/>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7</xdr:col>
      <xdr:colOff>56029</xdr:colOff>
      <xdr:row>234</xdr:row>
      <xdr:rowOff>100853</xdr:rowOff>
    </xdr:from>
    <xdr:to>
      <xdr:col>8</xdr:col>
      <xdr:colOff>168088</xdr:colOff>
      <xdr:row>244</xdr:row>
      <xdr:rowOff>89647</xdr:rowOff>
    </xdr:to>
    <xdr:sp macro="" textlink="">
      <xdr:nvSpPr>
        <xdr:cNvPr id="21" name="左カーブ矢印 20"/>
        <xdr:cNvSpPr/>
      </xdr:nvSpPr>
      <xdr:spPr>
        <a:xfrm>
          <a:off x="4840941" y="41495382"/>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xdr:col>
      <xdr:colOff>381001</xdr:colOff>
      <xdr:row>238</xdr:row>
      <xdr:rowOff>44263</xdr:rowOff>
    </xdr:from>
    <xdr:to>
      <xdr:col>11</xdr:col>
      <xdr:colOff>100853</xdr:colOff>
      <xdr:row>242</xdr:row>
      <xdr:rowOff>56030</xdr:rowOff>
    </xdr:to>
    <xdr:sp macro="" textlink="">
      <xdr:nvSpPr>
        <xdr:cNvPr id="61" name="テキスト ボックス 60"/>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mj-ea"/>
              <a:ea typeface="+mj-ea"/>
            </a:rPr>
            <a:t>×</a:t>
          </a:r>
          <a:r>
            <a:rPr kumimoji="1" lang="ja-JP" altLang="en-US" sz="2400">
              <a:latin typeface="+mj-ea"/>
              <a:ea typeface="+mj-ea"/>
            </a:rPr>
            <a:t>　</a:t>
          </a:r>
          <a:r>
            <a:rPr kumimoji="1" lang="en-US" altLang="ja-JP" sz="2400">
              <a:latin typeface="+mj-ea"/>
              <a:ea typeface="+mj-ea"/>
            </a:rPr>
            <a:t>σ</a:t>
          </a:r>
          <a:endParaRPr kumimoji="1" lang="ja-JP" altLang="en-US" sz="2400">
            <a:latin typeface="+mj-ea"/>
            <a:ea typeface="+mj-ea"/>
          </a:endParaRPr>
        </a:p>
      </xdr:txBody>
    </xdr:sp>
    <xdr:clientData/>
  </xdr:twoCellAnchor>
  <xdr:oneCellAnchor>
    <xdr:from>
      <xdr:col>1</xdr:col>
      <xdr:colOff>76200</xdr:colOff>
      <xdr:row>263</xdr:row>
      <xdr:rowOff>9525</xdr:rowOff>
    </xdr:from>
    <xdr:ext cx="3191435" cy="1358713"/>
    <xdr:pic>
      <xdr:nvPicPr>
        <xdr:cNvPr id="62" name="図 61"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3129760"/>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63" name="正方形/長方形 62"/>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65" name="テキスト ボックス 64"/>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66" name="テキスト ボックス 65"/>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67" name="直線矢印コネクタ 66"/>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68" name="直線矢印コネクタ 67"/>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69" name="テキスト ボックス 68"/>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0" name="テキスト ボックス 69"/>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1</xdr:col>
      <xdr:colOff>76200</xdr:colOff>
      <xdr:row>263</xdr:row>
      <xdr:rowOff>9525</xdr:rowOff>
    </xdr:from>
    <xdr:ext cx="3200400" cy="1333500"/>
    <xdr:pic>
      <xdr:nvPicPr>
        <xdr:cNvPr id="71" name="図 70"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3129760"/>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72" name="正方形/長方形 71"/>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74" name="テキスト ボックス 73"/>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75" name="テキスト ボックス 74"/>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νt + σW(t)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76" name="直線矢印コネクタ 75"/>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77" name="直線矢印コネクタ 76"/>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78" name="テキスト ボックス 77"/>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9" name="テキスト ボックス 78"/>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8</xdr:col>
      <xdr:colOff>381001</xdr:colOff>
      <xdr:row>256</xdr:row>
      <xdr:rowOff>44263</xdr:rowOff>
    </xdr:from>
    <xdr:to>
      <xdr:col>11</xdr:col>
      <xdr:colOff>100853</xdr:colOff>
      <xdr:row>260</xdr:row>
      <xdr:rowOff>56030</xdr:rowOff>
    </xdr:to>
    <xdr:sp macro="" textlink="">
      <xdr:nvSpPr>
        <xdr:cNvPr id="80" name="テキスト ボックス 79"/>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baseline="0">
              <a:latin typeface="+mj-ea"/>
              <a:ea typeface="+mj-ea"/>
            </a:rPr>
            <a:t> +</a:t>
          </a:r>
          <a:r>
            <a:rPr kumimoji="1" lang="ja-JP" altLang="en-US" sz="2400" baseline="0">
              <a:latin typeface="+mj-ea"/>
              <a:ea typeface="+mj-ea"/>
            </a:rPr>
            <a:t> </a:t>
          </a:r>
          <a:r>
            <a:rPr kumimoji="1" lang="el-GR" altLang="ja-JP" sz="2400" baseline="0">
              <a:latin typeface="+mj-ea"/>
              <a:ea typeface="+mj-ea"/>
            </a:rPr>
            <a:t>ν</a:t>
          </a:r>
          <a:r>
            <a:rPr kumimoji="1" lang="en-US" altLang="ja-JP" sz="2400" baseline="0">
              <a:latin typeface="+mj-ea"/>
              <a:ea typeface="+mj-ea"/>
            </a:rPr>
            <a:t>t</a:t>
          </a:r>
        </a:p>
      </xdr:txBody>
    </xdr:sp>
    <xdr:clientData/>
  </xdr:twoCellAnchor>
  <xdr:twoCellAnchor>
    <xdr:from>
      <xdr:col>2</xdr:col>
      <xdr:colOff>285750</xdr:colOff>
      <xdr:row>259</xdr:row>
      <xdr:rowOff>133350</xdr:rowOff>
    </xdr:from>
    <xdr:to>
      <xdr:col>2</xdr:col>
      <xdr:colOff>304800</xdr:colOff>
      <xdr:row>273</xdr:row>
      <xdr:rowOff>38100</xdr:rowOff>
    </xdr:to>
    <xdr:cxnSp macro="">
      <xdr:nvCxnSpPr>
        <xdr:cNvPr id="64" name="直線矢印コネクタ 63"/>
        <xdr:cNvCxnSpPr/>
      </xdr:nvCxnSpPr>
      <xdr:spPr>
        <a:xfrm>
          <a:off x="1652868" y="45349085"/>
          <a:ext cx="19050" cy="2011456"/>
        </a:xfrm>
        <a:prstGeom prst="straightConnector1">
          <a:avLst/>
        </a:prstGeom>
        <a:ln w="19050">
          <a:solidFill>
            <a:schemeClr val="bg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281267</xdr:colOff>
      <xdr:row>241</xdr:row>
      <xdr:rowOff>117662</xdr:rowOff>
    </xdr:from>
    <xdr:to>
      <xdr:col>2</xdr:col>
      <xdr:colOff>300317</xdr:colOff>
      <xdr:row>255</xdr:row>
      <xdr:rowOff>22412</xdr:rowOff>
    </xdr:to>
    <xdr:cxnSp macro="">
      <xdr:nvCxnSpPr>
        <xdr:cNvPr id="81" name="直線矢印コネクタ 80"/>
        <xdr:cNvCxnSpPr/>
      </xdr:nvCxnSpPr>
      <xdr:spPr>
        <a:xfrm>
          <a:off x="1648385" y="42587956"/>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444873</xdr:colOff>
      <xdr:row>260</xdr:row>
      <xdr:rowOff>79563</xdr:rowOff>
    </xdr:from>
    <xdr:to>
      <xdr:col>1</xdr:col>
      <xdr:colOff>463923</xdr:colOff>
      <xdr:row>274</xdr:row>
      <xdr:rowOff>17930</xdr:rowOff>
    </xdr:to>
    <xdr:cxnSp macro="">
      <xdr:nvCxnSpPr>
        <xdr:cNvPr id="82" name="直線矢印コネクタ 81"/>
        <xdr:cNvCxnSpPr/>
      </xdr:nvCxnSpPr>
      <xdr:spPr>
        <a:xfrm>
          <a:off x="1128432" y="45474592"/>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174811</xdr:colOff>
      <xdr:row>254</xdr:row>
      <xdr:rowOff>17929</xdr:rowOff>
    </xdr:from>
    <xdr:to>
      <xdr:col>8</xdr:col>
      <xdr:colOff>286870</xdr:colOff>
      <xdr:row>264</xdr:row>
      <xdr:rowOff>6724</xdr:rowOff>
    </xdr:to>
    <xdr:sp macro="" textlink="">
      <xdr:nvSpPr>
        <xdr:cNvPr id="83" name="左カーブ矢印 82"/>
        <xdr:cNvSpPr/>
      </xdr:nvSpPr>
      <xdr:spPr>
        <a:xfrm>
          <a:off x="4959723" y="44449253"/>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71437</xdr:colOff>
      <xdr:row>337</xdr:row>
      <xdr:rowOff>338139</xdr:rowOff>
    </xdr:from>
    <xdr:to>
      <xdr:col>2</xdr:col>
      <xdr:colOff>619124</xdr:colOff>
      <xdr:row>339</xdr:row>
      <xdr:rowOff>57153</xdr:rowOff>
    </xdr:to>
    <xdr:sp macro="" textlink="">
      <xdr:nvSpPr>
        <xdr:cNvPr id="5" name="右中かっこ 4"/>
        <xdr:cNvSpPr/>
      </xdr:nvSpPr>
      <xdr:spPr>
        <a:xfrm rot="5400000">
          <a:off x="1262061" y="5864066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twoCellAnchor>
    <xdr:from>
      <xdr:col>3</xdr:col>
      <xdr:colOff>623887</xdr:colOff>
      <xdr:row>337</xdr:row>
      <xdr:rowOff>357189</xdr:rowOff>
    </xdr:from>
    <xdr:to>
      <xdr:col>5</xdr:col>
      <xdr:colOff>485774</xdr:colOff>
      <xdr:row>339</xdr:row>
      <xdr:rowOff>76203</xdr:rowOff>
    </xdr:to>
    <xdr:sp macro="" textlink="">
      <xdr:nvSpPr>
        <xdr:cNvPr id="84" name="右中かっこ 83"/>
        <xdr:cNvSpPr/>
      </xdr:nvSpPr>
      <xdr:spPr>
        <a:xfrm rot="5400000">
          <a:off x="3186111" y="5865971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oneCellAnchor>
    <xdr:from>
      <xdr:col>1</xdr:col>
      <xdr:colOff>304800</xdr:colOff>
      <xdr:row>340</xdr:row>
      <xdr:rowOff>28575</xdr:rowOff>
    </xdr:from>
    <xdr:ext cx="886012" cy="325730"/>
    <xdr:sp macro="" textlink="">
      <xdr:nvSpPr>
        <xdr:cNvPr id="9" name="テキスト ボックス 8"/>
        <xdr:cNvSpPr txBox="1"/>
      </xdr:nvSpPr>
      <xdr:spPr>
        <a:xfrm>
          <a:off x="990600" y="59483625"/>
          <a:ext cx="88601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ドリフト項</a:t>
          </a:r>
        </a:p>
      </xdr:txBody>
    </xdr:sp>
    <xdr:clientData/>
  </xdr:oneCellAnchor>
  <xdr:oneCellAnchor>
    <xdr:from>
      <xdr:col>4</xdr:col>
      <xdr:colOff>190500</xdr:colOff>
      <xdr:row>340</xdr:row>
      <xdr:rowOff>47625</xdr:rowOff>
    </xdr:from>
    <xdr:ext cx="723275" cy="325730"/>
    <xdr:sp macro="" textlink="">
      <xdr:nvSpPr>
        <xdr:cNvPr id="85" name="テキスト ボックス 84"/>
        <xdr:cNvSpPr txBox="1"/>
      </xdr:nvSpPr>
      <xdr:spPr>
        <a:xfrm>
          <a:off x="2933700" y="59502675"/>
          <a:ext cx="723275"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拡散項</a:t>
          </a:r>
        </a:p>
      </xdr:txBody>
    </xdr:sp>
    <xdr:clientData/>
  </xdr:oneCellAnchor>
  <xdr:twoCellAnchor>
    <xdr:from>
      <xdr:col>0</xdr:col>
      <xdr:colOff>390525</xdr:colOff>
      <xdr:row>445</xdr:row>
      <xdr:rowOff>0</xdr:rowOff>
    </xdr:from>
    <xdr:to>
      <xdr:col>2</xdr:col>
      <xdr:colOff>152400</xdr:colOff>
      <xdr:row>449</xdr:row>
      <xdr:rowOff>66675</xdr:rowOff>
    </xdr:to>
    <xdr:cxnSp macro="">
      <xdr:nvCxnSpPr>
        <xdr:cNvPr id="23" name="直線矢印コネクタ 22"/>
        <xdr:cNvCxnSpPr/>
      </xdr:nvCxnSpPr>
      <xdr:spPr>
        <a:xfrm flipV="1">
          <a:off x="390525" y="75190350"/>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381000</xdr:colOff>
      <xdr:row>449</xdr:row>
      <xdr:rowOff>66675</xdr:rowOff>
    </xdr:from>
    <xdr:to>
      <xdr:col>2</xdr:col>
      <xdr:colOff>171450</xdr:colOff>
      <xdr:row>452</xdr:row>
      <xdr:rowOff>104775</xdr:rowOff>
    </xdr:to>
    <xdr:cxnSp macro="">
      <xdr:nvCxnSpPr>
        <xdr:cNvPr id="86" name="直線矢印コネクタ 85"/>
        <xdr:cNvCxnSpPr/>
      </xdr:nvCxnSpPr>
      <xdr:spPr>
        <a:xfrm>
          <a:off x="381000" y="75828525"/>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142876</xdr:colOff>
      <xdr:row>448</xdr:row>
      <xdr:rowOff>104775</xdr:rowOff>
    </xdr:from>
    <xdr:ext cx="476250" cy="264560"/>
    <xdr:sp macro="" textlink="">
      <xdr:nvSpPr>
        <xdr:cNvPr id="88" name="テキスト ボックス 87"/>
        <xdr:cNvSpPr txBox="1"/>
      </xdr:nvSpPr>
      <xdr:spPr>
        <a:xfrm>
          <a:off x="142876" y="75723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twoCellAnchor>
    <xdr:from>
      <xdr:col>3</xdr:col>
      <xdr:colOff>142875</xdr:colOff>
      <xdr:row>447</xdr:row>
      <xdr:rowOff>85725</xdr:rowOff>
    </xdr:from>
    <xdr:to>
      <xdr:col>5</xdr:col>
      <xdr:colOff>514350</xdr:colOff>
      <xdr:row>449</xdr:row>
      <xdr:rowOff>114300</xdr:rowOff>
    </xdr:to>
    <xdr:sp macro="" textlink="">
      <xdr:nvSpPr>
        <xdr:cNvPr id="89" name="右矢印 88"/>
        <xdr:cNvSpPr/>
      </xdr:nvSpPr>
      <xdr:spPr>
        <a:xfrm>
          <a:off x="2200275" y="75571350"/>
          <a:ext cx="1743075" cy="314325"/>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200026</xdr:colOff>
      <xdr:row>444</xdr:row>
      <xdr:rowOff>9525</xdr:rowOff>
    </xdr:from>
    <xdr:ext cx="476250" cy="264560"/>
    <xdr:sp macro="" textlink="">
      <xdr:nvSpPr>
        <xdr:cNvPr id="90" name="テキスト ボックス 89"/>
        <xdr:cNvSpPr txBox="1"/>
      </xdr:nvSpPr>
      <xdr:spPr>
        <a:xfrm>
          <a:off x="1571626" y="750570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2</xdr:col>
      <xdr:colOff>200026</xdr:colOff>
      <xdr:row>451</xdr:row>
      <xdr:rowOff>104775</xdr:rowOff>
    </xdr:from>
    <xdr:ext cx="476250" cy="264560"/>
    <xdr:sp macro="" textlink="">
      <xdr:nvSpPr>
        <xdr:cNvPr id="91" name="テキスト ボックス 90"/>
        <xdr:cNvSpPr txBox="1"/>
      </xdr:nvSpPr>
      <xdr:spPr>
        <a:xfrm>
          <a:off x="1571626" y="761523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1</xdr:col>
      <xdr:colOff>95251</xdr:colOff>
      <xdr:row>444</xdr:row>
      <xdr:rowOff>114300</xdr:rowOff>
    </xdr:from>
    <xdr:ext cx="476250" cy="264560"/>
    <xdr:sp macro="" textlink="">
      <xdr:nvSpPr>
        <xdr:cNvPr id="92" name="テキスト ボックス 91"/>
        <xdr:cNvSpPr txBox="1"/>
      </xdr:nvSpPr>
      <xdr:spPr>
        <a:xfrm>
          <a:off x="781051" y="751617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1</xdr:col>
      <xdr:colOff>47626</xdr:colOff>
      <xdr:row>451</xdr:row>
      <xdr:rowOff>38100</xdr:rowOff>
    </xdr:from>
    <xdr:ext cx="476250" cy="264560"/>
    <xdr:sp macro="" textlink="">
      <xdr:nvSpPr>
        <xdr:cNvPr id="93" name="テキスト ボックス 92"/>
        <xdr:cNvSpPr txBox="1"/>
      </xdr:nvSpPr>
      <xdr:spPr>
        <a:xfrm>
          <a:off x="733426" y="76085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0</xdr:col>
      <xdr:colOff>390525</xdr:colOff>
      <xdr:row>455</xdr:row>
      <xdr:rowOff>114300</xdr:rowOff>
    </xdr:from>
    <xdr:to>
      <xdr:col>2</xdr:col>
      <xdr:colOff>247650</xdr:colOff>
      <xdr:row>455</xdr:row>
      <xdr:rowOff>114300</xdr:rowOff>
    </xdr:to>
    <xdr:cxnSp macro="">
      <xdr:nvCxnSpPr>
        <xdr:cNvPr id="95" name="直線矢印コネクタ 94"/>
        <xdr:cNvCxnSpPr/>
      </xdr:nvCxnSpPr>
      <xdr:spPr>
        <a:xfrm>
          <a:off x="390525" y="76733400"/>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238126</xdr:colOff>
      <xdr:row>455</xdr:row>
      <xdr:rowOff>133350</xdr:rowOff>
    </xdr:from>
    <xdr:ext cx="476250" cy="264560"/>
    <xdr:sp macro="" textlink="">
      <xdr:nvSpPr>
        <xdr:cNvPr id="96" name="テキスト ボックス 95"/>
        <xdr:cNvSpPr txBox="1"/>
      </xdr:nvSpPr>
      <xdr:spPr>
        <a:xfrm>
          <a:off x="923926" y="767524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6</xdr:col>
      <xdr:colOff>285750</xdr:colOff>
      <xdr:row>447</xdr:row>
      <xdr:rowOff>28575</xdr:rowOff>
    </xdr:from>
    <xdr:to>
      <xdr:col>7</xdr:col>
      <xdr:colOff>295275</xdr:colOff>
      <xdr:row>450</xdr:row>
      <xdr:rowOff>0</xdr:rowOff>
    </xdr:to>
    <xdr:cxnSp macro="">
      <xdr:nvCxnSpPr>
        <xdr:cNvPr id="97" name="直線矢印コネクタ 96"/>
        <xdr:cNvCxnSpPr/>
      </xdr:nvCxnSpPr>
      <xdr:spPr>
        <a:xfrm flipV="1">
          <a:off x="285750" y="18611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295275</xdr:colOff>
      <xdr:row>450</xdr:row>
      <xdr:rowOff>0</xdr:rowOff>
    </xdr:from>
    <xdr:to>
      <xdr:col>7</xdr:col>
      <xdr:colOff>304800</xdr:colOff>
      <xdr:row>452</xdr:row>
      <xdr:rowOff>114300</xdr:rowOff>
    </xdr:to>
    <xdr:cxnSp macro="">
      <xdr:nvCxnSpPr>
        <xdr:cNvPr id="98" name="直線矢印コネクタ 97"/>
        <xdr:cNvCxnSpPr/>
      </xdr:nvCxnSpPr>
      <xdr:spPr>
        <a:xfrm>
          <a:off x="295275" y="19011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438150</xdr:colOff>
      <xdr:row>447</xdr:row>
      <xdr:rowOff>19050</xdr:rowOff>
    </xdr:from>
    <xdr:to>
      <xdr:col>9</xdr:col>
      <xdr:colOff>447675</xdr:colOff>
      <xdr:row>449</xdr:row>
      <xdr:rowOff>133350</xdr:rowOff>
    </xdr:to>
    <xdr:cxnSp macro="">
      <xdr:nvCxnSpPr>
        <xdr:cNvPr id="99" name="直線矢印コネクタ 98"/>
        <xdr:cNvCxnSpPr/>
      </xdr:nvCxnSpPr>
      <xdr:spPr>
        <a:xfrm flipV="1">
          <a:off x="1809750" y="18602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447675</xdr:colOff>
      <xdr:row>449</xdr:row>
      <xdr:rowOff>133350</xdr:rowOff>
    </xdr:from>
    <xdr:to>
      <xdr:col>9</xdr:col>
      <xdr:colOff>457200</xdr:colOff>
      <xdr:row>452</xdr:row>
      <xdr:rowOff>104775</xdr:rowOff>
    </xdr:to>
    <xdr:cxnSp macro="">
      <xdr:nvCxnSpPr>
        <xdr:cNvPr id="100" name="直線矢印コネクタ 99"/>
        <xdr:cNvCxnSpPr/>
      </xdr:nvCxnSpPr>
      <xdr:spPr>
        <a:xfrm>
          <a:off x="1819275" y="19002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504825</xdr:colOff>
      <xdr:row>446</xdr:row>
      <xdr:rowOff>123825</xdr:rowOff>
    </xdr:from>
    <xdr:to>
      <xdr:col>12</xdr:col>
      <xdr:colOff>514350</xdr:colOff>
      <xdr:row>449</xdr:row>
      <xdr:rowOff>95250</xdr:rowOff>
    </xdr:to>
    <xdr:cxnSp macro="">
      <xdr:nvCxnSpPr>
        <xdr:cNvPr id="101" name="直線矢印コネクタ 100"/>
        <xdr:cNvCxnSpPr/>
      </xdr:nvCxnSpPr>
      <xdr:spPr>
        <a:xfrm flipV="1">
          <a:off x="3933825" y="18564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514350</xdr:colOff>
      <xdr:row>449</xdr:row>
      <xdr:rowOff>95250</xdr:rowOff>
    </xdr:from>
    <xdr:to>
      <xdr:col>12</xdr:col>
      <xdr:colOff>523875</xdr:colOff>
      <xdr:row>452</xdr:row>
      <xdr:rowOff>66675</xdr:rowOff>
    </xdr:to>
    <xdr:cxnSp macro="">
      <xdr:nvCxnSpPr>
        <xdr:cNvPr id="102" name="直線矢印コネクタ 101"/>
        <xdr:cNvCxnSpPr/>
      </xdr:nvCxnSpPr>
      <xdr:spPr>
        <a:xfrm>
          <a:off x="3943350" y="18964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304800</xdr:colOff>
      <xdr:row>446</xdr:row>
      <xdr:rowOff>0</xdr:rowOff>
    </xdr:from>
    <xdr:to>
      <xdr:col>8</xdr:col>
      <xdr:colOff>342900</xdr:colOff>
      <xdr:row>448</xdr:row>
      <xdr:rowOff>9525</xdr:rowOff>
    </xdr:to>
    <xdr:sp macro="" textlink="">
      <xdr:nvSpPr>
        <xdr:cNvPr id="103" name="テキスト ボックス 102"/>
        <xdr:cNvSpPr txBox="1"/>
      </xdr:nvSpPr>
      <xdr:spPr>
        <a:xfrm>
          <a:off x="990600" y="18440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7</xdr:col>
      <xdr:colOff>295275</xdr:colOff>
      <xdr:row>451</xdr:row>
      <xdr:rowOff>95250</xdr:rowOff>
    </xdr:from>
    <xdr:to>
      <xdr:col>8</xdr:col>
      <xdr:colOff>333375</xdr:colOff>
      <xdr:row>453</xdr:row>
      <xdr:rowOff>104775</xdr:rowOff>
    </xdr:to>
    <xdr:sp macro="" textlink="">
      <xdr:nvSpPr>
        <xdr:cNvPr id="104" name="テキスト ボックス 103"/>
        <xdr:cNvSpPr txBox="1"/>
      </xdr:nvSpPr>
      <xdr:spPr>
        <a:xfrm>
          <a:off x="981075" y="19250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6</xdr:col>
      <xdr:colOff>0</xdr:colOff>
      <xdr:row>450</xdr:row>
      <xdr:rowOff>28575</xdr:rowOff>
    </xdr:from>
    <xdr:to>
      <xdr:col>7</xdr:col>
      <xdr:colOff>38100</xdr:colOff>
      <xdr:row>452</xdr:row>
      <xdr:rowOff>38100</xdr:rowOff>
    </xdr:to>
    <xdr:sp macro="" textlink="">
      <xdr:nvSpPr>
        <xdr:cNvPr id="105" name="テキスト ボックス 104"/>
        <xdr:cNvSpPr txBox="1"/>
      </xdr:nvSpPr>
      <xdr:spPr>
        <a:xfrm>
          <a:off x="0" y="19040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8</xdr:col>
      <xdr:colOff>314325</xdr:colOff>
      <xdr:row>449</xdr:row>
      <xdr:rowOff>104775</xdr:rowOff>
    </xdr:from>
    <xdr:to>
      <xdr:col>9</xdr:col>
      <xdr:colOff>352425</xdr:colOff>
      <xdr:row>451</xdr:row>
      <xdr:rowOff>114300</xdr:rowOff>
    </xdr:to>
    <xdr:sp macro="" textlink="">
      <xdr:nvSpPr>
        <xdr:cNvPr id="106" name="テキスト ボックス 105"/>
        <xdr:cNvSpPr txBox="1"/>
      </xdr:nvSpPr>
      <xdr:spPr>
        <a:xfrm>
          <a:off x="1685925" y="18973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9</xdr:col>
      <xdr:colOff>457198</xdr:colOff>
      <xdr:row>446</xdr:row>
      <xdr:rowOff>28575</xdr:rowOff>
    </xdr:from>
    <xdr:to>
      <xdr:col>11</xdr:col>
      <xdr:colOff>533400</xdr:colOff>
      <xdr:row>448</xdr:row>
      <xdr:rowOff>38100</xdr:rowOff>
    </xdr:to>
    <xdr:sp macro="" textlink="">
      <xdr:nvSpPr>
        <xdr:cNvPr id="107" name="テキスト ボックス 106"/>
        <xdr:cNvSpPr txBox="1"/>
      </xdr:nvSpPr>
      <xdr:spPr>
        <a:xfrm>
          <a:off x="2514598" y="18468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9</xdr:col>
      <xdr:colOff>419098</xdr:colOff>
      <xdr:row>451</xdr:row>
      <xdr:rowOff>123825</xdr:rowOff>
    </xdr:from>
    <xdr:to>
      <xdr:col>11</xdr:col>
      <xdr:colOff>495300</xdr:colOff>
      <xdr:row>453</xdr:row>
      <xdr:rowOff>133350</xdr:rowOff>
    </xdr:to>
    <xdr:sp macro="" textlink="">
      <xdr:nvSpPr>
        <xdr:cNvPr id="108" name="テキスト ボックス 107"/>
        <xdr:cNvSpPr txBox="1"/>
      </xdr:nvSpPr>
      <xdr:spPr>
        <a:xfrm>
          <a:off x="2476498" y="19278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12</xdr:col>
      <xdr:colOff>552448</xdr:colOff>
      <xdr:row>446</xdr:row>
      <xdr:rowOff>9525</xdr:rowOff>
    </xdr:from>
    <xdr:to>
      <xdr:col>14</xdr:col>
      <xdr:colOff>628650</xdr:colOff>
      <xdr:row>448</xdr:row>
      <xdr:rowOff>19050</xdr:rowOff>
    </xdr:to>
    <xdr:sp macro="" textlink="">
      <xdr:nvSpPr>
        <xdr:cNvPr id="109" name="テキスト ボックス 108"/>
        <xdr:cNvSpPr txBox="1"/>
      </xdr:nvSpPr>
      <xdr:spPr>
        <a:xfrm>
          <a:off x="4667248" y="18449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12</xdr:col>
      <xdr:colOff>571498</xdr:colOff>
      <xdr:row>451</xdr:row>
      <xdr:rowOff>66675</xdr:rowOff>
    </xdr:from>
    <xdr:to>
      <xdr:col>14</xdr:col>
      <xdr:colOff>647700</xdr:colOff>
      <xdr:row>453</xdr:row>
      <xdr:rowOff>76200</xdr:rowOff>
    </xdr:to>
    <xdr:sp macro="" textlink="">
      <xdr:nvSpPr>
        <xdr:cNvPr id="110" name="テキスト ボックス 109"/>
        <xdr:cNvSpPr txBox="1"/>
      </xdr:nvSpPr>
      <xdr:spPr>
        <a:xfrm>
          <a:off x="4686298" y="19221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15</xdr:col>
      <xdr:colOff>19050</xdr:colOff>
      <xdr:row>455</xdr:row>
      <xdr:rowOff>38100</xdr:rowOff>
    </xdr:from>
    <xdr:ext cx="184731" cy="264560"/>
    <xdr:sp macro="" textlink="">
      <xdr:nvSpPr>
        <xdr:cNvPr id="111" name="テキスト ボックス 110"/>
        <xdr:cNvSpPr txBox="1"/>
      </xdr:nvSpPr>
      <xdr:spPr>
        <a:xfrm>
          <a:off x="6191250" y="1976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8</xdr:col>
      <xdr:colOff>409574</xdr:colOff>
      <xdr:row>470</xdr:row>
      <xdr:rowOff>133352</xdr:rowOff>
    </xdr:from>
    <xdr:to>
      <xdr:col>9</xdr:col>
      <xdr:colOff>257174</xdr:colOff>
      <xdr:row>476</xdr:row>
      <xdr:rowOff>19052</xdr:rowOff>
    </xdr:to>
    <xdr:sp macro="" textlink="">
      <xdr:nvSpPr>
        <xdr:cNvPr id="112" name="右矢印 111"/>
        <xdr:cNvSpPr/>
      </xdr:nvSpPr>
      <xdr:spPr>
        <a:xfrm rot="5400000">
          <a:off x="5791199" y="79181327"/>
          <a:ext cx="742950" cy="533400"/>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4</xdr:col>
      <xdr:colOff>209550</xdr:colOff>
      <xdr:row>11</xdr:row>
      <xdr:rowOff>76200</xdr:rowOff>
    </xdr:from>
    <xdr:to>
      <xdr:col>6</xdr:col>
      <xdr:colOff>400050</xdr:colOff>
      <xdr:row>11</xdr:row>
      <xdr:rowOff>95250</xdr:rowOff>
    </xdr:to>
    <xdr:cxnSp macro="">
      <xdr:nvCxnSpPr>
        <xdr:cNvPr id="2" name="直線コネクタ 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7</xdr:row>
      <xdr:rowOff>9525</xdr:rowOff>
    </xdr:from>
    <xdr:to>
      <xdr:col>6</xdr:col>
      <xdr:colOff>390525</xdr:colOff>
      <xdr:row>11</xdr:row>
      <xdr:rowOff>95250</xdr:rowOff>
    </xdr:to>
    <xdr:cxnSp macro="">
      <xdr:nvCxnSpPr>
        <xdr:cNvPr id="3" name="直線コネクタ 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9</xdr:row>
      <xdr:rowOff>66675</xdr:rowOff>
    </xdr:from>
    <xdr:to>
      <xdr:col>5</xdr:col>
      <xdr:colOff>342901</xdr:colOff>
      <xdr:row>11</xdr:row>
      <xdr:rowOff>76201</xdr:rowOff>
    </xdr:to>
    <xdr:cxnSp macro="">
      <xdr:nvCxnSpPr>
        <xdr:cNvPr id="4" name="直線コネクタ 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11</xdr:row>
      <xdr:rowOff>76200</xdr:rowOff>
    </xdr:from>
    <xdr:to>
      <xdr:col>4</xdr:col>
      <xdr:colOff>228600</xdr:colOff>
      <xdr:row>14</xdr:row>
      <xdr:rowOff>66675</xdr:rowOff>
    </xdr:to>
    <xdr:cxnSp macro="">
      <xdr:nvCxnSpPr>
        <xdr:cNvPr id="5" name="直線コネクタ 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11</xdr:row>
      <xdr:rowOff>85725</xdr:rowOff>
    </xdr:from>
    <xdr:to>
      <xdr:col>2</xdr:col>
      <xdr:colOff>600075</xdr:colOff>
      <xdr:row>11</xdr:row>
      <xdr:rowOff>104775</xdr:rowOff>
    </xdr:to>
    <xdr:cxnSp macro="">
      <xdr:nvCxnSpPr>
        <xdr:cNvPr id="6" name="直線コネクタ 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7</xdr:row>
      <xdr:rowOff>19050</xdr:rowOff>
    </xdr:from>
    <xdr:to>
      <xdr:col>2</xdr:col>
      <xdr:colOff>590550</xdr:colOff>
      <xdr:row>11</xdr:row>
      <xdr:rowOff>104775</xdr:rowOff>
    </xdr:to>
    <xdr:cxnSp macro="">
      <xdr:nvCxnSpPr>
        <xdr:cNvPr id="7" name="直線コネクタ 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9</xdr:row>
      <xdr:rowOff>76200</xdr:rowOff>
    </xdr:from>
    <xdr:to>
      <xdr:col>1</xdr:col>
      <xdr:colOff>542926</xdr:colOff>
      <xdr:row>11</xdr:row>
      <xdr:rowOff>85726</xdr:rowOff>
    </xdr:to>
    <xdr:cxnSp macro="">
      <xdr:nvCxnSpPr>
        <xdr:cNvPr id="8" name="直線コネクタ 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11</xdr:row>
      <xdr:rowOff>85725</xdr:rowOff>
    </xdr:from>
    <xdr:to>
      <xdr:col>0</xdr:col>
      <xdr:colOff>428625</xdr:colOff>
      <xdr:row>14</xdr:row>
      <xdr:rowOff>76200</xdr:rowOff>
    </xdr:to>
    <xdr:cxnSp macro="">
      <xdr:nvCxnSpPr>
        <xdr:cNvPr id="9" name="直線コネクタ 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84</xdr:row>
      <xdr:rowOff>28575</xdr:rowOff>
    </xdr:from>
    <xdr:to>
      <xdr:col>3</xdr:col>
      <xdr:colOff>142875</xdr:colOff>
      <xdr:row>90</xdr:row>
      <xdr:rowOff>9525</xdr:rowOff>
    </xdr:to>
    <xdr:cxnSp macro="">
      <xdr:nvCxnSpPr>
        <xdr:cNvPr id="10" name="直線コネクタ 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90</xdr:row>
      <xdr:rowOff>19050</xdr:rowOff>
    </xdr:from>
    <xdr:to>
      <xdr:col>5</xdr:col>
      <xdr:colOff>209550</xdr:colOff>
      <xdr:row>90</xdr:row>
      <xdr:rowOff>19050</xdr:rowOff>
    </xdr:to>
    <xdr:cxnSp macro="">
      <xdr:nvCxnSpPr>
        <xdr:cNvPr id="11" name="直線コネクタ 1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86</xdr:row>
      <xdr:rowOff>19050</xdr:rowOff>
    </xdr:from>
    <xdr:to>
      <xdr:col>4</xdr:col>
      <xdr:colOff>152400</xdr:colOff>
      <xdr:row>86</xdr:row>
      <xdr:rowOff>19050</xdr:rowOff>
    </xdr:to>
    <xdr:cxnSp macro="">
      <xdr:nvCxnSpPr>
        <xdr:cNvPr id="12" name="直線コネクタ 1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86</xdr:row>
      <xdr:rowOff>19050</xdr:rowOff>
    </xdr:from>
    <xdr:to>
      <xdr:col>5</xdr:col>
      <xdr:colOff>47625</xdr:colOff>
      <xdr:row>90</xdr:row>
      <xdr:rowOff>9525</xdr:rowOff>
    </xdr:to>
    <xdr:cxnSp macro="">
      <xdr:nvCxnSpPr>
        <xdr:cNvPr id="13" name="直線コネクタ 1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106</xdr:row>
      <xdr:rowOff>28575</xdr:rowOff>
    </xdr:from>
    <xdr:to>
      <xdr:col>2</xdr:col>
      <xdr:colOff>142875</xdr:colOff>
      <xdr:row>112</xdr:row>
      <xdr:rowOff>9525</xdr:rowOff>
    </xdr:to>
    <xdr:cxnSp macro="">
      <xdr:nvCxnSpPr>
        <xdr:cNvPr id="14" name="直線コネクタ 1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112</xdr:row>
      <xdr:rowOff>19050</xdr:rowOff>
    </xdr:from>
    <xdr:to>
      <xdr:col>4</xdr:col>
      <xdr:colOff>209550</xdr:colOff>
      <xdr:row>112</xdr:row>
      <xdr:rowOff>19050</xdr:rowOff>
    </xdr:to>
    <xdr:cxnSp macro="">
      <xdr:nvCxnSpPr>
        <xdr:cNvPr id="15" name="直線コネクタ 1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112</xdr:row>
      <xdr:rowOff>9525</xdr:rowOff>
    </xdr:from>
    <xdr:to>
      <xdr:col>3</xdr:col>
      <xdr:colOff>66675</xdr:colOff>
      <xdr:row>112</xdr:row>
      <xdr:rowOff>19050</xdr:rowOff>
    </xdr:to>
    <xdr:cxnSp macro="">
      <xdr:nvCxnSpPr>
        <xdr:cNvPr id="16" name="直線コネクタ 1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106</xdr:row>
      <xdr:rowOff>133351</xdr:rowOff>
    </xdr:from>
    <xdr:to>
      <xdr:col>4</xdr:col>
      <xdr:colOff>114300</xdr:colOff>
      <xdr:row>112</xdr:row>
      <xdr:rowOff>19050</xdr:rowOff>
    </xdr:to>
    <xdr:cxnSp macro="">
      <xdr:nvCxnSpPr>
        <xdr:cNvPr id="17" name="直線コネクタ 16"/>
        <xdr:cNvCxnSpPr/>
      </xdr:nvCxnSpPr>
      <xdr:spPr>
        <a:xfrm flipV="1">
          <a:off x="2124075" y="177069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19050</xdr:colOff>
      <xdr:row>28</xdr:row>
      <xdr:rowOff>209550</xdr:rowOff>
    </xdr:from>
    <xdr:to>
      <xdr:col>2</xdr:col>
      <xdr:colOff>247650</xdr:colOff>
      <xdr:row>28</xdr:row>
      <xdr:rowOff>428625</xdr:rowOff>
    </xdr:to>
    <xdr:pic>
      <xdr:nvPicPr>
        <xdr:cNvPr id="26" name="図 25" descr="http://www.aksystem.jp/finance/ArbitrageTrading/ArbitrageTrading.files/image00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629150"/>
          <a:ext cx="1600200" cy="219075"/>
        </a:xfrm>
        <a:prstGeom prst="rect">
          <a:avLst/>
        </a:prstGeom>
        <a:solidFill>
          <a:schemeClr val="accent2"/>
        </a:solidFill>
      </xdr:spPr>
    </xdr:pic>
    <xdr:clientData/>
  </xdr:twoCellAnchor>
  <xdr:twoCellAnchor editAs="oneCell">
    <xdr:from>
      <xdr:col>0</xdr:col>
      <xdr:colOff>28575</xdr:colOff>
      <xdr:row>36</xdr:row>
      <xdr:rowOff>200025</xdr:rowOff>
    </xdr:from>
    <xdr:to>
      <xdr:col>2</xdr:col>
      <xdr:colOff>158750</xdr:colOff>
      <xdr:row>39</xdr:row>
      <xdr:rowOff>47625</xdr:rowOff>
    </xdr:to>
    <xdr:pic>
      <xdr:nvPicPr>
        <xdr:cNvPr id="27" name="図 26" descr="http://www.aksystem.jp/finance/ArbitrageTrading/ArbitrageTrading.files/image004.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6276975"/>
          <a:ext cx="1501775" cy="409575"/>
        </a:xfrm>
        <a:prstGeom prst="rect">
          <a:avLst/>
        </a:prstGeom>
        <a:solidFill>
          <a:srgbClr val="66FFFF"/>
        </a:solidFill>
      </xdr:spPr>
    </xdr:pic>
    <xdr:clientData/>
  </xdr:twoCellAnchor>
  <xdr:twoCellAnchor editAs="oneCell">
    <xdr:from>
      <xdr:col>0</xdr:col>
      <xdr:colOff>0</xdr:colOff>
      <xdr:row>49</xdr:row>
      <xdr:rowOff>0</xdr:rowOff>
    </xdr:from>
    <xdr:to>
      <xdr:col>2</xdr:col>
      <xdr:colOff>47625</xdr:colOff>
      <xdr:row>51</xdr:row>
      <xdr:rowOff>123825</xdr:rowOff>
    </xdr:to>
    <xdr:pic>
      <xdr:nvPicPr>
        <xdr:cNvPr id="28" name="図 27" descr="http://www.aksystem.jp/finance/ArbitrageTrading/ArbitrageTrading.files/image006.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353425"/>
          <a:ext cx="1419225" cy="466725"/>
        </a:xfrm>
        <a:prstGeom prst="rect">
          <a:avLst/>
        </a:prstGeom>
        <a:solidFill>
          <a:schemeClr val="accent2">
            <a:lumMod val="75000"/>
          </a:schemeClr>
        </a:solidFill>
      </xdr:spPr>
    </xdr:pic>
    <xdr:clientData/>
  </xdr:twoCellAnchor>
  <xdr:twoCellAnchor editAs="oneCell">
    <xdr:from>
      <xdr:col>0</xdr:col>
      <xdr:colOff>0</xdr:colOff>
      <xdr:row>53</xdr:row>
      <xdr:rowOff>0</xdr:rowOff>
    </xdr:from>
    <xdr:to>
      <xdr:col>2</xdr:col>
      <xdr:colOff>190500</xdr:colOff>
      <xdr:row>54</xdr:row>
      <xdr:rowOff>57150</xdr:rowOff>
    </xdr:to>
    <xdr:pic>
      <xdr:nvPicPr>
        <xdr:cNvPr id="29" name="図 28" descr="http://www.aksystem.jp/finance/ArbitrageTrading/ArbitrageTrading.files/image008.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9039225"/>
          <a:ext cx="1562100" cy="228600"/>
        </a:xfrm>
        <a:prstGeom prst="rect">
          <a:avLst/>
        </a:prstGeom>
        <a:solidFill>
          <a:srgbClr val="FFFF00"/>
        </a:solidFill>
      </xdr:spPr>
    </xdr:pic>
    <xdr:clientData/>
  </xdr:twoCellAnchor>
  <xdr:twoCellAnchor>
    <xdr:from>
      <xdr:col>3</xdr:col>
      <xdr:colOff>66675</xdr:colOff>
      <xdr:row>305</xdr:row>
      <xdr:rowOff>47626</xdr:rowOff>
    </xdr:from>
    <xdr:to>
      <xdr:col>4</xdr:col>
      <xdr:colOff>114300</xdr:colOff>
      <xdr:row>309</xdr:row>
      <xdr:rowOff>104775</xdr:rowOff>
    </xdr:to>
    <xdr:cxnSp macro="">
      <xdr:nvCxnSpPr>
        <xdr:cNvPr id="36" name="直線コネクタ 35"/>
        <xdr:cNvCxnSpPr/>
      </xdr:nvCxnSpPr>
      <xdr:spPr>
        <a:xfrm flipV="1">
          <a:off x="2124075" y="549687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zoomScaleNormal="100" workbookViewId="0">
      <selection activeCell="C17" sqref="A17:C17"/>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v>1000</v>
      </c>
      <c r="B9" s="106">
        <v>0.5</v>
      </c>
      <c r="C9" s="107">
        <v>5.0000000000000001E-3</v>
      </c>
      <c r="D9" s="106">
        <v>2</v>
      </c>
      <c r="E9" s="116">
        <f>A9 * ( (1+C9/D9)^(B9*D9) )</f>
        <v>1002.5</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574">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113"/>
  <sheetViews>
    <sheetView showGridLines="0" topLeftCell="A31" zoomScale="85" zoomScaleNormal="85" workbookViewId="0">
      <selection activeCell="G124" sqref="G124"/>
    </sheetView>
  </sheetViews>
  <sheetFormatPr defaultRowHeight="13.5"/>
  <cols>
    <col min="4" max="4" width="11" bestFit="1" customWidth="1"/>
  </cols>
  <sheetData>
    <row r="1" spans="1:7" ht="28.5">
      <c r="A1" s="47" t="s">
        <v>1258</v>
      </c>
    </row>
    <row r="4" spans="1:7">
      <c r="A4" t="s">
        <v>635</v>
      </c>
    </row>
    <row r="5" spans="1:7" s="255" customFormat="1" ht="11.25"/>
    <row r="6" spans="1:7" s="255" customFormat="1" ht="11.25">
      <c r="B6" s="255" t="s">
        <v>974</v>
      </c>
      <c r="F6" s="255" t="s">
        <v>971</v>
      </c>
    </row>
    <row r="7" spans="1:7" s="255" customFormat="1" ht="11.25">
      <c r="C7" s="233">
        <v>101</v>
      </c>
      <c r="G7" s="233">
        <v>101</v>
      </c>
    </row>
    <row r="8" spans="1:7" s="255" customFormat="1" ht="11.25"/>
    <row r="9" spans="1:7" s="255" customFormat="1" ht="11.25">
      <c r="B9" s="233">
        <v>1</v>
      </c>
      <c r="F9" s="233">
        <v>1</v>
      </c>
    </row>
    <row r="10" spans="1:7" s="255" customFormat="1" ht="11.25"/>
    <row r="11" spans="1:7" s="255" customFormat="1" ht="11.25"/>
    <row r="12" spans="1:7" s="255" customFormat="1" ht="11.25"/>
    <row r="13" spans="1:7" s="255" customFormat="1" ht="11.25"/>
    <row r="14" spans="1:7" s="255" customFormat="1" ht="11.25"/>
    <row r="15" spans="1:7" s="255" customFormat="1" ht="11.25">
      <c r="F15" s="255" t="s">
        <v>1260</v>
      </c>
    </row>
    <row r="16" spans="1:7" s="255" customFormat="1" ht="11.25">
      <c r="A16" s="233" t="s">
        <v>1259</v>
      </c>
      <c r="E16" s="233" t="s">
        <v>774</v>
      </c>
      <c r="F16" s="255" t="s">
        <v>1261</v>
      </c>
    </row>
    <row r="17" spans="1:16" s="255" customFormat="1" ht="11.25"/>
    <row r="18" spans="1:16" s="255" customFormat="1" ht="11.25">
      <c r="E18" s="255" t="s">
        <v>1263</v>
      </c>
    </row>
    <row r="20" spans="1:16">
      <c r="A20" s="7" t="s">
        <v>1262</v>
      </c>
      <c r="B20" s="7">
        <f xml:space="preserve"> ( 100.8 - 1*(99.6/100)  ) / 101</f>
        <v>0.98815841584158415</v>
      </c>
    </row>
    <row r="21" spans="1:16">
      <c r="A21" s="7" t="s">
        <v>108</v>
      </c>
      <c r="B21" s="7">
        <f>100*B20</f>
        <v>98.81584158415842</v>
      </c>
    </row>
    <row r="23" spans="1:16">
      <c r="A23" s="7" t="s">
        <v>206</v>
      </c>
    </row>
    <row r="24" spans="1:16">
      <c r="A24" s="573">
        <f>1*0.996 + 101*B20</f>
        <v>100.8</v>
      </c>
    </row>
    <row r="27" spans="1:16">
      <c r="A27" t="s">
        <v>1264</v>
      </c>
    </row>
    <row r="28" spans="1:16" ht="14.25" thickBot="1">
      <c r="A28" t="s">
        <v>1273</v>
      </c>
    </row>
    <row r="29" spans="1:16" ht="36" customHeight="1">
      <c r="A29" s="576" t="s">
        <v>1284</v>
      </c>
      <c r="B29" s="577"/>
      <c r="C29" s="577"/>
      <c r="D29" s="577"/>
      <c r="E29" s="577"/>
      <c r="F29" s="577"/>
      <c r="G29" s="577"/>
      <c r="H29" s="577"/>
      <c r="I29" s="577"/>
      <c r="J29" s="577"/>
      <c r="K29" s="578"/>
      <c r="L29" s="579"/>
      <c r="M29" s="575"/>
      <c r="N29" s="575"/>
      <c r="O29" s="575"/>
      <c r="P29" s="575"/>
    </row>
    <row r="30" spans="1:16" ht="13.5" customHeight="1">
      <c r="A30" s="580" t="s">
        <v>1268</v>
      </c>
      <c r="B30" s="581"/>
      <c r="C30" s="581"/>
      <c r="D30" s="581"/>
      <c r="E30" s="581"/>
      <c r="F30" s="581"/>
      <c r="G30" s="581"/>
      <c r="H30" s="581"/>
      <c r="I30" s="581"/>
      <c r="J30" s="581"/>
      <c r="K30" s="582"/>
      <c r="L30" s="583"/>
      <c r="M30" s="575"/>
      <c r="N30" s="575"/>
      <c r="O30" s="575"/>
      <c r="P30" s="575"/>
    </row>
    <row r="31" spans="1:16" ht="13.5" customHeight="1">
      <c r="A31" s="580" t="s">
        <v>1269</v>
      </c>
      <c r="B31" s="581"/>
      <c r="C31" s="581"/>
      <c r="D31" s="581"/>
      <c r="E31" s="581"/>
      <c r="F31" s="581"/>
      <c r="G31" s="581"/>
      <c r="H31" s="581"/>
      <c r="I31" s="581"/>
      <c r="J31" s="581"/>
      <c r="K31" s="582"/>
      <c r="L31" s="583"/>
      <c r="M31" s="575"/>
      <c r="N31" s="575"/>
      <c r="O31" s="575"/>
      <c r="P31" s="575"/>
    </row>
    <row r="32" spans="1:16" ht="13.5" customHeight="1">
      <c r="A32" s="580" t="s">
        <v>1270</v>
      </c>
      <c r="B32" s="581"/>
      <c r="C32" s="581"/>
      <c r="D32" s="581"/>
      <c r="E32" s="581"/>
      <c r="F32" s="581"/>
      <c r="G32" s="581"/>
      <c r="H32" s="581"/>
      <c r="I32" s="581"/>
      <c r="J32" s="581"/>
      <c r="K32" s="582"/>
      <c r="L32" s="583"/>
      <c r="M32" s="575"/>
      <c r="N32" s="575"/>
      <c r="O32" s="575"/>
      <c r="P32" s="575"/>
    </row>
    <row r="33" spans="1:16" ht="13.5" customHeight="1">
      <c r="A33" s="580" t="s">
        <v>1271</v>
      </c>
      <c r="B33" s="581"/>
      <c r="C33" s="581"/>
      <c r="D33" s="581"/>
      <c r="E33" s="581"/>
      <c r="F33" s="581"/>
      <c r="G33" s="581"/>
      <c r="H33" s="581"/>
      <c r="I33" s="581"/>
      <c r="J33" s="581"/>
      <c r="K33" s="582"/>
      <c r="L33" s="583"/>
      <c r="M33" s="575"/>
      <c r="N33" s="575"/>
      <c r="O33" s="575"/>
      <c r="P33" s="575"/>
    </row>
    <row r="34" spans="1:16" ht="13.5" customHeight="1">
      <c r="A34" s="580" t="s">
        <v>1272</v>
      </c>
      <c r="B34" s="581"/>
      <c r="C34" s="581"/>
      <c r="D34" s="581"/>
      <c r="E34" s="581"/>
      <c r="F34" s="581"/>
      <c r="G34" s="581"/>
      <c r="H34" s="581"/>
      <c r="I34" s="581"/>
      <c r="J34" s="581"/>
      <c r="K34" s="582"/>
      <c r="L34" s="583"/>
      <c r="M34" s="575"/>
      <c r="N34" s="575"/>
      <c r="O34" s="575"/>
      <c r="P34" s="575"/>
    </row>
    <row r="35" spans="1:16">
      <c r="A35" s="584"/>
      <c r="B35" s="582"/>
      <c r="C35" s="582"/>
      <c r="D35" s="582"/>
      <c r="E35" s="582"/>
      <c r="F35" s="582"/>
      <c r="G35" s="582"/>
      <c r="H35" s="582"/>
      <c r="I35" s="582"/>
      <c r="J35" s="582"/>
      <c r="K35" s="582"/>
      <c r="L35" s="583"/>
      <c r="M35" s="575"/>
      <c r="N35" s="575"/>
      <c r="O35" s="575"/>
      <c r="P35" s="575"/>
    </row>
    <row r="36" spans="1:16">
      <c r="A36" s="580" t="s">
        <v>1274</v>
      </c>
      <c r="B36" s="582"/>
      <c r="C36" s="582"/>
      <c r="D36" s="582"/>
      <c r="E36" s="582"/>
      <c r="F36" s="582"/>
      <c r="G36" s="582"/>
      <c r="H36" s="582"/>
      <c r="I36" s="582"/>
      <c r="J36" s="582"/>
      <c r="K36" s="582"/>
      <c r="L36" s="583"/>
      <c r="M36" s="575"/>
      <c r="N36" s="575"/>
      <c r="O36" s="575"/>
      <c r="P36" s="575"/>
    </row>
    <row r="37" spans="1:16" ht="17.25" customHeight="1">
      <c r="A37" s="580" t="s">
        <v>1275</v>
      </c>
      <c r="B37" s="582"/>
      <c r="C37" s="582"/>
      <c r="D37" s="582"/>
      <c r="E37" s="582"/>
      <c r="F37" s="582"/>
      <c r="G37" s="582"/>
      <c r="H37" s="582"/>
      <c r="I37" s="582"/>
      <c r="J37" s="582"/>
      <c r="K37" s="582"/>
      <c r="L37" s="583"/>
      <c r="M37" s="575"/>
      <c r="N37" s="575"/>
      <c r="O37" s="575"/>
      <c r="P37" s="575"/>
    </row>
    <row r="38" spans="1:16">
      <c r="A38" s="585"/>
      <c r="B38" s="586"/>
      <c r="C38" s="582"/>
      <c r="D38" s="582"/>
      <c r="E38" s="582"/>
      <c r="F38" s="582"/>
      <c r="G38" s="582"/>
      <c r="H38" s="582"/>
      <c r="I38" s="582"/>
      <c r="J38" s="582"/>
      <c r="K38" s="582"/>
      <c r="L38" s="583"/>
      <c r="M38" s="575"/>
      <c r="N38" s="575"/>
      <c r="O38" s="575"/>
      <c r="P38" s="575"/>
    </row>
    <row r="39" spans="1:16">
      <c r="A39" s="584"/>
      <c r="B39" s="582"/>
      <c r="C39" s="582"/>
      <c r="D39" s="582"/>
      <c r="E39" s="582"/>
      <c r="F39" s="582"/>
      <c r="G39" s="582"/>
      <c r="H39" s="582"/>
      <c r="I39" s="582"/>
      <c r="J39" s="582"/>
      <c r="K39" s="582"/>
      <c r="L39" s="583"/>
      <c r="M39" s="575"/>
      <c r="N39" s="575"/>
      <c r="O39" s="575"/>
      <c r="P39" s="575"/>
    </row>
    <row r="40" spans="1:16">
      <c r="A40" s="587"/>
      <c r="B40" s="24"/>
      <c r="C40" s="24"/>
      <c r="D40" s="24"/>
      <c r="E40" s="24"/>
      <c r="F40" s="24"/>
      <c r="G40" s="24"/>
      <c r="H40" s="24"/>
      <c r="I40" s="24"/>
      <c r="J40" s="24"/>
      <c r="K40" s="24"/>
      <c r="L40" s="588"/>
    </row>
    <row r="41" spans="1:16">
      <c r="A41" s="587" t="s">
        <v>1265</v>
      </c>
      <c r="B41" s="24"/>
      <c r="C41" s="24"/>
      <c r="D41" s="24"/>
      <c r="E41" s="24"/>
      <c r="F41" s="24"/>
      <c r="G41" s="24"/>
      <c r="H41" s="24"/>
      <c r="I41" s="24"/>
      <c r="J41" s="24"/>
      <c r="K41" s="24"/>
      <c r="L41" s="588"/>
    </row>
    <row r="42" spans="1:16">
      <c r="A42" s="587" t="s">
        <v>1276</v>
      </c>
      <c r="B42" s="24"/>
      <c r="C42" s="24"/>
      <c r="D42" s="24"/>
      <c r="E42" s="24"/>
      <c r="F42" s="24"/>
      <c r="G42" s="24"/>
      <c r="H42" s="24"/>
      <c r="I42" s="24"/>
      <c r="J42" s="24"/>
      <c r="K42" s="24"/>
      <c r="L42" s="588"/>
    </row>
    <row r="43" spans="1:16">
      <c r="A43" s="587" t="s">
        <v>1281</v>
      </c>
      <c r="B43" s="24"/>
      <c r="C43" s="24"/>
      <c r="D43" s="24"/>
      <c r="E43" s="24"/>
      <c r="F43" s="24"/>
      <c r="G43" s="24"/>
      <c r="H43" s="24"/>
      <c r="I43" s="24"/>
      <c r="J43" s="24"/>
      <c r="K43" s="24"/>
      <c r="L43" s="588"/>
    </row>
    <row r="44" spans="1:16">
      <c r="A44" s="587" t="s">
        <v>1277</v>
      </c>
      <c r="B44" s="24"/>
      <c r="C44" s="24"/>
      <c r="D44" s="24"/>
      <c r="E44" s="24"/>
      <c r="F44" s="24"/>
      <c r="G44" s="24"/>
      <c r="H44" s="24"/>
      <c r="I44" s="24"/>
      <c r="J44" s="24"/>
      <c r="K44" s="24"/>
      <c r="L44" s="588"/>
    </row>
    <row r="45" spans="1:16">
      <c r="A45" s="587" t="s">
        <v>1278</v>
      </c>
      <c r="B45" s="24"/>
      <c r="C45" s="24"/>
      <c r="D45" s="24"/>
      <c r="E45" s="24"/>
      <c r="F45" s="24"/>
      <c r="G45" s="24"/>
      <c r="H45" s="24"/>
      <c r="I45" s="24"/>
      <c r="J45" s="24"/>
      <c r="K45" s="24"/>
      <c r="L45" s="588"/>
    </row>
    <row r="46" spans="1:16">
      <c r="A46" s="587" t="s">
        <v>1279</v>
      </c>
      <c r="B46" s="24"/>
      <c r="C46" s="24"/>
      <c r="D46" s="24"/>
      <c r="E46" s="24"/>
      <c r="F46" s="24"/>
      <c r="G46" s="24"/>
      <c r="H46" s="24"/>
      <c r="I46" s="24"/>
      <c r="J46" s="24"/>
      <c r="K46" s="24"/>
      <c r="L46" s="588"/>
    </row>
    <row r="47" spans="1:16">
      <c r="A47" s="587" t="s">
        <v>1280</v>
      </c>
      <c r="B47" s="24"/>
      <c r="C47" s="24"/>
      <c r="D47" s="24"/>
      <c r="E47" s="24"/>
      <c r="F47" s="24"/>
      <c r="G47" s="24"/>
      <c r="H47" s="24"/>
      <c r="I47" s="24"/>
      <c r="J47" s="24"/>
      <c r="K47" s="24"/>
      <c r="L47" s="588"/>
    </row>
    <row r="48" spans="1:16">
      <c r="A48" s="587"/>
      <c r="B48" s="24"/>
      <c r="C48" s="24"/>
      <c r="D48" s="24"/>
      <c r="E48" s="24"/>
      <c r="F48" s="24"/>
      <c r="G48" s="24"/>
      <c r="H48" s="24"/>
      <c r="I48" s="24"/>
      <c r="J48" s="24"/>
      <c r="K48" s="24"/>
      <c r="L48" s="588"/>
    </row>
    <row r="49" spans="1:12">
      <c r="A49" s="589" t="s">
        <v>1266</v>
      </c>
      <c r="B49" s="24"/>
      <c r="C49" s="24"/>
      <c r="D49" s="24"/>
      <c r="E49" s="24"/>
      <c r="F49" s="24"/>
      <c r="G49" s="24"/>
      <c r="H49" s="24"/>
      <c r="I49" s="24"/>
      <c r="J49" s="24"/>
      <c r="K49" s="24"/>
      <c r="L49" s="588"/>
    </row>
    <row r="50" spans="1:12">
      <c r="A50" s="590" t="s">
        <v>1282</v>
      </c>
      <c r="B50" s="24"/>
      <c r="C50" s="24"/>
      <c r="D50" s="24"/>
      <c r="E50" s="24"/>
      <c r="F50" s="24"/>
      <c r="G50" s="24"/>
      <c r="H50" s="24"/>
      <c r="I50" s="24"/>
      <c r="J50" s="24"/>
      <c r="K50" s="24"/>
      <c r="L50" s="588"/>
    </row>
    <row r="51" spans="1:12">
      <c r="A51" s="587"/>
      <c r="B51" s="24"/>
      <c r="C51" s="24"/>
      <c r="D51" s="24"/>
      <c r="E51" s="24"/>
      <c r="F51" s="24"/>
      <c r="G51" s="24"/>
      <c r="H51" s="24"/>
      <c r="I51" s="24"/>
      <c r="J51" s="24"/>
      <c r="K51" s="24"/>
      <c r="L51" s="588"/>
    </row>
    <row r="52" spans="1:12">
      <c r="A52" s="587"/>
      <c r="B52" s="24"/>
      <c r="C52" s="24"/>
      <c r="D52" s="24"/>
      <c r="E52" s="24"/>
      <c r="F52" s="24"/>
      <c r="G52" s="24"/>
      <c r="H52" s="24"/>
      <c r="I52" s="24"/>
      <c r="J52" s="24"/>
      <c r="K52" s="24"/>
      <c r="L52" s="588"/>
    </row>
    <row r="53" spans="1:12">
      <c r="A53" s="589" t="s">
        <v>1267</v>
      </c>
      <c r="B53" s="24"/>
      <c r="C53" s="24"/>
      <c r="D53" s="24"/>
      <c r="E53" s="24"/>
      <c r="F53" s="24"/>
      <c r="G53" s="24"/>
      <c r="H53" s="24"/>
      <c r="I53" s="24"/>
      <c r="J53" s="24"/>
      <c r="K53" s="24"/>
      <c r="L53" s="588"/>
    </row>
    <row r="54" spans="1:12">
      <c r="A54" s="590" t="s">
        <v>1283</v>
      </c>
      <c r="B54" s="24"/>
      <c r="C54" s="24"/>
      <c r="D54" s="24"/>
      <c r="E54" s="24"/>
      <c r="F54" s="24"/>
      <c r="G54" s="24"/>
      <c r="H54" s="24"/>
      <c r="I54" s="24"/>
      <c r="J54" s="24"/>
      <c r="K54" s="24"/>
      <c r="L54" s="588"/>
    </row>
    <row r="55" spans="1:12" ht="14.25" thickBot="1">
      <c r="A55" s="601"/>
      <c r="B55" s="591"/>
      <c r="C55" s="591"/>
      <c r="D55" s="591"/>
      <c r="E55" s="591"/>
      <c r="F55" s="591"/>
      <c r="G55" s="591"/>
      <c r="H55" s="591"/>
      <c r="I55" s="591"/>
      <c r="J55" s="591"/>
      <c r="K55" s="591"/>
      <c r="L55" s="592"/>
    </row>
    <row r="57" spans="1:12" ht="14.25" thickBot="1">
      <c r="A57" t="s">
        <v>1286</v>
      </c>
    </row>
    <row r="58" spans="1:12" ht="24">
      <c r="A58" s="593" t="s">
        <v>1290</v>
      </c>
      <c r="B58" s="594"/>
      <c r="C58" s="594"/>
      <c r="D58" s="595"/>
      <c r="E58" s="596"/>
    </row>
    <row r="59" spans="1:12" ht="24.75" thickBot="1">
      <c r="A59" s="597" t="s">
        <v>1285</v>
      </c>
      <c r="B59" s="598"/>
      <c r="C59" s="598"/>
      <c r="D59" s="599"/>
      <c r="E59" s="600"/>
    </row>
    <row r="61" spans="1:12">
      <c r="A61" t="s">
        <v>1287</v>
      </c>
    </row>
    <row r="62" spans="1:12">
      <c r="A62" t="s">
        <v>1288</v>
      </c>
    </row>
    <row r="63" spans="1:12">
      <c r="A63" t="s">
        <v>1289</v>
      </c>
    </row>
    <row r="65" spans="1:8">
      <c r="A65" t="s">
        <v>1291</v>
      </c>
    </row>
    <row r="66" spans="1:8">
      <c r="A66" t="s">
        <v>1292</v>
      </c>
      <c r="D66" s="55">
        <f>1000*EXP(0.5%*0.5)</f>
        <v>1002.5031276057952</v>
      </c>
      <c r="F66" t="s">
        <v>1293</v>
      </c>
    </row>
    <row r="70" spans="1:8">
      <c r="A70" t="s">
        <v>623</v>
      </c>
    </row>
    <row r="71" spans="1:8" s="255" customFormat="1" ht="11.25">
      <c r="A71" s="348" t="s">
        <v>1131</v>
      </c>
      <c r="B71" s="349"/>
      <c r="C71" s="349"/>
      <c r="D71" s="349"/>
      <c r="E71" s="349"/>
      <c r="F71" s="349"/>
      <c r="G71" s="349"/>
      <c r="H71" s="350"/>
    </row>
    <row r="72" spans="1:8" s="255" customFormat="1" ht="11.25">
      <c r="A72" s="351" t="s">
        <v>1132</v>
      </c>
      <c r="B72" s="352"/>
      <c r="C72" s="352"/>
      <c r="D72" s="352"/>
      <c r="E72" s="352"/>
      <c r="F72" s="352"/>
      <c r="G72" s="352"/>
      <c r="H72" s="353"/>
    </row>
    <row r="73" spans="1:8" s="255" customFormat="1" ht="11.25">
      <c r="A73" s="355" t="s">
        <v>1133</v>
      </c>
      <c r="B73" s="356"/>
      <c r="C73" s="356"/>
      <c r="D73" s="356"/>
      <c r="E73" s="356"/>
      <c r="F73" s="356"/>
      <c r="G73" s="356"/>
      <c r="H73" s="357"/>
    </row>
    <row r="74" spans="1:8" s="255" customFormat="1" ht="11.25"/>
    <row r="75" spans="1:8" s="255" customFormat="1" ht="11.25">
      <c r="A75" s="255" t="s">
        <v>1134</v>
      </c>
      <c r="B75" s="255" t="s">
        <v>1079</v>
      </c>
      <c r="C75" s="540" t="s">
        <v>1139</v>
      </c>
      <c r="D75" s="540"/>
      <c r="E75" s="540"/>
    </row>
    <row r="76" spans="1:8" s="255" customFormat="1" ht="11.25">
      <c r="A76" s="255" t="s">
        <v>1135</v>
      </c>
      <c r="B76" s="255" t="s">
        <v>1078</v>
      </c>
      <c r="C76" s="540" t="s">
        <v>1077</v>
      </c>
      <c r="D76" s="540"/>
      <c r="E76" s="540"/>
    </row>
    <row r="77" spans="1:8" s="255" customFormat="1" ht="11.25"/>
    <row r="78" spans="1:8" s="255" customFormat="1" ht="11.25">
      <c r="A78" s="255" t="s">
        <v>1136</v>
      </c>
      <c r="C78" s="255" t="s">
        <v>1071</v>
      </c>
    </row>
    <row r="79" spans="1:8" s="255" customFormat="1" ht="11.25">
      <c r="C79" s="540" t="s">
        <v>1257</v>
      </c>
      <c r="D79" s="540"/>
      <c r="E79" s="540"/>
    </row>
    <row r="80" spans="1:8" s="255" customFormat="1" ht="11.25"/>
    <row r="81" spans="1:8" s="255" customFormat="1" ht="11.25"/>
    <row r="82" spans="1:8" s="255" customFormat="1" ht="11.25">
      <c r="C82" s="541" t="s">
        <v>1140</v>
      </c>
    </row>
    <row r="83" spans="1:8" s="255" customFormat="1" ht="11.25"/>
    <row r="84" spans="1:8" s="255" customFormat="1" ht="11.25"/>
    <row r="85" spans="1:8" s="255" customFormat="1" ht="11.25"/>
    <row r="86" spans="1:8" s="255" customFormat="1" ht="11.25">
      <c r="D86" s="255" t="s">
        <v>1082</v>
      </c>
    </row>
    <row r="87" spans="1:8" s="255" customFormat="1" ht="11.25">
      <c r="G87" s="255" t="s">
        <v>1141</v>
      </c>
    </row>
    <row r="88" spans="1:8" s="255" customFormat="1" ht="11.25"/>
    <row r="89" spans="1:8" s="255" customFormat="1" ht="11.25"/>
    <row r="90" spans="1:8" s="255" customFormat="1" ht="11.25"/>
    <row r="91" spans="1:8" s="255" customFormat="1" ht="11.25">
      <c r="E91" s="255" t="s">
        <v>747</v>
      </c>
      <c r="F91" s="255" t="s">
        <v>1083</v>
      </c>
    </row>
    <row r="92" spans="1:8" s="255" customFormat="1" ht="11.25"/>
    <row r="93" spans="1:8" s="255" customFormat="1" ht="11.25">
      <c r="A93" s="348" t="s">
        <v>1143</v>
      </c>
      <c r="B93" s="349"/>
      <c r="C93" s="349"/>
      <c r="D93" s="349"/>
      <c r="E93" s="349"/>
      <c r="F93" s="349"/>
      <c r="G93" s="349"/>
      <c r="H93" s="350"/>
    </row>
    <row r="94" spans="1:8" s="255" customFormat="1" ht="11.25">
      <c r="A94" s="351" t="s">
        <v>1144</v>
      </c>
      <c r="B94" s="352"/>
      <c r="C94" s="352"/>
      <c r="D94" s="352"/>
      <c r="E94" s="352"/>
      <c r="F94" s="352"/>
      <c r="G94" s="352"/>
      <c r="H94" s="353"/>
    </row>
    <row r="95" spans="1:8" s="255" customFormat="1" ht="11.25">
      <c r="A95" s="351" t="s">
        <v>1145</v>
      </c>
      <c r="B95" s="352"/>
      <c r="C95" s="352"/>
      <c r="D95" s="352"/>
      <c r="E95" s="352"/>
      <c r="F95" s="352"/>
      <c r="G95" s="352"/>
      <c r="H95" s="353"/>
    </row>
    <row r="96" spans="1:8" s="255" customFormat="1" ht="11.25">
      <c r="A96" s="355" t="s">
        <v>1129</v>
      </c>
      <c r="B96" s="356"/>
      <c r="C96" s="356"/>
      <c r="D96" s="356"/>
      <c r="E96" s="356"/>
      <c r="F96" s="356"/>
      <c r="G96" s="356"/>
      <c r="H96" s="357"/>
    </row>
    <row r="97" spans="1:6" s="255" customFormat="1" ht="11.25"/>
    <row r="98" spans="1:6" s="255" customFormat="1" ht="11.25">
      <c r="A98" s="255" t="s">
        <v>1146</v>
      </c>
      <c r="B98" s="255" t="s">
        <v>1078</v>
      </c>
      <c r="D98" s="540" t="s">
        <v>1151</v>
      </c>
    </row>
    <row r="99" spans="1:6" s="255" customFormat="1" ht="11.25">
      <c r="A99" s="255" t="s">
        <v>1147</v>
      </c>
      <c r="B99" s="255" t="s">
        <v>1078</v>
      </c>
      <c r="D99" s="540" t="s">
        <v>1077</v>
      </c>
    </row>
    <row r="100" spans="1:6" s="255" customFormat="1" ht="11.25">
      <c r="A100" s="255" t="s">
        <v>1091</v>
      </c>
      <c r="B100" s="255" t="s">
        <v>1079</v>
      </c>
    </row>
    <row r="101" spans="1:6" s="255" customFormat="1" ht="11.25">
      <c r="D101" s="255" t="s">
        <v>1071</v>
      </c>
    </row>
    <row r="102" spans="1:6" s="255" customFormat="1" ht="11.25">
      <c r="A102" s="255" t="s">
        <v>1149</v>
      </c>
      <c r="D102" s="540" t="s">
        <v>1152</v>
      </c>
    </row>
    <row r="103" spans="1:6" s="255" customFormat="1" ht="11.25">
      <c r="A103" s="255" t="s">
        <v>1093</v>
      </c>
    </row>
    <row r="104" spans="1:6" s="255" customFormat="1" ht="11.25">
      <c r="A104" s="255" t="s">
        <v>1150</v>
      </c>
    </row>
    <row r="105" spans="1:6" s="255" customFormat="1" ht="11.25"/>
    <row r="106" spans="1:6" s="255" customFormat="1" ht="11.25"/>
    <row r="107" spans="1:6" s="255" customFormat="1" ht="11.25">
      <c r="F107" s="255" t="s">
        <v>1148</v>
      </c>
    </row>
    <row r="108" spans="1:6" s="255" customFormat="1" ht="11.25">
      <c r="C108" s="255" t="s">
        <v>1082</v>
      </c>
    </row>
    <row r="109" spans="1:6" s="255" customFormat="1" ht="11.25">
      <c r="F109" s="255" t="s">
        <v>1153</v>
      </c>
    </row>
    <row r="110" spans="1:6" s="255" customFormat="1" ht="11.25"/>
    <row r="111" spans="1:6" s="255" customFormat="1" ht="11.25"/>
    <row r="112" spans="1:6" s="255" customFormat="1" ht="11.25"/>
    <row r="113" spans="4:5" s="255" customFormat="1" ht="11.25">
      <c r="D113" s="255" t="s">
        <v>747</v>
      </c>
      <c r="E113" s="255" t="s">
        <v>1083</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41"/>
  <sheetViews>
    <sheetView showGridLines="0" workbookViewId="0">
      <selection activeCell="H37" sqref="H37"/>
    </sheetView>
  </sheetViews>
  <sheetFormatPr defaultRowHeight="11.25"/>
  <cols>
    <col min="1" max="16384" width="9" style="87"/>
  </cols>
  <sheetData>
    <row r="1" spans="1:3" ht="32.25">
      <c r="A1" s="692" t="s">
        <v>1519</v>
      </c>
    </row>
    <row r="4" spans="1:3">
      <c r="A4" s="87" t="s">
        <v>635</v>
      </c>
    </row>
    <row r="5" spans="1:3">
      <c r="A5" s="87" t="s">
        <v>1520</v>
      </c>
    </row>
    <row r="7" spans="1:3">
      <c r="A7" s="87" t="s">
        <v>1521</v>
      </c>
    </row>
    <row r="9" spans="1:3">
      <c r="A9" s="87" t="s">
        <v>1522</v>
      </c>
    </row>
    <row r="10" spans="1:3">
      <c r="A10" s="88" t="s">
        <v>707</v>
      </c>
      <c r="B10" s="88" t="s">
        <v>708</v>
      </c>
      <c r="C10" s="88" t="s">
        <v>709</v>
      </c>
    </row>
    <row r="11" spans="1:3">
      <c r="A11" s="88">
        <v>3.5</v>
      </c>
      <c r="B11" s="88">
        <f>(1/6) * ( (1-3.5)^2 + (2-3.5)^2 + (3-3.5)^2  + (4-3.5)^2 + (5-3.5)^2 + (6-3.5)^2  )</f>
        <v>2.9166666666666665</v>
      </c>
      <c r="C11" s="88">
        <f>B11^0.5</f>
        <v>1.707825127659933</v>
      </c>
    </row>
    <row r="13" spans="1:3">
      <c r="A13" s="87" t="s">
        <v>1523</v>
      </c>
    </row>
    <row r="14" spans="1:3">
      <c r="A14" s="25" t="s">
        <v>707</v>
      </c>
      <c r="B14" s="93" t="s">
        <v>708</v>
      </c>
      <c r="C14" s="93" t="s">
        <v>709</v>
      </c>
    </row>
    <row r="15" spans="1:3">
      <c r="A15" s="88">
        <f>A11*5000</f>
        <v>17500</v>
      </c>
      <c r="B15" s="88">
        <f>5000^2 * B11</f>
        <v>72916666.666666657</v>
      </c>
      <c r="C15" s="88">
        <f>5000*C11</f>
        <v>8539.1256382996653</v>
      </c>
    </row>
    <row r="17" spans="1:6" ht="14.25">
      <c r="A17" s="675" t="s">
        <v>1524</v>
      </c>
      <c r="B17" s="675"/>
      <c r="C17" s="675"/>
      <c r="D17" s="675"/>
      <c r="E17" s="675"/>
      <c r="F17" s="675"/>
    </row>
    <row r="18" spans="1:6" ht="14.25">
      <c r="A18" s="675"/>
      <c r="B18" s="675"/>
      <c r="C18" s="675"/>
      <c r="D18" s="675"/>
      <c r="E18" s="675"/>
      <c r="F18" s="675"/>
    </row>
    <row r="20" spans="1:6">
      <c r="A20" s="87" t="s">
        <v>648</v>
      </c>
    </row>
    <row r="21" spans="1:6">
      <c r="A21" s="87" t="s">
        <v>1527</v>
      </c>
    </row>
    <row r="22" spans="1:6">
      <c r="A22" s="87" t="s">
        <v>1525</v>
      </c>
    </row>
    <row r="24" spans="1:6">
      <c r="A24" s="87" t="s">
        <v>1396</v>
      </c>
    </row>
    <row r="25" spans="1:6">
      <c r="A25" s="87" t="s">
        <v>1526</v>
      </c>
    </row>
    <row r="26" spans="1:6">
      <c r="A26" s="87" t="s">
        <v>1532</v>
      </c>
    </row>
    <row r="27" spans="1:6">
      <c r="A27" s="678" t="s">
        <v>1528</v>
      </c>
      <c r="B27" s="678"/>
      <c r="C27" s="678"/>
    </row>
    <row r="28" spans="1:6">
      <c r="A28" s="678" t="s">
        <v>1529</v>
      </c>
      <c r="B28" s="678"/>
      <c r="C28" s="678"/>
    </row>
    <row r="29" spans="1:6">
      <c r="A29" s="678" t="s">
        <v>1530</v>
      </c>
      <c r="B29" s="678"/>
      <c r="C29" s="678"/>
    </row>
    <row r="30" spans="1:6">
      <c r="A30" s="678" t="s">
        <v>1531</v>
      </c>
      <c r="B30" s="678"/>
      <c r="C30" s="678"/>
    </row>
    <row r="32" spans="1:6">
      <c r="A32" s="87" t="s">
        <v>1533</v>
      </c>
    </row>
    <row r="33" spans="1:4">
      <c r="A33" s="87" t="s">
        <v>1534</v>
      </c>
    </row>
    <row r="35" spans="1:4">
      <c r="A35" s="87" t="s">
        <v>1535</v>
      </c>
    </row>
    <row r="36" spans="1:4">
      <c r="A36" s="87" t="s">
        <v>1536</v>
      </c>
    </row>
    <row r="38" spans="1:4" ht="14.25">
      <c r="A38" s="675" t="s">
        <v>1537</v>
      </c>
      <c r="B38" s="675"/>
      <c r="C38" s="675"/>
      <c r="D38" s="675"/>
    </row>
    <row r="39" spans="1:4" ht="14.25">
      <c r="A39" s="675" t="s">
        <v>1538</v>
      </c>
      <c r="B39" s="675"/>
      <c r="C39" s="675"/>
      <c r="D39" s="675"/>
    </row>
    <row r="40" spans="1:4" ht="14.25">
      <c r="A40" s="675"/>
      <c r="B40" s="675"/>
      <c r="C40" s="675"/>
      <c r="D40" s="675"/>
    </row>
    <row r="41" spans="1:4" ht="14.25">
      <c r="A41" s="675" t="s">
        <v>1539</v>
      </c>
      <c r="B41" s="675"/>
      <c r="C41" s="675"/>
      <c r="D41" s="675"/>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60"/>
  <sheetViews>
    <sheetView showGridLines="0" topLeftCell="A35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 t="shared" ref="F247:F252" si="1">B247 * ( D247/200) * C239</f>
        <v>2992415.0590517092</v>
      </c>
    </row>
    <row r="248" spans="1:7">
      <c r="A248" s="88" t="s">
        <v>361</v>
      </c>
      <c r="B248" s="90">
        <v>500000000</v>
      </c>
      <c r="C248" s="236">
        <v>1.0946595358476863</v>
      </c>
      <c r="D248" s="88">
        <v>1</v>
      </c>
      <c r="E248" s="207">
        <f t="shared" ref="E248:E252" si="2">B248 * (C248/200) * C240</f>
        <v>2714870.4389314721</v>
      </c>
      <c r="F248" s="207">
        <f t="shared" si="1"/>
        <v>2480104.8636817667</v>
      </c>
    </row>
    <row r="249" spans="1:7">
      <c r="A249" s="88" t="s">
        <v>363</v>
      </c>
      <c r="B249" s="90">
        <v>400000000</v>
      </c>
      <c r="C249" s="236">
        <v>2.0102523338258127</v>
      </c>
      <c r="D249" s="88">
        <v>1</v>
      </c>
      <c r="E249" s="207">
        <f t="shared" si="2"/>
        <v>3948818.66261731</v>
      </c>
      <c r="F249" s="207">
        <f t="shared" si="1"/>
        <v>1964339.7976323268</v>
      </c>
    </row>
    <row r="250" spans="1:7">
      <c r="A250" s="88" t="s">
        <v>365</v>
      </c>
      <c r="B250" s="90">
        <v>300000000</v>
      </c>
      <c r="C250" s="236">
        <v>2.4186662370876189</v>
      </c>
      <c r="D250" s="88">
        <v>1</v>
      </c>
      <c r="E250" s="207">
        <f t="shared" si="2"/>
        <v>3520734.3534731264</v>
      </c>
      <c r="F250" s="207">
        <f t="shared" si="1"/>
        <v>1455651.1764568796</v>
      </c>
    </row>
    <row r="251" spans="1:7">
      <c r="A251" s="88" t="s">
        <v>367</v>
      </c>
      <c r="B251" s="90">
        <v>200000000</v>
      </c>
      <c r="C251" s="236">
        <v>2.779669737821866</v>
      </c>
      <c r="D251" s="88">
        <v>1</v>
      </c>
      <c r="E251" s="207">
        <f t="shared" si="2"/>
        <v>2660509.6584244636</v>
      </c>
      <c r="F251" s="207">
        <f t="shared" si="1"/>
        <v>957131.56934579741</v>
      </c>
    </row>
    <row r="252" spans="1:7">
      <c r="A252" s="88" t="s">
        <v>369</v>
      </c>
      <c r="B252" s="90">
        <v>100000000</v>
      </c>
      <c r="C252" s="236">
        <v>3.3007893389618737</v>
      </c>
      <c r="D252" s="88">
        <v>1</v>
      </c>
      <c r="E252" s="207">
        <f t="shared" si="2"/>
        <v>1553997.7441076217</v>
      </c>
      <c r="F252" s="207">
        <f t="shared" si="1"/>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01"/>
  <sheetViews>
    <sheetView showGridLines="0" topLeftCell="A365" zoomScaleNormal="100" workbookViewId="0">
      <selection activeCell="B383" sqref="B383"/>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421" customFormat="1"/>
    <row r="128" spans="1:9" s="233" customFormat="1"/>
    <row r="129" spans="1:9" s="233" customFormat="1" ht="32.25">
      <c r="A129" s="432" t="s">
        <v>795</v>
      </c>
      <c r="B129" s="427" t="s">
        <v>852</v>
      </c>
      <c r="C129" s="425"/>
      <c r="D129" s="425"/>
      <c r="E129" s="425"/>
    </row>
    <row r="130" spans="1:9" s="233" customFormat="1"/>
    <row r="131" spans="1:9" s="233" customFormat="1">
      <c r="A131" s="25" t="s">
        <v>816</v>
      </c>
      <c r="B131" s="25" t="s">
        <v>817</v>
      </c>
      <c r="C131" s="25" t="s">
        <v>818</v>
      </c>
      <c r="F131" s="424" t="s">
        <v>821</v>
      </c>
    </row>
    <row r="132" spans="1:9" s="233" customFormat="1">
      <c r="A132" s="88" t="s">
        <v>796</v>
      </c>
      <c r="B132" s="88">
        <v>4020</v>
      </c>
      <c r="C132" s="88"/>
      <c r="F132" s="88">
        <v>-3.7735849056603774</v>
      </c>
      <c r="G132" s="233" t="s">
        <v>822</v>
      </c>
      <c r="H132" s="255" t="s">
        <v>832</v>
      </c>
      <c r="I132" s="255"/>
    </row>
    <row r="133" spans="1:9" s="233" customFormat="1">
      <c r="A133" s="88" t="s">
        <v>797</v>
      </c>
      <c r="B133" s="88">
        <v>3920</v>
      </c>
      <c r="C133" s="382">
        <f>100*(B133-B132)/B132</f>
        <v>-2.4875621890547261</v>
      </c>
      <c r="D133" s="255" t="s">
        <v>819</v>
      </c>
      <c r="F133" s="88">
        <v>-3.7037037037037037</v>
      </c>
      <c r="G133" s="233" t="s">
        <v>823</v>
      </c>
    </row>
    <row r="134" spans="1:9" s="233" customFormat="1">
      <c r="A134" s="88" t="s">
        <v>798</v>
      </c>
      <c r="B134" s="88">
        <v>3850</v>
      </c>
      <c r="C134" s="382">
        <f>100*(B134-B133)/B133</f>
        <v>-1.7857142857142858</v>
      </c>
      <c r="D134" s="255" t="s">
        <v>820</v>
      </c>
      <c r="F134" s="88">
        <v>-2.6246719160104988</v>
      </c>
      <c r="G134" s="233" t="s">
        <v>824</v>
      </c>
    </row>
    <row r="135" spans="1:9" s="233" customFormat="1">
      <c r="A135" s="88" t="s">
        <v>799</v>
      </c>
      <c r="B135" s="88">
        <v>3850</v>
      </c>
      <c r="C135" s="88">
        <f t="shared" ref="C135:C151" si="0">100*(B135-B134)/B134</f>
        <v>0</v>
      </c>
      <c r="F135" s="88">
        <v>-2.6041666666666665</v>
      </c>
      <c r="G135" s="233" t="s">
        <v>825</v>
      </c>
    </row>
    <row r="136" spans="1:9" s="233" customFormat="1">
      <c r="A136" s="88" t="s">
        <v>800</v>
      </c>
      <c r="B136" s="88">
        <v>3880</v>
      </c>
      <c r="C136" s="88">
        <f t="shared" si="0"/>
        <v>0.77922077922077926</v>
      </c>
      <c r="F136" s="88">
        <v>-2.4875621890547261</v>
      </c>
      <c r="G136" s="233" t="s">
        <v>826</v>
      </c>
    </row>
    <row r="137" spans="1:9" s="233" customFormat="1">
      <c r="A137" s="88" t="s">
        <v>801</v>
      </c>
      <c r="B137" s="88">
        <v>3870</v>
      </c>
      <c r="C137" s="88">
        <f t="shared" si="0"/>
        <v>-0.25773195876288657</v>
      </c>
      <c r="F137" s="382">
        <v>-1.8087855297157622</v>
      </c>
      <c r="G137" s="233" t="s">
        <v>827</v>
      </c>
    </row>
    <row r="138" spans="1:9" s="233" customFormat="1">
      <c r="A138" s="88" t="s">
        <v>802</v>
      </c>
      <c r="B138" s="88">
        <v>3800</v>
      </c>
      <c r="C138" s="88">
        <f t="shared" si="0"/>
        <v>-1.8087855297157622</v>
      </c>
      <c r="F138" s="88">
        <v>-1.7902813299232736</v>
      </c>
      <c r="G138" s="233" t="s">
        <v>828</v>
      </c>
      <c r="H138" s="311" t="s">
        <v>833</v>
      </c>
      <c r="I138" s="311"/>
    </row>
    <row r="139" spans="1:9" s="233" customFormat="1">
      <c r="A139" s="88" t="s">
        <v>803</v>
      </c>
      <c r="B139" s="88">
        <v>3910</v>
      </c>
      <c r="C139" s="88">
        <f t="shared" si="0"/>
        <v>2.8947368421052633</v>
      </c>
      <c r="F139" s="88">
        <v>-1.7857142857142858</v>
      </c>
      <c r="G139" s="233" t="s">
        <v>829</v>
      </c>
      <c r="H139" s="334">
        <v>-8.0000000000000002E-3</v>
      </c>
      <c r="I139" s="459"/>
    </row>
    <row r="140" spans="1:9" s="233" customFormat="1">
      <c r="A140" s="88" t="s">
        <v>804</v>
      </c>
      <c r="B140" s="88">
        <v>3840</v>
      </c>
      <c r="C140" s="88">
        <f t="shared" si="0"/>
        <v>-1.7902813299232736</v>
      </c>
      <c r="F140" s="88">
        <v>-1.680672268907563</v>
      </c>
      <c r="G140" s="233" t="s">
        <v>830</v>
      </c>
    </row>
    <row r="141" spans="1:9" s="233" customFormat="1">
      <c r="A141" s="88" t="s">
        <v>805</v>
      </c>
      <c r="B141" s="88">
        <v>3740</v>
      </c>
      <c r="C141" s="88">
        <f t="shared" si="0"/>
        <v>-2.6041666666666665</v>
      </c>
      <c r="F141" s="25">
        <v>-0.8</v>
      </c>
      <c r="G141" s="233" t="s">
        <v>831</v>
      </c>
      <c r="H141" s="311" t="s">
        <v>834</v>
      </c>
      <c r="I141" s="311"/>
    </row>
    <row r="142" spans="1:9" s="233" customFormat="1">
      <c r="A142" s="88" t="s">
        <v>806</v>
      </c>
      <c r="B142" s="88">
        <v>3750</v>
      </c>
      <c r="C142" s="88">
        <f t="shared" si="0"/>
        <v>0.26737967914438504</v>
      </c>
      <c r="F142" s="88">
        <v>-0.52219321148825071</v>
      </c>
      <c r="H142" s="233" t="s">
        <v>835</v>
      </c>
    </row>
    <row r="143" spans="1:9" s="233" customFormat="1">
      <c r="A143" s="88" t="s">
        <v>807</v>
      </c>
      <c r="B143" s="88">
        <v>3720</v>
      </c>
      <c r="C143" s="88">
        <f t="shared" si="0"/>
        <v>-0.8</v>
      </c>
      <c r="F143" s="382">
        <v>-0.25773195876288657</v>
      </c>
      <c r="H143" s="88">
        <f>100000000 * (-0.8%)</f>
        <v>-800000</v>
      </c>
      <c r="I143" s="297"/>
    </row>
    <row r="144" spans="1:9" s="233" customFormat="1">
      <c r="A144" s="88" t="s">
        <v>808</v>
      </c>
      <c r="B144" s="88">
        <v>3780</v>
      </c>
      <c r="C144" s="88">
        <f t="shared" si="0"/>
        <v>1.6129032258064515</v>
      </c>
      <c r="F144" s="88">
        <v>0</v>
      </c>
    </row>
    <row r="145" spans="1:7" s="233" customFormat="1">
      <c r="A145" s="88" t="s">
        <v>809</v>
      </c>
      <c r="B145" s="88">
        <v>3830</v>
      </c>
      <c r="C145" s="88">
        <f t="shared" si="0"/>
        <v>1.3227513227513228</v>
      </c>
      <c r="F145" s="88">
        <v>0</v>
      </c>
    </row>
    <row r="146" spans="1:7" s="233" customFormat="1">
      <c r="A146" s="88" t="s">
        <v>810</v>
      </c>
      <c r="B146" s="88">
        <v>3810</v>
      </c>
      <c r="C146" s="88">
        <f t="shared" si="0"/>
        <v>-0.52219321148825071</v>
      </c>
      <c r="F146" s="88">
        <v>0.26737967914438504</v>
      </c>
    </row>
    <row r="147" spans="1:7" s="233" customFormat="1">
      <c r="A147" s="88" t="s">
        <v>811</v>
      </c>
      <c r="B147" s="88">
        <v>3710</v>
      </c>
      <c r="C147" s="88">
        <f t="shared" si="0"/>
        <v>-2.6246719160104988</v>
      </c>
      <c r="F147" s="88">
        <v>0.77922077922077926</v>
      </c>
    </row>
    <row r="148" spans="1:7" s="233" customFormat="1">
      <c r="A148" s="88" t="s">
        <v>812</v>
      </c>
      <c r="B148" s="88">
        <v>3570</v>
      </c>
      <c r="C148" s="88">
        <f t="shared" si="0"/>
        <v>-3.7735849056603774</v>
      </c>
      <c r="F148" s="88">
        <v>1.3227513227513228</v>
      </c>
    </row>
    <row r="149" spans="1:7" s="233" customFormat="1">
      <c r="A149" s="88" t="s">
        <v>813</v>
      </c>
      <c r="B149" s="88">
        <v>3570</v>
      </c>
      <c r="C149" s="88">
        <f t="shared" si="0"/>
        <v>0</v>
      </c>
      <c r="F149" s="88">
        <v>1.6129032258064515</v>
      </c>
    </row>
    <row r="150" spans="1:7" s="233" customFormat="1">
      <c r="A150" s="88" t="s">
        <v>814</v>
      </c>
      <c r="B150" s="88">
        <v>3510</v>
      </c>
      <c r="C150" s="88">
        <f t="shared" si="0"/>
        <v>-1.680672268907563</v>
      </c>
      <c r="F150" s="88">
        <v>2.8947368421052633</v>
      </c>
    </row>
    <row r="151" spans="1:7" s="233" customFormat="1">
      <c r="A151" s="88" t="s">
        <v>815</v>
      </c>
      <c r="B151" s="88">
        <v>3380</v>
      </c>
      <c r="C151" s="88">
        <f t="shared" si="0"/>
        <v>-3.7037037037037037</v>
      </c>
      <c r="F151" s="88"/>
    </row>
    <row r="152" spans="1:7" s="233" customFormat="1">
      <c r="F152" s="297"/>
    </row>
    <row r="153" spans="1:7" s="233" customFormat="1">
      <c r="F153" s="297"/>
    </row>
    <row r="154" spans="1:7" s="233" customFormat="1">
      <c r="F154" s="297"/>
    </row>
    <row r="155" spans="1:7" s="233" customFormat="1">
      <c r="F155" s="424" t="s">
        <v>836</v>
      </c>
    </row>
    <row r="156" spans="1:7" s="233" customFormat="1"/>
    <row r="157" spans="1:7" s="233" customFormat="1">
      <c r="F157" s="311" t="s">
        <v>837</v>
      </c>
      <c r="G157" s="422"/>
    </row>
    <row r="158" spans="1:7" s="233" customFormat="1">
      <c r="F158" s="88" t="s">
        <v>838</v>
      </c>
      <c r="G158" s="88" t="s">
        <v>839</v>
      </c>
    </row>
    <row r="159" spans="1:7" s="233" customFormat="1">
      <c r="F159" s="88">
        <f>VARP(C133:C151)</f>
        <v>3.1343075312178019</v>
      </c>
      <c r="G159" s="88">
        <f>F159^0.5</f>
        <v>1.7703975630399522</v>
      </c>
    </row>
    <row r="160" spans="1:7" s="233" customFormat="1"/>
    <row r="161" spans="1:7" s="233" customFormat="1">
      <c r="F161" s="311" t="s">
        <v>840</v>
      </c>
      <c r="G161" s="422"/>
    </row>
    <row r="162" spans="1:7" s="233" customFormat="1">
      <c r="F162" s="88">
        <f>-2.33 * G159</f>
        <v>-4.1250263218830892</v>
      </c>
      <c r="G162" s="255" t="s">
        <v>843</v>
      </c>
    </row>
    <row r="163" spans="1:7" s="233" customFormat="1"/>
    <row r="164" spans="1:7" s="233" customFormat="1">
      <c r="F164" s="311" t="s">
        <v>841</v>
      </c>
    </row>
    <row r="165" spans="1:7" s="233" customFormat="1">
      <c r="F165" s="233" t="s">
        <v>842</v>
      </c>
    </row>
    <row r="166" spans="1:7" s="233" customFormat="1">
      <c r="F166" s="423">
        <f>100000000 * F162 / 100</f>
        <v>-4125026.3218830889</v>
      </c>
    </row>
    <row r="167" spans="1:7" s="233" customFormat="1"/>
    <row r="168" spans="1:7" s="233" customFormat="1"/>
    <row r="169" spans="1:7" s="233" customFormat="1"/>
    <row r="170" spans="1:7" s="233" customFormat="1"/>
    <row r="171" spans="1:7" s="233" customFormat="1"/>
    <row r="172" spans="1:7" s="233" customFormat="1"/>
    <row r="173" spans="1:7" s="233" customFormat="1"/>
    <row r="174" spans="1:7" s="233" customFormat="1" ht="32.25">
      <c r="A174" s="433" t="s">
        <v>853</v>
      </c>
      <c r="B174" s="425"/>
      <c r="C174" s="425"/>
      <c r="D174" s="425"/>
      <c r="E174" s="425"/>
    </row>
    <row r="175" spans="1:7" s="233" customFormat="1">
      <c r="A175" s="425"/>
      <c r="B175" s="425"/>
      <c r="C175" s="425"/>
      <c r="D175" s="425"/>
      <c r="E175" s="425"/>
    </row>
    <row r="176" spans="1:7" s="233" customFormat="1">
      <c r="A176" s="427" t="s">
        <v>844</v>
      </c>
      <c r="B176" s="425"/>
      <c r="C176" s="425"/>
      <c r="D176" s="425"/>
      <c r="E176" s="425"/>
    </row>
    <row r="177" spans="1:12" s="233" customFormat="1"/>
    <row r="178" spans="1:12" s="233" customFormat="1" ht="12" thickBot="1"/>
    <row r="179" spans="1:12" s="233" customFormat="1" ht="19.5" thickBot="1">
      <c r="A179" s="426" t="s">
        <v>845</v>
      </c>
    </row>
    <row r="180" spans="1:12" s="233" customFormat="1">
      <c r="A180" s="255" t="s">
        <v>846</v>
      </c>
    </row>
    <row r="181" spans="1:12" s="233" customFormat="1">
      <c r="A181" s="255" t="s">
        <v>847</v>
      </c>
    </row>
    <row r="182" spans="1:12" s="233" customFormat="1">
      <c r="A182" s="255"/>
    </row>
    <row r="183" spans="1:12" s="233" customFormat="1">
      <c r="A183" s="255"/>
    </row>
    <row r="184" spans="1:12" s="233" customFormat="1">
      <c r="A184" s="255"/>
    </row>
    <row r="185" spans="1:12" s="233" customFormat="1">
      <c r="A185" s="255"/>
    </row>
    <row r="186" spans="1:12" s="233" customFormat="1"/>
    <row r="187" spans="1:12" s="233" customFormat="1">
      <c r="A187" s="255" t="s">
        <v>851</v>
      </c>
      <c r="F187" s="255" t="s">
        <v>851</v>
      </c>
    </row>
    <row r="188" spans="1:12" s="233" customFormat="1">
      <c r="A188" s="428" t="s">
        <v>848</v>
      </c>
      <c r="B188" s="429"/>
      <c r="F188" s="428" t="s">
        <v>858</v>
      </c>
      <c r="G188" s="429"/>
    </row>
    <row r="189" spans="1:12" s="233" customFormat="1">
      <c r="A189" s="430" t="s">
        <v>849</v>
      </c>
      <c r="B189" s="431"/>
      <c r="F189" s="430" t="s">
        <v>849</v>
      </c>
      <c r="G189" s="431"/>
    </row>
    <row r="190" spans="1:12" s="233" customFormat="1"/>
    <row r="191" spans="1:12" s="233" customFormat="1" ht="17.25">
      <c r="A191" s="10" t="s">
        <v>252</v>
      </c>
      <c r="B191" s="99"/>
      <c r="C191" s="99"/>
      <c r="D191" s="99"/>
      <c r="E191" s="99"/>
      <c r="F191" s="10" t="s">
        <v>252</v>
      </c>
      <c r="G191" s="99"/>
      <c r="H191" s="99"/>
      <c r="I191" s="99"/>
      <c r="J191" s="99"/>
      <c r="K191" s="99"/>
      <c r="L191" s="99"/>
    </row>
    <row r="192" spans="1:12" s="233" customFormat="1">
      <c r="A192" s="100" t="s">
        <v>241</v>
      </c>
      <c r="B192" s="99"/>
      <c r="C192" s="99"/>
      <c r="D192" s="99"/>
      <c r="E192" s="99"/>
      <c r="F192" s="100" t="s">
        <v>241</v>
      </c>
      <c r="G192" s="99"/>
      <c r="H192" s="99"/>
      <c r="I192" s="99"/>
      <c r="J192" s="99"/>
      <c r="K192" s="99"/>
      <c r="L192" s="99"/>
    </row>
    <row r="193" spans="1:12" s="233" customFormat="1" ht="13.5">
      <c r="A193" s="13" t="s">
        <v>27</v>
      </c>
      <c r="B193" s="9" t="s">
        <v>4</v>
      </c>
      <c r="C193" s="25" t="s">
        <v>30</v>
      </c>
      <c r="D193" s="145" t="s">
        <v>47</v>
      </c>
      <c r="E193" s="99"/>
      <c r="F193" s="13" t="s">
        <v>27</v>
      </c>
      <c r="G193" s="9" t="s">
        <v>4</v>
      </c>
      <c r="H193" s="25" t="s">
        <v>30</v>
      </c>
      <c r="I193" s="25"/>
      <c r="J193" s="145" t="s">
        <v>47</v>
      </c>
      <c r="K193" s="460"/>
      <c r="L193" s="99"/>
    </row>
    <row r="194" spans="1:12" s="233" customFormat="1" ht="13.5">
      <c r="A194" s="34">
        <f>100 / ( ( 1 + D194/C194 )^(B194*C194) )</f>
        <v>94.259590913375433</v>
      </c>
      <c r="B194" s="8">
        <v>2</v>
      </c>
      <c r="C194" s="8">
        <v>1</v>
      </c>
      <c r="D194" s="11">
        <v>0.03</v>
      </c>
      <c r="E194" s="99" t="s">
        <v>235</v>
      </c>
      <c r="F194" s="34">
        <f>100 / ( ( 1 + J194/H194 )^(G194*H194) )</f>
        <v>74.409391489672515</v>
      </c>
      <c r="G194" s="8">
        <v>10</v>
      </c>
      <c r="H194" s="8">
        <v>1</v>
      </c>
      <c r="I194" s="8"/>
      <c r="J194" s="11">
        <v>0.03</v>
      </c>
      <c r="K194" s="80"/>
      <c r="L194" s="99" t="s">
        <v>235</v>
      </c>
    </row>
    <row r="195" spans="1:12" s="233" customFormat="1" ht="13.5">
      <c r="A195" s="34">
        <f>100 / ( ( 1 + D195/C195 )^(B195*C195) )</f>
        <v>94.241290745304511</v>
      </c>
      <c r="B195" s="8">
        <v>2</v>
      </c>
      <c r="C195" s="8">
        <v>1</v>
      </c>
      <c r="D195" s="11">
        <v>3.0099999999999998E-2</v>
      </c>
      <c r="E195" s="99" t="s">
        <v>235</v>
      </c>
      <c r="F195" s="34">
        <f>100 / ( ( 1 + J195/H195 )^(G195*H195) )</f>
        <v>74.337187922929829</v>
      </c>
      <c r="G195" s="8">
        <v>10</v>
      </c>
      <c r="H195" s="8">
        <v>1</v>
      </c>
      <c r="I195" s="8"/>
      <c r="J195" s="11">
        <v>3.0099999999999998E-2</v>
      </c>
      <c r="K195" s="80"/>
      <c r="L195" s="99" t="s">
        <v>235</v>
      </c>
    </row>
    <row r="196" spans="1:12" s="233" customFormat="1"/>
    <row r="197" spans="1:12" s="233" customFormat="1">
      <c r="A197" s="234" t="s">
        <v>850</v>
      </c>
      <c r="B197" s="234" t="s">
        <v>855</v>
      </c>
      <c r="F197" s="234" t="s">
        <v>850</v>
      </c>
      <c r="G197" s="234" t="s">
        <v>855</v>
      </c>
    </row>
    <row r="198" spans="1:12" s="233" customFormat="1">
      <c r="A198" s="233" t="s">
        <v>854</v>
      </c>
      <c r="B198" s="88" t="s">
        <v>856</v>
      </c>
      <c r="F198" s="233" t="s">
        <v>859</v>
      </c>
      <c r="G198" s="88" t="s">
        <v>856</v>
      </c>
    </row>
    <row r="199" spans="1:12" s="233" customFormat="1">
      <c r="A199" s="434">
        <f>A195-A194</f>
        <v>-1.8300168070922496E-2</v>
      </c>
      <c r="B199" s="276">
        <f>A199*10</f>
        <v>-0.18300168070922496</v>
      </c>
      <c r="C199" s="255" t="s">
        <v>857</v>
      </c>
      <c r="F199" s="434">
        <f>F195-F194</f>
        <v>-7.2203566742686576E-2</v>
      </c>
      <c r="G199" s="276">
        <f>F199*10</f>
        <v>-0.72203566742686576</v>
      </c>
      <c r="H199" s="255" t="s">
        <v>857</v>
      </c>
      <c r="I199" s="255"/>
    </row>
    <row r="200" spans="1:12" s="233" customFormat="1"/>
    <row r="201" spans="1:12" s="233" customFormat="1"/>
    <row r="202" spans="1:12" s="233" customFormat="1"/>
    <row r="203" spans="1:12" s="233" customFormat="1" ht="14.25">
      <c r="C203" s="435" t="s">
        <v>860</v>
      </c>
    </row>
    <row r="204" spans="1:12" s="233" customFormat="1" ht="21">
      <c r="C204" s="444" t="s">
        <v>861</v>
      </c>
      <c r="D204" s="446"/>
      <c r="E204" s="446"/>
    </row>
    <row r="205" spans="1:12" s="233" customFormat="1" ht="21">
      <c r="C205" s="447" t="s">
        <v>862</v>
      </c>
      <c r="D205" s="446"/>
      <c r="E205" s="446"/>
    </row>
    <row r="206" spans="1:12" s="233" customFormat="1" ht="21">
      <c r="C206" s="447" t="s">
        <v>863</v>
      </c>
      <c r="D206" s="446"/>
      <c r="E206" s="446"/>
    </row>
    <row r="207" spans="1:12" s="233" customFormat="1"/>
    <row r="208" spans="1:12" s="233" customFormat="1"/>
    <row r="209" spans="1:5" s="233" customFormat="1"/>
    <row r="210" spans="1:5" s="233" customFormat="1"/>
    <row r="211" spans="1:5" s="233" customFormat="1"/>
    <row r="212" spans="1:5" s="233" customFormat="1"/>
    <row r="213" spans="1:5" s="233" customFormat="1" ht="32.25">
      <c r="A213" s="433" t="s">
        <v>864</v>
      </c>
      <c r="B213" s="425"/>
      <c r="C213" s="425"/>
      <c r="D213" s="425"/>
      <c r="E213" s="425"/>
    </row>
    <row r="214" spans="1:5" s="233" customFormat="1">
      <c r="A214" s="425"/>
      <c r="B214" s="425"/>
      <c r="C214" s="425"/>
      <c r="D214" s="425"/>
      <c r="E214" s="425"/>
    </row>
    <row r="215" spans="1:5" s="233" customFormat="1">
      <c r="A215" s="427" t="s">
        <v>865</v>
      </c>
      <c r="B215" s="425"/>
      <c r="C215" s="425"/>
      <c r="D215" s="425"/>
      <c r="E215" s="425"/>
    </row>
    <row r="216" spans="1:5" s="233" customFormat="1">
      <c r="B216" s="436"/>
      <c r="C216" s="436"/>
    </row>
    <row r="217" spans="1:5" s="233" customFormat="1">
      <c r="A217" s="255" t="s">
        <v>866</v>
      </c>
    </row>
    <row r="218" spans="1:5" s="233" customFormat="1" ht="21">
      <c r="A218" s="444" t="s">
        <v>879</v>
      </c>
      <c r="B218" s="445"/>
      <c r="C218" s="445"/>
      <c r="D218" s="445"/>
    </row>
    <row r="219" spans="1:5" s="233" customFormat="1"/>
    <row r="220" spans="1:5" s="233" customFormat="1" ht="12" thickBot="1">
      <c r="A220" s="255" t="s">
        <v>867</v>
      </c>
    </row>
    <row r="221" spans="1:5" s="233" customFormat="1" ht="19.5" thickBot="1">
      <c r="A221" s="450" t="s">
        <v>845</v>
      </c>
    </row>
    <row r="222" spans="1:5" s="233" customFormat="1"/>
    <row r="223" spans="1:5" s="233" customFormat="1" ht="12" thickBot="1">
      <c r="A223" s="255" t="s">
        <v>869</v>
      </c>
    </row>
    <row r="224" spans="1:5" s="233" customFormat="1" ht="19.5" thickBot="1">
      <c r="A224" s="438" t="s">
        <v>868</v>
      </c>
      <c r="B224" s="437"/>
    </row>
    <row r="225" spans="1:7" s="233" customFormat="1"/>
    <row r="226" spans="1:7" s="233" customFormat="1" ht="12" thickBot="1">
      <c r="A226" s="255" t="s">
        <v>870</v>
      </c>
    </row>
    <row r="227" spans="1:7" s="233" customFormat="1" ht="19.5" thickBot="1">
      <c r="A227" s="438" t="s">
        <v>871</v>
      </c>
      <c r="B227" s="437"/>
    </row>
    <row r="228" spans="1:7" s="233" customFormat="1"/>
    <row r="229" spans="1:7" s="233" customFormat="1" ht="12" thickBot="1">
      <c r="A229" s="255" t="s">
        <v>872</v>
      </c>
    </row>
    <row r="230" spans="1:7" s="233" customFormat="1" ht="18" thickBot="1">
      <c r="A230" s="442" t="s">
        <v>873</v>
      </c>
      <c r="B230" s="440"/>
      <c r="C230" s="440"/>
      <c r="D230" s="441"/>
      <c r="E230" s="437"/>
    </row>
    <row r="231" spans="1:7" s="233" customFormat="1" ht="17.25">
      <c r="A231" s="439"/>
      <c r="B231" s="439"/>
      <c r="C231" s="439"/>
    </row>
    <row r="232" spans="1:7" s="233" customFormat="1" ht="12" thickBot="1">
      <c r="A232" s="255" t="s">
        <v>874</v>
      </c>
    </row>
    <row r="233" spans="1:7" s="233" customFormat="1" ht="18" thickBot="1">
      <c r="A233" s="442" t="s">
        <v>875</v>
      </c>
      <c r="B233" s="441"/>
      <c r="C233" s="441"/>
      <c r="D233" s="441"/>
      <c r="E233" s="437"/>
      <c r="F233" s="441"/>
      <c r="G233" s="437"/>
    </row>
    <row r="234" spans="1:7" s="233" customFormat="1"/>
    <row r="235" spans="1:7" s="233" customFormat="1"/>
    <row r="236" spans="1:7" s="233" customFormat="1" ht="32.25">
      <c r="A236" s="433" t="s">
        <v>876</v>
      </c>
      <c r="B236" s="425"/>
      <c r="C236" s="425"/>
      <c r="D236" s="425"/>
      <c r="E236" s="425"/>
    </row>
    <row r="237" spans="1:7" s="233" customFormat="1">
      <c r="A237" s="425"/>
      <c r="B237" s="425"/>
      <c r="C237" s="425"/>
      <c r="D237" s="425"/>
      <c r="E237" s="425"/>
    </row>
    <row r="238" spans="1:7" s="233" customFormat="1">
      <c r="A238" s="427" t="s">
        <v>877</v>
      </c>
      <c r="B238" s="425"/>
      <c r="C238" s="425"/>
      <c r="D238" s="425"/>
      <c r="E238" s="425"/>
    </row>
    <row r="239" spans="1:7" s="233" customFormat="1" ht="12" thickBot="1"/>
    <row r="240" spans="1:7" s="233" customFormat="1" ht="29.25" thickBot="1">
      <c r="A240" s="443" t="s">
        <v>878</v>
      </c>
      <c r="B240" s="437"/>
    </row>
    <row r="242" spans="1:5" s="233" customFormat="1">
      <c r="A242" s="255" t="s">
        <v>880</v>
      </c>
    </row>
    <row r="243" spans="1:5" s="233" customFormat="1" ht="21">
      <c r="A243" s="444" t="s">
        <v>881</v>
      </c>
      <c r="B243" s="445"/>
      <c r="C243" s="445"/>
      <c r="D243" s="445"/>
    </row>
    <row r="248" spans="1:5" s="233" customFormat="1" ht="32.25">
      <c r="A248" s="433" t="s">
        <v>882</v>
      </c>
      <c r="B248" s="425"/>
      <c r="C248" s="425"/>
      <c r="D248" s="425"/>
      <c r="E248" s="425"/>
    </row>
    <row r="249" spans="1:5" s="233" customFormat="1">
      <c r="A249" s="425"/>
      <c r="B249" s="425"/>
      <c r="C249" s="425"/>
      <c r="D249" s="425"/>
      <c r="E249" s="425"/>
    </row>
    <row r="250" spans="1:5" s="233" customFormat="1">
      <c r="A250" s="427" t="s">
        <v>883</v>
      </c>
      <c r="B250" s="425"/>
      <c r="C250" s="425"/>
      <c r="D250" s="425"/>
      <c r="E250" s="425"/>
    </row>
    <row r="251" spans="1:5" s="233" customFormat="1" ht="12" thickBot="1"/>
    <row r="252" spans="1:5" s="233" customFormat="1" ht="29.25" thickBot="1">
      <c r="A252" s="443" t="s">
        <v>884</v>
      </c>
      <c r="B252" s="437"/>
    </row>
    <row r="254" spans="1:5" s="233" customFormat="1">
      <c r="A254" s="255" t="s">
        <v>885</v>
      </c>
    </row>
    <row r="255" spans="1:5" s="233" customFormat="1" ht="21">
      <c r="A255" s="444" t="s">
        <v>886</v>
      </c>
      <c r="B255" s="445"/>
      <c r="C255" s="445"/>
      <c r="D255" s="445"/>
    </row>
    <row r="256" spans="1:5" ht="21">
      <c r="A256" s="444" t="s">
        <v>887</v>
      </c>
    </row>
    <row r="259" spans="1:5" ht="32.25">
      <c r="A259" s="433" t="s">
        <v>888</v>
      </c>
      <c r="B259" s="425"/>
      <c r="C259" s="425"/>
      <c r="D259" s="425"/>
      <c r="E259" s="425"/>
    </row>
    <row r="260" spans="1:5">
      <c r="A260" s="425"/>
      <c r="B260" s="425"/>
      <c r="C260" s="425"/>
      <c r="D260" s="425"/>
      <c r="E260" s="425"/>
    </row>
    <row r="261" spans="1:5">
      <c r="A261" s="427" t="s">
        <v>889</v>
      </c>
      <c r="B261" s="425"/>
      <c r="C261" s="425"/>
      <c r="D261" s="425"/>
      <c r="E261" s="425"/>
    </row>
    <row r="263" spans="1:5" ht="12" thickBot="1">
      <c r="A263" s="255" t="s">
        <v>867</v>
      </c>
      <c r="B263" s="233"/>
    </row>
    <row r="264" spans="1:5" ht="19.5" thickBot="1">
      <c r="A264" s="450" t="s">
        <v>845</v>
      </c>
      <c r="B264" s="233"/>
    </row>
    <row r="265" spans="1:5">
      <c r="A265" s="233"/>
      <c r="B265" s="233"/>
    </row>
    <row r="266" spans="1:5" ht="12" thickBot="1">
      <c r="A266" s="255" t="s">
        <v>869</v>
      </c>
      <c r="B266" s="233"/>
    </row>
    <row r="267" spans="1:5" ht="19.5" thickBot="1">
      <c r="A267" s="451" t="s">
        <v>891</v>
      </c>
      <c r="B267" s="452"/>
    </row>
    <row r="269" spans="1:5" ht="12" thickBot="1">
      <c r="A269" s="255" t="s">
        <v>890</v>
      </c>
      <c r="B269" s="233"/>
    </row>
    <row r="270" spans="1:5" ht="19.5" thickBot="1">
      <c r="A270" s="438" t="s">
        <v>892</v>
      </c>
      <c r="B270" s="437"/>
      <c r="C270" s="340"/>
      <c r="D270" s="341"/>
    </row>
    <row r="273" spans="1:14">
      <c r="A273" s="87" t="s">
        <v>893</v>
      </c>
    </row>
    <row r="274" spans="1:14" ht="12" thickBot="1"/>
    <row r="275" spans="1:14" ht="19.5" thickBot="1">
      <c r="A275" s="448" t="s">
        <v>894</v>
      </c>
      <c r="B275" s="449"/>
      <c r="C275" s="449"/>
      <c r="D275" s="449"/>
      <c r="E275" s="449"/>
      <c r="F275" s="340"/>
      <c r="G275" s="341"/>
    </row>
    <row r="279" spans="1:14">
      <c r="A279" s="87" t="s">
        <v>895</v>
      </c>
    </row>
    <row r="280" spans="1:14">
      <c r="A280" s="278" t="s">
        <v>896</v>
      </c>
      <c r="B280" s="280"/>
    </row>
    <row r="281" spans="1:14">
      <c r="A281" s="281" t="s">
        <v>897</v>
      </c>
      <c r="B281" s="283"/>
    </row>
    <row r="282" spans="1:14">
      <c r="A282" s="281"/>
      <c r="B282" s="283"/>
    </row>
    <row r="283" spans="1:14">
      <c r="A283" s="281" t="s">
        <v>898</v>
      </c>
      <c r="B283" s="283"/>
      <c r="F283" s="87" t="s">
        <v>909</v>
      </c>
    </row>
    <row r="284" spans="1:14">
      <c r="A284" s="284" t="s">
        <v>899</v>
      </c>
      <c r="B284" s="286"/>
    </row>
    <row r="286" spans="1:14" ht="14.25">
      <c r="B286" s="453" t="s">
        <v>907</v>
      </c>
    </row>
    <row r="287" spans="1:14">
      <c r="B287" s="25" t="s">
        <v>900</v>
      </c>
      <c r="C287" s="25" t="s">
        <v>901</v>
      </c>
      <c r="D287" s="25" t="s">
        <v>903</v>
      </c>
      <c r="E287" s="454" t="s">
        <v>905</v>
      </c>
      <c r="F287" s="454" t="s">
        <v>904</v>
      </c>
      <c r="G287" s="454" t="s">
        <v>908</v>
      </c>
      <c r="H287" s="455" t="s">
        <v>864</v>
      </c>
      <c r="I287" s="455" t="s">
        <v>910</v>
      </c>
      <c r="J287" s="455" t="s">
        <v>876</v>
      </c>
      <c r="K287" s="455" t="s">
        <v>911</v>
      </c>
      <c r="L287" s="455" t="s">
        <v>902</v>
      </c>
      <c r="M287" s="234" t="s">
        <v>888</v>
      </c>
      <c r="N287" s="234" t="s">
        <v>906</v>
      </c>
    </row>
    <row r="288" spans="1:14">
      <c r="B288" s="88">
        <v>2</v>
      </c>
      <c r="C288" s="91">
        <v>0.03</v>
      </c>
      <c r="D288" s="91">
        <v>1E-3</v>
      </c>
      <c r="E288" s="276">
        <f xml:space="preserve"> 100 / ( ( 1 + C288 ) ^ B288 )</f>
        <v>94.259590913375433</v>
      </c>
      <c r="F288" s="276">
        <f xml:space="preserve"> 100 / ( ( 1 + C288 + D288) ^ B288 )</f>
        <v>94.076828782993942</v>
      </c>
      <c r="G288" s="456">
        <f>F288-E288</f>
        <v>-0.18276213038149081</v>
      </c>
      <c r="H288" s="276">
        <f xml:space="preserve"> ( - 1 * B288 * 100 ) / ( ( 1 + C288 ) ^ (B288 + 1))</f>
        <v>-183.02833187063192</v>
      </c>
      <c r="I288" s="456">
        <f>D288*H288</f>
        <v>-0.18302833187063192</v>
      </c>
      <c r="J288" s="276">
        <f xml:space="preserve"> (-1 * H288 ) / E288</f>
        <v>1.941747572815534</v>
      </c>
      <c r="K288" s="461">
        <f>-1 * D288 * J288</f>
        <v>-1.9417475728155341E-3</v>
      </c>
      <c r="L288" s="276">
        <f xml:space="preserve"> ( 1 + C288 ) * J288</f>
        <v>2</v>
      </c>
      <c r="M288" s="276">
        <f xml:space="preserve"> ( B288 * (B288+1) * 100 ) / ( ( 1 + C288 ) ^ (B288+2) )</f>
        <v>533.09222874941338</v>
      </c>
      <c r="N288" s="457">
        <f>D288 * H288  +  (1/2) * (D288^2) * M288</f>
        <v>-0.18276178575625721</v>
      </c>
    </row>
    <row r="289" spans="1:14">
      <c r="B289" s="88">
        <v>2</v>
      </c>
      <c r="C289" s="91">
        <v>0.03</v>
      </c>
      <c r="D289" s="91">
        <v>5.0000000000000001E-3</v>
      </c>
      <c r="E289" s="276">
        <f xml:space="preserve"> 100 / ( ( 1 + C289 ) ^ B289 )</f>
        <v>94.259590913375433</v>
      </c>
      <c r="F289" s="276">
        <f xml:space="preserve"> 100 / ( ( 1 + C289 + D289) ^ B289 )</f>
        <v>93.351070036640309</v>
      </c>
      <c r="G289" s="456">
        <f>F289-E289</f>
        <v>-0.90852087673512472</v>
      </c>
      <c r="H289" s="276">
        <f xml:space="preserve"> ( - 1 * B289 * 100 ) / ( ( 1 + C289 ) ^ (B289 + 1))</f>
        <v>-183.02833187063192</v>
      </c>
      <c r="I289" s="456">
        <f>D289*H289</f>
        <v>-0.91514165935315961</v>
      </c>
      <c r="J289" s="276">
        <f xml:space="preserve"> (-1 * H289 ) / E289</f>
        <v>1.941747572815534</v>
      </c>
      <c r="K289" s="461">
        <f>-1 * D289 * J289</f>
        <v>-9.7087378640776708E-3</v>
      </c>
      <c r="L289" s="276">
        <f xml:space="preserve"> ( 1 + C289 ) * J289</f>
        <v>2</v>
      </c>
      <c r="M289" s="276">
        <f xml:space="preserve"> ( B289 * (B289+1) * 100 ) / ( ( 1 + C289 ) ^ (B289+2) )</f>
        <v>533.09222874941338</v>
      </c>
      <c r="N289" s="457">
        <f>D289 * H289  +  (1/2) * (D289^2) * M289</f>
        <v>-0.90847800649379196</v>
      </c>
    </row>
    <row r="290" spans="1:14">
      <c r="B290" s="88">
        <v>4</v>
      </c>
      <c r="C290" s="91">
        <v>0.03</v>
      </c>
      <c r="D290" s="91">
        <v>1E-3</v>
      </c>
      <c r="E290" s="276">
        <f xml:space="preserve"> 100 / ( ( 1 + C290 ) ^ B290 )</f>
        <v>88.848704791568892</v>
      </c>
      <c r="F290" s="276">
        <f xml:space="preserve"> 100 / ( ( 1 + C290 + D290) ^ B290 )</f>
        <v>88.504497138647551</v>
      </c>
      <c r="G290" s="456">
        <f>F290-E290</f>
        <v>-0.34420765292134092</v>
      </c>
      <c r="H290" s="276">
        <f xml:space="preserve"> ( - 1 * B290 * 100 ) / ( ( 1 + C290 ) ^ (B290 + 1))</f>
        <v>-345.04351375366565</v>
      </c>
      <c r="I290" s="456">
        <f>D290*H290</f>
        <v>-0.34504351375366565</v>
      </c>
      <c r="J290" s="276">
        <f xml:space="preserve"> (-1 * H290 ) / E290</f>
        <v>3.8834951456310685</v>
      </c>
      <c r="K290" s="461">
        <f>-1 * D290 * J290</f>
        <v>-3.8834951456310687E-3</v>
      </c>
      <c r="L290" s="276">
        <f xml:space="preserve"> ( 1 + C290 ) * J290</f>
        <v>4.0000000000000009</v>
      </c>
      <c r="M290" s="276">
        <f xml:space="preserve"> ( B290 * (B290+1) * 100 ) / ( ( 1 + C290 ) ^ (B290+2) )</f>
        <v>1674.9685133673088</v>
      </c>
      <c r="N290" s="457">
        <f>D290 * H290  +  (1/2) * (D290^2) * M290</f>
        <v>-0.34420602949698198</v>
      </c>
    </row>
    <row r="291" spans="1:14">
      <c r="B291" s="88">
        <v>4</v>
      </c>
      <c r="C291" s="91">
        <v>0.03</v>
      </c>
      <c r="D291" s="91">
        <v>5.0000000000000001E-3</v>
      </c>
      <c r="E291" s="276">
        <f xml:space="preserve"> 100 / ( ( 1 + C291 ) ^ B291 )</f>
        <v>88.848704791568892</v>
      </c>
      <c r="F291" s="276">
        <f xml:space="preserve"> 100 / ( ( 1 + C291 + D291) ^ B291 )</f>
        <v>87.144222769857237</v>
      </c>
      <c r="G291" s="456">
        <f>F291-E291</f>
        <v>-1.7044820217116552</v>
      </c>
      <c r="H291" s="276">
        <f xml:space="preserve"> ( - 1 * B291 * 100 ) / ( ( 1 + C291 ) ^ (B291 + 1))</f>
        <v>-345.04351375366565</v>
      </c>
      <c r="I291" s="456">
        <f>D291*H291</f>
        <v>-1.7252175687683282</v>
      </c>
      <c r="J291" s="276">
        <f xml:space="preserve"> (-1 * H291 ) / E291</f>
        <v>3.8834951456310685</v>
      </c>
      <c r="K291" s="461">
        <f>-1 * D291 * J291</f>
        <v>-1.9417475728155342E-2</v>
      </c>
      <c r="L291" s="276">
        <f xml:space="preserve"> ( 1 + C291 ) * J291</f>
        <v>4.0000000000000009</v>
      </c>
      <c r="M291" s="276">
        <f xml:space="preserve"> ( B291 * (B291+1) * 100 ) / ( ( 1 + C291 ) ^ (B291+2) )</f>
        <v>1674.9685133673088</v>
      </c>
      <c r="N291" s="457">
        <f>D291 * H291  +  (1/2) * (D291^2) * M291</f>
        <v>-1.7042804623512369</v>
      </c>
    </row>
    <row r="296" spans="1:14" s="387" customFormat="1"/>
    <row r="298" spans="1:14" ht="30.75">
      <c r="A298" s="72" t="s">
        <v>914</v>
      </c>
    </row>
    <row r="300" spans="1:14">
      <c r="A300" s="87" t="s">
        <v>915</v>
      </c>
    </row>
    <row r="301" spans="1:14">
      <c r="B301" s="25"/>
      <c r="C301" s="25" t="s">
        <v>919</v>
      </c>
      <c r="D301" s="25" t="s">
        <v>920</v>
      </c>
    </row>
    <row r="302" spans="1:14">
      <c r="B302" s="25" t="s">
        <v>916</v>
      </c>
      <c r="C302" s="88">
        <v>0.3</v>
      </c>
      <c r="D302" s="88" t="s">
        <v>921</v>
      </c>
    </row>
    <row r="303" spans="1:14">
      <c r="B303" s="25" t="s">
        <v>917</v>
      </c>
      <c r="C303" s="88">
        <v>0.5</v>
      </c>
      <c r="D303" s="88" t="s">
        <v>922</v>
      </c>
    </row>
    <row r="304" spans="1:14">
      <c r="B304" s="25" t="s">
        <v>918</v>
      </c>
      <c r="C304" s="88">
        <v>0.2</v>
      </c>
      <c r="D304" s="88" t="s">
        <v>923</v>
      </c>
    </row>
    <row r="305" spans="1:4" ht="12" thickBot="1"/>
    <row r="306" spans="1:4" ht="17.25">
      <c r="A306" s="469" t="s">
        <v>924</v>
      </c>
      <c r="B306" s="378"/>
      <c r="C306" s="267"/>
    </row>
    <row r="307" spans="1:4" ht="18" thickBot="1">
      <c r="A307" s="470" t="s">
        <v>925</v>
      </c>
      <c r="B307" s="380"/>
      <c r="C307" s="271"/>
    </row>
    <row r="310" spans="1:4">
      <c r="A310" s="87" t="s">
        <v>926</v>
      </c>
    </row>
    <row r="312" spans="1:4" ht="17.25">
      <c r="A312" s="10" t="s">
        <v>927</v>
      </c>
      <c r="B312" s="10"/>
      <c r="C312" s="10"/>
    </row>
    <row r="313" spans="1:4" ht="17.25">
      <c r="A313" s="10" t="s">
        <v>928</v>
      </c>
      <c r="B313" s="10"/>
      <c r="C313" s="10"/>
    </row>
    <row r="316" spans="1:4" ht="12" thickBot="1"/>
    <row r="317" spans="1:4" ht="32.25">
      <c r="A317" s="471" t="s">
        <v>929</v>
      </c>
      <c r="B317" s="378"/>
      <c r="C317" s="378"/>
      <c r="D317" s="267"/>
    </row>
    <row r="318" spans="1:4" ht="32.25">
      <c r="A318" s="472"/>
      <c r="B318" s="229"/>
      <c r="C318" s="229"/>
      <c r="D318" s="269"/>
    </row>
    <row r="319" spans="1:4" ht="33" thickBot="1">
      <c r="A319" s="473" t="s">
        <v>930</v>
      </c>
      <c r="B319" s="380"/>
      <c r="C319" s="380"/>
      <c r="D319" s="271"/>
    </row>
    <row r="320" spans="1:4">
      <c r="A320" s="87" t="s">
        <v>931</v>
      </c>
    </row>
    <row r="322" spans="1:6" ht="12" thickBot="1"/>
    <row r="323" spans="1:6" ht="18.75">
      <c r="A323" s="474" t="s">
        <v>932</v>
      </c>
      <c r="B323" s="378"/>
      <c r="C323" s="378"/>
      <c r="D323" s="267"/>
    </row>
    <row r="324" spans="1:6" ht="19.5" thickBot="1">
      <c r="A324" s="475" t="s">
        <v>933</v>
      </c>
      <c r="B324" s="380"/>
      <c r="C324" s="380"/>
      <c r="D324" s="271"/>
    </row>
    <row r="326" spans="1:6" ht="12" thickBot="1"/>
    <row r="327" spans="1:6" ht="21">
      <c r="A327" s="476" t="s">
        <v>934</v>
      </c>
      <c r="B327" s="477"/>
      <c r="C327" s="477" t="s">
        <v>942</v>
      </c>
      <c r="D327" s="477"/>
      <c r="E327" s="378"/>
      <c r="F327" s="267"/>
    </row>
    <row r="328" spans="1:6" ht="21.75" thickBot="1">
      <c r="A328" s="478" t="s">
        <v>935</v>
      </c>
      <c r="B328" s="479"/>
      <c r="C328" s="479"/>
      <c r="D328" s="479"/>
      <c r="E328" s="380"/>
      <c r="F328" s="271"/>
    </row>
    <row r="330" spans="1:6" ht="17.25">
      <c r="A330" s="10" t="s">
        <v>943</v>
      </c>
      <c r="B330" s="10"/>
      <c r="C330" s="10"/>
    </row>
    <row r="331" spans="1:6" ht="17.25">
      <c r="A331" s="10"/>
      <c r="B331" s="10"/>
      <c r="C331" s="10"/>
    </row>
    <row r="332" spans="1:6" ht="17.25">
      <c r="A332" s="10" t="s">
        <v>941</v>
      </c>
      <c r="B332" s="10"/>
      <c r="C332" s="10"/>
    </row>
    <row r="333" spans="1:6" ht="17.25">
      <c r="A333" s="10"/>
      <c r="B333" s="10"/>
      <c r="C333" s="10"/>
    </row>
    <row r="334" spans="1:6" ht="17.25">
      <c r="A334" s="10" t="s">
        <v>944</v>
      </c>
      <c r="B334" s="10"/>
      <c r="C334" s="10"/>
    </row>
    <row r="340" spans="1:7">
      <c r="A340" s="278" t="s">
        <v>936</v>
      </c>
      <c r="B340" s="279"/>
      <c r="C340" s="279"/>
      <c r="D340" s="279"/>
      <c r="E340" s="279"/>
      <c r="F340" s="279"/>
      <c r="G340" s="280"/>
    </row>
    <row r="341" spans="1:7">
      <c r="A341" s="281" t="s">
        <v>938</v>
      </c>
      <c r="B341" s="282"/>
      <c r="C341" s="282"/>
      <c r="D341" s="282"/>
      <c r="E341" s="282"/>
      <c r="F341" s="282"/>
      <c r="G341" s="283"/>
    </row>
    <row r="342" spans="1:7">
      <c r="A342" s="281" t="s">
        <v>937</v>
      </c>
      <c r="B342" s="282"/>
      <c r="C342" s="282"/>
      <c r="D342" s="282"/>
      <c r="E342" s="282"/>
      <c r="F342" s="282"/>
      <c r="G342" s="283"/>
    </row>
    <row r="343" spans="1:7">
      <c r="A343" s="281"/>
      <c r="B343" s="282"/>
      <c r="C343" s="282"/>
      <c r="D343" s="282"/>
      <c r="E343" s="282"/>
      <c r="F343" s="282"/>
      <c r="G343" s="283"/>
    </row>
    <row r="344" spans="1:7">
      <c r="A344" s="281" t="s">
        <v>940</v>
      </c>
      <c r="B344" s="282"/>
      <c r="C344" s="282"/>
      <c r="D344" s="282"/>
      <c r="E344" s="282"/>
      <c r="F344" s="282"/>
      <c r="G344" s="283"/>
    </row>
    <row r="345" spans="1:7">
      <c r="A345" s="281" t="s">
        <v>939</v>
      </c>
      <c r="B345" s="282"/>
      <c r="C345" s="282"/>
      <c r="D345" s="282"/>
      <c r="E345" s="282"/>
      <c r="F345" s="282"/>
      <c r="G345" s="283"/>
    </row>
    <row r="346" spans="1:7">
      <c r="A346" s="284"/>
      <c r="B346" s="285"/>
      <c r="C346" s="285"/>
      <c r="D346" s="285"/>
      <c r="E346" s="285"/>
      <c r="F346" s="285"/>
      <c r="G346" s="286"/>
    </row>
    <row r="348" spans="1:7">
      <c r="A348" s="483" t="s">
        <v>945</v>
      </c>
      <c r="B348" s="482" t="s">
        <v>946</v>
      </c>
      <c r="C348" s="482" t="s">
        <v>917</v>
      </c>
      <c r="D348" s="482" t="s">
        <v>918</v>
      </c>
    </row>
    <row r="349" spans="1:7">
      <c r="A349" s="481">
        <v>41180</v>
      </c>
      <c r="B349" s="207"/>
      <c r="C349" s="207"/>
      <c r="D349" s="207"/>
    </row>
    <row r="350" spans="1:7">
      <c r="A350" s="481">
        <v>41181</v>
      </c>
      <c r="B350" s="207">
        <v>-0.21762999999999999</v>
      </c>
      <c r="C350" s="207">
        <v>-1.67763</v>
      </c>
      <c r="D350" s="207">
        <v>0.19342400000000001</v>
      </c>
    </row>
    <row r="351" spans="1:7">
      <c r="A351" s="481">
        <v>41182</v>
      </c>
      <c r="B351" s="207">
        <v>1.199864</v>
      </c>
      <c r="C351" s="207">
        <v>0.16728000000000001</v>
      </c>
      <c r="D351" s="207">
        <v>0.19305</v>
      </c>
    </row>
    <row r="352" spans="1:7">
      <c r="A352" s="481">
        <v>41183</v>
      </c>
      <c r="B352" s="207">
        <v>0.10775899999999999</v>
      </c>
      <c r="C352" s="207">
        <v>0.36740099999999998</v>
      </c>
      <c r="D352" s="207">
        <v>-0.19267999999999999</v>
      </c>
    </row>
    <row r="353" spans="1:4">
      <c r="A353" s="481">
        <v>41184</v>
      </c>
      <c r="B353" s="207">
        <v>-0.75349999999999995</v>
      </c>
      <c r="C353" s="207">
        <v>2.9950079999999999</v>
      </c>
      <c r="D353" s="207">
        <v>1.351351</v>
      </c>
    </row>
    <row r="354" spans="1:4">
      <c r="A354" s="481">
        <v>41185</v>
      </c>
      <c r="B354" s="207">
        <v>2.819957</v>
      </c>
      <c r="C354" s="207">
        <v>-1.61551</v>
      </c>
      <c r="D354" s="207">
        <v>-0.19048000000000001</v>
      </c>
    </row>
    <row r="355" spans="1:4">
      <c r="A355" s="481">
        <v>41186</v>
      </c>
      <c r="B355" s="207">
        <v>-3.5865</v>
      </c>
      <c r="C355" s="207">
        <v>-1.47783</v>
      </c>
      <c r="D355" s="207">
        <v>-1.1450400000000001</v>
      </c>
    </row>
    <row r="356" spans="1:4">
      <c r="A356" s="481">
        <v>41187</v>
      </c>
      <c r="B356" s="207">
        <v>-1.8599600000000001</v>
      </c>
      <c r="C356" s="207">
        <v>-1.9</v>
      </c>
      <c r="D356" s="207">
        <v>1.158301</v>
      </c>
    </row>
    <row r="357" spans="1:4">
      <c r="A357" s="481">
        <v>41188</v>
      </c>
      <c r="B357" s="207">
        <v>-0.89185999999999999</v>
      </c>
      <c r="C357" s="207">
        <v>-1.3591599999999999</v>
      </c>
      <c r="D357" s="207">
        <v>2.099237</v>
      </c>
    </row>
    <row r="358" spans="1:4">
      <c r="A358" s="481">
        <v>41189</v>
      </c>
      <c r="B358" s="207">
        <v>2.1372330000000002</v>
      </c>
      <c r="C358" s="207">
        <v>1.0678609999999999</v>
      </c>
      <c r="D358" s="207">
        <v>0</v>
      </c>
    </row>
    <row r="359" spans="1:4">
      <c r="A359" s="481">
        <v>41190</v>
      </c>
      <c r="B359" s="207">
        <v>0.77092499999999997</v>
      </c>
      <c r="C359" s="207">
        <v>2.0790730000000002</v>
      </c>
      <c r="D359" s="207">
        <v>0.186916</v>
      </c>
    </row>
    <row r="360" spans="1:4">
      <c r="A360" s="480"/>
    </row>
    <row r="361" spans="1:4">
      <c r="A361" s="480" t="s">
        <v>947</v>
      </c>
      <c r="B361" s="482" t="s">
        <v>946</v>
      </c>
      <c r="C361" s="482" t="s">
        <v>917</v>
      </c>
      <c r="D361" s="482" t="s">
        <v>918</v>
      </c>
    </row>
    <row r="362" spans="1:4">
      <c r="A362" s="480"/>
      <c r="B362" s="207">
        <v>0.3</v>
      </c>
      <c r="C362" s="207">
        <v>0.5</v>
      </c>
      <c r="D362" s="207">
        <v>0.2</v>
      </c>
    </row>
    <row r="363" spans="1:4">
      <c r="A363" s="480"/>
      <c r="B363" s="242"/>
      <c r="C363" s="242"/>
      <c r="D363" s="242"/>
    </row>
    <row r="364" spans="1:4">
      <c r="A364" s="480" t="s">
        <v>956</v>
      </c>
      <c r="B364" s="482" t="s">
        <v>946</v>
      </c>
      <c r="C364" s="482" t="s">
        <v>917</v>
      </c>
      <c r="D364" s="482" t="s">
        <v>918</v>
      </c>
    </row>
    <row r="365" spans="1:4">
      <c r="A365" s="480"/>
      <c r="B365" s="209">
        <f>AVERAGE(B350:B359)</f>
        <v>-2.7371199999999984E-2</v>
      </c>
      <c r="C365" s="209">
        <f>AVERAGE(C350:C359)</f>
        <v>-0.13535069999999996</v>
      </c>
      <c r="D365" s="209">
        <f>AVERAGE(D350:D359)</f>
        <v>0.36540790000000001</v>
      </c>
    </row>
    <row r="366" spans="1:4">
      <c r="A366" s="480"/>
    </row>
    <row r="367" spans="1:4">
      <c r="A367" s="480" t="s">
        <v>952</v>
      </c>
      <c r="B367" s="487" t="s">
        <v>953</v>
      </c>
      <c r="C367" s="487" t="s">
        <v>954</v>
      </c>
      <c r="D367" s="487" t="s">
        <v>955</v>
      </c>
    </row>
    <row r="368" spans="1:4">
      <c r="B368" s="209">
        <f>CORREL(B349:B359,C349:C359)</f>
        <v>0.25807258767130553</v>
      </c>
      <c r="C368" s="209">
        <f>CORREL(C349:C359,D349:D359)</f>
        <v>0.10381981561692505</v>
      </c>
      <c r="D368" s="209">
        <f>CORREL(D349:D359,B349:B359)</f>
        <v>-6.7231251424815675E-2</v>
      </c>
    </row>
    <row r="369" spans="1:5">
      <c r="A369" s="480"/>
    </row>
    <row r="370" spans="1:5">
      <c r="A370" s="480" t="s">
        <v>948</v>
      </c>
      <c r="B370" s="482" t="s">
        <v>946</v>
      </c>
      <c r="C370" s="482" t="s">
        <v>917</v>
      </c>
      <c r="D370" s="482" t="s">
        <v>918</v>
      </c>
    </row>
    <row r="371" spans="1:5">
      <c r="A371" s="482" t="s">
        <v>946</v>
      </c>
      <c r="B371" s="209">
        <f>VARP(B349:B359)</f>
        <v>3.22910143065456</v>
      </c>
      <c r="C371" s="485">
        <f>COVAR(B349:B359,C349:C359)</f>
        <v>0.76873711130486</v>
      </c>
      <c r="D371" s="485">
        <f>COVAR(B349:B359,D349:D359)</f>
        <v>-0.10624308462552004</v>
      </c>
    </row>
    <row r="372" spans="1:5">
      <c r="A372" s="482" t="s">
        <v>917</v>
      </c>
      <c r="B372" s="207">
        <f>COVAR(C349:C359,B349:B359)</f>
        <v>0.76873711130486</v>
      </c>
      <c r="C372" s="209">
        <f>VARP(C349:C359)</f>
        <v>2.7478324939510101</v>
      </c>
      <c r="D372" s="485">
        <f>COVAR(C349:C359,D349:D359)</f>
        <v>0.15134358364613001</v>
      </c>
      <c r="E372" s="486" t="s">
        <v>951</v>
      </c>
    </row>
    <row r="373" spans="1:5">
      <c r="A373" s="482" t="s">
        <v>918</v>
      </c>
      <c r="B373" s="207">
        <f>COVAR(D349:D359,B349:B359)</f>
        <v>-0.10624308462552004</v>
      </c>
      <c r="C373" s="207">
        <f>COVAR(D349:D359,C349:C359)</f>
        <v>0.15134358364613001</v>
      </c>
      <c r="D373" s="209">
        <f>VARP(D349:D359)</f>
        <v>0.77335209318789</v>
      </c>
      <c r="E373" s="484" t="s">
        <v>950</v>
      </c>
    </row>
    <row r="374" spans="1:5" ht="12" thickBot="1">
      <c r="A374" s="480"/>
    </row>
    <row r="375" spans="1:5" ht="12" thickBot="1">
      <c r="A375" s="480" t="s">
        <v>957</v>
      </c>
      <c r="B375" s="488">
        <f>B362*B365 + C362*C365 + D362*D365</f>
        <v>-2.8051299999999751E-3</v>
      </c>
      <c r="C375" s="87" t="s">
        <v>962</v>
      </c>
    </row>
    <row r="376" spans="1:5" ht="12" thickBot="1">
      <c r="A376" s="480"/>
    </row>
    <row r="377" spans="1:5" ht="12" thickBot="1">
      <c r="A377" s="480" t="s">
        <v>949</v>
      </c>
      <c r="B377" s="488">
        <f>B362^2*B371^2 + C362^2*C372^2 + D362^2*D373^2 + 2*B362*C362*C371 + 2*C362*D362*D372 + 2*D362*B362*D371</f>
        <v>3.098148116521382</v>
      </c>
      <c r="C377" s="87" t="s">
        <v>963</v>
      </c>
    </row>
    <row r="378" spans="1:5" ht="12" thickBot="1">
      <c r="A378" s="480"/>
    </row>
    <row r="379" spans="1:5" ht="12" thickBot="1">
      <c r="A379" s="480" t="s">
        <v>958</v>
      </c>
      <c r="B379" s="488">
        <f>B377^0.5</f>
        <v>1.7601557080330654</v>
      </c>
      <c r="C379" s="87" t="s">
        <v>964</v>
      </c>
    </row>
    <row r="380" spans="1:5" ht="12" thickBot="1">
      <c r="A380" s="480"/>
    </row>
    <row r="381" spans="1:5" ht="12" thickBot="1">
      <c r="A381" s="480" t="s">
        <v>959</v>
      </c>
      <c r="B381" s="488">
        <f>-2.33 * B379</f>
        <v>-4.1011627997170423</v>
      </c>
      <c r="C381" s="87" t="s">
        <v>965</v>
      </c>
    </row>
    <row r="382" spans="1:5" ht="12" thickBot="1">
      <c r="A382" s="480"/>
    </row>
    <row r="383" spans="1:5" ht="12" thickBot="1">
      <c r="A383" s="480" t="s">
        <v>960</v>
      </c>
      <c r="B383" s="489">
        <f>1000 * B381 / 100</f>
        <v>-41.011627997170429</v>
      </c>
      <c r="C383" s="490" t="s">
        <v>966</v>
      </c>
    </row>
    <row r="384" spans="1:5">
      <c r="A384" s="480"/>
      <c r="B384" s="87" t="s">
        <v>961</v>
      </c>
    </row>
    <row r="385" spans="1:1">
      <c r="A385" s="480"/>
    </row>
    <row r="386" spans="1:1">
      <c r="A386" s="480"/>
    </row>
    <row r="387" spans="1:1">
      <c r="A387" s="480"/>
    </row>
    <row r="388" spans="1:1">
      <c r="A388" s="480"/>
    </row>
    <row r="389" spans="1:1">
      <c r="A389" s="480"/>
    </row>
    <row r="390" spans="1:1">
      <c r="A390" s="480"/>
    </row>
    <row r="391" spans="1:1">
      <c r="A391" s="480"/>
    </row>
    <row r="392" spans="1:1">
      <c r="A392" s="480"/>
    </row>
    <row r="393" spans="1:1">
      <c r="A393" s="480"/>
    </row>
    <row r="394" spans="1:1">
      <c r="A394" s="480"/>
    </row>
    <row r="395" spans="1:1">
      <c r="A395" s="480"/>
    </row>
    <row r="396" spans="1:1">
      <c r="A396" s="480"/>
    </row>
    <row r="397" spans="1:1">
      <c r="A397" s="480"/>
    </row>
    <row r="398" spans="1:1">
      <c r="A398" s="480"/>
    </row>
    <row r="399" spans="1:1">
      <c r="A399" s="480"/>
    </row>
    <row r="400" spans="1:1">
      <c r="A400" s="480"/>
    </row>
    <row r="401" spans="1:1">
      <c r="A401" s="480"/>
    </row>
  </sheetData>
  <sortState ref="F132:F151">
    <sortCondition ref="F132:F151"/>
  </sortState>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8"/>
  <sheetViews>
    <sheetView showGridLines="0" topLeftCell="A546" zoomScaleNormal="100" workbookViewId="0">
      <selection activeCell="A167" sqref="A167"/>
    </sheetView>
  </sheetViews>
  <sheetFormatPr defaultRowHeight="11.25"/>
  <cols>
    <col min="1" max="16384" width="9" style="255"/>
  </cols>
  <sheetData>
    <row r="1" spans="1:7" ht="32.25">
      <c r="A1" s="492" t="s">
        <v>967</v>
      </c>
    </row>
    <row r="3" spans="1:7" ht="13.5">
      <c r="A3" s="494" t="s">
        <v>986</v>
      </c>
    </row>
    <row r="4" spans="1:7" ht="13.5">
      <c r="A4" s="495" t="s">
        <v>987</v>
      </c>
    </row>
    <row r="7" spans="1:7" ht="14.25">
      <c r="A7" s="493" t="s">
        <v>968</v>
      </c>
      <c r="B7" s="349"/>
      <c r="C7" s="349"/>
      <c r="D7" s="349"/>
      <c r="E7" s="349"/>
      <c r="F7" s="349"/>
      <c r="G7" s="350"/>
    </row>
    <row r="8" spans="1:7">
      <c r="A8" s="351" t="s">
        <v>969</v>
      </c>
      <c r="B8" s="352"/>
      <c r="C8" s="352"/>
      <c r="D8" s="352"/>
      <c r="E8" s="352"/>
      <c r="F8" s="352"/>
      <c r="G8" s="353"/>
    </row>
    <row r="9" spans="1:7">
      <c r="A9" s="351" t="s">
        <v>970</v>
      </c>
      <c r="B9" s="352"/>
      <c r="C9" s="352"/>
      <c r="D9" s="352"/>
      <c r="E9" s="352"/>
      <c r="F9" s="352"/>
      <c r="G9" s="353"/>
    </row>
    <row r="10" spans="1:7">
      <c r="A10" s="355"/>
      <c r="B10" s="356"/>
      <c r="C10" s="356"/>
      <c r="D10" s="356"/>
      <c r="E10" s="356"/>
      <c r="F10" s="356"/>
      <c r="G10" s="357"/>
    </row>
    <row r="13" spans="1:7">
      <c r="B13" s="255" t="s">
        <v>974</v>
      </c>
      <c r="F13" s="255" t="s">
        <v>971</v>
      </c>
    </row>
    <row r="14" spans="1:7">
      <c r="C14" s="233">
        <v>110</v>
      </c>
      <c r="G14" s="233">
        <v>110</v>
      </c>
    </row>
    <row r="16" spans="1:7">
      <c r="B16" s="233">
        <v>10</v>
      </c>
      <c r="F16" s="233">
        <v>10</v>
      </c>
    </row>
    <row r="22" spans="1:6">
      <c r="F22" s="255" t="s">
        <v>972</v>
      </c>
    </row>
    <row r="23" spans="1:6">
      <c r="A23" s="233" t="s">
        <v>773</v>
      </c>
      <c r="E23" s="233" t="s">
        <v>774</v>
      </c>
      <c r="F23" s="255" t="s">
        <v>973</v>
      </c>
    </row>
    <row r="25" spans="1:6">
      <c r="F25" s="255" t="s">
        <v>975</v>
      </c>
    </row>
    <row r="26" spans="1:6">
      <c r="A26" s="255" t="s">
        <v>976</v>
      </c>
    </row>
    <row r="27" spans="1:6">
      <c r="A27" s="255" t="s">
        <v>977</v>
      </c>
    </row>
    <row r="28" spans="1:6">
      <c r="A28" s="255" t="s">
        <v>978</v>
      </c>
    </row>
    <row r="29" spans="1:6">
      <c r="A29" s="255" t="s">
        <v>979</v>
      </c>
    </row>
    <row r="31" spans="1:6">
      <c r="A31" s="255" t="s">
        <v>980</v>
      </c>
    </row>
    <row r="32" spans="1:6">
      <c r="A32" s="255" t="s">
        <v>983</v>
      </c>
    </row>
    <row r="33" spans="1:7">
      <c r="A33" s="255" t="s">
        <v>981</v>
      </c>
    </row>
    <row r="34" spans="1:7">
      <c r="A34" s="255" t="s">
        <v>982</v>
      </c>
    </row>
    <row r="36" spans="1:7">
      <c r="A36" s="255" t="s">
        <v>984</v>
      </c>
    </row>
    <row r="37" spans="1:7">
      <c r="A37" s="255" t="s">
        <v>985</v>
      </c>
    </row>
    <row r="41" spans="1:7" ht="14.25">
      <c r="A41" s="493" t="s">
        <v>988</v>
      </c>
      <c r="B41" s="349"/>
      <c r="C41" s="349"/>
      <c r="D41" s="349"/>
      <c r="E41" s="349"/>
      <c r="F41" s="349"/>
      <c r="G41" s="350"/>
    </row>
    <row r="42" spans="1:7">
      <c r="A42" s="351" t="s">
        <v>989</v>
      </c>
      <c r="B42" s="352"/>
      <c r="C42" s="352"/>
      <c r="D42" s="352"/>
      <c r="E42" s="352"/>
      <c r="F42" s="352"/>
      <c r="G42" s="353"/>
    </row>
    <row r="43" spans="1:7">
      <c r="A43" s="351" t="s">
        <v>990</v>
      </c>
      <c r="B43" s="352"/>
      <c r="C43" s="352"/>
      <c r="D43" s="352"/>
      <c r="E43" s="352"/>
      <c r="F43" s="352"/>
      <c r="G43" s="353"/>
    </row>
    <row r="44" spans="1:7">
      <c r="A44" s="355" t="s">
        <v>991</v>
      </c>
      <c r="B44" s="356"/>
      <c r="C44" s="356"/>
      <c r="D44" s="356"/>
      <c r="E44" s="356"/>
      <c r="F44" s="356"/>
      <c r="G44" s="357"/>
    </row>
    <row r="46" spans="1:7">
      <c r="F46" s="255" t="s">
        <v>971</v>
      </c>
    </row>
    <row r="60" spans="5:5">
      <c r="E60" s="255" t="s">
        <v>994</v>
      </c>
    </row>
    <row r="61" spans="5:5">
      <c r="E61" s="255" t="s">
        <v>995</v>
      </c>
    </row>
    <row r="63" spans="5:5">
      <c r="E63" s="255" t="s">
        <v>992</v>
      </c>
    </row>
    <row r="64" spans="5:5">
      <c r="E64" s="255" t="s">
        <v>993</v>
      </c>
    </row>
    <row r="66" spans="1:5">
      <c r="E66" s="255" t="s">
        <v>996</v>
      </c>
    </row>
    <row r="67" spans="1:5">
      <c r="E67" s="255" t="s">
        <v>997</v>
      </c>
    </row>
    <row r="69" spans="1:5">
      <c r="A69" s="255" t="s">
        <v>998</v>
      </c>
    </row>
    <row r="70" spans="1:5">
      <c r="A70" s="255" t="s">
        <v>999</v>
      </c>
    </row>
    <row r="71" spans="1:5">
      <c r="A71" s="255" t="s">
        <v>1000</v>
      </c>
    </row>
    <row r="72" spans="1:5">
      <c r="A72" s="255" t="s">
        <v>1001</v>
      </c>
    </row>
    <row r="74" spans="1:5">
      <c r="A74" s="255" t="s">
        <v>1002</v>
      </c>
    </row>
    <row r="75" spans="1:5">
      <c r="A75" s="255" t="s">
        <v>1003</v>
      </c>
    </row>
    <row r="76" spans="1:5">
      <c r="A76" s="255" t="s">
        <v>1004</v>
      </c>
    </row>
    <row r="77" spans="1:5">
      <c r="A77" s="255" t="s">
        <v>1005</v>
      </c>
    </row>
    <row r="79" spans="1:5">
      <c r="A79" s="255" t="s">
        <v>984</v>
      </c>
    </row>
    <row r="80" spans="1:5">
      <c r="A80" s="255" t="s">
        <v>1006</v>
      </c>
    </row>
    <row r="83" spans="1:5" s="496" customFormat="1"/>
    <row r="85" spans="1:5" ht="42">
      <c r="A85" s="497" t="s">
        <v>1007</v>
      </c>
    </row>
    <row r="88" spans="1:5">
      <c r="A88" s="498" t="s">
        <v>1008</v>
      </c>
      <c r="B88" s="499"/>
      <c r="C88" s="499"/>
      <c r="D88" s="499"/>
      <c r="E88" s="500"/>
    </row>
    <row r="89" spans="1:5">
      <c r="A89" s="501" t="s">
        <v>1009</v>
      </c>
      <c r="B89" s="502"/>
      <c r="C89" s="502"/>
      <c r="D89" s="502"/>
      <c r="E89" s="503"/>
    </row>
    <row r="90" spans="1:5">
      <c r="A90" s="501"/>
      <c r="B90" s="502"/>
      <c r="C90" s="502"/>
      <c r="D90" s="502"/>
      <c r="E90" s="503"/>
    </row>
    <row r="91" spans="1:5">
      <c r="A91" s="507" t="s">
        <v>1010</v>
      </c>
      <c r="B91" s="502"/>
      <c r="C91" s="502"/>
      <c r="D91" s="502"/>
      <c r="E91" s="503"/>
    </row>
    <row r="92" spans="1:5">
      <c r="A92" s="504"/>
      <c r="B92" s="505"/>
      <c r="C92" s="505"/>
      <c r="D92" s="505"/>
      <c r="E92" s="506"/>
    </row>
    <row r="95" spans="1:5">
      <c r="A95" s="498" t="s">
        <v>1011</v>
      </c>
      <c r="B95" s="499"/>
      <c r="C95" s="499"/>
      <c r="D95" s="499"/>
      <c r="E95" s="500"/>
    </row>
    <row r="96" spans="1:5">
      <c r="A96" s="501" t="s">
        <v>1013</v>
      </c>
      <c r="B96" s="502"/>
      <c r="C96" s="502"/>
      <c r="D96" s="502"/>
      <c r="E96" s="503"/>
    </row>
    <row r="97" spans="1:5">
      <c r="A97" s="501" t="s">
        <v>1014</v>
      </c>
      <c r="B97" s="502"/>
      <c r="C97" s="502"/>
      <c r="D97" s="502"/>
      <c r="E97" s="503"/>
    </row>
    <row r="98" spans="1:5">
      <c r="A98" s="501"/>
      <c r="B98" s="502"/>
      <c r="C98" s="502"/>
      <c r="D98" s="502"/>
      <c r="E98" s="503"/>
    </row>
    <row r="99" spans="1:5">
      <c r="A99" s="507" t="s">
        <v>1012</v>
      </c>
      <c r="B99" s="502"/>
      <c r="C99" s="502"/>
      <c r="D99" s="502"/>
      <c r="E99" s="503"/>
    </row>
    <row r="100" spans="1:5">
      <c r="A100" s="504"/>
      <c r="B100" s="505"/>
      <c r="C100" s="505"/>
      <c r="D100" s="505"/>
      <c r="E100" s="506"/>
    </row>
    <row r="103" spans="1:5">
      <c r="A103" s="498" t="s">
        <v>1015</v>
      </c>
      <c r="B103" s="499"/>
      <c r="C103" s="499"/>
      <c r="D103" s="499"/>
      <c r="E103" s="500"/>
    </row>
    <row r="104" spans="1:5">
      <c r="A104" s="501" t="s">
        <v>1016</v>
      </c>
      <c r="B104" s="502"/>
      <c r="C104" s="502"/>
      <c r="D104" s="502"/>
      <c r="E104" s="503"/>
    </row>
    <row r="105" spans="1:5">
      <c r="A105" s="501" t="s">
        <v>1017</v>
      </c>
      <c r="B105" s="502"/>
      <c r="C105" s="502"/>
      <c r="D105" s="502"/>
      <c r="E105" s="503"/>
    </row>
    <row r="106" spans="1:5">
      <c r="A106" s="501"/>
      <c r="B106" s="502"/>
      <c r="C106" s="502"/>
      <c r="D106" s="502"/>
      <c r="E106" s="503"/>
    </row>
    <row r="107" spans="1:5">
      <c r="A107" s="507" t="s">
        <v>1018</v>
      </c>
      <c r="B107" s="502"/>
      <c r="C107" s="502"/>
      <c r="D107" s="502"/>
      <c r="E107" s="503"/>
    </row>
    <row r="108" spans="1:5">
      <c r="A108" s="504"/>
      <c r="B108" s="505"/>
      <c r="C108" s="505"/>
      <c r="D108" s="505"/>
      <c r="E108" s="506"/>
    </row>
    <row r="111" spans="1:5">
      <c r="A111" s="498" t="s">
        <v>1019</v>
      </c>
      <c r="B111" s="499"/>
      <c r="C111" s="499"/>
      <c r="D111" s="499"/>
      <c r="E111" s="500"/>
    </row>
    <row r="112" spans="1:5">
      <c r="A112" s="501" t="s">
        <v>1020</v>
      </c>
      <c r="B112" s="502"/>
      <c r="C112" s="502"/>
      <c r="D112" s="502"/>
      <c r="E112" s="503"/>
    </row>
    <row r="113" spans="1:5">
      <c r="A113" s="501" t="s">
        <v>1021</v>
      </c>
      <c r="B113" s="502"/>
      <c r="C113" s="502"/>
      <c r="D113" s="502"/>
      <c r="E113" s="503"/>
    </row>
    <row r="114" spans="1:5">
      <c r="A114" s="501"/>
      <c r="B114" s="502"/>
      <c r="C114" s="502"/>
      <c r="D114" s="502"/>
      <c r="E114" s="503"/>
    </row>
    <row r="115" spans="1:5">
      <c r="A115" s="507" t="s">
        <v>1022</v>
      </c>
      <c r="B115" s="502"/>
      <c r="C115" s="502"/>
      <c r="D115" s="502"/>
      <c r="E115" s="503"/>
    </row>
    <row r="116" spans="1:5">
      <c r="A116" s="504"/>
      <c r="B116" s="505"/>
      <c r="C116" s="505"/>
      <c r="D116" s="505"/>
      <c r="E116" s="506"/>
    </row>
    <row r="119" spans="1:5">
      <c r="A119" s="498" t="s">
        <v>1023</v>
      </c>
      <c r="B119" s="499"/>
      <c r="C119" s="499"/>
      <c r="D119" s="499"/>
      <c r="E119" s="500"/>
    </row>
    <row r="120" spans="1:5">
      <c r="A120" s="501" t="s">
        <v>1024</v>
      </c>
      <c r="B120" s="502"/>
      <c r="C120" s="502"/>
      <c r="D120" s="502"/>
      <c r="E120" s="503"/>
    </row>
    <row r="121" spans="1:5">
      <c r="A121" s="501" t="s">
        <v>1021</v>
      </c>
      <c r="B121" s="502"/>
      <c r="C121" s="502"/>
      <c r="D121" s="502"/>
      <c r="E121" s="503"/>
    </row>
    <row r="122" spans="1:5">
      <c r="A122" s="501"/>
      <c r="B122" s="502"/>
      <c r="C122" s="502"/>
      <c r="D122" s="502"/>
      <c r="E122" s="503"/>
    </row>
    <row r="123" spans="1:5">
      <c r="A123" s="507" t="s">
        <v>1025</v>
      </c>
      <c r="B123" s="502"/>
      <c r="C123" s="502"/>
      <c r="D123" s="502"/>
      <c r="E123" s="503"/>
    </row>
    <row r="124" spans="1:5">
      <c r="A124" s="504"/>
      <c r="B124" s="505"/>
      <c r="C124" s="505"/>
      <c r="D124" s="505"/>
      <c r="E124" s="506"/>
    </row>
    <row r="127" spans="1:5" ht="28.5">
      <c r="A127" s="491" t="s">
        <v>971</v>
      </c>
    </row>
    <row r="129" spans="1:12" ht="17.25">
      <c r="A129" s="508" t="s">
        <v>1029</v>
      </c>
      <c r="B129" s="427"/>
      <c r="C129" s="427"/>
      <c r="D129" s="427"/>
      <c r="E129" s="427"/>
      <c r="F129" s="427"/>
      <c r="G129" s="427"/>
    </row>
    <row r="130" spans="1:12" ht="17.25">
      <c r="A130" s="508" t="s">
        <v>1026</v>
      </c>
      <c r="B130" s="427"/>
      <c r="C130" s="427"/>
      <c r="D130" s="427"/>
      <c r="E130" s="427"/>
      <c r="F130" s="427"/>
      <c r="G130" s="427"/>
    </row>
    <row r="133" spans="1:12" ht="17.25">
      <c r="A133" s="508" t="s">
        <v>1027</v>
      </c>
      <c r="B133" s="427"/>
      <c r="C133" s="427"/>
      <c r="D133" s="427"/>
      <c r="E133" s="427"/>
      <c r="F133" s="427"/>
      <c r="G133" s="427"/>
    </row>
    <row r="134" spans="1:12" ht="17.25">
      <c r="A134" s="508" t="s">
        <v>1028</v>
      </c>
      <c r="B134" s="427"/>
      <c r="C134" s="427"/>
      <c r="D134" s="427"/>
      <c r="E134" s="427"/>
      <c r="F134" s="427"/>
      <c r="G134" s="427"/>
    </row>
    <row r="137" spans="1:12" ht="17.25">
      <c r="A137" s="508" t="s">
        <v>1030</v>
      </c>
      <c r="B137" s="427"/>
      <c r="C137" s="427"/>
      <c r="D137" s="427"/>
      <c r="E137" s="427"/>
      <c r="F137" s="427"/>
      <c r="G137" s="427"/>
      <c r="H137" s="427"/>
      <c r="I137" s="427"/>
      <c r="J137" s="427"/>
      <c r="K137" s="427"/>
      <c r="L137" s="427"/>
    </row>
    <row r="138" spans="1:12" ht="17.25">
      <c r="A138" s="508" t="s">
        <v>1031</v>
      </c>
      <c r="B138" s="427"/>
      <c r="C138" s="427"/>
      <c r="D138" s="427"/>
      <c r="E138" s="427"/>
      <c r="F138" s="427"/>
      <c r="G138" s="427"/>
      <c r="H138" s="427"/>
      <c r="I138" s="427"/>
      <c r="J138" s="427"/>
      <c r="K138" s="427"/>
      <c r="L138" s="427"/>
    </row>
    <row r="141" spans="1:12" ht="17.25">
      <c r="A141" s="508" t="s">
        <v>1032</v>
      </c>
      <c r="B141" s="427"/>
      <c r="C141" s="427"/>
      <c r="D141" s="427"/>
      <c r="E141" s="427"/>
      <c r="F141" s="427"/>
      <c r="G141" s="427"/>
      <c r="H141" s="427"/>
      <c r="I141" s="427"/>
      <c r="J141" s="427"/>
      <c r="K141" s="427"/>
      <c r="L141" s="427"/>
    </row>
    <row r="142" spans="1:12" ht="17.25">
      <c r="A142" s="508" t="s">
        <v>1033</v>
      </c>
      <c r="B142" s="427"/>
      <c r="C142" s="427"/>
      <c r="D142" s="427"/>
      <c r="E142" s="427"/>
      <c r="F142" s="427"/>
      <c r="G142" s="427"/>
      <c r="H142" s="427"/>
      <c r="I142" s="427"/>
      <c r="J142" s="427"/>
      <c r="K142" s="427"/>
      <c r="L142" s="427"/>
    </row>
    <row r="145" spans="1:12" ht="17.25">
      <c r="A145" s="508" t="s">
        <v>1034</v>
      </c>
      <c r="B145" s="427"/>
      <c r="C145" s="427"/>
      <c r="D145" s="427"/>
      <c r="E145" s="427"/>
      <c r="F145" s="427"/>
      <c r="G145" s="427"/>
      <c r="H145" s="427"/>
      <c r="I145" s="427"/>
      <c r="J145" s="427"/>
      <c r="K145" s="427"/>
      <c r="L145" s="427"/>
    </row>
    <row r="146" spans="1:12" ht="17.25">
      <c r="A146" s="508" t="s">
        <v>1035</v>
      </c>
      <c r="B146" s="427"/>
      <c r="C146" s="427"/>
      <c r="D146" s="427"/>
      <c r="E146" s="427"/>
      <c r="F146" s="427"/>
      <c r="G146" s="427"/>
      <c r="H146" s="427"/>
      <c r="I146" s="427"/>
      <c r="J146" s="427"/>
      <c r="K146" s="427"/>
      <c r="L146" s="427"/>
    </row>
    <row r="149" spans="1:12" ht="17.25">
      <c r="A149" s="508" t="s">
        <v>1045</v>
      </c>
      <c r="B149" s="427"/>
      <c r="C149" s="427"/>
      <c r="D149" s="427"/>
      <c r="E149" s="427"/>
      <c r="F149" s="427"/>
      <c r="G149" s="427"/>
      <c r="H149" s="427"/>
      <c r="I149" s="427"/>
    </row>
    <row r="150" spans="1:12" ht="17.25">
      <c r="A150" s="508" t="s">
        <v>1046</v>
      </c>
      <c r="B150" s="427"/>
      <c r="C150" s="427"/>
      <c r="D150" s="427"/>
      <c r="E150" s="427"/>
      <c r="F150" s="427"/>
      <c r="G150" s="427"/>
      <c r="H150" s="427"/>
      <c r="I150" s="427"/>
    </row>
    <row r="153" spans="1:12" ht="17.25">
      <c r="A153" s="508" t="s">
        <v>1047</v>
      </c>
      <c r="B153" s="427"/>
      <c r="C153" s="427"/>
      <c r="D153" s="427"/>
      <c r="E153" s="427"/>
      <c r="F153" s="427"/>
      <c r="G153" s="427"/>
      <c r="H153" s="427"/>
      <c r="I153" s="427"/>
    </row>
    <row r="154" spans="1:12" ht="17.25">
      <c r="A154" s="508" t="s">
        <v>1048</v>
      </c>
      <c r="B154" s="427"/>
      <c r="C154" s="427"/>
      <c r="D154" s="427"/>
      <c r="E154" s="427"/>
      <c r="F154" s="427"/>
      <c r="G154" s="427"/>
      <c r="H154" s="427"/>
      <c r="I154" s="427"/>
    </row>
    <row r="156" spans="1:12" ht="12" thickBot="1"/>
    <row r="157" spans="1:12" ht="24">
      <c r="A157" s="509" t="s">
        <v>1036</v>
      </c>
      <c r="B157" s="510"/>
      <c r="C157" s="510"/>
      <c r="D157" s="510"/>
      <c r="E157" s="510"/>
      <c r="F157" s="511"/>
    </row>
    <row r="158" spans="1:12" ht="24.75" thickBot="1">
      <c r="A158" s="512" t="s">
        <v>1037</v>
      </c>
      <c r="B158" s="513"/>
      <c r="C158" s="513"/>
      <c r="D158" s="513"/>
      <c r="E158" s="513"/>
      <c r="F158" s="514"/>
    </row>
    <row r="161" spans="1:10" ht="12" thickBot="1">
      <c r="A161" s="255" t="s">
        <v>1038</v>
      </c>
    </row>
    <row r="162" spans="1:10" ht="21">
      <c r="A162" s="515" t="s">
        <v>1041</v>
      </c>
      <c r="B162" s="516"/>
      <c r="C162" s="516"/>
      <c r="D162" s="516"/>
      <c r="E162" s="516"/>
      <c r="F162" s="517"/>
      <c r="G162" s="255" t="s">
        <v>1043</v>
      </c>
    </row>
    <row r="163" spans="1:10" ht="21">
      <c r="A163" s="518" t="s">
        <v>1039</v>
      </c>
      <c r="B163" s="519"/>
      <c r="C163" s="519"/>
      <c r="D163" s="519"/>
      <c r="E163" s="519"/>
      <c r="F163" s="520"/>
    </row>
    <row r="164" spans="1:10" ht="21.75" thickBot="1">
      <c r="A164" s="521" t="s">
        <v>1042</v>
      </c>
      <c r="B164" s="522"/>
      <c r="C164" s="522"/>
      <c r="D164" s="522"/>
      <c r="E164" s="522"/>
      <c r="F164" s="523"/>
    </row>
    <row r="166" spans="1:10" ht="12" thickBot="1">
      <c r="A166" s="255" t="s">
        <v>1040</v>
      </c>
    </row>
    <row r="167" spans="1:10" ht="21">
      <c r="A167" s="515" t="s">
        <v>1340</v>
      </c>
      <c r="B167" s="516"/>
      <c r="C167" s="516"/>
      <c r="D167" s="516"/>
      <c r="E167" s="516"/>
      <c r="F167" s="517"/>
      <c r="G167" s="255" t="s">
        <v>1044</v>
      </c>
    </row>
    <row r="168" spans="1:10" ht="21.75" thickBot="1">
      <c r="A168" s="521" t="s">
        <v>1322</v>
      </c>
      <c r="B168" s="522"/>
      <c r="C168" s="522"/>
      <c r="D168" s="522"/>
      <c r="E168" s="522"/>
      <c r="F168" s="523"/>
    </row>
    <row r="171" spans="1:10" ht="28.5">
      <c r="A171" s="491" t="s">
        <v>1049</v>
      </c>
    </row>
    <row r="173" spans="1:10" ht="12">
      <c r="A173" s="525" t="s">
        <v>1050</v>
      </c>
      <c r="B173" s="349"/>
      <c r="C173" s="349"/>
      <c r="D173" s="349"/>
      <c r="E173" s="349"/>
      <c r="F173" s="349"/>
      <c r="G173" s="349"/>
      <c r="H173" s="349"/>
      <c r="I173" s="349"/>
      <c r="J173" s="350"/>
    </row>
    <row r="174" spans="1:10">
      <c r="A174" s="351"/>
      <c r="B174" s="352"/>
      <c r="C174" s="352"/>
      <c r="D174" s="352"/>
      <c r="E174" s="352"/>
      <c r="F174" s="352"/>
      <c r="G174" s="352"/>
      <c r="H174" s="352"/>
      <c r="I174" s="352"/>
      <c r="J174" s="353"/>
    </row>
    <row r="175" spans="1:10">
      <c r="A175" s="351" t="s">
        <v>1051</v>
      </c>
      <c r="B175" s="352"/>
      <c r="C175" s="352"/>
      <c r="D175" s="352"/>
      <c r="E175" s="352"/>
      <c r="F175" s="352"/>
      <c r="G175" s="352"/>
      <c r="H175" s="352"/>
      <c r="I175" s="352"/>
      <c r="J175" s="353"/>
    </row>
    <row r="176" spans="1:10">
      <c r="A176" s="351"/>
      <c r="B176" s="352"/>
      <c r="C176" s="352"/>
      <c r="D176" s="352"/>
      <c r="E176" s="352"/>
      <c r="F176" s="352"/>
      <c r="G176" s="352"/>
      <c r="H176" s="352"/>
      <c r="I176" s="352"/>
      <c r="J176" s="353"/>
    </row>
    <row r="177" spans="1:10">
      <c r="A177" s="351" t="s">
        <v>1052</v>
      </c>
      <c r="B177" s="352"/>
      <c r="C177" s="352"/>
      <c r="D177" s="352"/>
      <c r="E177" s="352"/>
      <c r="F177" s="352"/>
      <c r="G177" s="352"/>
      <c r="H177" s="352"/>
      <c r="I177" s="352"/>
      <c r="J177" s="353"/>
    </row>
    <row r="178" spans="1:10">
      <c r="A178" s="351"/>
      <c r="B178" s="352"/>
      <c r="C178" s="352"/>
      <c r="D178" s="352"/>
      <c r="E178" s="352"/>
      <c r="F178" s="352"/>
      <c r="G178" s="352"/>
      <c r="H178" s="352"/>
      <c r="I178" s="352"/>
      <c r="J178" s="353"/>
    </row>
    <row r="179" spans="1:10">
      <c r="A179" s="351" t="s">
        <v>1053</v>
      </c>
      <c r="B179" s="352"/>
      <c r="C179" s="352"/>
      <c r="D179" s="352"/>
      <c r="E179" s="352"/>
      <c r="F179" s="352"/>
      <c r="G179" s="352"/>
      <c r="H179" s="352"/>
      <c r="I179" s="352"/>
      <c r="J179" s="353"/>
    </row>
    <row r="180" spans="1:10">
      <c r="A180" s="351"/>
      <c r="B180" s="352"/>
      <c r="C180" s="352"/>
      <c r="D180" s="352"/>
      <c r="E180" s="352"/>
      <c r="F180" s="352"/>
      <c r="G180" s="352"/>
      <c r="H180" s="352"/>
      <c r="I180" s="352"/>
      <c r="J180" s="353"/>
    </row>
    <row r="181" spans="1:10">
      <c r="A181" s="351" t="s">
        <v>1054</v>
      </c>
      <c r="B181" s="352"/>
      <c r="C181" s="352"/>
      <c r="D181" s="352"/>
      <c r="E181" s="352"/>
      <c r="F181" s="352"/>
      <c r="G181" s="352"/>
      <c r="H181" s="352"/>
      <c r="I181" s="352"/>
      <c r="J181" s="353"/>
    </row>
    <row r="182" spans="1:10">
      <c r="A182" s="351"/>
      <c r="B182" s="352"/>
      <c r="C182" s="352"/>
      <c r="D182" s="352"/>
      <c r="E182" s="352"/>
      <c r="F182" s="352"/>
      <c r="G182" s="352"/>
      <c r="H182" s="352"/>
      <c r="I182" s="352"/>
      <c r="J182" s="353"/>
    </row>
    <row r="183" spans="1:10">
      <c r="A183" s="524" t="s">
        <v>1055</v>
      </c>
      <c r="B183" s="356"/>
      <c r="C183" s="356"/>
      <c r="D183" s="356"/>
      <c r="E183" s="356"/>
      <c r="F183" s="356"/>
      <c r="G183" s="356"/>
      <c r="H183" s="356"/>
      <c r="I183" s="356"/>
      <c r="J183" s="357"/>
    </row>
    <row r="184" spans="1:10" ht="12" thickBot="1"/>
    <row r="185" spans="1:10" ht="21.75" thickBot="1">
      <c r="A185" s="526" t="s">
        <v>1056</v>
      </c>
      <c r="B185" s="527"/>
      <c r="C185" s="527"/>
      <c r="D185" s="527"/>
      <c r="E185" s="527"/>
      <c r="F185" s="528"/>
      <c r="G185" s="529"/>
    </row>
    <row r="189" spans="1:10" ht="25.5">
      <c r="A189" s="530" t="s">
        <v>1059</v>
      </c>
    </row>
    <row r="191" spans="1:10" ht="21">
      <c r="A191" s="346" t="s">
        <v>1057</v>
      </c>
    </row>
    <row r="192" spans="1:10" ht="21">
      <c r="A192" s="531" t="s">
        <v>1058</v>
      </c>
      <c r="B192" s="532"/>
      <c r="C192" s="532"/>
      <c r="D192" s="532"/>
      <c r="E192" s="532"/>
      <c r="F192" s="532"/>
      <c r="G192" s="532"/>
      <c r="H192" s="533"/>
    </row>
    <row r="193" spans="1:8" ht="21">
      <c r="A193" s="534" t="s">
        <v>1060</v>
      </c>
      <c r="B193" s="535"/>
      <c r="C193" s="535"/>
      <c r="D193" s="535"/>
      <c r="E193" s="535"/>
      <c r="F193" s="535"/>
      <c r="G193" s="535"/>
      <c r="H193" s="536"/>
    </row>
    <row r="194" spans="1:8" ht="21">
      <c r="A194" s="534" t="s">
        <v>1061</v>
      </c>
      <c r="B194" s="535"/>
      <c r="C194" s="535"/>
      <c r="D194" s="535"/>
      <c r="E194" s="535"/>
      <c r="F194" s="535"/>
      <c r="G194" s="535"/>
      <c r="H194" s="536"/>
    </row>
    <row r="195" spans="1:8" ht="21">
      <c r="A195" s="534" t="s">
        <v>1062</v>
      </c>
      <c r="B195" s="535"/>
      <c r="C195" s="535"/>
      <c r="D195" s="535"/>
      <c r="E195" s="535"/>
      <c r="F195" s="535"/>
      <c r="G195" s="535"/>
      <c r="H195" s="536"/>
    </row>
    <row r="196" spans="1:8" ht="21">
      <c r="A196" s="537" t="s">
        <v>1063</v>
      </c>
      <c r="B196" s="538"/>
      <c r="C196" s="538"/>
      <c r="D196" s="538"/>
      <c r="E196" s="538"/>
      <c r="F196" s="538"/>
      <c r="G196" s="538"/>
      <c r="H196" s="539"/>
    </row>
    <row r="199" spans="1:8">
      <c r="A199" s="348" t="s">
        <v>1064</v>
      </c>
      <c r="B199" s="349"/>
      <c r="C199" s="349"/>
      <c r="D199" s="349"/>
      <c r="E199" s="349"/>
      <c r="F199" s="349"/>
      <c r="G199" s="349"/>
      <c r="H199" s="350"/>
    </row>
    <row r="200" spans="1:8">
      <c r="A200" s="351" t="s">
        <v>1065</v>
      </c>
      <c r="B200" s="352"/>
      <c r="C200" s="352"/>
      <c r="D200" s="352"/>
      <c r="E200" s="352"/>
      <c r="F200" s="352"/>
      <c r="G200" s="352"/>
      <c r="H200" s="353"/>
    </row>
    <row r="201" spans="1:8">
      <c r="A201" s="355" t="s">
        <v>1066</v>
      </c>
      <c r="B201" s="356"/>
      <c r="C201" s="356"/>
      <c r="D201" s="356"/>
      <c r="E201" s="356"/>
      <c r="F201" s="356"/>
      <c r="G201" s="356"/>
      <c r="H201" s="357"/>
    </row>
    <row r="203" spans="1:8">
      <c r="A203" s="255" t="s">
        <v>1067</v>
      </c>
      <c r="C203" s="540" t="s">
        <v>1069</v>
      </c>
      <c r="D203" s="540"/>
      <c r="E203" s="540"/>
    </row>
    <row r="204" spans="1:8">
      <c r="A204" s="255" t="s">
        <v>1068</v>
      </c>
    </row>
    <row r="205" spans="1:8">
      <c r="C205" s="255" t="s">
        <v>1071</v>
      </c>
    </row>
    <row r="206" spans="1:8">
      <c r="C206" s="540" t="s">
        <v>1070</v>
      </c>
      <c r="D206" s="540"/>
      <c r="E206" s="540"/>
    </row>
    <row r="209" spans="1:8">
      <c r="A209" s="348" t="s">
        <v>1072</v>
      </c>
      <c r="B209" s="349"/>
      <c r="C209" s="349"/>
      <c r="D209" s="349"/>
      <c r="E209" s="349"/>
      <c r="F209" s="349"/>
      <c r="G209" s="349"/>
      <c r="H209" s="350"/>
    </row>
    <row r="210" spans="1:8">
      <c r="A210" s="351" t="s">
        <v>1075</v>
      </c>
      <c r="B210" s="352"/>
      <c r="C210" s="352"/>
      <c r="D210" s="352"/>
      <c r="E210" s="352"/>
      <c r="F210" s="352"/>
      <c r="G210" s="352"/>
      <c r="H210" s="353"/>
    </row>
    <row r="211" spans="1:8">
      <c r="A211" s="355" t="s">
        <v>1066</v>
      </c>
      <c r="B211" s="356"/>
      <c r="C211" s="356"/>
      <c r="D211" s="356"/>
      <c r="E211" s="356"/>
      <c r="F211" s="356"/>
      <c r="G211" s="356"/>
      <c r="H211" s="357"/>
    </row>
    <row r="213" spans="1:8">
      <c r="A213" s="255" t="s">
        <v>1073</v>
      </c>
      <c r="B213" s="255" t="s">
        <v>1078</v>
      </c>
      <c r="C213" s="540" t="s">
        <v>1076</v>
      </c>
      <c r="D213" s="540"/>
      <c r="E213" s="540"/>
    </row>
    <row r="214" spans="1:8">
      <c r="A214" s="255" t="s">
        <v>1074</v>
      </c>
      <c r="B214" s="255" t="s">
        <v>1079</v>
      </c>
      <c r="C214" s="540" t="s">
        <v>1077</v>
      </c>
      <c r="D214" s="540"/>
      <c r="E214" s="540"/>
    </row>
    <row r="216" spans="1:8">
      <c r="C216" s="255" t="s">
        <v>1071</v>
      </c>
    </row>
    <row r="217" spans="1:8">
      <c r="C217" s="540" t="s">
        <v>1080</v>
      </c>
      <c r="D217" s="540"/>
      <c r="E217" s="540"/>
    </row>
    <row r="220" spans="1:8">
      <c r="C220" s="255" t="s">
        <v>1086</v>
      </c>
    </row>
    <row r="223" spans="1:8">
      <c r="C223" s="255" t="s">
        <v>1082</v>
      </c>
    </row>
    <row r="224" spans="1:8">
      <c r="F224" s="255" t="s">
        <v>1085</v>
      </c>
    </row>
    <row r="228" spans="1:8">
      <c r="D228" s="255" t="s">
        <v>1084</v>
      </c>
      <c r="E228" s="255" t="s">
        <v>1083</v>
      </c>
    </row>
    <row r="230" spans="1:8">
      <c r="A230" s="348" t="s">
        <v>1087</v>
      </c>
      <c r="B230" s="349"/>
      <c r="C230" s="349"/>
      <c r="D230" s="349"/>
      <c r="E230" s="349"/>
      <c r="F230" s="349"/>
      <c r="G230" s="349"/>
      <c r="H230" s="350"/>
    </row>
    <row r="231" spans="1:8">
      <c r="A231" s="351" t="s">
        <v>1088</v>
      </c>
      <c r="B231" s="352"/>
      <c r="C231" s="352"/>
      <c r="D231" s="352"/>
      <c r="E231" s="352"/>
      <c r="F231" s="352"/>
      <c r="G231" s="352"/>
      <c r="H231" s="353"/>
    </row>
    <row r="232" spans="1:8">
      <c r="A232" s="351" t="s">
        <v>1089</v>
      </c>
      <c r="B232" s="352"/>
      <c r="C232" s="352"/>
      <c r="D232" s="352"/>
      <c r="E232" s="352"/>
      <c r="F232" s="352"/>
      <c r="G232" s="352"/>
      <c r="H232" s="353"/>
    </row>
    <row r="233" spans="1:8">
      <c r="A233" s="355" t="s">
        <v>1066</v>
      </c>
      <c r="B233" s="356"/>
      <c r="C233" s="356"/>
      <c r="D233" s="356"/>
      <c r="E233" s="356"/>
      <c r="F233" s="356"/>
      <c r="G233" s="356"/>
      <c r="H233" s="357"/>
    </row>
    <row r="235" spans="1:8">
      <c r="A235" s="255" t="s">
        <v>1073</v>
      </c>
      <c r="B235" s="255" t="s">
        <v>1079</v>
      </c>
      <c r="D235" s="540" t="s">
        <v>1094</v>
      </c>
    </row>
    <row r="236" spans="1:8">
      <c r="A236" s="255" t="s">
        <v>1090</v>
      </c>
      <c r="B236" s="255" t="s">
        <v>1078</v>
      </c>
      <c r="D236" s="540" t="s">
        <v>1077</v>
      </c>
    </row>
    <row r="237" spans="1:8">
      <c r="A237" s="255" t="s">
        <v>1091</v>
      </c>
      <c r="B237" s="255" t="s">
        <v>1078</v>
      </c>
    </row>
    <row r="238" spans="1:8">
      <c r="D238" s="255" t="s">
        <v>1071</v>
      </c>
    </row>
    <row r="239" spans="1:8">
      <c r="A239" s="255" t="s">
        <v>1097</v>
      </c>
      <c r="D239" s="540" t="s">
        <v>1095</v>
      </c>
    </row>
    <row r="240" spans="1:8">
      <c r="A240" s="255" t="s">
        <v>1093</v>
      </c>
    </row>
    <row r="241" spans="1:8">
      <c r="A241" s="255" t="s">
        <v>1092</v>
      </c>
    </row>
    <row r="244" spans="1:8">
      <c r="F244" s="255" t="s">
        <v>1081</v>
      </c>
    </row>
    <row r="245" spans="1:8">
      <c r="C245" s="255" t="s">
        <v>1082</v>
      </c>
    </row>
    <row r="246" spans="1:8">
      <c r="F246" s="255" t="s">
        <v>1096</v>
      </c>
    </row>
    <row r="250" spans="1:8">
      <c r="D250" s="255" t="s">
        <v>1084</v>
      </c>
      <c r="E250" s="255" t="s">
        <v>1083</v>
      </c>
    </row>
    <row r="252" spans="1:8">
      <c r="A252" s="348" t="s">
        <v>1098</v>
      </c>
      <c r="B252" s="349"/>
      <c r="C252" s="349"/>
      <c r="D252" s="349"/>
      <c r="E252" s="349"/>
      <c r="F252" s="349"/>
      <c r="G252" s="349"/>
      <c r="H252" s="350"/>
    </row>
    <row r="253" spans="1:8">
      <c r="A253" s="351" t="s">
        <v>1099</v>
      </c>
      <c r="B253" s="352"/>
      <c r="C253" s="352"/>
      <c r="D253" s="352"/>
      <c r="E253" s="352"/>
      <c r="F253" s="352"/>
      <c r="G253" s="352"/>
      <c r="H253" s="353"/>
    </row>
    <row r="254" spans="1:8">
      <c r="A254" s="351" t="s">
        <v>1100</v>
      </c>
      <c r="B254" s="352"/>
      <c r="C254" s="352"/>
      <c r="D254" s="352"/>
      <c r="E254" s="352"/>
      <c r="F254" s="352"/>
      <c r="G254" s="352"/>
      <c r="H254" s="353"/>
    </row>
    <row r="255" spans="1:8">
      <c r="A255" s="355" t="s">
        <v>1066</v>
      </c>
      <c r="B255" s="356"/>
      <c r="C255" s="356"/>
      <c r="D255" s="356"/>
      <c r="E255" s="356"/>
      <c r="F255" s="356"/>
      <c r="G255" s="356"/>
      <c r="H255" s="357"/>
    </row>
    <row r="257" spans="1:8">
      <c r="A257" s="255" t="s">
        <v>1101</v>
      </c>
      <c r="C257" s="540" t="s">
        <v>1103</v>
      </c>
    </row>
    <row r="258" spans="1:8">
      <c r="A258" s="255" t="s">
        <v>1102</v>
      </c>
      <c r="B258" s="255" t="s">
        <v>1079</v>
      </c>
      <c r="C258" s="540" t="s">
        <v>1105</v>
      </c>
    </row>
    <row r="260" spans="1:8">
      <c r="A260" s="255" t="s">
        <v>1104</v>
      </c>
      <c r="C260" s="255" t="s">
        <v>1071</v>
      </c>
    </row>
    <row r="261" spans="1:8">
      <c r="C261" s="540" t="s">
        <v>1106</v>
      </c>
    </row>
    <row r="264" spans="1:8">
      <c r="A264" s="348" t="s">
        <v>1107</v>
      </c>
      <c r="B264" s="349"/>
      <c r="C264" s="349"/>
      <c r="D264" s="349"/>
      <c r="E264" s="349"/>
      <c r="F264" s="349"/>
      <c r="G264" s="349"/>
      <c r="H264" s="350"/>
    </row>
    <row r="265" spans="1:8">
      <c r="A265" s="351" t="s">
        <v>1108</v>
      </c>
      <c r="B265" s="352"/>
      <c r="C265" s="352"/>
      <c r="D265" s="352"/>
      <c r="E265" s="352"/>
      <c r="F265" s="352"/>
      <c r="G265" s="352"/>
      <c r="H265" s="353"/>
    </row>
    <row r="266" spans="1:8">
      <c r="A266" s="351" t="s">
        <v>1109</v>
      </c>
      <c r="B266" s="352"/>
      <c r="C266" s="352"/>
      <c r="D266" s="352"/>
      <c r="E266" s="352"/>
      <c r="F266" s="352"/>
      <c r="G266" s="352"/>
      <c r="H266" s="353"/>
    </row>
    <row r="267" spans="1:8">
      <c r="A267" s="351" t="s">
        <v>1111</v>
      </c>
      <c r="B267" s="352"/>
      <c r="C267" s="352"/>
      <c r="D267" s="352"/>
      <c r="E267" s="352"/>
      <c r="F267" s="352"/>
      <c r="G267" s="352"/>
      <c r="H267" s="353"/>
    </row>
    <row r="268" spans="1:8">
      <c r="A268" s="355" t="s">
        <v>1066</v>
      </c>
      <c r="B268" s="356"/>
      <c r="C268" s="356"/>
      <c r="D268" s="356"/>
      <c r="E268" s="356"/>
      <c r="F268" s="356"/>
      <c r="G268" s="356"/>
      <c r="H268" s="357"/>
    </row>
    <row r="270" spans="1:8">
      <c r="A270" s="255" t="s">
        <v>1110</v>
      </c>
      <c r="B270" s="255" t="s">
        <v>1078</v>
      </c>
      <c r="E270" s="540" t="s">
        <v>1117</v>
      </c>
    </row>
    <row r="271" spans="1:8">
      <c r="A271" s="255" t="s">
        <v>1112</v>
      </c>
      <c r="B271" s="255" t="s">
        <v>1116</v>
      </c>
      <c r="E271" s="540" t="s">
        <v>1118</v>
      </c>
    </row>
    <row r="272" spans="1:8">
      <c r="A272" s="255" t="s">
        <v>1091</v>
      </c>
      <c r="B272" s="255" t="s">
        <v>1116</v>
      </c>
    </row>
    <row r="273" spans="1:5">
      <c r="E273" s="255" t="s">
        <v>1071</v>
      </c>
    </row>
    <row r="274" spans="1:5">
      <c r="A274" s="255" t="s">
        <v>1097</v>
      </c>
      <c r="E274" s="540" t="s">
        <v>1119</v>
      </c>
    </row>
    <row r="275" spans="1:5">
      <c r="A275" s="255" t="s">
        <v>1093</v>
      </c>
    </row>
    <row r="276" spans="1:5">
      <c r="A276" s="255" t="s">
        <v>1113</v>
      </c>
    </row>
    <row r="277" spans="1:5">
      <c r="A277" s="255" t="s">
        <v>1114</v>
      </c>
    </row>
    <row r="278" spans="1:5">
      <c r="A278" s="359" t="s">
        <v>1115</v>
      </c>
    </row>
    <row r="281" spans="1:5">
      <c r="C281" s="255" t="s">
        <v>1120</v>
      </c>
    </row>
    <row r="284" spans="1:5">
      <c r="C284" s="255" t="s">
        <v>1082</v>
      </c>
    </row>
    <row r="285" spans="1:5">
      <c r="E285" s="255" t="s">
        <v>1085</v>
      </c>
    </row>
    <row r="289" spans="1:12">
      <c r="D289" s="255" t="s">
        <v>1084</v>
      </c>
      <c r="E289" s="255" t="s">
        <v>1083</v>
      </c>
    </row>
    <row r="291" spans="1:12">
      <c r="L291" s="255" t="s">
        <v>1294</v>
      </c>
    </row>
    <row r="295" spans="1:12" ht="21">
      <c r="A295" s="346" t="s">
        <v>1121</v>
      </c>
    </row>
    <row r="296" spans="1:12" ht="21">
      <c r="A296" s="531" t="s">
        <v>1122</v>
      </c>
      <c r="B296" s="532"/>
      <c r="C296" s="532"/>
      <c r="D296" s="532"/>
      <c r="E296" s="532"/>
      <c r="F296" s="532"/>
      <c r="G296" s="532"/>
      <c r="H296" s="533"/>
    </row>
    <row r="297" spans="1:12" ht="21">
      <c r="A297" s="534" t="s">
        <v>1123</v>
      </c>
      <c r="B297" s="535"/>
      <c r="C297" s="535"/>
      <c r="D297" s="535"/>
      <c r="E297" s="535"/>
      <c r="F297" s="535"/>
      <c r="G297" s="535"/>
      <c r="H297" s="536"/>
    </row>
    <row r="298" spans="1:12" ht="21">
      <c r="A298" s="534" t="s">
        <v>1142</v>
      </c>
      <c r="B298" s="535"/>
      <c r="C298" s="535"/>
      <c r="D298" s="535"/>
      <c r="E298" s="535"/>
      <c r="F298" s="535"/>
      <c r="G298" s="535"/>
      <c r="H298" s="536"/>
    </row>
    <row r="299" spans="1:12" ht="21">
      <c r="A299" s="534" t="s">
        <v>1062</v>
      </c>
      <c r="B299" s="535"/>
      <c r="C299" s="535"/>
      <c r="D299" s="535"/>
      <c r="E299" s="535"/>
      <c r="F299" s="535"/>
      <c r="G299" s="535"/>
      <c r="H299" s="536"/>
    </row>
    <row r="300" spans="1:12" ht="21">
      <c r="A300" s="537" t="s">
        <v>1063</v>
      </c>
      <c r="B300" s="538"/>
      <c r="C300" s="538"/>
      <c r="D300" s="538"/>
      <c r="E300" s="538"/>
      <c r="F300" s="538"/>
      <c r="G300" s="538"/>
      <c r="H300" s="539"/>
    </row>
    <row r="303" spans="1:12">
      <c r="A303" s="348" t="s">
        <v>1124</v>
      </c>
      <c r="B303" s="349"/>
      <c r="C303" s="349"/>
      <c r="D303" s="349"/>
      <c r="E303" s="349"/>
      <c r="F303" s="349"/>
      <c r="G303" s="349"/>
      <c r="H303" s="350"/>
    </row>
    <row r="304" spans="1:12">
      <c r="A304" s="351" t="s">
        <v>1126</v>
      </c>
      <c r="B304" s="352"/>
      <c r="C304" s="352"/>
      <c r="D304" s="352"/>
      <c r="E304" s="352"/>
      <c r="F304" s="352"/>
      <c r="G304" s="352"/>
      <c r="H304" s="353"/>
    </row>
    <row r="305" spans="1:8">
      <c r="A305" s="355" t="s">
        <v>1129</v>
      </c>
      <c r="B305" s="356"/>
      <c r="C305" s="356"/>
      <c r="D305" s="356"/>
      <c r="E305" s="356"/>
      <c r="F305" s="356"/>
      <c r="G305" s="356"/>
      <c r="H305" s="357"/>
    </row>
    <row r="307" spans="1:8">
      <c r="A307" s="255" t="s">
        <v>1125</v>
      </c>
      <c r="C307" s="540" t="s">
        <v>1127</v>
      </c>
      <c r="D307" s="540"/>
      <c r="E307" s="540"/>
    </row>
    <row r="308" spans="1:8">
      <c r="A308" s="255" t="s">
        <v>1068</v>
      </c>
    </row>
    <row r="309" spans="1:8">
      <c r="C309" s="255" t="s">
        <v>1071</v>
      </c>
    </row>
    <row r="310" spans="1:8">
      <c r="C310" s="540" t="s">
        <v>1130</v>
      </c>
      <c r="D310" s="540"/>
      <c r="E310" s="540"/>
    </row>
    <row r="313" spans="1:8">
      <c r="A313" s="348" t="s">
        <v>1131</v>
      </c>
      <c r="B313" s="349"/>
      <c r="C313" s="349"/>
      <c r="D313" s="349"/>
      <c r="E313" s="349"/>
      <c r="F313" s="349"/>
      <c r="G313" s="349"/>
      <c r="H313" s="350"/>
    </row>
    <row r="314" spans="1:8">
      <c r="A314" s="351" t="s">
        <v>1132</v>
      </c>
      <c r="B314" s="352"/>
      <c r="C314" s="352"/>
      <c r="D314" s="352"/>
      <c r="E314" s="352"/>
      <c r="F314" s="352"/>
      <c r="G314" s="352"/>
      <c r="H314" s="353"/>
    </row>
    <row r="315" spans="1:8">
      <c r="A315" s="355" t="s">
        <v>1133</v>
      </c>
      <c r="B315" s="356"/>
      <c r="C315" s="356"/>
      <c r="D315" s="356"/>
      <c r="E315" s="356"/>
      <c r="F315" s="356"/>
      <c r="G315" s="356"/>
      <c r="H315" s="357"/>
    </row>
    <row r="317" spans="1:8">
      <c r="A317" s="255" t="s">
        <v>1134</v>
      </c>
      <c r="B317" s="255" t="s">
        <v>1137</v>
      </c>
      <c r="C317" s="540" t="s">
        <v>1139</v>
      </c>
      <c r="D317" s="540"/>
      <c r="E317" s="540"/>
    </row>
    <row r="318" spans="1:8">
      <c r="A318" s="255" t="s">
        <v>1135</v>
      </c>
      <c r="B318" s="255" t="s">
        <v>1138</v>
      </c>
      <c r="C318" s="540" t="s">
        <v>1077</v>
      </c>
      <c r="D318" s="540"/>
      <c r="E318" s="540"/>
    </row>
    <row r="320" spans="1:8">
      <c r="A320" s="255" t="s">
        <v>1136</v>
      </c>
      <c r="C320" s="255" t="s">
        <v>1071</v>
      </c>
    </row>
    <row r="321" spans="1:8">
      <c r="C321" s="540" t="s">
        <v>1257</v>
      </c>
      <c r="D321" s="540"/>
      <c r="E321" s="540"/>
    </row>
    <row r="324" spans="1:8">
      <c r="C324" s="541" t="s">
        <v>1140</v>
      </c>
    </row>
    <row r="328" spans="1:8">
      <c r="D328" s="255" t="s">
        <v>1082</v>
      </c>
    </row>
    <row r="329" spans="1:8">
      <c r="G329" s="255" t="s">
        <v>1141</v>
      </c>
    </row>
    <row r="333" spans="1:8">
      <c r="E333" s="255" t="s">
        <v>747</v>
      </c>
      <c r="F333" s="255" t="s">
        <v>1083</v>
      </c>
    </row>
    <row r="335" spans="1:8">
      <c r="A335" s="348" t="s">
        <v>1143</v>
      </c>
      <c r="B335" s="349"/>
      <c r="C335" s="349"/>
      <c r="D335" s="349"/>
      <c r="E335" s="349"/>
      <c r="F335" s="349"/>
      <c r="G335" s="349"/>
      <c r="H335" s="350"/>
    </row>
    <row r="336" spans="1:8">
      <c r="A336" s="351" t="s">
        <v>1144</v>
      </c>
      <c r="B336" s="352"/>
      <c r="C336" s="352"/>
      <c r="D336" s="352"/>
      <c r="E336" s="352"/>
      <c r="F336" s="352"/>
      <c r="G336" s="352"/>
      <c r="H336" s="353"/>
    </row>
    <row r="337" spans="1:8">
      <c r="A337" s="351" t="s">
        <v>1145</v>
      </c>
      <c r="B337" s="352"/>
      <c r="C337" s="352"/>
      <c r="D337" s="352"/>
      <c r="E337" s="352"/>
      <c r="F337" s="352"/>
      <c r="G337" s="352"/>
      <c r="H337" s="353"/>
    </row>
    <row r="338" spans="1:8">
      <c r="A338" s="355" t="s">
        <v>1129</v>
      </c>
      <c r="B338" s="356"/>
      <c r="C338" s="356"/>
      <c r="D338" s="356"/>
      <c r="E338" s="356"/>
      <c r="F338" s="356"/>
      <c r="G338" s="356"/>
      <c r="H338" s="357"/>
    </row>
    <row r="340" spans="1:8">
      <c r="A340" s="255" t="s">
        <v>1146</v>
      </c>
      <c r="B340" s="255" t="s">
        <v>1138</v>
      </c>
      <c r="D340" s="540" t="s">
        <v>1151</v>
      </c>
    </row>
    <row r="341" spans="1:8">
      <c r="A341" s="255" t="s">
        <v>1147</v>
      </c>
      <c r="B341" s="255" t="s">
        <v>1138</v>
      </c>
      <c r="D341" s="540" t="s">
        <v>1077</v>
      </c>
    </row>
    <row r="342" spans="1:8">
      <c r="A342" s="255" t="s">
        <v>1091</v>
      </c>
      <c r="B342" s="255" t="s">
        <v>1137</v>
      </c>
    </row>
    <row r="343" spans="1:8">
      <c r="D343" s="255" t="s">
        <v>1071</v>
      </c>
    </row>
    <row r="344" spans="1:8">
      <c r="A344" s="255" t="s">
        <v>1149</v>
      </c>
      <c r="D344" s="540" t="s">
        <v>1152</v>
      </c>
    </row>
    <row r="345" spans="1:8">
      <c r="A345" s="255" t="s">
        <v>1093</v>
      </c>
    </row>
    <row r="346" spans="1:8">
      <c r="A346" s="255" t="s">
        <v>1150</v>
      </c>
    </row>
    <row r="349" spans="1:8">
      <c r="F349" s="255" t="s">
        <v>1148</v>
      </c>
    </row>
    <row r="350" spans="1:8">
      <c r="C350" s="255" t="s">
        <v>1082</v>
      </c>
    </row>
    <row r="351" spans="1:8">
      <c r="F351" s="255" t="s">
        <v>1153</v>
      </c>
    </row>
    <row r="355" spans="1:8">
      <c r="D355" s="255" t="s">
        <v>747</v>
      </c>
      <c r="E355" s="255" t="s">
        <v>1083</v>
      </c>
    </row>
    <row r="357" spans="1:8">
      <c r="A357" s="348" t="s">
        <v>1098</v>
      </c>
      <c r="B357" s="349"/>
      <c r="C357" s="349"/>
      <c r="D357" s="349"/>
      <c r="E357" s="349"/>
      <c r="F357" s="349"/>
      <c r="G357" s="349"/>
      <c r="H357" s="350"/>
    </row>
    <row r="358" spans="1:8">
      <c r="A358" s="351" t="s">
        <v>1154</v>
      </c>
      <c r="B358" s="352"/>
      <c r="C358" s="352"/>
      <c r="D358" s="352"/>
      <c r="E358" s="352"/>
      <c r="F358" s="352"/>
      <c r="G358" s="352"/>
      <c r="H358" s="353"/>
    </row>
    <row r="359" spans="1:8">
      <c r="A359" s="351" t="s">
        <v>1155</v>
      </c>
      <c r="B359" s="352"/>
      <c r="C359" s="352"/>
      <c r="D359" s="352"/>
      <c r="E359" s="352"/>
      <c r="F359" s="352"/>
      <c r="G359" s="352"/>
      <c r="H359" s="353"/>
    </row>
    <row r="360" spans="1:8">
      <c r="A360" s="355" t="s">
        <v>1129</v>
      </c>
      <c r="B360" s="356"/>
      <c r="C360" s="356"/>
      <c r="D360" s="356"/>
      <c r="E360" s="356"/>
      <c r="F360" s="356"/>
      <c r="G360" s="356"/>
      <c r="H360" s="357"/>
    </row>
    <row r="362" spans="1:8">
      <c r="A362" s="255" t="s">
        <v>1110</v>
      </c>
      <c r="C362" s="540" t="s">
        <v>1157</v>
      </c>
    </row>
    <row r="363" spans="1:8">
      <c r="A363" s="255" t="s">
        <v>1156</v>
      </c>
      <c r="B363" s="255" t="s">
        <v>1079</v>
      </c>
      <c r="C363" s="540" t="s">
        <v>1105</v>
      </c>
    </row>
    <row r="365" spans="1:8">
      <c r="A365" s="255" t="s">
        <v>1104</v>
      </c>
      <c r="C365" s="255" t="s">
        <v>1071</v>
      </c>
    </row>
    <row r="366" spans="1:8">
      <c r="C366" s="540" t="s">
        <v>1128</v>
      </c>
    </row>
    <row r="369" spans="1:8">
      <c r="A369" s="348" t="s">
        <v>1107</v>
      </c>
      <c r="B369" s="349"/>
      <c r="C369" s="349"/>
      <c r="D369" s="349"/>
      <c r="E369" s="349"/>
      <c r="F369" s="349"/>
      <c r="G369" s="349"/>
      <c r="H369" s="350"/>
    </row>
    <row r="370" spans="1:8">
      <c r="A370" s="351" t="s">
        <v>1099</v>
      </c>
      <c r="B370" s="352"/>
      <c r="C370" s="352"/>
      <c r="D370" s="352"/>
      <c r="E370" s="352"/>
      <c r="F370" s="352"/>
      <c r="G370" s="352"/>
      <c r="H370" s="353"/>
    </row>
    <row r="371" spans="1:8">
      <c r="A371" s="351" t="s">
        <v>1109</v>
      </c>
      <c r="B371" s="352"/>
      <c r="C371" s="352"/>
      <c r="D371" s="352"/>
      <c r="E371" s="352"/>
      <c r="F371" s="352"/>
      <c r="G371" s="352"/>
      <c r="H371" s="353"/>
    </row>
    <row r="372" spans="1:8">
      <c r="A372" s="351" t="s">
        <v>1158</v>
      </c>
      <c r="B372" s="352"/>
      <c r="C372" s="352"/>
      <c r="D372" s="352"/>
      <c r="E372" s="352"/>
      <c r="F372" s="352"/>
      <c r="G372" s="352"/>
      <c r="H372" s="353"/>
    </row>
    <row r="373" spans="1:8">
      <c r="A373" s="355" t="s">
        <v>1066</v>
      </c>
      <c r="B373" s="356"/>
      <c r="C373" s="356"/>
      <c r="D373" s="356"/>
      <c r="E373" s="356"/>
      <c r="F373" s="356"/>
      <c r="G373" s="356"/>
      <c r="H373" s="357"/>
    </row>
    <row r="375" spans="1:8">
      <c r="A375" s="255" t="s">
        <v>1101</v>
      </c>
      <c r="B375" s="255" t="s">
        <v>1116</v>
      </c>
      <c r="E375" s="540" t="s">
        <v>1163</v>
      </c>
    </row>
    <row r="376" spans="1:8">
      <c r="A376" s="255" t="s">
        <v>1159</v>
      </c>
      <c r="B376" s="255" t="s">
        <v>1116</v>
      </c>
      <c r="E376" s="540" t="s">
        <v>1118</v>
      </c>
    </row>
    <row r="377" spans="1:8">
      <c r="A377" s="255" t="s">
        <v>1091</v>
      </c>
      <c r="B377" s="255" t="s">
        <v>1078</v>
      </c>
    </row>
    <row r="378" spans="1:8">
      <c r="E378" s="255" t="s">
        <v>1071</v>
      </c>
    </row>
    <row r="379" spans="1:8">
      <c r="A379" s="255" t="s">
        <v>1149</v>
      </c>
      <c r="E379" s="540" t="s">
        <v>1164</v>
      </c>
    </row>
    <row r="380" spans="1:8">
      <c r="A380" s="255" t="s">
        <v>1093</v>
      </c>
    </row>
    <row r="381" spans="1:8">
      <c r="A381" s="359" t="s">
        <v>1160</v>
      </c>
    </row>
    <row r="382" spans="1:8">
      <c r="A382" s="255" t="s">
        <v>1114</v>
      </c>
    </row>
    <row r="383" spans="1:8">
      <c r="A383" s="359" t="s">
        <v>1161</v>
      </c>
    </row>
    <row r="386" spans="3:5">
      <c r="C386" s="541" t="s">
        <v>1162</v>
      </c>
    </row>
    <row r="389" spans="3:5">
      <c r="C389" s="255" t="s">
        <v>1082</v>
      </c>
    </row>
    <row r="390" spans="3:5">
      <c r="E390" s="255" t="s">
        <v>1141</v>
      </c>
    </row>
    <row r="394" spans="3:5">
      <c r="D394" s="255" t="s">
        <v>747</v>
      </c>
      <c r="E394" s="255" t="s">
        <v>1083</v>
      </c>
    </row>
    <row r="401" spans="1:4" s="542" customFormat="1"/>
    <row r="403" spans="1:4" ht="21">
      <c r="A403" s="346" t="s">
        <v>1165</v>
      </c>
    </row>
    <row r="405" spans="1:4">
      <c r="A405" s="255" t="s">
        <v>1167</v>
      </c>
    </row>
    <row r="407" spans="1:4" ht="18.75">
      <c r="A407" s="544" t="s">
        <v>1166</v>
      </c>
    </row>
    <row r="410" spans="1:4">
      <c r="A410" s="312" t="s">
        <v>1168</v>
      </c>
      <c r="B410" s="312"/>
      <c r="C410" s="312"/>
      <c r="D410" s="312"/>
    </row>
    <row r="411" spans="1:4">
      <c r="A411" s="312" t="s">
        <v>1169</v>
      </c>
      <c r="B411" s="312"/>
      <c r="C411" s="312"/>
      <c r="D411" s="312"/>
    </row>
    <row r="419" spans="1:5">
      <c r="A419" s="255" t="s">
        <v>1173</v>
      </c>
    </row>
    <row r="421" spans="1:5">
      <c r="A421" s="312" t="s">
        <v>1170</v>
      </c>
    </row>
    <row r="422" spans="1:5">
      <c r="A422" s="312" t="s">
        <v>1171</v>
      </c>
    </row>
    <row r="430" spans="1:5" ht="14.25">
      <c r="A430" s="543" t="s">
        <v>1172</v>
      </c>
    </row>
    <row r="432" spans="1:5">
      <c r="A432" s="561" t="s">
        <v>1178</v>
      </c>
      <c r="B432" s="562"/>
      <c r="C432" s="562"/>
      <c r="D432" s="562"/>
      <c r="E432" s="545"/>
    </row>
    <row r="433" spans="1:10">
      <c r="A433" s="546"/>
      <c r="B433" s="547" t="s">
        <v>1179</v>
      </c>
      <c r="C433" s="547"/>
      <c r="D433" s="547"/>
      <c r="E433" s="548"/>
    </row>
    <row r="434" spans="1:10">
      <c r="A434" s="546"/>
      <c r="B434" s="547" t="s">
        <v>1180</v>
      </c>
      <c r="C434" s="547"/>
      <c r="D434" s="547"/>
      <c r="E434" s="548"/>
    </row>
    <row r="435" spans="1:10">
      <c r="A435" s="549"/>
      <c r="B435" s="550" t="s">
        <v>1181</v>
      </c>
      <c r="C435" s="550"/>
      <c r="D435" s="550"/>
      <c r="E435" s="551"/>
      <c r="H435" s="255" t="s">
        <v>1182</v>
      </c>
    </row>
    <row r="437" spans="1:10" ht="12" thickBot="1"/>
    <row r="438" spans="1:10">
      <c r="A438" s="552" t="s">
        <v>1174</v>
      </c>
      <c r="B438" s="553"/>
      <c r="C438" s="553"/>
      <c r="D438" s="553"/>
      <c r="E438" s="553"/>
      <c r="F438" s="553"/>
      <c r="G438" s="554"/>
    </row>
    <row r="439" spans="1:10">
      <c r="A439" s="555" t="s">
        <v>1175</v>
      </c>
      <c r="B439" s="556"/>
      <c r="C439" s="556"/>
      <c r="D439" s="556"/>
      <c r="E439" s="556"/>
      <c r="F439" s="556"/>
      <c r="G439" s="557"/>
    </row>
    <row r="440" spans="1:10">
      <c r="A440" s="555" t="s">
        <v>1176</v>
      </c>
      <c r="B440" s="556"/>
      <c r="C440" s="556"/>
      <c r="D440" s="556"/>
      <c r="E440" s="556"/>
      <c r="F440" s="556"/>
      <c r="G440" s="557"/>
    </row>
    <row r="441" spans="1:10" ht="12" thickBot="1">
      <c r="A441" s="558" t="s">
        <v>1177</v>
      </c>
      <c r="B441" s="559"/>
      <c r="C441" s="559"/>
      <c r="D441" s="559"/>
      <c r="E441" s="559"/>
      <c r="F441" s="559"/>
      <c r="G441" s="560"/>
    </row>
    <row r="443" spans="1:10" ht="24">
      <c r="A443" s="563" t="s">
        <v>1183</v>
      </c>
    </row>
    <row r="444" spans="1:10">
      <c r="A444" s="255" t="s">
        <v>1185</v>
      </c>
    </row>
    <row r="445" spans="1:10" ht="21">
      <c r="A445" s="564" t="s">
        <v>1184</v>
      </c>
      <c r="B445" s="565"/>
      <c r="C445" s="565"/>
      <c r="D445" s="565"/>
      <c r="E445" s="565"/>
      <c r="F445" s="565"/>
      <c r="G445" s="565"/>
      <c r="H445" s="565"/>
      <c r="I445" s="565"/>
      <c r="J445" s="565"/>
    </row>
    <row r="447" spans="1:10">
      <c r="B447" s="255" t="s">
        <v>1186</v>
      </c>
    </row>
    <row r="450" spans="1:5">
      <c r="E450" s="255" t="s">
        <v>1189</v>
      </c>
    </row>
    <row r="452" spans="1:5">
      <c r="C452" s="255" t="s">
        <v>1187</v>
      </c>
    </row>
    <row r="454" spans="1:5">
      <c r="D454" s="360" t="s">
        <v>1188</v>
      </c>
    </row>
    <row r="459" spans="1:5" ht="18.75">
      <c r="A459" s="544" t="s">
        <v>1190</v>
      </c>
    </row>
    <row r="461" spans="1:5">
      <c r="A461" s="312" t="s">
        <v>1170</v>
      </c>
      <c r="B461" s="312"/>
      <c r="C461" s="312"/>
      <c r="D461" s="312"/>
    </row>
    <row r="462" spans="1:5">
      <c r="A462" s="312" t="s">
        <v>1191</v>
      </c>
      <c r="B462" s="312"/>
      <c r="C462" s="312"/>
      <c r="D462" s="312"/>
    </row>
    <row r="464" spans="1:5">
      <c r="A464" s="255" t="s">
        <v>1192</v>
      </c>
    </row>
    <row r="466" spans="1:8">
      <c r="A466" s="312" t="s">
        <v>1168</v>
      </c>
    </row>
    <row r="467" spans="1:8">
      <c r="A467" s="312" t="s">
        <v>1193</v>
      </c>
    </row>
    <row r="469" spans="1:8" ht="14.25">
      <c r="A469" s="543" t="s">
        <v>1172</v>
      </c>
    </row>
    <row r="471" spans="1:8">
      <c r="A471" s="561" t="s">
        <v>1178</v>
      </c>
      <c r="B471" s="562"/>
      <c r="C471" s="562"/>
      <c r="D471" s="562"/>
      <c r="E471" s="545"/>
    </row>
    <row r="472" spans="1:8">
      <c r="A472" s="546"/>
      <c r="B472" s="547" t="s">
        <v>1195</v>
      </c>
      <c r="C472" s="547"/>
      <c r="D472" s="547"/>
      <c r="E472" s="548"/>
    </row>
    <row r="473" spans="1:8">
      <c r="A473" s="546"/>
      <c r="B473" s="547" t="s">
        <v>1196</v>
      </c>
      <c r="C473" s="547"/>
      <c r="D473" s="547"/>
      <c r="E473" s="548"/>
    </row>
    <row r="474" spans="1:8">
      <c r="A474" s="549"/>
      <c r="B474" s="550" t="s">
        <v>1197</v>
      </c>
      <c r="C474" s="550"/>
      <c r="D474" s="550"/>
      <c r="E474" s="551"/>
      <c r="H474" s="255" t="s">
        <v>1194</v>
      </c>
    </row>
    <row r="476" spans="1:8" ht="12" thickBot="1"/>
    <row r="477" spans="1:8">
      <c r="A477" s="552" t="s">
        <v>1200</v>
      </c>
      <c r="B477" s="553"/>
      <c r="C477" s="553"/>
      <c r="D477" s="553"/>
      <c r="E477" s="553"/>
      <c r="F477" s="553"/>
      <c r="G477" s="554"/>
    </row>
    <row r="478" spans="1:8">
      <c r="A478" s="555" t="s">
        <v>1198</v>
      </c>
      <c r="B478" s="556"/>
      <c r="C478" s="556"/>
      <c r="D478" s="556"/>
      <c r="E478" s="556"/>
      <c r="F478" s="556"/>
      <c r="G478" s="557"/>
    </row>
    <row r="479" spans="1:8">
      <c r="A479" s="555" t="s">
        <v>1199</v>
      </c>
      <c r="B479" s="556"/>
      <c r="C479" s="556"/>
      <c r="D479" s="556"/>
      <c r="E479" s="556"/>
      <c r="F479" s="556"/>
      <c r="G479" s="557"/>
    </row>
    <row r="480" spans="1:8" ht="12" thickBot="1">
      <c r="A480" s="558" t="s">
        <v>1201</v>
      </c>
      <c r="B480" s="559"/>
      <c r="C480" s="559"/>
      <c r="D480" s="559"/>
      <c r="E480" s="559"/>
      <c r="F480" s="559"/>
      <c r="G480" s="560"/>
    </row>
    <row r="482" spans="1:10" ht="24">
      <c r="A482" s="563" t="s">
        <v>1202</v>
      </c>
    </row>
    <row r="483" spans="1:10">
      <c r="A483" s="255" t="s">
        <v>1185</v>
      </c>
    </row>
    <row r="484" spans="1:10" ht="21">
      <c r="A484" s="564" t="s">
        <v>1203</v>
      </c>
      <c r="B484" s="565"/>
      <c r="C484" s="565"/>
      <c r="D484" s="565"/>
      <c r="E484" s="565"/>
      <c r="F484" s="565"/>
      <c r="G484" s="565"/>
      <c r="H484" s="565"/>
      <c r="I484" s="565"/>
      <c r="J484" s="565"/>
    </row>
    <row r="486" spans="1:10">
      <c r="D486" s="360" t="s">
        <v>1204</v>
      </c>
    </row>
    <row r="489" spans="1:10">
      <c r="E489" s="255" t="s">
        <v>1189</v>
      </c>
    </row>
    <row r="491" spans="1:10">
      <c r="C491" s="255" t="s">
        <v>1205</v>
      </c>
    </row>
    <row r="492" spans="1:10">
      <c r="B492" s="255" t="s">
        <v>1206</v>
      </c>
    </row>
    <row r="493" spans="1:10">
      <c r="D493" s="360"/>
    </row>
    <row r="499" spans="1:8" s="566" customFormat="1"/>
    <row r="501" spans="1:8" ht="28.5">
      <c r="A501" s="491" t="s">
        <v>1207</v>
      </c>
    </row>
    <row r="503" spans="1:8" ht="17.25">
      <c r="A503" s="567" t="s">
        <v>1208</v>
      </c>
    </row>
    <row r="504" spans="1:8">
      <c r="A504" s="348" t="s">
        <v>1209</v>
      </c>
      <c r="B504" s="349"/>
      <c r="C504" s="349"/>
      <c r="D504" s="349"/>
      <c r="E504" s="349"/>
      <c r="F504" s="349"/>
      <c r="G504" s="349"/>
      <c r="H504" s="350"/>
    </row>
    <row r="505" spans="1:8">
      <c r="A505" s="351" t="s">
        <v>1210</v>
      </c>
      <c r="B505" s="352"/>
      <c r="C505" s="352"/>
      <c r="D505" s="352"/>
      <c r="E505" s="352"/>
      <c r="F505" s="352"/>
      <c r="G505" s="352"/>
      <c r="H505" s="353"/>
    </row>
    <row r="506" spans="1:8">
      <c r="A506" s="351" t="s">
        <v>1211</v>
      </c>
      <c r="B506" s="352"/>
      <c r="C506" s="352"/>
      <c r="D506" s="352"/>
      <c r="E506" s="352"/>
      <c r="F506" s="352"/>
      <c r="G506" s="352"/>
      <c r="H506" s="353"/>
    </row>
    <row r="507" spans="1:8">
      <c r="A507" s="351" t="s">
        <v>1212</v>
      </c>
      <c r="B507" s="352"/>
      <c r="C507" s="352"/>
      <c r="D507" s="352"/>
      <c r="E507" s="352"/>
      <c r="F507" s="352"/>
      <c r="G507" s="352"/>
      <c r="H507" s="353"/>
    </row>
    <row r="508" spans="1:8">
      <c r="A508" s="355" t="s">
        <v>1213</v>
      </c>
      <c r="B508" s="356"/>
      <c r="C508" s="356"/>
      <c r="D508" s="356"/>
      <c r="E508" s="356"/>
      <c r="F508" s="356"/>
      <c r="G508" s="356"/>
      <c r="H508" s="357"/>
    </row>
    <row r="510" spans="1:8">
      <c r="A510" s="255" t="s">
        <v>1214</v>
      </c>
      <c r="B510" s="255" t="s">
        <v>1138</v>
      </c>
      <c r="E510" s="540" t="s">
        <v>1219</v>
      </c>
    </row>
    <row r="511" spans="1:8">
      <c r="A511" s="255" t="s">
        <v>1215</v>
      </c>
      <c r="B511" s="255" t="s">
        <v>1138</v>
      </c>
      <c r="E511" s="540" t="s">
        <v>1220</v>
      </c>
    </row>
    <row r="512" spans="1:8">
      <c r="A512" s="255" t="s">
        <v>1216</v>
      </c>
      <c r="B512" s="255" t="s">
        <v>1137</v>
      </c>
    </row>
    <row r="513" spans="1:8">
      <c r="E513" s="255" t="s">
        <v>1071</v>
      </c>
    </row>
    <row r="514" spans="1:8">
      <c r="A514" s="255" t="s">
        <v>1149</v>
      </c>
      <c r="E514" s="540" t="s">
        <v>1221</v>
      </c>
    </row>
    <row r="515" spans="1:8">
      <c r="A515" s="255" t="s">
        <v>1218</v>
      </c>
    </row>
    <row r="516" spans="1:8">
      <c r="A516" s="255" t="s">
        <v>1217</v>
      </c>
    </row>
    <row r="519" spans="1:8">
      <c r="F519" s="255" t="s">
        <v>1148</v>
      </c>
    </row>
    <row r="520" spans="1:8">
      <c r="C520" s="255" t="s">
        <v>1082</v>
      </c>
    </row>
    <row r="521" spans="1:8">
      <c r="F521" s="255" t="s">
        <v>1153</v>
      </c>
    </row>
    <row r="525" spans="1:8">
      <c r="D525" s="255" t="s">
        <v>747</v>
      </c>
      <c r="E525" s="255" t="s">
        <v>1083</v>
      </c>
    </row>
    <row r="527" spans="1:8">
      <c r="A527" s="348" t="s">
        <v>1222</v>
      </c>
      <c r="B527" s="349"/>
      <c r="C527" s="349"/>
      <c r="D527" s="349"/>
      <c r="E527" s="349"/>
      <c r="F527" s="349"/>
      <c r="G527" s="349"/>
      <c r="H527" s="350"/>
    </row>
    <row r="528" spans="1:8">
      <c r="A528" s="351" t="s">
        <v>1223</v>
      </c>
      <c r="B528" s="352"/>
      <c r="C528" s="352"/>
      <c r="D528" s="352"/>
      <c r="E528" s="352"/>
      <c r="F528" s="352"/>
      <c r="G528" s="352"/>
      <c r="H528" s="353"/>
    </row>
    <row r="529" spans="1:9">
      <c r="A529" s="355" t="s">
        <v>1224</v>
      </c>
      <c r="B529" s="356"/>
      <c r="C529" s="356"/>
      <c r="D529" s="356"/>
      <c r="E529" s="356"/>
      <c r="F529" s="356"/>
      <c r="G529" s="356"/>
      <c r="H529" s="357"/>
    </row>
    <row r="531" spans="1:9" ht="17.25">
      <c r="A531" s="508" t="s">
        <v>1045</v>
      </c>
      <c r="B531" s="427"/>
      <c r="C531" s="427"/>
      <c r="D531" s="427"/>
      <c r="E531" s="427"/>
      <c r="F531" s="427"/>
      <c r="G531" s="427"/>
      <c r="H531" s="427"/>
      <c r="I531" s="427"/>
    </row>
    <row r="532" spans="1:9" ht="17.25">
      <c r="A532" s="508" t="s">
        <v>1046</v>
      </c>
      <c r="B532" s="427"/>
      <c r="C532" s="427"/>
      <c r="D532" s="427"/>
      <c r="E532" s="427"/>
      <c r="F532" s="427"/>
      <c r="G532" s="427"/>
      <c r="H532" s="427"/>
      <c r="I532" s="427"/>
    </row>
    <row r="534" spans="1:9">
      <c r="A534" s="255" t="s">
        <v>1225</v>
      </c>
    </row>
    <row r="535" spans="1:9">
      <c r="A535" s="255" t="s">
        <v>1226</v>
      </c>
    </row>
    <row r="536" spans="1:9">
      <c r="A536" s="359" t="s">
        <v>1227</v>
      </c>
    </row>
    <row r="538" spans="1:9">
      <c r="A538" s="255" t="s">
        <v>1233</v>
      </c>
    </row>
    <row r="539" spans="1:9">
      <c r="A539" s="255" t="s">
        <v>1228</v>
      </c>
    </row>
    <row r="541" spans="1:9">
      <c r="A541" s="569" t="s">
        <v>1229</v>
      </c>
      <c r="B541" s="570"/>
      <c r="C541" s="570"/>
      <c r="D541" s="570"/>
      <c r="E541" s="362"/>
      <c r="F541" s="362"/>
      <c r="G541" s="362"/>
    </row>
    <row r="542" spans="1:9">
      <c r="A542" s="569" t="s">
        <v>1230</v>
      </c>
      <c r="B542" s="570"/>
      <c r="C542" s="570"/>
      <c r="D542" s="570"/>
      <c r="E542" s="362"/>
      <c r="F542" s="362"/>
      <c r="G542" s="362"/>
    </row>
    <row r="543" spans="1:9">
      <c r="A543" s="569" t="s">
        <v>1231</v>
      </c>
      <c r="B543" s="570"/>
      <c r="C543" s="570"/>
      <c r="D543" s="570"/>
      <c r="E543" s="362"/>
      <c r="F543" s="362"/>
      <c r="G543" s="362"/>
    </row>
    <row r="544" spans="1:9">
      <c r="A544" s="569" t="s">
        <v>1232</v>
      </c>
      <c r="B544" s="570"/>
      <c r="C544" s="570"/>
      <c r="D544" s="570"/>
      <c r="E544" s="362"/>
      <c r="F544" s="362"/>
      <c r="G544" s="362"/>
    </row>
    <row r="547" spans="1:8">
      <c r="A547" s="348" t="s">
        <v>1234</v>
      </c>
      <c r="B547" s="349"/>
      <c r="C547" s="349"/>
      <c r="D547" s="349"/>
      <c r="E547" s="349"/>
      <c r="F547" s="349"/>
      <c r="G547" s="349"/>
      <c r="H547" s="350"/>
    </row>
    <row r="548" spans="1:8">
      <c r="A548" s="351" t="s">
        <v>1235</v>
      </c>
      <c r="B548" s="352"/>
      <c r="C548" s="352"/>
      <c r="D548" s="352"/>
      <c r="E548" s="352"/>
      <c r="F548" s="352"/>
      <c r="G548" s="352"/>
      <c r="H548" s="353"/>
    </row>
    <row r="549" spans="1:8">
      <c r="A549" s="351" t="s">
        <v>1236</v>
      </c>
      <c r="B549" s="352"/>
      <c r="C549" s="352"/>
      <c r="D549" s="352"/>
      <c r="E549" s="352"/>
      <c r="F549" s="352"/>
      <c r="G549" s="352"/>
      <c r="H549" s="353"/>
    </row>
    <row r="550" spans="1:8">
      <c r="A550" s="355" t="s">
        <v>1237</v>
      </c>
      <c r="B550" s="356"/>
      <c r="C550" s="356"/>
      <c r="D550" s="356"/>
      <c r="E550" s="356"/>
      <c r="F550" s="356"/>
      <c r="G550" s="356"/>
      <c r="H550" s="357"/>
    </row>
    <row r="552" spans="1:8">
      <c r="A552" s="255" t="s">
        <v>1238</v>
      </c>
    </row>
    <row r="553" spans="1:8">
      <c r="A553" s="255" t="s">
        <v>1239</v>
      </c>
    </row>
    <row r="554" spans="1:8">
      <c r="A554" s="255" t="s">
        <v>1240</v>
      </c>
    </row>
    <row r="555" spans="1:8">
      <c r="A555" s="255" t="s">
        <v>1241</v>
      </c>
      <c r="B555" s="424" t="s">
        <v>1242</v>
      </c>
      <c r="C555" s="424"/>
      <c r="D555" s="424"/>
    </row>
    <row r="556" spans="1:8" ht="12" thickBot="1"/>
    <row r="557" spans="1:8" ht="24">
      <c r="A557" s="509" t="s">
        <v>1036</v>
      </c>
      <c r="B557" s="510"/>
      <c r="C557" s="510"/>
      <c r="D557" s="510"/>
      <c r="E557" s="510"/>
      <c r="F557" s="511"/>
    </row>
    <row r="558" spans="1:8" ht="24.75" thickBot="1">
      <c r="A558" s="512" t="s">
        <v>1037</v>
      </c>
      <c r="B558" s="513"/>
      <c r="C558" s="513"/>
      <c r="D558" s="513"/>
      <c r="E558" s="513"/>
      <c r="F558" s="514"/>
    </row>
    <row r="560" spans="1:8">
      <c r="A560" s="255" t="s">
        <v>1251</v>
      </c>
    </row>
    <row r="561" spans="1:8">
      <c r="A561" s="255" t="s">
        <v>1252</v>
      </c>
      <c r="E561" s="569" t="s">
        <v>1245</v>
      </c>
      <c r="F561" s="570"/>
      <c r="G561" s="570"/>
      <c r="H561" s="570"/>
    </row>
    <row r="562" spans="1:8">
      <c r="A562" s="255" t="s">
        <v>1253</v>
      </c>
      <c r="E562" s="569" t="s">
        <v>1246</v>
      </c>
      <c r="F562" s="570"/>
      <c r="G562" s="570"/>
      <c r="H562" s="570"/>
    </row>
    <row r="563" spans="1:8">
      <c r="C563" s="255" t="s">
        <v>1247</v>
      </c>
      <c r="E563" s="569" t="s">
        <v>1248</v>
      </c>
      <c r="F563" s="570"/>
      <c r="G563" s="570"/>
      <c r="H563" s="570"/>
    </row>
    <row r="564" spans="1:8">
      <c r="A564" s="359" t="s">
        <v>1243</v>
      </c>
      <c r="E564" s="569" t="s">
        <v>1249</v>
      </c>
      <c r="F564" s="570"/>
      <c r="G564" s="570"/>
      <c r="H564" s="570"/>
    </row>
    <row r="565" spans="1:8">
      <c r="A565" s="359" t="s">
        <v>1244</v>
      </c>
      <c r="E565" s="568"/>
    </row>
    <row r="566" spans="1:8">
      <c r="A566" s="571" t="s">
        <v>1254</v>
      </c>
      <c r="B566" s="572"/>
      <c r="C566" s="572"/>
      <c r="E566" s="255" t="s">
        <v>1250</v>
      </c>
    </row>
    <row r="567" spans="1:8">
      <c r="A567" s="255" t="s">
        <v>1255</v>
      </c>
    </row>
    <row r="568" spans="1:8">
      <c r="A568" s="255" t="s">
        <v>1256</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0"/>
  <sheetViews>
    <sheetView showGridLines="0" topLeftCell="A181" workbookViewId="0">
      <selection activeCell="A193" sqref="A193:I211"/>
    </sheetView>
  </sheetViews>
  <sheetFormatPr defaultRowHeight="11.25"/>
  <cols>
    <col min="1" max="16384" width="9" style="99"/>
  </cols>
  <sheetData>
    <row r="1" spans="1:8" ht="32.25">
      <c r="A1" s="602" t="s">
        <v>1295</v>
      </c>
    </row>
    <row r="3" spans="1:8" ht="13.5">
      <c r="A3" s="613" t="s">
        <v>1296</v>
      </c>
    </row>
    <row r="4" spans="1:8">
      <c r="A4" s="604" t="s">
        <v>1300</v>
      </c>
      <c r="B4" s="605"/>
      <c r="C4" s="605"/>
      <c r="D4" s="606"/>
    </row>
    <row r="5" spans="1:8">
      <c r="A5" s="607" t="s">
        <v>1301</v>
      </c>
      <c r="B5" s="608"/>
      <c r="C5" s="608"/>
      <c r="D5" s="609"/>
    </row>
    <row r="6" spans="1:8">
      <c r="A6" s="607" t="s">
        <v>1302</v>
      </c>
      <c r="B6" s="608"/>
      <c r="C6" s="608"/>
      <c r="D6" s="609"/>
    </row>
    <row r="7" spans="1:8">
      <c r="A7" s="607" t="s">
        <v>1303</v>
      </c>
      <c r="B7" s="608"/>
      <c r="C7" s="608"/>
      <c r="D7" s="609"/>
    </row>
    <row r="8" spans="1:8">
      <c r="A8" s="607"/>
      <c r="B8" s="608"/>
      <c r="C8" s="608"/>
      <c r="D8" s="609"/>
    </row>
    <row r="9" spans="1:8">
      <c r="A9" s="610" t="s">
        <v>1304</v>
      </c>
      <c r="B9" s="611"/>
      <c r="C9" s="611"/>
      <c r="D9" s="612"/>
    </row>
    <row r="12" spans="1:8">
      <c r="A12" s="99" t="s">
        <v>1297</v>
      </c>
      <c r="C12" s="99" t="s">
        <v>1298</v>
      </c>
      <c r="G12" s="99" t="s">
        <v>1299</v>
      </c>
    </row>
    <row r="16" spans="1:8">
      <c r="H16" s="614" t="s">
        <v>1306</v>
      </c>
    </row>
    <row r="17" spans="2:6">
      <c r="F17" s="151" t="s">
        <v>1305</v>
      </c>
    </row>
    <row r="22" spans="2:6">
      <c r="B22" s="99" t="s">
        <v>1307</v>
      </c>
    </row>
    <row r="24" spans="2:6">
      <c r="B24" s="99" t="s">
        <v>1308</v>
      </c>
    </row>
    <row r="25" spans="2:6">
      <c r="B25" s="99" t="s">
        <v>1309</v>
      </c>
    </row>
    <row r="27" spans="2:6">
      <c r="B27" s="99" t="s">
        <v>1310</v>
      </c>
    </row>
    <row r="28" spans="2:6">
      <c r="B28" s="99" t="s">
        <v>1311</v>
      </c>
    </row>
    <row r="30" spans="2:6">
      <c r="B30" s="99" t="s">
        <v>1313</v>
      </c>
    </row>
    <row r="31" spans="2:6">
      <c r="B31" s="99">
        <f>-90*0.25/(EXP(10%*0.25))</f>
        <v>-21.944473020637485</v>
      </c>
    </row>
    <row r="33" spans="1:5">
      <c r="B33" s="615" t="s">
        <v>1314</v>
      </c>
      <c r="C33" s="615"/>
      <c r="D33" s="615">
        <f>100*0.25 + B31</f>
        <v>3.055526979362515</v>
      </c>
    </row>
    <row r="35" spans="1:5">
      <c r="A35" s="99" t="s">
        <v>1315</v>
      </c>
    </row>
    <row r="36" spans="1:5">
      <c r="A36" s="99" t="s">
        <v>1316</v>
      </c>
    </row>
    <row r="37" spans="1:5">
      <c r="A37" s="99" t="s">
        <v>1317</v>
      </c>
    </row>
    <row r="38" spans="1:5">
      <c r="A38" s="99" t="s">
        <v>1318</v>
      </c>
    </row>
    <row r="39" spans="1:5">
      <c r="A39" s="99" t="s">
        <v>1319</v>
      </c>
    </row>
    <row r="41" spans="1:5">
      <c r="A41" s="99" t="s">
        <v>1320</v>
      </c>
    </row>
    <row r="42" spans="1:5">
      <c r="A42" s="99" t="s">
        <v>1321</v>
      </c>
    </row>
    <row r="44" spans="1:5">
      <c r="A44" s="615" t="s">
        <v>1323</v>
      </c>
      <c r="B44" s="615"/>
      <c r="C44" s="615"/>
      <c r="D44" s="615"/>
      <c r="E44" s="615"/>
    </row>
    <row r="46" spans="1:5">
      <c r="A46" s="99" t="s">
        <v>1328</v>
      </c>
    </row>
    <row r="47" spans="1:5" ht="12" thickBot="1"/>
    <row r="48" spans="1:5">
      <c r="B48" s="616" t="s">
        <v>1308</v>
      </c>
      <c r="C48" s="617"/>
      <c r="D48" s="618"/>
    </row>
    <row r="49" spans="1:4">
      <c r="B49" s="619" t="s">
        <v>1309</v>
      </c>
      <c r="C49" s="188"/>
      <c r="D49" s="620"/>
    </row>
    <row r="50" spans="1:4">
      <c r="B50" s="619" t="s">
        <v>1324</v>
      </c>
      <c r="C50" s="188"/>
      <c r="D50" s="620"/>
    </row>
    <row r="51" spans="1:4">
      <c r="B51" s="619" t="s">
        <v>1325</v>
      </c>
      <c r="C51" s="188"/>
      <c r="D51" s="620"/>
    </row>
    <row r="52" spans="1:4">
      <c r="B52" s="619" t="s">
        <v>1312</v>
      </c>
      <c r="C52" s="188"/>
      <c r="D52" s="620"/>
    </row>
    <row r="53" spans="1:4">
      <c r="B53" s="619"/>
      <c r="C53" s="188"/>
      <c r="D53" s="620"/>
    </row>
    <row r="54" spans="1:4">
      <c r="B54" s="619" t="s">
        <v>1326</v>
      </c>
      <c r="C54" s="188"/>
      <c r="D54" s="620"/>
    </row>
    <row r="55" spans="1:4" ht="12" thickBot="1">
      <c r="B55" s="621" t="s">
        <v>1327</v>
      </c>
      <c r="C55" s="622"/>
      <c r="D55" s="623"/>
    </row>
    <row r="59" spans="1:4" ht="13.5">
      <c r="A59" s="613" t="s">
        <v>1329</v>
      </c>
    </row>
    <row r="60" spans="1:4">
      <c r="A60" s="604" t="s">
        <v>1300</v>
      </c>
      <c r="B60" s="605"/>
      <c r="C60" s="605"/>
      <c r="D60" s="606"/>
    </row>
    <row r="61" spans="1:4">
      <c r="A61" s="607" t="s">
        <v>1330</v>
      </c>
      <c r="B61" s="608"/>
      <c r="C61" s="608"/>
      <c r="D61" s="609"/>
    </row>
    <row r="62" spans="1:4">
      <c r="A62" s="607" t="s">
        <v>1331</v>
      </c>
      <c r="B62" s="608"/>
      <c r="C62" s="608"/>
      <c r="D62" s="609"/>
    </row>
    <row r="63" spans="1:4">
      <c r="A63" s="607" t="s">
        <v>1332</v>
      </c>
      <c r="B63" s="608"/>
      <c r="C63" s="608"/>
      <c r="D63" s="609"/>
    </row>
    <row r="64" spans="1:4">
      <c r="A64" s="607"/>
      <c r="B64" s="608"/>
      <c r="C64" s="608"/>
      <c r="D64" s="609"/>
    </row>
    <row r="65" spans="1:8">
      <c r="A65" s="610" t="s">
        <v>1304</v>
      </c>
      <c r="B65" s="611"/>
      <c r="C65" s="611"/>
      <c r="D65" s="612"/>
    </row>
    <row r="68" spans="1:8">
      <c r="A68" s="99" t="s">
        <v>1297</v>
      </c>
      <c r="C68" s="99" t="s">
        <v>1298</v>
      </c>
      <c r="G68" s="99" t="s">
        <v>1299</v>
      </c>
    </row>
    <row r="72" spans="1:8">
      <c r="H72" s="614" t="s">
        <v>1333</v>
      </c>
    </row>
    <row r="73" spans="1:8">
      <c r="F73" s="151" t="s">
        <v>1336</v>
      </c>
    </row>
    <row r="78" spans="1:8">
      <c r="B78" s="99" t="s">
        <v>1307</v>
      </c>
    </row>
    <row r="80" spans="1:8">
      <c r="B80" s="99" t="s">
        <v>1334</v>
      </c>
    </row>
    <row r="81" spans="1:4">
      <c r="B81" s="99" t="s">
        <v>1335</v>
      </c>
    </row>
    <row r="83" spans="1:4">
      <c r="B83" s="99" t="s">
        <v>1337</v>
      </c>
    </row>
    <row r="84" spans="1:4">
      <c r="B84" s="99" t="s">
        <v>1325</v>
      </c>
      <c r="C84" s="99">
        <f>-8/30</f>
        <v>-0.26666666666666666</v>
      </c>
    </row>
    <row r="86" spans="1:4">
      <c r="B86" s="99" t="s">
        <v>1338</v>
      </c>
    </row>
    <row r="87" spans="1:4">
      <c r="B87" s="99">
        <f xml:space="preserve"> (-120*C84) / 1.01</f>
        <v>31.683168316831683</v>
      </c>
    </row>
    <row r="89" spans="1:4">
      <c r="B89" s="615" t="s">
        <v>1339</v>
      </c>
      <c r="C89" s="615"/>
      <c r="D89" s="615">
        <f>100*C84 + B87</f>
        <v>5.016501650165015</v>
      </c>
    </row>
    <row r="92" spans="1:4">
      <c r="A92" s="99" t="s">
        <v>1315</v>
      </c>
    </row>
    <row r="93" spans="1:4">
      <c r="A93" s="99" t="s">
        <v>1316</v>
      </c>
    </row>
    <row r="94" spans="1:4">
      <c r="A94" s="99" t="s">
        <v>1317</v>
      </c>
    </row>
    <row r="95" spans="1:4">
      <c r="A95" s="99" t="s">
        <v>1318</v>
      </c>
    </row>
    <row r="96" spans="1:4">
      <c r="A96" s="99" t="s">
        <v>1319</v>
      </c>
    </row>
    <row r="98" spans="1:5">
      <c r="A98" s="99" t="s">
        <v>1320</v>
      </c>
    </row>
    <row r="99" spans="1:5">
      <c r="A99" s="99" t="s">
        <v>1321</v>
      </c>
    </row>
    <row r="101" spans="1:5">
      <c r="A101" s="615" t="s">
        <v>1341</v>
      </c>
      <c r="B101" s="615"/>
      <c r="C101" s="615"/>
      <c r="D101" s="615"/>
      <c r="E101" s="615"/>
    </row>
    <row r="103" spans="1:5">
      <c r="A103" s="99" t="s">
        <v>1328</v>
      </c>
    </row>
    <row r="104" spans="1:5" ht="12" thickBot="1"/>
    <row r="105" spans="1:5">
      <c r="B105" s="616" t="s">
        <v>1334</v>
      </c>
      <c r="C105" s="617"/>
      <c r="D105" s="618"/>
    </row>
    <row r="106" spans="1:5">
      <c r="B106" s="619" t="s">
        <v>1335</v>
      </c>
      <c r="C106" s="188"/>
      <c r="D106" s="620"/>
    </row>
    <row r="107" spans="1:5">
      <c r="B107" s="619" t="s">
        <v>1324</v>
      </c>
      <c r="C107" s="188"/>
      <c r="D107" s="620"/>
    </row>
    <row r="108" spans="1:5">
      <c r="B108" s="619" t="s">
        <v>1325</v>
      </c>
      <c r="C108" s="188"/>
      <c r="D108" s="620"/>
    </row>
    <row r="109" spans="1:5">
      <c r="B109" s="619" t="s">
        <v>1312</v>
      </c>
      <c r="C109" s="188"/>
      <c r="D109" s="620"/>
    </row>
    <row r="110" spans="1:5">
      <c r="B110" s="619"/>
      <c r="C110" s="188"/>
      <c r="D110" s="620"/>
    </row>
    <row r="111" spans="1:5">
      <c r="B111" s="619" t="s">
        <v>1342</v>
      </c>
      <c r="C111" s="188"/>
      <c r="D111" s="620"/>
    </row>
    <row r="112" spans="1:5" ht="12" thickBot="1">
      <c r="B112" s="621" t="s">
        <v>1327</v>
      </c>
      <c r="C112" s="622"/>
      <c r="D112" s="623"/>
    </row>
    <row r="116" spans="1:7" ht="17.25">
      <c r="A116" s="103" t="s">
        <v>1343</v>
      </c>
    </row>
    <row r="118" spans="1:7">
      <c r="A118" s="604" t="s">
        <v>1344</v>
      </c>
      <c r="B118" s="605"/>
      <c r="C118" s="605"/>
      <c r="D118" s="606"/>
    </row>
    <row r="119" spans="1:7">
      <c r="A119" s="607" t="s">
        <v>1345</v>
      </c>
      <c r="B119" s="608"/>
      <c r="C119" s="608"/>
      <c r="D119" s="609"/>
    </row>
    <row r="120" spans="1:7">
      <c r="A120" s="607" t="s">
        <v>1346</v>
      </c>
      <c r="B120" s="608"/>
      <c r="C120" s="608"/>
      <c r="D120" s="609"/>
    </row>
    <row r="121" spans="1:7">
      <c r="A121" s="607" t="s">
        <v>1347</v>
      </c>
      <c r="B121" s="608"/>
      <c r="C121" s="608"/>
      <c r="D121" s="609"/>
    </row>
    <row r="122" spans="1:7">
      <c r="A122" s="607" t="s">
        <v>1348</v>
      </c>
      <c r="B122" s="608"/>
      <c r="C122" s="608"/>
      <c r="D122" s="609"/>
    </row>
    <row r="123" spans="1:7">
      <c r="A123" s="610" t="s">
        <v>1304</v>
      </c>
      <c r="B123" s="611"/>
      <c r="C123" s="611"/>
      <c r="D123" s="612"/>
    </row>
    <row r="126" spans="1:7">
      <c r="A126" s="99" t="s">
        <v>1297</v>
      </c>
      <c r="C126" s="99" t="s">
        <v>1298</v>
      </c>
      <c r="G126" s="99" t="s">
        <v>1299</v>
      </c>
    </row>
    <row r="130" spans="2:8">
      <c r="H130" s="614"/>
    </row>
    <row r="131" spans="2:8">
      <c r="F131" s="151" t="s">
        <v>1305</v>
      </c>
    </row>
    <row r="135" spans="2:8">
      <c r="B135" s="99" t="s">
        <v>1307</v>
      </c>
    </row>
    <row r="137" spans="2:8">
      <c r="B137" s="99" t="s">
        <v>1349</v>
      </c>
      <c r="D137" s="99" t="s">
        <v>1351</v>
      </c>
    </row>
    <row r="138" spans="2:8">
      <c r="B138" s="99" t="s">
        <v>1350</v>
      </c>
      <c r="D138" s="99" t="s">
        <v>1352</v>
      </c>
    </row>
    <row r="140" spans="2:8">
      <c r="B140" s="99" t="s">
        <v>1353</v>
      </c>
    </row>
    <row r="141" spans="2:8">
      <c r="B141" s="99" t="s">
        <v>1354</v>
      </c>
    </row>
    <row r="142" spans="2:8">
      <c r="B142" s="615" t="s">
        <v>1355</v>
      </c>
      <c r="C142" s="615"/>
      <c r="D142" s="615"/>
    </row>
    <row r="144" spans="2:8">
      <c r="B144" s="99" t="s">
        <v>1356</v>
      </c>
    </row>
    <row r="145" spans="1:13">
      <c r="B145" s="99" t="s">
        <v>1357</v>
      </c>
    </row>
    <row r="146" spans="1:13">
      <c r="B146" s="615" t="s">
        <v>1358</v>
      </c>
    </row>
    <row r="148" spans="1:13">
      <c r="B148" s="99" t="s">
        <v>1359</v>
      </c>
    </row>
    <row r="149" spans="1:13" ht="24">
      <c r="B149" s="624" t="s">
        <v>1374</v>
      </c>
      <c r="C149" s="624"/>
      <c r="D149" s="624"/>
      <c r="E149" s="624"/>
      <c r="F149" s="624"/>
      <c r="G149" s="624"/>
      <c r="H149" s="603"/>
      <c r="I149" s="603"/>
      <c r="J149" s="603"/>
      <c r="K149" s="603"/>
      <c r="L149" s="603"/>
      <c r="M149" s="603"/>
    </row>
    <row r="152" spans="1:13" ht="17.25">
      <c r="A152" s="103" t="s">
        <v>1360</v>
      </c>
    </row>
    <row r="153" spans="1:13">
      <c r="A153" s="99" t="s">
        <v>1361</v>
      </c>
    </row>
    <row r="155" spans="1:13" ht="21">
      <c r="A155" s="625" t="s">
        <v>1378</v>
      </c>
    </row>
    <row r="157" spans="1:13">
      <c r="A157" s="186" t="s">
        <v>1362</v>
      </c>
      <c r="B157" s="136"/>
      <c r="C157" s="136"/>
      <c r="D157" s="136"/>
      <c r="E157" s="136"/>
      <c r="F157" s="136"/>
      <c r="G157" s="136"/>
      <c r="H157" s="136"/>
      <c r="I157" s="137"/>
    </row>
    <row r="158" spans="1:13">
      <c r="A158" s="187" t="s">
        <v>1363</v>
      </c>
      <c r="B158" s="188"/>
      <c r="C158" s="188"/>
      <c r="D158" s="188"/>
      <c r="E158" s="188"/>
      <c r="F158" s="188"/>
      <c r="G158" s="188"/>
      <c r="H158" s="188"/>
      <c r="I158" s="189"/>
    </row>
    <row r="159" spans="1:13">
      <c r="A159" s="138" t="s">
        <v>1364</v>
      </c>
      <c r="B159" s="139"/>
      <c r="C159" s="139"/>
      <c r="D159" s="139"/>
      <c r="E159" s="139"/>
      <c r="F159" s="139"/>
      <c r="G159" s="139"/>
      <c r="H159" s="139"/>
      <c r="I159" s="140"/>
    </row>
    <row r="161" spans="1:9">
      <c r="A161" s="186" t="s">
        <v>1365</v>
      </c>
      <c r="B161" s="136"/>
      <c r="C161" s="136"/>
      <c r="D161" s="136"/>
      <c r="E161" s="136"/>
      <c r="F161" s="136"/>
      <c r="G161" s="136"/>
      <c r="H161" s="136"/>
      <c r="I161" s="137"/>
    </row>
    <row r="162" spans="1:9">
      <c r="A162" s="187" t="s">
        <v>1366</v>
      </c>
      <c r="B162" s="188"/>
      <c r="C162" s="188"/>
      <c r="D162" s="188"/>
      <c r="E162" s="188"/>
      <c r="F162" s="188"/>
      <c r="G162" s="188"/>
      <c r="H162" s="188"/>
      <c r="I162" s="189"/>
    </row>
    <row r="163" spans="1:9">
      <c r="A163" s="187" t="s">
        <v>1367</v>
      </c>
      <c r="B163" s="188"/>
      <c r="C163" s="188"/>
      <c r="D163" s="188"/>
      <c r="E163" s="188"/>
      <c r="F163" s="188"/>
      <c r="G163" s="188"/>
      <c r="H163" s="188"/>
      <c r="I163" s="189"/>
    </row>
    <row r="164" spans="1:9">
      <c r="A164" s="138" t="s">
        <v>1368</v>
      </c>
      <c r="B164" s="139"/>
      <c r="C164" s="139"/>
      <c r="D164" s="139"/>
      <c r="E164" s="139"/>
      <c r="F164" s="139"/>
      <c r="G164" s="139"/>
      <c r="H164" s="139"/>
      <c r="I164" s="140"/>
    </row>
    <row r="166" spans="1:9">
      <c r="A166" s="186" t="s">
        <v>1369</v>
      </c>
      <c r="B166" s="136"/>
      <c r="C166" s="136"/>
      <c r="D166" s="136"/>
      <c r="E166" s="136"/>
      <c r="F166" s="136"/>
      <c r="G166" s="136"/>
      <c r="H166" s="136"/>
      <c r="I166" s="137"/>
    </row>
    <row r="167" spans="1:9">
      <c r="A167" s="187" t="s">
        <v>1370</v>
      </c>
      <c r="B167" s="188"/>
      <c r="C167" s="188"/>
      <c r="D167" s="188"/>
      <c r="E167" s="188"/>
      <c r="F167" s="188"/>
      <c r="G167" s="188"/>
      <c r="H167" s="188"/>
      <c r="I167" s="189"/>
    </row>
    <row r="168" spans="1:9">
      <c r="A168" s="187" t="s">
        <v>1371</v>
      </c>
      <c r="B168" s="188"/>
      <c r="C168" s="188"/>
      <c r="D168" s="188"/>
      <c r="E168" s="188"/>
      <c r="F168" s="188"/>
      <c r="G168" s="188"/>
      <c r="H168" s="188"/>
      <c r="I168" s="189"/>
    </row>
    <row r="169" spans="1:9">
      <c r="A169" s="138" t="s">
        <v>1372</v>
      </c>
      <c r="B169" s="139"/>
      <c r="C169" s="139"/>
      <c r="D169" s="139"/>
      <c r="E169" s="139"/>
      <c r="F169" s="139"/>
      <c r="G169" s="139"/>
      <c r="H169" s="139"/>
      <c r="I169" s="140"/>
    </row>
    <row r="173" spans="1:9" s="626" customFormat="1"/>
    <row r="174" spans="1:9" s="626" customFormat="1"/>
    <row r="176" spans="1:9" ht="30.75">
      <c r="A176" s="627" t="s">
        <v>1373</v>
      </c>
    </row>
    <row r="179" spans="1:1">
      <c r="A179" s="99" t="s">
        <v>1375</v>
      </c>
    </row>
    <row r="181" spans="1:1">
      <c r="A181" s="99" t="s">
        <v>1376</v>
      </c>
    </row>
    <row r="182" spans="1:1">
      <c r="A182" s="99" t="s">
        <v>1377</v>
      </c>
    </row>
    <row r="184" spans="1:1">
      <c r="A184" s="99" t="s">
        <v>1379</v>
      </c>
    </row>
    <row r="185" spans="1:1">
      <c r="A185" s="99" t="s">
        <v>1380</v>
      </c>
    </row>
    <row r="186" spans="1:1">
      <c r="A186" s="99" t="s">
        <v>1381</v>
      </c>
    </row>
    <row r="188" spans="1:1">
      <c r="A188" s="99" t="s">
        <v>1382</v>
      </c>
    </row>
    <row r="189" spans="1:1">
      <c r="A189" s="99" t="s">
        <v>1383</v>
      </c>
    </row>
    <row r="191" spans="1:1">
      <c r="A191" s="99" t="s">
        <v>1384</v>
      </c>
    </row>
    <row r="193" spans="1:8" ht="25.5">
      <c r="A193" s="628" t="s">
        <v>1385</v>
      </c>
    </row>
    <row r="194" spans="1:8">
      <c r="A194" s="604" t="s">
        <v>1386</v>
      </c>
      <c r="B194" s="605"/>
      <c r="C194" s="605"/>
      <c r="D194" s="605"/>
      <c r="E194" s="605"/>
      <c r="F194" s="606"/>
    </row>
    <row r="195" spans="1:8">
      <c r="A195" s="607" t="s">
        <v>1387</v>
      </c>
      <c r="B195" s="608"/>
      <c r="C195" s="608"/>
      <c r="D195" s="608"/>
      <c r="E195" s="608"/>
      <c r="F195" s="609"/>
    </row>
    <row r="196" spans="1:8">
      <c r="A196" s="610" t="s">
        <v>1388</v>
      </c>
      <c r="B196" s="611"/>
      <c r="C196" s="611"/>
      <c r="D196" s="611"/>
      <c r="E196" s="611"/>
      <c r="F196" s="612"/>
    </row>
    <row r="197" spans="1:8">
      <c r="A197" s="99" t="s">
        <v>1389</v>
      </c>
    </row>
    <row r="199" spans="1:8" ht="24">
      <c r="A199" s="98" t="s">
        <v>1390</v>
      </c>
    </row>
    <row r="200" spans="1:8">
      <c r="A200" s="604" t="s">
        <v>1391</v>
      </c>
      <c r="B200" s="605"/>
      <c r="C200" s="605"/>
      <c r="D200" s="605"/>
      <c r="E200" s="605"/>
      <c r="F200" s="605"/>
      <c r="G200" s="606"/>
    </row>
    <row r="201" spans="1:8">
      <c r="A201" s="610"/>
      <c r="B201" s="611"/>
      <c r="C201" s="611"/>
      <c r="D201" s="611"/>
      <c r="E201" s="611"/>
      <c r="F201" s="611"/>
      <c r="G201" s="612"/>
    </row>
    <row r="203" spans="1:8" ht="12" thickBot="1">
      <c r="A203" s="99" t="s">
        <v>1396</v>
      </c>
    </row>
    <row r="204" spans="1:8">
      <c r="A204" s="629" t="s">
        <v>1392</v>
      </c>
      <c r="B204" s="630"/>
      <c r="C204" s="630"/>
      <c r="D204" s="630"/>
      <c r="E204" s="630"/>
      <c r="F204" s="630"/>
      <c r="G204" s="630"/>
      <c r="H204" s="631"/>
    </row>
    <row r="205" spans="1:8">
      <c r="A205" s="632"/>
      <c r="B205" s="633"/>
      <c r="C205" s="633"/>
      <c r="D205" s="633"/>
      <c r="E205" s="633"/>
      <c r="F205" s="633"/>
      <c r="G205" s="633"/>
      <c r="H205" s="634"/>
    </row>
    <row r="206" spans="1:8">
      <c r="A206" s="632" t="s">
        <v>1393</v>
      </c>
      <c r="B206" s="633"/>
      <c r="C206" s="633"/>
      <c r="D206" s="633"/>
      <c r="E206" s="633"/>
      <c r="F206" s="633"/>
      <c r="G206" s="633"/>
      <c r="H206" s="634"/>
    </row>
    <row r="207" spans="1:8">
      <c r="A207" s="632"/>
      <c r="B207" s="633"/>
      <c r="C207" s="633"/>
      <c r="D207" s="633"/>
      <c r="E207" s="633"/>
      <c r="F207" s="633"/>
      <c r="G207" s="633"/>
      <c r="H207" s="634"/>
    </row>
    <row r="208" spans="1:8">
      <c r="A208" s="632" t="s">
        <v>1394</v>
      </c>
      <c r="B208" s="633"/>
      <c r="C208" s="633"/>
      <c r="D208" s="633"/>
      <c r="E208" s="633"/>
      <c r="F208" s="633"/>
      <c r="G208" s="633"/>
      <c r="H208" s="634"/>
    </row>
    <row r="209" spans="1:8">
      <c r="A209" s="632" t="s">
        <v>1395</v>
      </c>
      <c r="B209" s="633"/>
      <c r="C209" s="633"/>
      <c r="D209" s="633"/>
      <c r="E209" s="633"/>
      <c r="F209" s="633"/>
      <c r="G209" s="633"/>
      <c r="H209" s="634"/>
    </row>
    <row r="210" spans="1:8" ht="12" thickBot="1">
      <c r="A210" s="635"/>
      <c r="B210" s="636"/>
      <c r="C210" s="636"/>
      <c r="D210" s="636"/>
      <c r="E210" s="636"/>
      <c r="F210" s="636"/>
      <c r="G210" s="636"/>
      <c r="H210" s="637"/>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496"/>
  <sheetViews>
    <sheetView showGridLines="0" tabSelected="1" topLeftCell="A186" zoomScaleNormal="100" workbookViewId="0">
      <selection activeCell="N209" sqref="N209"/>
    </sheetView>
  </sheetViews>
  <sheetFormatPr defaultRowHeight="11.25"/>
  <cols>
    <col min="1" max="16384" width="9" style="87"/>
  </cols>
  <sheetData>
    <row r="1" spans="1:1" ht="55.5">
      <c r="A1" s="638" t="s">
        <v>1397</v>
      </c>
    </row>
    <row r="3" spans="1:1" ht="21">
      <c r="A3" s="206" t="s">
        <v>1398</v>
      </c>
    </row>
    <row r="5" spans="1:1">
      <c r="A5" s="87" t="s">
        <v>1399</v>
      </c>
    </row>
    <row r="18" spans="1:5" ht="13.5">
      <c r="A18" s="639" t="s">
        <v>1400</v>
      </c>
    </row>
    <row r="22" spans="1:5" ht="21">
      <c r="A22" s="206" t="s">
        <v>1401</v>
      </c>
    </row>
    <row r="24" spans="1:5">
      <c r="A24" s="87" t="s">
        <v>1402</v>
      </c>
    </row>
    <row r="26" spans="1:5">
      <c r="A26" s="87" t="s">
        <v>1403</v>
      </c>
    </row>
    <row r="27" spans="1:5">
      <c r="A27" s="87" t="s">
        <v>1404</v>
      </c>
    </row>
    <row r="29" spans="1:5">
      <c r="A29" s="87" t="s">
        <v>1405</v>
      </c>
    </row>
    <row r="30" spans="1:5">
      <c r="A30" s="87" t="s">
        <v>1406</v>
      </c>
    </row>
    <row r="32" spans="1:5" ht="28.5">
      <c r="A32" s="640" t="s">
        <v>1407</v>
      </c>
      <c r="B32" s="641"/>
      <c r="C32" s="641"/>
      <c r="D32" s="264"/>
      <c r="E32" s="264"/>
    </row>
    <row r="34" spans="1:7" ht="12">
      <c r="A34" s="642" t="s">
        <v>1408</v>
      </c>
      <c r="B34" s="642"/>
      <c r="C34" s="642"/>
      <c r="D34" s="642"/>
      <c r="E34" s="642"/>
      <c r="F34" s="642"/>
      <c r="G34" s="642"/>
    </row>
    <row r="35" spans="1:7" ht="12">
      <c r="A35" s="642" t="s">
        <v>1409</v>
      </c>
      <c r="B35" s="642"/>
      <c r="C35" s="642"/>
      <c r="D35" s="642"/>
      <c r="E35" s="642"/>
      <c r="F35" s="642"/>
      <c r="G35" s="642"/>
    </row>
    <row r="38" spans="1:7" ht="21">
      <c r="A38" s="206" t="s">
        <v>1410</v>
      </c>
    </row>
    <row r="40" spans="1:7">
      <c r="A40" s="87" t="s">
        <v>1411</v>
      </c>
    </row>
    <row r="41" spans="1:7">
      <c r="A41" s="87" t="s">
        <v>1412</v>
      </c>
    </row>
    <row r="43" spans="1:7">
      <c r="A43" s="87" t="s">
        <v>1413</v>
      </c>
    </row>
    <row r="44" spans="1:7">
      <c r="A44" s="87" t="s">
        <v>1414</v>
      </c>
    </row>
    <row r="45" spans="1:7">
      <c r="A45" s="87" t="s">
        <v>1415</v>
      </c>
    </row>
    <row r="46" spans="1:7">
      <c r="A46" s="87" t="s">
        <v>1416</v>
      </c>
    </row>
    <row r="48" spans="1:7">
      <c r="A48" s="87" t="s">
        <v>1417</v>
      </c>
    </row>
    <row r="49" spans="1:11">
      <c r="A49" s="278" t="s">
        <v>1418</v>
      </c>
      <c r="B49" s="279"/>
      <c r="C49" s="279"/>
      <c r="D49" s="279"/>
      <c r="E49" s="280"/>
    </row>
    <row r="50" spans="1:11">
      <c r="A50" s="281" t="s">
        <v>1419</v>
      </c>
      <c r="B50" s="282"/>
      <c r="C50" s="282"/>
      <c r="D50" s="282"/>
      <c r="E50" s="283"/>
    </row>
    <row r="51" spans="1:11">
      <c r="A51" s="281" t="s">
        <v>1420</v>
      </c>
      <c r="B51" s="282"/>
      <c r="C51" s="282"/>
      <c r="D51" s="282"/>
      <c r="E51" s="283"/>
    </row>
    <row r="52" spans="1:11">
      <c r="A52" s="281" t="s">
        <v>1421</v>
      </c>
      <c r="B52" s="282"/>
      <c r="C52" s="282"/>
      <c r="D52" s="282"/>
      <c r="E52" s="283"/>
    </row>
    <row r="53" spans="1:11">
      <c r="A53" s="284"/>
      <c r="B53" s="285"/>
      <c r="C53" s="285"/>
      <c r="D53" s="285"/>
      <c r="E53" s="286"/>
    </row>
    <row r="55" spans="1:11" ht="24">
      <c r="A55" s="643" t="s">
        <v>1422</v>
      </c>
      <c r="B55" s="644"/>
      <c r="C55" s="644"/>
      <c r="D55" s="644"/>
      <c r="E55" s="644"/>
      <c r="F55" s="644"/>
      <c r="G55" s="645"/>
      <c r="H55" s="645"/>
      <c r="I55" s="645"/>
      <c r="J55" s="645"/>
      <c r="K55" s="646"/>
    </row>
    <row r="56" spans="1:11" ht="24">
      <c r="A56" s="647" t="s">
        <v>1423</v>
      </c>
      <c r="B56" s="648"/>
      <c r="C56" s="648"/>
      <c r="D56" s="648"/>
      <c r="E56" s="648"/>
      <c r="F56" s="648"/>
      <c r="G56" s="649"/>
      <c r="H56" s="649"/>
      <c r="I56" s="649"/>
      <c r="J56" s="649"/>
      <c r="K56" s="650"/>
    </row>
    <row r="57" spans="1:11" ht="24">
      <c r="A57" s="647" t="s">
        <v>1424</v>
      </c>
      <c r="B57" s="648"/>
      <c r="C57" s="648"/>
      <c r="D57" s="648"/>
      <c r="E57" s="648"/>
      <c r="F57" s="648"/>
      <c r="G57" s="649"/>
      <c r="H57" s="649"/>
      <c r="I57" s="649"/>
      <c r="J57" s="649"/>
      <c r="K57" s="650"/>
    </row>
    <row r="58" spans="1:11" ht="24">
      <c r="A58" s="651"/>
      <c r="B58" s="652"/>
      <c r="C58" s="652"/>
      <c r="D58" s="652"/>
      <c r="E58" s="652"/>
      <c r="F58" s="652"/>
      <c r="G58" s="653"/>
      <c r="H58" s="653"/>
      <c r="I58" s="653"/>
      <c r="J58" s="653"/>
      <c r="K58" s="654"/>
    </row>
    <row r="62" spans="1:11">
      <c r="A62" s="87" t="s">
        <v>1425</v>
      </c>
    </row>
    <row r="77" spans="1:12">
      <c r="A77" s="211" t="s">
        <v>1426</v>
      </c>
    </row>
    <row r="79" spans="1:12" ht="18.75">
      <c r="A79" s="657" t="s">
        <v>1427</v>
      </c>
      <c r="B79" s="657"/>
      <c r="C79" s="657"/>
      <c r="D79" s="657"/>
      <c r="E79" s="657"/>
      <c r="F79" s="657"/>
      <c r="G79" s="657"/>
      <c r="H79" s="264"/>
      <c r="I79" s="264"/>
      <c r="J79" s="264"/>
      <c r="K79" s="264"/>
      <c r="L79" s="264"/>
    </row>
    <row r="80" spans="1:12" ht="18.75">
      <c r="A80" s="289"/>
      <c r="B80" s="289"/>
      <c r="C80" s="289"/>
      <c r="D80" s="289"/>
      <c r="E80" s="289"/>
      <c r="F80" s="289"/>
      <c r="G80" s="289"/>
    </row>
    <row r="82" spans="1:10">
      <c r="A82" s="211" t="s">
        <v>1428</v>
      </c>
    </row>
    <row r="83" spans="1:10">
      <c r="A83" s="87" t="s">
        <v>1429</v>
      </c>
    </row>
    <row r="85" spans="1:10">
      <c r="A85" s="87" t="s">
        <v>1430</v>
      </c>
    </row>
    <row r="87" spans="1:10" ht="21">
      <c r="A87" s="655" t="s">
        <v>1431</v>
      </c>
      <c r="B87" s="655"/>
      <c r="C87" s="655"/>
      <c r="D87" s="655"/>
      <c r="E87" s="656"/>
      <c r="F87" s="656"/>
    </row>
    <row r="90" spans="1:10">
      <c r="A90" s="211" t="s">
        <v>1432</v>
      </c>
      <c r="D90" s="87" t="s">
        <v>1434</v>
      </c>
      <c r="F90" s="87" t="s">
        <v>1437</v>
      </c>
    </row>
    <row r="92" spans="1:10" ht="21">
      <c r="A92" s="87" t="s">
        <v>1433</v>
      </c>
      <c r="F92" s="655" t="s">
        <v>1438</v>
      </c>
      <c r="G92" s="264"/>
      <c r="H92" s="264"/>
      <c r="I92" s="264"/>
      <c r="J92" s="264"/>
    </row>
    <row r="93" spans="1:10" ht="21">
      <c r="F93" s="655" t="s">
        <v>1439</v>
      </c>
      <c r="G93" s="264"/>
      <c r="H93" s="264"/>
      <c r="I93" s="264"/>
      <c r="J93" s="264"/>
    </row>
    <row r="95" spans="1:10">
      <c r="D95" s="87" t="s">
        <v>1435</v>
      </c>
    </row>
    <row r="101" spans="1:8">
      <c r="B101" s="360" t="s">
        <v>1436</v>
      </c>
    </row>
    <row r="104" spans="1:8" s="387" customFormat="1"/>
    <row r="106" spans="1:8" ht="18.75">
      <c r="A106" s="289" t="s">
        <v>1440</v>
      </c>
    </row>
    <row r="108" spans="1:8" ht="24.75" thickBot="1">
      <c r="A108" s="40" t="s">
        <v>1441</v>
      </c>
    </row>
    <row r="109" spans="1:8" ht="14.25">
      <c r="A109" s="658" t="s">
        <v>1442</v>
      </c>
      <c r="B109" s="659"/>
      <c r="C109" s="659"/>
      <c r="D109" s="659"/>
      <c r="E109" s="659"/>
      <c r="F109" s="659"/>
      <c r="G109" s="659"/>
      <c r="H109" s="660"/>
    </row>
    <row r="110" spans="1:8" ht="14.25">
      <c r="A110" s="661" t="s">
        <v>1443</v>
      </c>
      <c r="B110" s="662"/>
      <c r="C110" s="662"/>
      <c r="D110" s="662"/>
      <c r="E110" s="662"/>
      <c r="F110" s="662"/>
      <c r="G110" s="662"/>
      <c r="H110" s="663"/>
    </row>
    <row r="111" spans="1:8" ht="14.25">
      <c r="A111" s="661"/>
      <c r="B111" s="662"/>
      <c r="C111" s="662"/>
      <c r="D111" s="662"/>
      <c r="E111" s="662"/>
      <c r="F111" s="662"/>
      <c r="G111" s="662"/>
      <c r="H111" s="663"/>
    </row>
    <row r="112" spans="1:8" ht="14.25">
      <c r="A112" s="661" t="s">
        <v>1444</v>
      </c>
      <c r="B112" s="662"/>
      <c r="C112" s="662"/>
      <c r="D112" s="662"/>
      <c r="E112" s="662"/>
      <c r="F112" s="662"/>
      <c r="G112" s="662"/>
      <c r="H112" s="663"/>
    </row>
    <row r="113" spans="1:12" ht="14.25">
      <c r="A113" s="661" t="s">
        <v>1445</v>
      </c>
      <c r="B113" s="662"/>
      <c r="C113" s="662"/>
      <c r="D113" s="662"/>
      <c r="E113" s="662"/>
      <c r="F113" s="662"/>
      <c r="G113" s="662"/>
      <c r="H113" s="663"/>
    </row>
    <row r="114" spans="1:12" ht="15" thickBot="1">
      <c r="A114" s="664"/>
      <c r="B114" s="665"/>
      <c r="C114" s="665"/>
      <c r="D114" s="665"/>
      <c r="E114" s="665"/>
      <c r="F114" s="665"/>
      <c r="G114" s="665"/>
      <c r="H114" s="666"/>
    </row>
    <row r="115" spans="1:12" ht="14.25">
      <c r="A115" s="265"/>
      <c r="B115" s="265"/>
      <c r="C115" s="265"/>
      <c r="D115" s="265"/>
      <c r="E115" s="265"/>
      <c r="F115" s="265"/>
      <c r="G115" s="265"/>
      <c r="H115" s="265"/>
    </row>
    <row r="116" spans="1:12" ht="14.25">
      <c r="A116" s="265"/>
      <c r="B116" s="265"/>
      <c r="C116" s="265"/>
      <c r="D116" s="265"/>
      <c r="E116" s="265"/>
      <c r="F116" s="265"/>
      <c r="G116" s="265"/>
      <c r="H116" s="265"/>
    </row>
    <row r="117" spans="1:12" ht="24.75" thickBot="1">
      <c r="A117" s="40" t="s">
        <v>1446</v>
      </c>
    </row>
    <row r="118" spans="1:12" ht="14.25">
      <c r="A118" s="658" t="s">
        <v>1447</v>
      </c>
      <c r="B118" s="659"/>
      <c r="C118" s="659"/>
      <c r="D118" s="659"/>
      <c r="E118" s="659"/>
      <c r="F118" s="659"/>
      <c r="G118" s="659"/>
      <c r="H118" s="659"/>
      <c r="I118" s="659"/>
      <c r="J118" s="667"/>
      <c r="K118" s="667"/>
      <c r="L118" s="668"/>
    </row>
    <row r="119" spans="1:12" ht="14.25">
      <c r="A119" s="661"/>
      <c r="B119" s="662"/>
      <c r="C119" s="662"/>
      <c r="D119" s="662"/>
      <c r="E119" s="662"/>
      <c r="F119" s="662"/>
      <c r="G119" s="662"/>
      <c r="H119" s="662"/>
      <c r="I119" s="662"/>
      <c r="J119" s="263"/>
      <c r="K119" s="263"/>
      <c r="L119" s="669"/>
    </row>
    <row r="120" spans="1:12" ht="14.25">
      <c r="A120" s="661" t="s">
        <v>1450</v>
      </c>
      <c r="B120" s="662"/>
      <c r="C120" s="662"/>
      <c r="D120" s="662"/>
      <c r="E120" s="662"/>
      <c r="F120" s="662"/>
      <c r="G120" s="662"/>
      <c r="H120" s="662"/>
      <c r="I120" s="662"/>
      <c r="J120" s="263"/>
      <c r="K120" s="263"/>
      <c r="L120" s="669"/>
    </row>
    <row r="121" spans="1:12" ht="14.25">
      <c r="A121" s="661"/>
      <c r="B121" s="662"/>
      <c r="C121" s="662"/>
      <c r="D121" s="662"/>
      <c r="E121" s="662"/>
      <c r="F121" s="662"/>
      <c r="G121" s="662"/>
      <c r="H121" s="662"/>
      <c r="I121" s="662"/>
      <c r="J121" s="263"/>
      <c r="K121" s="263"/>
      <c r="L121" s="669"/>
    </row>
    <row r="122" spans="1:12" ht="21">
      <c r="A122" s="672" t="s">
        <v>1448</v>
      </c>
      <c r="B122" s="673"/>
      <c r="C122" s="673"/>
      <c r="D122" s="662"/>
      <c r="E122" s="662"/>
      <c r="F122" s="662"/>
      <c r="G122" s="662"/>
      <c r="H122" s="662"/>
      <c r="I122" s="662"/>
      <c r="J122" s="263"/>
      <c r="K122" s="263"/>
      <c r="L122" s="669"/>
    </row>
    <row r="123" spans="1:12" ht="14.25">
      <c r="A123" s="661"/>
      <c r="B123" s="662"/>
      <c r="C123" s="662"/>
      <c r="D123" s="662"/>
      <c r="E123" s="662"/>
      <c r="F123" s="662"/>
      <c r="G123" s="662"/>
      <c r="H123" s="662"/>
      <c r="I123" s="662"/>
      <c r="J123" s="263"/>
      <c r="K123" s="263"/>
      <c r="L123" s="669"/>
    </row>
    <row r="124" spans="1:12" ht="14.25">
      <c r="A124" s="661" t="s">
        <v>1449</v>
      </c>
      <c r="B124" s="662"/>
      <c r="C124" s="662"/>
      <c r="D124" s="662"/>
      <c r="E124" s="662"/>
      <c r="F124" s="662"/>
      <c r="G124" s="662"/>
      <c r="H124" s="662"/>
      <c r="I124" s="662"/>
      <c r="J124" s="263"/>
      <c r="K124" s="263"/>
      <c r="L124" s="669"/>
    </row>
    <row r="125" spans="1:12" ht="15" thickBot="1">
      <c r="A125" s="664"/>
      <c r="B125" s="665"/>
      <c r="C125" s="665"/>
      <c r="D125" s="665"/>
      <c r="E125" s="665"/>
      <c r="F125" s="665"/>
      <c r="G125" s="665"/>
      <c r="H125" s="665"/>
      <c r="I125" s="665"/>
      <c r="J125" s="670"/>
      <c r="K125" s="670"/>
      <c r="L125" s="671"/>
    </row>
    <row r="130" spans="1:6" s="674" customFormat="1"/>
    <row r="132" spans="1:6" ht="30.75">
      <c r="A132" s="72" t="s">
        <v>1451</v>
      </c>
    </row>
    <row r="133" spans="1:6">
      <c r="A133" s="87" t="s">
        <v>1463</v>
      </c>
    </row>
    <row r="134" spans="1:6">
      <c r="A134" s="87" t="s">
        <v>1452</v>
      </c>
    </row>
    <row r="136" spans="1:6">
      <c r="A136" s="87" t="s">
        <v>1453</v>
      </c>
    </row>
    <row r="137" spans="1:6" ht="12" customHeight="1"/>
    <row r="138" spans="1:6">
      <c r="A138" s="87" t="s">
        <v>1454</v>
      </c>
    </row>
    <row r="139" spans="1:6">
      <c r="A139" s="87" t="s">
        <v>1455</v>
      </c>
    </row>
    <row r="140" spans="1:6">
      <c r="A140" s="87" t="s">
        <v>1460</v>
      </c>
    </row>
    <row r="141" spans="1:6">
      <c r="A141" s="87" t="s">
        <v>1456</v>
      </c>
    </row>
    <row r="143" spans="1:6" ht="14.25">
      <c r="A143" s="675" t="s">
        <v>1457</v>
      </c>
      <c r="B143" s="675"/>
      <c r="C143" s="675"/>
      <c r="D143" s="675"/>
      <c r="E143" s="675"/>
      <c r="F143" s="675"/>
    </row>
    <row r="144" spans="1:6" ht="14.25">
      <c r="A144" s="675" t="s">
        <v>1461</v>
      </c>
      <c r="B144" s="675"/>
      <c r="C144" s="675"/>
      <c r="D144" s="675"/>
      <c r="E144" s="675"/>
      <c r="F144" s="675"/>
    </row>
    <row r="145" spans="1:10" ht="14.25">
      <c r="A145" s="675" t="s">
        <v>1458</v>
      </c>
      <c r="B145" s="675"/>
      <c r="C145" s="675"/>
      <c r="D145" s="675"/>
      <c r="E145" s="675"/>
      <c r="F145" s="675"/>
    </row>
    <row r="146" spans="1:10" ht="14.25">
      <c r="A146" s="675"/>
      <c r="B146" s="675"/>
      <c r="C146" s="675"/>
      <c r="D146" s="675"/>
      <c r="E146" s="675"/>
      <c r="F146" s="675"/>
    </row>
    <row r="147" spans="1:10" ht="14.25">
      <c r="A147" s="675" t="s">
        <v>1462</v>
      </c>
      <c r="B147" s="675"/>
      <c r="C147" s="675"/>
      <c r="D147" s="675"/>
      <c r="E147" s="675"/>
      <c r="F147" s="675"/>
    </row>
    <row r="148" spans="1:10" ht="14.25">
      <c r="A148" s="675"/>
      <c r="B148" s="675"/>
      <c r="C148" s="675"/>
      <c r="D148" s="675"/>
      <c r="E148" s="675"/>
      <c r="F148" s="675"/>
    </row>
    <row r="149" spans="1:10">
      <c r="A149" s="87" t="s">
        <v>1459</v>
      </c>
    </row>
    <row r="151" spans="1:10" ht="28.5">
      <c r="A151" s="676" t="s">
        <v>1464</v>
      </c>
      <c r="B151" s="264"/>
      <c r="C151" s="264"/>
      <c r="D151" s="264"/>
      <c r="E151" s="264"/>
      <c r="F151" s="264"/>
      <c r="G151" s="264"/>
      <c r="H151" s="264"/>
      <c r="I151" s="264"/>
      <c r="J151" s="264"/>
    </row>
    <row r="153" spans="1:10" ht="24">
      <c r="A153" s="677" t="s">
        <v>1465</v>
      </c>
      <c r="B153" s="264"/>
      <c r="C153" s="264"/>
      <c r="D153" s="264"/>
      <c r="E153" s="264"/>
      <c r="F153" s="264"/>
      <c r="G153" s="264"/>
      <c r="H153" s="264"/>
      <c r="I153" s="264"/>
      <c r="J153" s="264"/>
    </row>
    <row r="158" spans="1:10" ht="30.75">
      <c r="A158" s="72" t="s">
        <v>1466</v>
      </c>
    </row>
    <row r="159" spans="1:10">
      <c r="A159" s="87" t="s">
        <v>1463</v>
      </c>
    </row>
    <row r="160" spans="1:10">
      <c r="A160" s="678" t="s">
        <v>1467</v>
      </c>
      <c r="B160" s="678"/>
    </row>
    <row r="162" spans="1:12">
      <c r="A162" s="87" t="s">
        <v>1468</v>
      </c>
    </row>
    <row r="164" spans="1:12">
      <c r="A164" s="87" t="s">
        <v>1469</v>
      </c>
    </row>
    <row r="166" spans="1:12" ht="14.25">
      <c r="A166" s="675" t="s">
        <v>1470</v>
      </c>
    </row>
    <row r="167" spans="1:12" ht="14.25">
      <c r="A167" s="675" t="s">
        <v>1458</v>
      </c>
    </row>
    <row r="168" spans="1:12" ht="14.25">
      <c r="A168" s="675"/>
    </row>
    <row r="169" spans="1:12" ht="14.25">
      <c r="A169" s="675" t="s">
        <v>1471</v>
      </c>
    </row>
    <row r="171" spans="1:12">
      <c r="A171" s="87" t="s">
        <v>1472</v>
      </c>
    </row>
    <row r="172" spans="1:12">
      <c r="A172" s="87" t="s">
        <v>1474</v>
      </c>
    </row>
    <row r="174" spans="1:12" ht="28.5">
      <c r="A174" s="676" t="s">
        <v>1473</v>
      </c>
      <c r="B174" s="679"/>
      <c r="C174" s="679"/>
      <c r="D174" s="679"/>
      <c r="E174" s="679"/>
      <c r="F174" s="679"/>
      <c r="G174" s="679"/>
      <c r="H174" s="679"/>
      <c r="I174" s="679"/>
      <c r="J174" s="679"/>
      <c r="K174" s="679"/>
      <c r="L174" s="679"/>
    </row>
    <row r="178" spans="1:13" ht="30.75">
      <c r="A178" s="72" t="s">
        <v>1475</v>
      </c>
    </row>
    <row r="179" spans="1:13">
      <c r="A179" s="87" t="s">
        <v>1463</v>
      </c>
    </row>
    <row r="180" spans="1:13">
      <c r="A180" s="678" t="s">
        <v>1476</v>
      </c>
    </row>
    <row r="182" spans="1:13">
      <c r="A182" s="87" t="s">
        <v>1478</v>
      </c>
    </row>
    <row r="184" spans="1:13" ht="28.5">
      <c r="A184" s="676" t="s">
        <v>1477</v>
      </c>
      <c r="B184" s="679"/>
      <c r="C184" s="679"/>
      <c r="D184" s="679"/>
      <c r="E184" s="679"/>
      <c r="F184" s="679"/>
      <c r="G184" s="679"/>
      <c r="H184" s="679"/>
      <c r="I184" s="679"/>
      <c r="J184" s="679"/>
      <c r="K184" s="679"/>
      <c r="L184" s="679"/>
      <c r="M184" s="264"/>
    </row>
    <row r="186" spans="1:13" ht="28.5">
      <c r="A186" s="676" t="s">
        <v>1479</v>
      </c>
      <c r="B186" s="264"/>
      <c r="C186" s="264"/>
      <c r="D186" s="264"/>
      <c r="E186" s="264"/>
      <c r="F186" s="264"/>
      <c r="G186" s="264"/>
      <c r="H186" s="264"/>
      <c r="I186" s="264"/>
      <c r="J186" s="264"/>
      <c r="K186" s="264"/>
      <c r="L186" s="264"/>
      <c r="M186" s="264"/>
    </row>
    <row r="188" spans="1:13">
      <c r="A188" s="87" t="s">
        <v>1480</v>
      </c>
    </row>
    <row r="189" spans="1:13" ht="12" thickBot="1"/>
    <row r="190" spans="1:13" ht="18.75">
      <c r="A190" s="681" t="s">
        <v>1481</v>
      </c>
      <c r="B190" s="682"/>
      <c r="C190" s="682"/>
      <c r="D190" s="682"/>
      <c r="E190" s="682"/>
      <c r="F190" s="682"/>
      <c r="G190" s="682"/>
      <c r="H190" s="682"/>
      <c r="I190" s="682"/>
      <c r="J190" s="682"/>
      <c r="K190" s="682"/>
      <c r="L190" s="683"/>
      <c r="M190" s="684"/>
    </row>
    <row r="191" spans="1:13" ht="18.75">
      <c r="A191" s="685" t="s">
        <v>1482</v>
      </c>
      <c r="B191" s="686"/>
      <c r="C191" s="686"/>
      <c r="D191" s="686"/>
      <c r="E191" s="686" t="s">
        <v>1484</v>
      </c>
      <c r="F191" s="686"/>
      <c r="G191" s="686"/>
      <c r="H191" s="686"/>
      <c r="I191" s="686"/>
      <c r="J191" s="686"/>
      <c r="K191" s="686"/>
      <c r="L191" s="649"/>
      <c r="M191" s="687"/>
    </row>
    <row r="192" spans="1:13" ht="18.75">
      <c r="A192" s="685"/>
      <c r="B192" s="686"/>
      <c r="C192" s="686"/>
      <c r="D192" s="686"/>
      <c r="E192" s="686"/>
      <c r="F192" s="686"/>
      <c r="G192" s="686"/>
      <c r="H192" s="686"/>
      <c r="I192" s="686"/>
      <c r="J192" s="686"/>
      <c r="K192" s="686"/>
      <c r="L192" s="649"/>
      <c r="M192" s="687"/>
    </row>
    <row r="193" spans="1:13" ht="18.75">
      <c r="A193" s="685" t="s">
        <v>1483</v>
      </c>
      <c r="B193" s="686"/>
      <c r="C193" s="686"/>
      <c r="D193" s="686"/>
      <c r="E193" s="686"/>
      <c r="F193" s="686"/>
      <c r="G193" s="686"/>
      <c r="H193" s="686"/>
      <c r="I193" s="686"/>
      <c r="J193" s="686"/>
      <c r="K193" s="686"/>
      <c r="L193" s="649"/>
      <c r="M193" s="687"/>
    </row>
    <row r="194" spans="1:13" ht="18.75">
      <c r="A194" s="685" t="s">
        <v>1485</v>
      </c>
      <c r="B194" s="686"/>
      <c r="C194" s="686"/>
      <c r="D194" s="686"/>
      <c r="E194" s="686"/>
      <c r="F194" s="686"/>
      <c r="G194" s="686"/>
      <c r="H194" s="686"/>
      <c r="I194" s="686"/>
      <c r="J194" s="686"/>
      <c r="K194" s="686"/>
      <c r="L194" s="649"/>
      <c r="M194" s="687"/>
    </row>
    <row r="195" spans="1:13" ht="18.75">
      <c r="A195" s="685"/>
      <c r="B195" s="686"/>
      <c r="C195" s="686"/>
      <c r="D195" s="686"/>
      <c r="E195" s="686"/>
      <c r="F195" s="686"/>
      <c r="G195" s="686"/>
      <c r="H195" s="686"/>
      <c r="I195" s="686"/>
      <c r="J195" s="686"/>
      <c r="K195" s="686"/>
      <c r="L195" s="649"/>
      <c r="M195" s="687"/>
    </row>
    <row r="196" spans="1:13" ht="18.75">
      <c r="A196" s="685" t="s">
        <v>1486</v>
      </c>
      <c r="B196" s="686"/>
      <c r="C196" s="686"/>
      <c r="D196" s="686"/>
      <c r="E196" s="686"/>
      <c r="F196" s="686"/>
      <c r="G196" s="686"/>
      <c r="H196" s="686"/>
      <c r="I196" s="686"/>
      <c r="J196" s="686"/>
      <c r="K196" s="686"/>
      <c r="L196" s="649"/>
      <c r="M196" s="687"/>
    </row>
    <row r="197" spans="1:13" ht="18.75">
      <c r="A197" s="685" t="s">
        <v>1487</v>
      </c>
      <c r="B197" s="686"/>
      <c r="C197" s="686"/>
      <c r="D197" s="686"/>
      <c r="E197" s="686"/>
      <c r="F197" s="686"/>
      <c r="G197" s="686"/>
      <c r="H197" s="686"/>
      <c r="I197" s="686"/>
      <c r="J197" s="686"/>
      <c r="K197" s="686"/>
      <c r="L197" s="649"/>
      <c r="M197" s="687"/>
    </row>
    <row r="198" spans="1:13" ht="19.5" thickBot="1">
      <c r="A198" s="688"/>
      <c r="B198" s="689"/>
      <c r="C198" s="689"/>
      <c r="D198" s="689"/>
      <c r="E198" s="689"/>
      <c r="F198" s="689"/>
      <c r="G198" s="689"/>
      <c r="H198" s="689"/>
      <c r="I198" s="689"/>
      <c r="J198" s="689"/>
      <c r="K198" s="689"/>
      <c r="L198" s="690"/>
      <c r="M198" s="691"/>
    </row>
    <row r="199" spans="1:13" ht="18.75">
      <c r="A199" s="680"/>
      <c r="B199" s="680"/>
      <c r="C199" s="680"/>
      <c r="D199" s="680"/>
      <c r="E199" s="680"/>
      <c r="F199" s="680"/>
      <c r="G199" s="680"/>
      <c r="H199" s="680"/>
      <c r="I199" s="680"/>
      <c r="J199" s="680"/>
      <c r="K199" s="680"/>
    </row>
    <row r="200" spans="1:13" ht="18.75">
      <c r="A200" s="680"/>
      <c r="B200" s="680"/>
      <c r="C200" s="680"/>
      <c r="D200" s="680"/>
      <c r="E200" s="680"/>
      <c r="F200" s="680"/>
      <c r="G200" s="680"/>
      <c r="H200" s="680"/>
      <c r="I200" s="680"/>
      <c r="J200" s="680"/>
      <c r="K200" s="680"/>
    </row>
    <row r="201" spans="1:13" s="387" customFormat="1"/>
    <row r="203" spans="1:13" ht="42">
      <c r="A203" s="377" t="s">
        <v>1488</v>
      </c>
    </row>
    <row r="206" spans="1:13" s="693" customFormat="1" ht="17.25">
      <c r="A206" s="694" t="s">
        <v>1430</v>
      </c>
      <c r="B206" s="694"/>
      <c r="C206" s="694"/>
      <c r="D206" s="694"/>
      <c r="E206" s="694"/>
      <c r="F206" s="694"/>
      <c r="H206" s="744" t="s">
        <v>1583</v>
      </c>
      <c r="I206" s="744"/>
      <c r="J206" s="744"/>
    </row>
    <row r="207" spans="1:13" s="693" customFormat="1" ht="17.25">
      <c r="A207" s="694" t="s">
        <v>1431</v>
      </c>
      <c r="B207" s="694"/>
      <c r="C207" s="694"/>
      <c r="D207" s="694"/>
      <c r="E207" s="694"/>
      <c r="F207" s="694"/>
      <c r="H207" s="744" t="s">
        <v>1584</v>
      </c>
      <c r="I207" s="744"/>
      <c r="J207" s="744"/>
    </row>
    <row r="209" spans="1:5" ht="14.25">
      <c r="A209" s="265" t="s">
        <v>1489</v>
      </c>
    </row>
    <row r="211" spans="1:5">
      <c r="A211" s="87" t="s">
        <v>1490</v>
      </c>
    </row>
    <row r="212" spans="1:5">
      <c r="A212" s="87">
        <v>1</v>
      </c>
      <c r="B212" s="87" t="s">
        <v>1491</v>
      </c>
    </row>
    <row r="213" spans="1:5">
      <c r="A213" s="87">
        <v>2</v>
      </c>
      <c r="B213" s="87" t="s">
        <v>1492</v>
      </c>
    </row>
    <row r="214" spans="1:5">
      <c r="A214" s="87">
        <v>3</v>
      </c>
      <c r="B214" s="87" t="s">
        <v>1493</v>
      </c>
    </row>
    <row r="215" spans="1:5">
      <c r="A215" s="87">
        <v>4</v>
      </c>
      <c r="B215" s="87" t="s">
        <v>1494</v>
      </c>
    </row>
    <row r="217" spans="1:5">
      <c r="A217" s="87" t="s">
        <v>1495</v>
      </c>
    </row>
    <row r="221" spans="1:5" ht="17.25">
      <c r="A221" s="695" t="s">
        <v>1496</v>
      </c>
    </row>
    <row r="223" spans="1:5" ht="14.25">
      <c r="A223" s="696" t="s">
        <v>1497</v>
      </c>
      <c r="B223" s="697"/>
      <c r="C223" s="697"/>
      <c r="D223" s="697"/>
      <c r="E223" s="697"/>
    </row>
    <row r="224" spans="1:5" ht="14.25">
      <c r="A224" s="698"/>
      <c r="B224" s="699"/>
      <c r="C224" s="699"/>
      <c r="D224" s="699"/>
      <c r="E224" s="699"/>
    </row>
    <row r="225" spans="1:5" ht="14.25">
      <c r="A225" s="698"/>
      <c r="B225" s="699"/>
      <c r="C225" s="699"/>
      <c r="D225" s="699"/>
      <c r="E225" s="699"/>
    </row>
    <row r="238" spans="1:5" ht="13.5">
      <c r="C238"/>
    </row>
    <row r="240" spans="1:5" ht="14.25">
      <c r="A240" s="696" t="s">
        <v>1498</v>
      </c>
      <c r="B240" s="697"/>
      <c r="C240" s="697"/>
      <c r="D240" s="697"/>
      <c r="E240" s="697"/>
    </row>
    <row r="242" spans="1:5" ht="14.25">
      <c r="A242" s="698"/>
      <c r="B242" s="699"/>
      <c r="C242" s="699"/>
      <c r="D242" s="699"/>
      <c r="E242" s="699"/>
    </row>
    <row r="243" spans="1:5" ht="14.25">
      <c r="A243" s="698"/>
      <c r="B243" s="699"/>
      <c r="C243" s="699"/>
      <c r="D243" s="699"/>
      <c r="E243" s="699"/>
    </row>
    <row r="256" spans="1:5" ht="13.5">
      <c r="C256"/>
    </row>
    <row r="258" spans="1:5" ht="14.25">
      <c r="A258" s="696" t="s">
        <v>1499</v>
      </c>
      <c r="B258" s="697"/>
      <c r="C258" s="697"/>
      <c r="D258" s="697"/>
      <c r="E258" s="697"/>
    </row>
    <row r="260" spans="1:5" ht="14.25">
      <c r="A260" s="698"/>
      <c r="B260" s="699"/>
      <c r="C260" s="699"/>
      <c r="D260" s="699"/>
      <c r="E260" s="699"/>
    </row>
    <row r="261" spans="1:5" ht="14.25">
      <c r="A261" s="698"/>
      <c r="B261" s="699"/>
      <c r="C261" s="699"/>
      <c r="D261" s="699"/>
      <c r="E261" s="699"/>
    </row>
    <row r="277" spans="1:10" ht="14.25">
      <c r="A277" s="277" t="s">
        <v>1500</v>
      </c>
      <c r="B277" s="277"/>
      <c r="C277" s="277"/>
      <c r="D277" s="277"/>
      <c r="E277" s="277"/>
      <c r="F277" s="277"/>
      <c r="G277" s="277"/>
    </row>
    <row r="278" spans="1:10" ht="14.25">
      <c r="A278" s="277" t="s">
        <v>1504</v>
      </c>
      <c r="B278" s="277"/>
      <c r="C278" s="277"/>
      <c r="D278" s="277"/>
      <c r="E278" s="277"/>
      <c r="F278" s="277"/>
      <c r="G278" s="277"/>
    </row>
    <row r="279" spans="1:10" ht="14.25">
      <c r="A279" s="277"/>
      <c r="B279" s="277"/>
      <c r="C279" s="277"/>
      <c r="D279" s="277"/>
      <c r="E279" s="277"/>
      <c r="F279" s="277"/>
      <c r="G279" s="277"/>
    </row>
    <row r="280" spans="1:10" ht="14.25">
      <c r="A280" s="277" t="s">
        <v>1501</v>
      </c>
      <c r="B280" s="277"/>
      <c r="C280" s="277"/>
      <c r="D280" s="277"/>
      <c r="E280" s="277"/>
      <c r="F280" s="277"/>
      <c r="G280" s="277"/>
    </row>
    <row r="281" spans="1:10" ht="14.25">
      <c r="A281" s="701" t="s">
        <v>1461</v>
      </c>
      <c r="B281" s="700"/>
      <c r="C281" s="700"/>
      <c r="D281" s="700"/>
      <c r="E281" s="700"/>
      <c r="F281" s="700"/>
      <c r="G281" s="277"/>
    </row>
    <row r="282" spans="1:10" ht="14.25">
      <c r="A282" s="701" t="s">
        <v>1458</v>
      </c>
      <c r="B282" s="700"/>
      <c r="C282" s="700"/>
      <c r="D282" s="700"/>
      <c r="E282" s="700"/>
      <c r="F282" s="700"/>
      <c r="G282" s="277"/>
    </row>
    <row r="283" spans="1:10" ht="14.25">
      <c r="A283" s="701" t="s">
        <v>1462</v>
      </c>
      <c r="B283" s="700"/>
      <c r="C283" s="700"/>
      <c r="D283" s="700"/>
      <c r="E283" s="700"/>
      <c r="F283" s="700"/>
      <c r="G283" s="277"/>
    </row>
    <row r="284" spans="1:10" ht="14.25">
      <c r="A284" s="277"/>
      <c r="B284" s="277"/>
      <c r="C284" s="277"/>
      <c r="D284" s="277"/>
      <c r="E284" s="277"/>
      <c r="F284" s="277"/>
      <c r="G284" s="277"/>
    </row>
    <row r="285" spans="1:10" ht="14.25">
      <c r="A285" s="277" t="s">
        <v>1502</v>
      </c>
      <c r="B285" s="277"/>
      <c r="C285" s="277"/>
      <c r="D285" s="277"/>
      <c r="E285" s="277"/>
      <c r="F285" s="277"/>
      <c r="G285" s="277"/>
    </row>
    <row r="286" spans="1:10" ht="14.25">
      <c r="A286" s="277" t="s">
        <v>1503</v>
      </c>
      <c r="B286" s="277"/>
      <c r="C286" s="277"/>
      <c r="D286" s="277"/>
      <c r="E286" s="277"/>
      <c r="F286" s="277"/>
      <c r="G286" s="277"/>
    </row>
    <row r="287" spans="1:10" ht="15" thickBot="1">
      <c r="A287" s="277"/>
      <c r="B287" s="277"/>
      <c r="C287" s="277"/>
      <c r="D287" s="277"/>
      <c r="E287" s="277"/>
      <c r="F287" s="277"/>
      <c r="G287" s="277"/>
    </row>
    <row r="288" spans="1:10" ht="21">
      <c r="A288" s="703" t="s">
        <v>1505</v>
      </c>
      <c r="B288" s="704"/>
      <c r="C288" s="704"/>
      <c r="D288" s="704"/>
      <c r="E288" s="704"/>
      <c r="F288" s="704"/>
      <c r="G288" s="704"/>
      <c r="H288" s="704"/>
      <c r="I288" s="683"/>
      <c r="J288" s="684"/>
    </row>
    <row r="289" spans="1:10" ht="21">
      <c r="A289" s="705"/>
      <c r="B289" s="706"/>
      <c r="C289" s="706"/>
      <c r="D289" s="706"/>
      <c r="E289" s="706"/>
      <c r="F289" s="706"/>
      <c r="G289" s="706"/>
      <c r="H289" s="706"/>
      <c r="I289" s="649"/>
      <c r="J289" s="687"/>
    </row>
    <row r="290" spans="1:10" ht="21">
      <c r="A290" s="705" t="s">
        <v>1506</v>
      </c>
      <c r="B290" s="706"/>
      <c r="C290" s="706"/>
      <c r="D290" s="706"/>
      <c r="E290" s="706"/>
      <c r="F290" s="706"/>
      <c r="G290" s="706"/>
      <c r="H290" s="706"/>
      <c r="I290" s="649"/>
      <c r="J290" s="687"/>
    </row>
    <row r="291" spans="1:10" ht="21">
      <c r="A291" s="702"/>
      <c r="B291" s="649"/>
      <c r="C291" s="649"/>
      <c r="D291" s="649"/>
      <c r="E291" s="649"/>
      <c r="F291" s="649"/>
      <c r="G291" s="649"/>
      <c r="H291" s="649"/>
      <c r="I291" s="649"/>
      <c r="J291" s="687"/>
    </row>
    <row r="292" spans="1:10" ht="21">
      <c r="A292" s="702" t="s">
        <v>1507</v>
      </c>
      <c r="B292" s="649"/>
      <c r="C292" s="649"/>
      <c r="D292" s="649"/>
      <c r="E292" s="649"/>
      <c r="F292" s="649"/>
      <c r="G292" s="649"/>
      <c r="H292" s="649"/>
      <c r="I292" s="649"/>
      <c r="J292" s="687"/>
    </row>
    <row r="293" spans="1:10" ht="21">
      <c r="A293" s="702" t="s">
        <v>1508</v>
      </c>
      <c r="B293" s="649"/>
      <c r="C293" s="649"/>
      <c r="D293" s="649"/>
      <c r="E293" s="649"/>
      <c r="F293" s="649"/>
      <c r="G293" s="649"/>
      <c r="H293" s="649"/>
      <c r="I293" s="649"/>
      <c r="J293" s="687"/>
    </row>
    <row r="294" spans="1:10" ht="21">
      <c r="A294" s="702" t="s">
        <v>1509</v>
      </c>
      <c r="B294" s="649"/>
      <c r="C294" s="649"/>
      <c r="D294" s="649"/>
      <c r="E294" s="649"/>
      <c r="F294" s="649"/>
      <c r="G294" s="649"/>
      <c r="H294" s="649"/>
      <c r="I294" s="649"/>
      <c r="J294" s="687"/>
    </row>
    <row r="295" spans="1:10" ht="21.75" thickBot="1">
      <c r="A295" s="707" t="s">
        <v>1511</v>
      </c>
      <c r="B295" s="708"/>
      <c r="C295" s="708"/>
      <c r="D295" s="708"/>
      <c r="E295" s="690"/>
      <c r="F295" s="690"/>
      <c r="G295" s="690"/>
      <c r="H295" s="690"/>
      <c r="I295" s="690"/>
      <c r="J295" s="691"/>
    </row>
    <row r="298" spans="1:10">
      <c r="A298" s="87" t="s">
        <v>1512</v>
      </c>
    </row>
    <row r="299" spans="1:10">
      <c r="A299" s="87" t="s">
        <v>1513</v>
      </c>
    </row>
    <row r="301" spans="1:10">
      <c r="A301" s="87" t="s">
        <v>1514</v>
      </c>
    </row>
    <row r="303" spans="1:10">
      <c r="A303" s="87" t="s">
        <v>1515</v>
      </c>
    </row>
    <row r="304" spans="1:10">
      <c r="A304" s="87" t="s">
        <v>1516</v>
      </c>
    </row>
    <row r="306" spans="1:3">
      <c r="A306" s="87" t="s">
        <v>1517</v>
      </c>
    </row>
    <row r="307" spans="1:3">
      <c r="A307" s="87" t="s">
        <v>1518</v>
      </c>
    </row>
    <row r="309" spans="1:3">
      <c r="A309" s="709" t="s">
        <v>1508</v>
      </c>
      <c r="B309" s="92"/>
      <c r="C309" s="92"/>
    </row>
    <row r="310" spans="1:3">
      <c r="A310" s="709" t="s">
        <v>1509</v>
      </c>
      <c r="B310" s="92"/>
      <c r="C310" s="92"/>
    </row>
    <row r="311" spans="1:3" ht="12" thickBot="1">
      <c r="A311" s="710" t="s">
        <v>1510</v>
      </c>
      <c r="B311" s="92"/>
      <c r="C311" s="92"/>
    </row>
    <row r="315" spans="1:3" s="674" customFormat="1" ht="22.5" customHeight="1"/>
    <row r="317" spans="1:3" ht="55.5">
      <c r="A317" s="638" t="s">
        <v>1540</v>
      </c>
    </row>
    <row r="319" spans="1:3">
      <c r="A319" s="87" t="s">
        <v>1541</v>
      </c>
    </row>
    <row r="320" spans="1:3">
      <c r="A320" s="87" t="s">
        <v>1546</v>
      </c>
    </row>
    <row r="321" spans="1:19" ht="28.5">
      <c r="A321" s="711" t="s">
        <v>1542</v>
      </c>
      <c r="B321" s="279"/>
      <c r="C321" s="279"/>
      <c r="D321" s="279"/>
      <c r="E321" s="279"/>
      <c r="F321" s="279"/>
      <c r="G321" s="279"/>
      <c r="H321" s="279"/>
      <c r="I321" s="280"/>
    </row>
    <row r="322" spans="1:19">
      <c r="A322" s="281"/>
      <c r="B322" s="282"/>
      <c r="C322" s="282"/>
      <c r="D322" s="282"/>
      <c r="E322" s="282"/>
      <c r="F322" s="282"/>
      <c r="G322" s="282"/>
      <c r="H322" s="282"/>
      <c r="I322" s="283"/>
    </row>
    <row r="323" spans="1:19">
      <c r="A323" s="281" t="s">
        <v>1543</v>
      </c>
      <c r="B323" s="282"/>
      <c r="C323" s="282"/>
      <c r="D323" s="282"/>
      <c r="E323" s="282"/>
      <c r="F323" s="282"/>
      <c r="G323" s="282"/>
      <c r="H323" s="282"/>
      <c r="I323" s="283"/>
    </row>
    <row r="324" spans="1:19" ht="24">
      <c r="A324" s="712" t="s">
        <v>1510</v>
      </c>
      <c r="B324" s="713"/>
      <c r="C324" s="713"/>
      <c r="D324" s="713"/>
      <c r="E324" s="282"/>
      <c r="F324" s="282"/>
      <c r="G324" s="282"/>
      <c r="H324" s="282"/>
      <c r="I324" s="283"/>
    </row>
    <row r="325" spans="1:19">
      <c r="A325" s="281"/>
      <c r="B325" s="282"/>
      <c r="C325" s="282"/>
      <c r="D325" s="282"/>
      <c r="E325" s="282"/>
      <c r="F325" s="282"/>
      <c r="G325" s="282"/>
      <c r="H325" s="282"/>
      <c r="I325" s="283"/>
    </row>
    <row r="326" spans="1:19" ht="25.5">
      <c r="A326" s="714" t="s">
        <v>1544</v>
      </c>
      <c r="B326" s="282"/>
      <c r="C326" s="282"/>
      <c r="D326" s="282"/>
      <c r="E326" s="282"/>
      <c r="F326" s="282"/>
      <c r="G326" s="282"/>
      <c r="H326" s="282"/>
      <c r="I326" s="283"/>
    </row>
    <row r="327" spans="1:19">
      <c r="A327" s="284"/>
      <c r="B327" s="285"/>
      <c r="C327" s="285"/>
      <c r="D327" s="285"/>
      <c r="E327" s="285"/>
      <c r="F327" s="285"/>
      <c r="G327" s="285"/>
      <c r="H327" s="285"/>
      <c r="I327" s="286"/>
    </row>
    <row r="330" spans="1:19">
      <c r="A330" s="87" t="s">
        <v>1545</v>
      </c>
    </row>
    <row r="332" spans="1:19">
      <c r="A332" s="87" t="s">
        <v>1547</v>
      </c>
    </row>
    <row r="333" spans="1:19" ht="12" thickBot="1">
      <c r="A333" s="87" t="s">
        <v>1548</v>
      </c>
    </row>
    <row r="334" spans="1:19" ht="17.25">
      <c r="A334" s="715" t="s">
        <v>1550</v>
      </c>
      <c r="B334" s="716"/>
      <c r="C334" s="716"/>
      <c r="D334" s="716"/>
      <c r="E334" s="716"/>
      <c r="F334" s="716"/>
      <c r="G334" s="716"/>
      <c r="H334" s="716"/>
      <c r="I334" s="716"/>
      <c r="J334" s="716"/>
      <c r="K334" s="716"/>
      <c r="L334" s="716"/>
      <c r="M334" s="716"/>
      <c r="N334" s="716"/>
      <c r="O334" s="716"/>
      <c r="P334" s="716"/>
      <c r="Q334" s="683"/>
      <c r="R334" s="683"/>
      <c r="S334" s="684"/>
    </row>
    <row r="335" spans="1:19" ht="12" thickBot="1">
      <c r="A335" s="717"/>
      <c r="B335" s="718"/>
      <c r="C335" s="718"/>
      <c r="D335" s="718"/>
      <c r="E335" s="718"/>
      <c r="F335" s="718"/>
      <c r="G335" s="718"/>
      <c r="H335" s="718"/>
      <c r="I335" s="718"/>
      <c r="J335" s="718"/>
      <c r="K335" s="718"/>
      <c r="L335" s="718"/>
      <c r="M335" s="718"/>
      <c r="N335" s="718"/>
      <c r="O335" s="718"/>
      <c r="P335" s="718"/>
      <c r="Q335" s="690"/>
      <c r="R335" s="690"/>
      <c r="S335" s="691"/>
    </row>
    <row r="338" spans="1:12" s="242" customFormat="1" ht="28.5">
      <c r="A338" s="719" t="s">
        <v>1542</v>
      </c>
      <c r="B338" s="720"/>
      <c r="C338" s="720"/>
      <c r="D338" s="720"/>
      <c r="E338" s="720"/>
      <c r="F338" s="720"/>
    </row>
    <row r="345" spans="1:12">
      <c r="A345" s="87" t="s">
        <v>1551</v>
      </c>
    </row>
    <row r="346" spans="1:12">
      <c r="A346" s="721" t="s">
        <v>1552</v>
      </c>
      <c r="B346" s="722"/>
      <c r="C346" s="722"/>
      <c r="D346" s="722"/>
      <c r="E346" s="722"/>
      <c r="F346" s="722"/>
      <c r="G346" s="722"/>
      <c r="H346" s="722"/>
      <c r="I346" s="722"/>
      <c r="J346" s="722"/>
      <c r="K346" s="722"/>
      <c r="L346" s="723"/>
    </row>
    <row r="347" spans="1:12">
      <c r="A347" s="262"/>
      <c r="B347" s="263"/>
      <c r="C347" s="263"/>
      <c r="D347" s="263"/>
      <c r="E347" s="263"/>
      <c r="F347" s="263"/>
      <c r="G347" s="263"/>
      <c r="H347" s="263"/>
      <c r="I347" s="263"/>
      <c r="J347" s="263"/>
      <c r="K347" s="263"/>
      <c r="L347" s="724"/>
    </row>
    <row r="348" spans="1:12">
      <c r="A348" s="734" t="s">
        <v>1556</v>
      </c>
      <c r="B348" s="263"/>
      <c r="C348" s="263"/>
      <c r="D348" s="263"/>
      <c r="E348" s="263"/>
      <c r="F348" s="263"/>
      <c r="G348" s="263"/>
      <c r="H348" s="263"/>
      <c r="I348" s="263"/>
      <c r="J348" s="263"/>
      <c r="K348" s="263"/>
      <c r="L348" s="724"/>
    </row>
    <row r="349" spans="1:12">
      <c r="A349" s="262" t="s">
        <v>1553</v>
      </c>
      <c r="B349" s="263"/>
      <c r="C349" s="263"/>
      <c r="D349" s="263"/>
      <c r="E349" s="263"/>
      <c r="F349" s="263"/>
      <c r="G349" s="263"/>
      <c r="H349" s="263"/>
      <c r="I349" s="263"/>
      <c r="J349" s="263"/>
      <c r="K349" s="263"/>
      <c r="L349" s="724"/>
    </row>
    <row r="350" spans="1:12">
      <c r="A350" s="262" t="s">
        <v>1554</v>
      </c>
      <c r="B350" s="263"/>
      <c r="C350" s="263"/>
      <c r="D350" s="263"/>
      <c r="E350" s="263"/>
      <c r="F350" s="263"/>
      <c r="G350" s="263"/>
      <c r="H350" s="263"/>
      <c r="I350" s="263"/>
      <c r="J350" s="263"/>
      <c r="K350" s="263"/>
      <c r="L350" s="724"/>
    </row>
    <row r="351" spans="1:12">
      <c r="A351" s="262" t="s">
        <v>1555</v>
      </c>
      <c r="B351" s="263"/>
      <c r="C351" s="263"/>
      <c r="D351" s="263"/>
      <c r="E351" s="263"/>
      <c r="F351" s="263"/>
      <c r="G351" s="263"/>
      <c r="H351" s="263"/>
      <c r="I351" s="263"/>
      <c r="J351" s="263"/>
      <c r="K351" s="263"/>
      <c r="L351" s="724"/>
    </row>
    <row r="352" spans="1:12">
      <c r="A352" s="262"/>
      <c r="B352" s="263"/>
      <c r="C352" s="263"/>
      <c r="D352" s="263"/>
      <c r="E352" s="263"/>
      <c r="F352" s="263"/>
      <c r="G352" s="263"/>
      <c r="H352" s="263"/>
      <c r="I352" s="263"/>
      <c r="J352" s="263"/>
      <c r="K352" s="263"/>
      <c r="L352" s="724"/>
    </row>
    <row r="353" spans="1:12">
      <c r="A353" s="262" t="s">
        <v>1557</v>
      </c>
      <c r="B353" s="263"/>
      <c r="C353" s="263"/>
      <c r="D353" s="263"/>
      <c r="E353" s="263"/>
      <c r="F353" s="263"/>
      <c r="G353" s="263"/>
      <c r="H353" s="263"/>
      <c r="I353" s="263"/>
      <c r="J353" s="263"/>
      <c r="K353" s="263"/>
      <c r="L353" s="724"/>
    </row>
    <row r="354" spans="1:12">
      <c r="A354" s="262"/>
      <c r="B354" s="725" t="s">
        <v>1558</v>
      </c>
      <c r="C354" s="729" t="s">
        <v>1560</v>
      </c>
      <c r="D354" s="729"/>
      <c r="E354" s="729"/>
      <c r="F354" s="263"/>
      <c r="G354" s="263"/>
      <c r="H354" s="263"/>
      <c r="I354" s="263"/>
      <c r="J354" s="263"/>
      <c r="K354" s="263"/>
      <c r="L354" s="724"/>
    </row>
    <row r="355" spans="1:12">
      <c r="A355" s="262"/>
      <c r="B355" s="725" t="s">
        <v>1558</v>
      </c>
      <c r="C355" s="729" t="s">
        <v>1559</v>
      </c>
      <c r="D355" s="729"/>
      <c r="E355" s="729"/>
      <c r="F355" s="263"/>
      <c r="G355" s="263"/>
      <c r="H355" s="263"/>
      <c r="I355" s="263"/>
      <c r="J355" s="263"/>
      <c r="K355" s="263"/>
      <c r="L355" s="724"/>
    </row>
    <row r="356" spans="1:12">
      <c r="A356" s="262"/>
      <c r="B356" s="725" t="s">
        <v>1558</v>
      </c>
      <c r="C356" s="729" t="s">
        <v>1561</v>
      </c>
      <c r="D356" s="729"/>
      <c r="E356" s="729"/>
      <c r="F356" s="263"/>
      <c r="G356" s="263"/>
      <c r="H356" s="263"/>
      <c r="I356" s="263"/>
      <c r="J356" s="263"/>
      <c r="K356" s="263"/>
      <c r="L356" s="724"/>
    </row>
    <row r="357" spans="1:12">
      <c r="A357" s="262"/>
      <c r="B357" s="725" t="s">
        <v>1558</v>
      </c>
      <c r="C357" s="729" t="s">
        <v>1562</v>
      </c>
      <c r="D357" s="729"/>
      <c r="E357" s="729"/>
      <c r="F357" s="263"/>
      <c r="G357" s="263"/>
      <c r="H357" s="263"/>
      <c r="I357" s="263"/>
      <c r="J357" s="263"/>
      <c r="K357" s="263"/>
      <c r="L357" s="724"/>
    </row>
    <row r="358" spans="1:12">
      <c r="A358" s="262"/>
      <c r="B358" s="263"/>
      <c r="C358" s="263"/>
      <c r="D358" s="263"/>
      <c r="E358" s="263"/>
      <c r="F358" s="263"/>
      <c r="G358" s="263"/>
      <c r="H358" s="263"/>
      <c r="I358" s="263"/>
      <c r="J358" s="263"/>
      <c r="K358" s="263"/>
      <c r="L358" s="724"/>
    </row>
    <row r="359" spans="1:12">
      <c r="A359" s="262" t="s">
        <v>1549</v>
      </c>
      <c r="B359" s="263"/>
      <c r="C359" s="263"/>
      <c r="D359" s="263"/>
      <c r="E359" s="263"/>
      <c r="F359" s="263"/>
      <c r="G359" s="263"/>
      <c r="H359" s="263"/>
      <c r="I359" s="263"/>
      <c r="J359" s="263"/>
      <c r="K359" s="263"/>
      <c r="L359" s="724"/>
    </row>
    <row r="360" spans="1:12">
      <c r="A360" s="262"/>
      <c r="B360" s="263"/>
      <c r="C360" s="263"/>
      <c r="D360" s="263"/>
      <c r="E360" s="263"/>
      <c r="F360" s="263"/>
      <c r="G360" s="263"/>
      <c r="H360" s="263"/>
      <c r="I360" s="263"/>
      <c r="J360" s="263"/>
      <c r="K360" s="263"/>
      <c r="L360" s="724"/>
    </row>
    <row r="361" spans="1:12">
      <c r="A361" s="262" t="s">
        <v>1563</v>
      </c>
      <c r="B361" s="263"/>
      <c r="C361" s="263"/>
      <c r="D361" s="263"/>
      <c r="E361" s="263"/>
      <c r="F361" s="263"/>
      <c r="G361" s="263"/>
      <c r="H361" s="263"/>
      <c r="I361" s="263"/>
      <c r="J361" s="263"/>
      <c r="K361" s="263"/>
      <c r="L361" s="724"/>
    </row>
    <row r="362" spans="1:12">
      <c r="A362" s="262"/>
      <c r="B362" s="263"/>
      <c r="C362" s="263"/>
      <c r="D362" s="263"/>
      <c r="E362" s="263"/>
      <c r="F362" s="263"/>
      <c r="G362" s="263"/>
      <c r="H362" s="263"/>
      <c r="I362" s="263"/>
      <c r="J362" s="263"/>
      <c r="K362" s="263"/>
      <c r="L362" s="724"/>
    </row>
    <row r="363" spans="1:12">
      <c r="A363" s="262" t="s">
        <v>1564</v>
      </c>
      <c r="B363" s="263"/>
      <c r="C363" s="263"/>
      <c r="D363" s="263"/>
      <c r="E363" s="263"/>
      <c r="F363" s="263"/>
      <c r="G363" s="263"/>
      <c r="H363" s="263"/>
      <c r="I363" s="263"/>
      <c r="J363" s="263"/>
      <c r="K363" s="263"/>
      <c r="L363" s="724"/>
    </row>
    <row r="364" spans="1:12">
      <c r="A364" s="730"/>
      <c r="B364" s="731"/>
      <c r="C364" s="731"/>
      <c r="D364" s="263"/>
      <c r="E364" s="263"/>
      <c r="F364" s="263"/>
      <c r="G364" s="263"/>
      <c r="H364" s="263"/>
      <c r="I364" s="263"/>
      <c r="J364" s="263"/>
      <c r="K364" s="263"/>
      <c r="L364" s="724"/>
    </row>
    <row r="365" spans="1:12">
      <c r="A365" s="730" t="s">
        <v>1565</v>
      </c>
      <c r="B365" s="731"/>
      <c r="C365" s="731"/>
      <c r="D365" s="263"/>
      <c r="E365" s="263"/>
      <c r="F365" s="263"/>
      <c r="G365" s="263"/>
      <c r="H365" s="263"/>
      <c r="I365" s="263"/>
      <c r="J365" s="263"/>
      <c r="K365" s="263"/>
      <c r="L365" s="724"/>
    </row>
    <row r="366" spans="1:12">
      <c r="A366" s="262"/>
      <c r="B366" s="263"/>
      <c r="C366" s="263"/>
      <c r="D366" s="263"/>
      <c r="E366" s="263"/>
      <c r="F366" s="263"/>
      <c r="G366" s="263"/>
      <c r="H366" s="263"/>
      <c r="I366" s="263"/>
      <c r="J366" s="263"/>
      <c r="K366" s="263"/>
      <c r="L366" s="724"/>
    </row>
    <row r="367" spans="1:12" ht="18.75">
      <c r="A367" s="732" t="s">
        <v>1566</v>
      </c>
      <c r="B367" s="733"/>
      <c r="C367" s="733"/>
      <c r="D367" s="733"/>
      <c r="E367" s="263"/>
      <c r="F367" s="263"/>
      <c r="G367" s="263"/>
      <c r="H367" s="263"/>
      <c r="I367" s="263"/>
      <c r="J367" s="263"/>
      <c r="K367" s="263"/>
      <c r="L367" s="724"/>
    </row>
    <row r="368" spans="1:12">
      <c r="A368" s="262"/>
      <c r="B368" s="263"/>
      <c r="C368" s="263"/>
      <c r="D368" s="263"/>
      <c r="E368" s="263"/>
      <c r="F368" s="263"/>
      <c r="G368" s="263"/>
      <c r="H368" s="263"/>
      <c r="I368" s="263"/>
      <c r="J368" s="263"/>
      <c r="K368" s="263"/>
      <c r="L368" s="724"/>
    </row>
    <row r="369" spans="1:12">
      <c r="A369" s="262"/>
      <c r="B369" s="263"/>
      <c r="C369" s="263"/>
      <c r="D369" s="263"/>
      <c r="E369" s="263"/>
      <c r="F369" s="263"/>
      <c r="G369" s="263"/>
      <c r="H369" s="263"/>
      <c r="I369" s="263"/>
      <c r="J369" s="263"/>
      <c r="K369" s="263"/>
      <c r="L369" s="724"/>
    </row>
    <row r="370" spans="1:12">
      <c r="A370" s="726"/>
      <c r="B370" s="727"/>
      <c r="C370" s="727"/>
      <c r="D370" s="727"/>
      <c r="E370" s="727"/>
      <c r="F370" s="727"/>
      <c r="G370" s="727"/>
      <c r="H370" s="727"/>
      <c r="I370" s="727"/>
      <c r="J370" s="727"/>
      <c r="K370" s="727"/>
      <c r="L370" s="728"/>
    </row>
    <row r="373" spans="1:12">
      <c r="A373" s="87" t="s">
        <v>19</v>
      </c>
    </row>
    <row r="374" spans="1:12">
      <c r="A374" s="721" t="s">
        <v>1552</v>
      </c>
      <c r="B374" s="722"/>
      <c r="C374" s="722"/>
      <c r="D374" s="722"/>
      <c r="E374" s="722"/>
      <c r="F374" s="722"/>
      <c r="G374" s="722"/>
      <c r="H374" s="722"/>
      <c r="I374" s="722"/>
      <c r="J374" s="722"/>
      <c r="K374" s="722"/>
      <c r="L374" s="723"/>
    </row>
    <row r="375" spans="1:12">
      <c r="A375" s="262"/>
      <c r="B375" s="263"/>
      <c r="C375" s="263"/>
      <c r="D375" s="263"/>
      <c r="E375" s="263"/>
      <c r="F375" s="263"/>
      <c r="G375" s="263"/>
      <c r="H375" s="263"/>
      <c r="I375" s="263"/>
      <c r="J375" s="263"/>
      <c r="K375" s="263"/>
      <c r="L375" s="724"/>
    </row>
    <row r="376" spans="1:12">
      <c r="A376" s="734" t="s">
        <v>1567</v>
      </c>
      <c r="B376" s="263"/>
      <c r="C376" s="263"/>
      <c r="D376" s="263"/>
      <c r="E376" s="263"/>
      <c r="F376" s="263"/>
      <c r="G376" s="263"/>
      <c r="H376" s="263"/>
      <c r="I376" s="263"/>
      <c r="J376" s="263"/>
      <c r="K376" s="263"/>
      <c r="L376" s="724"/>
    </row>
    <row r="377" spans="1:12">
      <c r="A377" s="262" t="s">
        <v>1553</v>
      </c>
      <c r="B377" s="263"/>
      <c r="C377" s="263"/>
      <c r="D377" s="263"/>
      <c r="E377" s="263"/>
      <c r="F377" s="263"/>
      <c r="G377" s="263"/>
      <c r="H377" s="263"/>
      <c r="I377" s="263"/>
      <c r="J377" s="263"/>
      <c r="K377" s="263"/>
      <c r="L377" s="724"/>
    </row>
    <row r="378" spans="1:12">
      <c r="A378" s="262" t="s">
        <v>1554</v>
      </c>
      <c r="B378" s="263"/>
      <c r="C378" s="263"/>
      <c r="D378" s="263"/>
      <c r="E378" s="263"/>
      <c r="F378" s="263"/>
      <c r="G378" s="263"/>
      <c r="H378" s="263"/>
      <c r="I378" s="263"/>
      <c r="J378" s="263"/>
      <c r="K378" s="263"/>
      <c r="L378" s="724"/>
    </row>
    <row r="379" spans="1:12">
      <c r="A379" s="262" t="s">
        <v>1555</v>
      </c>
      <c r="B379" s="263"/>
      <c r="C379" s="263"/>
      <c r="D379" s="263"/>
      <c r="E379" s="263"/>
      <c r="F379" s="263"/>
      <c r="G379" s="263"/>
      <c r="H379" s="263"/>
      <c r="I379" s="263"/>
      <c r="J379" s="263"/>
      <c r="K379" s="263"/>
      <c r="L379" s="724"/>
    </row>
    <row r="380" spans="1:12">
      <c r="A380" s="262"/>
      <c r="B380" s="263"/>
      <c r="C380" s="263"/>
      <c r="D380" s="263"/>
      <c r="E380" s="263"/>
      <c r="F380" s="263"/>
      <c r="G380" s="263"/>
      <c r="H380" s="263"/>
      <c r="I380" s="263"/>
      <c r="J380" s="263"/>
      <c r="K380" s="263"/>
      <c r="L380" s="724"/>
    </row>
    <row r="381" spans="1:12">
      <c r="A381" s="262" t="s">
        <v>1557</v>
      </c>
      <c r="B381" s="263"/>
      <c r="C381" s="263"/>
      <c r="D381" s="263"/>
      <c r="E381" s="263"/>
      <c r="F381" s="263"/>
      <c r="G381" s="263"/>
      <c r="H381" s="263"/>
      <c r="I381" s="263"/>
      <c r="J381" s="263"/>
      <c r="K381" s="263"/>
      <c r="L381" s="724"/>
    </row>
    <row r="382" spans="1:12">
      <c r="A382" s="262"/>
      <c r="B382" s="725" t="s">
        <v>1558</v>
      </c>
      <c r="C382" s="729" t="s">
        <v>1568</v>
      </c>
      <c r="D382" s="729"/>
      <c r="E382" s="729"/>
      <c r="F382" s="263"/>
      <c r="G382" s="263"/>
      <c r="H382" s="263"/>
      <c r="I382" s="263"/>
      <c r="J382" s="263"/>
      <c r="K382" s="263"/>
      <c r="L382" s="724"/>
    </row>
    <row r="383" spans="1:12">
      <c r="A383" s="262"/>
      <c r="B383" s="725" t="s">
        <v>1558</v>
      </c>
      <c r="C383" s="729" t="s">
        <v>1569</v>
      </c>
      <c r="D383" s="729"/>
      <c r="E383" s="729"/>
      <c r="F383" s="263"/>
      <c r="G383" s="263"/>
      <c r="H383" s="263"/>
      <c r="I383" s="263"/>
      <c r="J383" s="263"/>
      <c r="K383" s="263"/>
      <c r="L383" s="724"/>
    </row>
    <row r="384" spans="1:12">
      <c r="A384" s="262"/>
      <c r="B384" s="725" t="s">
        <v>1558</v>
      </c>
      <c r="C384" s="729" t="s">
        <v>1561</v>
      </c>
      <c r="D384" s="729"/>
      <c r="E384" s="729"/>
      <c r="F384" s="263"/>
      <c r="G384" s="263"/>
      <c r="H384" s="263"/>
      <c r="I384" s="263"/>
      <c r="J384" s="263"/>
      <c r="K384" s="263"/>
      <c r="L384" s="724"/>
    </row>
    <row r="385" spans="1:12">
      <c r="A385" s="262"/>
      <c r="B385" s="725" t="s">
        <v>1558</v>
      </c>
      <c r="C385" s="729" t="s">
        <v>1570</v>
      </c>
      <c r="D385" s="729"/>
      <c r="E385" s="729"/>
      <c r="F385" s="263"/>
      <c r="G385" s="263"/>
      <c r="H385" s="263"/>
      <c r="I385" s="263"/>
      <c r="J385" s="263"/>
      <c r="K385" s="263"/>
      <c r="L385" s="724"/>
    </row>
    <row r="386" spans="1:12">
      <c r="A386" s="262"/>
      <c r="B386" s="263"/>
      <c r="C386" s="263"/>
      <c r="D386" s="263"/>
      <c r="E386" s="263"/>
      <c r="F386" s="263"/>
      <c r="G386" s="263"/>
      <c r="H386" s="263"/>
      <c r="I386" s="263"/>
      <c r="J386" s="263"/>
      <c r="K386" s="263"/>
      <c r="L386" s="724"/>
    </row>
    <row r="387" spans="1:12">
      <c r="A387" s="262" t="s">
        <v>1549</v>
      </c>
      <c r="B387" s="263"/>
      <c r="C387" s="263"/>
      <c r="D387" s="263"/>
      <c r="E387" s="263"/>
      <c r="F387" s="263"/>
      <c r="G387" s="263"/>
      <c r="H387" s="263"/>
      <c r="I387" s="263"/>
      <c r="J387" s="263"/>
      <c r="K387" s="263"/>
      <c r="L387" s="724"/>
    </row>
    <row r="388" spans="1:12">
      <c r="A388" s="262"/>
      <c r="B388" s="263"/>
      <c r="C388" s="263"/>
      <c r="D388" s="263"/>
      <c r="E388" s="263"/>
      <c r="F388" s="263"/>
      <c r="G388" s="263"/>
      <c r="H388" s="263"/>
      <c r="I388" s="263"/>
      <c r="J388" s="263"/>
      <c r="K388" s="263"/>
      <c r="L388" s="724"/>
    </row>
    <row r="389" spans="1:12">
      <c r="A389" s="262" t="s">
        <v>1571</v>
      </c>
      <c r="B389" s="263"/>
      <c r="C389" s="263"/>
      <c r="D389" s="263"/>
      <c r="E389" s="263"/>
      <c r="F389" s="263"/>
      <c r="G389" s="263"/>
      <c r="H389" s="263"/>
      <c r="I389" s="263"/>
      <c r="J389" s="263"/>
      <c r="K389" s="263"/>
      <c r="L389" s="724"/>
    </row>
    <row r="390" spans="1:12">
      <c r="A390" s="262"/>
      <c r="B390" s="263"/>
      <c r="C390" s="263"/>
      <c r="D390" s="263"/>
      <c r="E390" s="263"/>
      <c r="F390" s="263"/>
      <c r="G390" s="263"/>
      <c r="H390" s="263"/>
      <c r="I390" s="263"/>
      <c r="J390" s="263"/>
      <c r="K390" s="263"/>
      <c r="L390" s="724"/>
    </row>
    <row r="391" spans="1:12">
      <c r="A391" s="262" t="s">
        <v>1572</v>
      </c>
      <c r="B391" s="263"/>
      <c r="C391" s="263"/>
      <c r="D391" s="263"/>
      <c r="E391" s="263"/>
      <c r="F391" s="263"/>
      <c r="G391" s="263"/>
      <c r="H391" s="263"/>
      <c r="I391" s="263"/>
      <c r="J391" s="263"/>
      <c r="K391" s="263"/>
      <c r="L391" s="724"/>
    </row>
    <row r="392" spans="1:12">
      <c r="A392" s="730"/>
      <c r="B392" s="731"/>
      <c r="C392" s="731"/>
      <c r="D392" s="263"/>
      <c r="E392" s="263"/>
      <c r="F392" s="263"/>
      <c r="G392" s="263"/>
      <c r="H392" s="263"/>
      <c r="I392" s="263"/>
      <c r="J392" s="263"/>
      <c r="K392" s="263"/>
      <c r="L392" s="724"/>
    </row>
    <row r="393" spans="1:12">
      <c r="A393" s="730" t="s">
        <v>1565</v>
      </c>
      <c r="B393" s="731"/>
      <c r="C393" s="731"/>
      <c r="D393" s="263"/>
      <c r="E393" s="263"/>
      <c r="F393" s="263"/>
      <c r="G393" s="263"/>
      <c r="H393" s="263"/>
      <c r="I393" s="263"/>
      <c r="J393" s="263"/>
      <c r="K393" s="263"/>
      <c r="L393" s="724"/>
    </row>
    <row r="394" spans="1:12">
      <c r="A394" s="262"/>
      <c r="B394" s="263"/>
      <c r="C394" s="263"/>
      <c r="D394" s="263"/>
      <c r="E394" s="263"/>
      <c r="F394" s="263"/>
      <c r="G394" s="263"/>
      <c r="H394" s="263"/>
      <c r="I394" s="263"/>
      <c r="J394" s="263"/>
      <c r="K394" s="263"/>
      <c r="L394" s="724"/>
    </row>
    <row r="395" spans="1:12" ht="18.75">
      <c r="A395" s="732" t="s">
        <v>1573</v>
      </c>
      <c r="B395" s="733"/>
      <c r="C395" s="733"/>
      <c r="D395" s="733"/>
      <c r="E395" s="263"/>
      <c r="F395" s="263"/>
      <c r="G395" s="263"/>
      <c r="H395" s="263"/>
      <c r="I395" s="263"/>
      <c r="J395" s="263"/>
      <c r="K395" s="263"/>
      <c r="L395" s="724"/>
    </row>
    <row r="396" spans="1:12">
      <c r="A396" s="262"/>
      <c r="B396" s="263"/>
      <c r="C396" s="263"/>
      <c r="D396" s="263"/>
      <c r="E396" s="263"/>
      <c r="F396" s="263"/>
      <c r="G396" s="263"/>
      <c r="H396" s="263"/>
      <c r="I396" s="263"/>
      <c r="J396" s="263"/>
      <c r="K396" s="263"/>
      <c r="L396" s="724"/>
    </row>
    <row r="397" spans="1:12">
      <c r="A397" s="262"/>
      <c r="B397" s="263"/>
      <c r="C397" s="263"/>
      <c r="D397" s="263"/>
      <c r="E397" s="263"/>
      <c r="F397" s="263"/>
      <c r="G397" s="263"/>
      <c r="H397" s="263"/>
      <c r="I397" s="263"/>
      <c r="J397" s="263"/>
      <c r="K397" s="263"/>
      <c r="L397" s="724"/>
    </row>
    <row r="398" spans="1:12">
      <c r="A398" s="726"/>
      <c r="B398" s="727"/>
      <c r="C398" s="727"/>
      <c r="D398" s="727"/>
      <c r="E398" s="727"/>
      <c r="F398" s="727"/>
      <c r="G398" s="727"/>
      <c r="H398" s="727"/>
      <c r="I398" s="727"/>
      <c r="J398" s="727"/>
      <c r="K398" s="727"/>
      <c r="L398" s="728"/>
    </row>
    <row r="405" spans="1:4" s="387" customFormat="1"/>
    <row r="407" spans="1:4" ht="25.5">
      <c r="A407" s="62" t="s">
        <v>1574</v>
      </c>
    </row>
    <row r="409" spans="1:4" s="99" customFormat="1">
      <c r="A409" s="99" t="s">
        <v>1575</v>
      </c>
    </row>
    <row r="410" spans="1:4" s="99" customFormat="1">
      <c r="A410" s="735" t="s">
        <v>1375</v>
      </c>
      <c r="B410" s="735"/>
      <c r="C410" s="735"/>
      <c r="D410" s="735"/>
    </row>
    <row r="411" spans="1:4" s="99" customFormat="1"/>
    <row r="412" spans="1:4" s="99" customFormat="1">
      <c r="A412" s="99" t="s">
        <v>1376</v>
      </c>
    </row>
    <row r="413" spans="1:4" s="99" customFormat="1">
      <c r="A413" s="99" t="s">
        <v>1377</v>
      </c>
    </row>
    <row r="414" spans="1:4" s="99" customFormat="1"/>
    <row r="415" spans="1:4" s="99" customFormat="1">
      <c r="A415" s="99" t="s">
        <v>1379</v>
      </c>
    </row>
    <row r="416" spans="1:4" s="99" customFormat="1">
      <c r="A416" s="99" t="s">
        <v>1380</v>
      </c>
    </row>
    <row r="417" spans="1:7" s="99" customFormat="1">
      <c r="A417" s="99" t="s">
        <v>1381</v>
      </c>
    </row>
    <row r="418" spans="1:7" s="99" customFormat="1"/>
    <row r="419" spans="1:7" s="99" customFormat="1">
      <c r="A419" s="99" t="s">
        <v>1382</v>
      </c>
    </row>
    <row r="420" spans="1:7" s="99" customFormat="1">
      <c r="A420" s="99" t="s">
        <v>1383</v>
      </c>
    </row>
    <row r="421" spans="1:7" s="99" customFormat="1"/>
    <row r="422" spans="1:7" s="99" customFormat="1">
      <c r="A422" s="99" t="s">
        <v>1384</v>
      </c>
    </row>
    <row r="423" spans="1:7" s="99" customFormat="1"/>
    <row r="424" spans="1:7" s="99" customFormat="1" ht="25.5">
      <c r="A424" s="628" t="s">
        <v>1385</v>
      </c>
    </row>
    <row r="425" spans="1:7" s="99" customFormat="1">
      <c r="A425" s="604" t="s">
        <v>1386</v>
      </c>
      <c r="B425" s="605"/>
      <c r="C425" s="605"/>
      <c r="D425" s="605"/>
      <c r="E425" s="605"/>
      <c r="F425" s="606"/>
    </row>
    <row r="426" spans="1:7" s="99" customFormat="1">
      <c r="A426" s="607" t="s">
        <v>1387</v>
      </c>
      <c r="B426" s="608"/>
      <c r="C426" s="608"/>
      <c r="D426" s="608"/>
      <c r="E426" s="608"/>
      <c r="F426" s="609"/>
    </row>
    <row r="427" spans="1:7" s="99" customFormat="1">
      <c r="A427" s="610" t="s">
        <v>1388</v>
      </c>
      <c r="B427" s="611"/>
      <c r="C427" s="611"/>
      <c r="D427" s="611"/>
      <c r="E427" s="611"/>
      <c r="F427" s="612"/>
    </row>
    <row r="428" spans="1:7" s="99" customFormat="1">
      <c r="A428" s="99" t="s">
        <v>1389</v>
      </c>
    </row>
    <row r="429" spans="1:7" s="99" customFormat="1"/>
    <row r="430" spans="1:7" s="99" customFormat="1" ht="24">
      <c r="A430" s="98" t="s">
        <v>1390</v>
      </c>
    </row>
    <row r="431" spans="1:7" s="99" customFormat="1">
      <c r="A431" s="604" t="s">
        <v>1391</v>
      </c>
      <c r="B431" s="605"/>
      <c r="C431" s="605"/>
      <c r="D431" s="605"/>
      <c r="E431" s="605"/>
      <c r="F431" s="605"/>
      <c r="G431" s="606"/>
    </row>
    <row r="432" spans="1:7" s="99" customFormat="1">
      <c r="A432" s="610"/>
      <c r="B432" s="611"/>
      <c r="C432" s="611"/>
      <c r="D432" s="611"/>
      <c r="E432" s="611"/>
      <c r="F432" s="611"/>
      <c r="G432" s="612"/>
    </row>
    <row r="433" spans="1:20" s="99" customFormat="1"/>
    <row r="434" spans="1:20" s="99" customFormat="1" ht="12" thickBot="1">
      <c r="A434" s="99" t="s">
        <v>1396</v>
      </c>
    </row>
    <row r="435" spans="1:20" s="99" customFormat="1">
      <c r="A435" s="629" t="s">
        <v>1392</v>
      </c>
      <c r="B435" s="630"/>
      <c r="C435" s="630"/>
      <c r="D435" s="630"/>
      <c r="E435" s="630"/>
      <c r="F435" s="630"/>
      <c r="G435" s="630"/>
      <c r="H435" s="631"/>
    </row>
    <row r="436" spans="1:20" s="99" customFormat="1">
      <c r="A436" s="632"/>
      <c r="B436" s="633"/>
      <c r="C436" s="633"/>
      <c r="D436" s="633"/>
      <c r="E436" s="633"/>
      <c r="F436" s="633"/>
      <c r="G436" s="633"/>
      <c r="H436" s="634"/>
    </row>
    <row r="437" spans="1:20" s="99" customFormat="1">
      <c r="A437" s="632" t="s">
        <v>1393</v>
      </c>
      <c r="B437" s="633"/>
      <c r="C437" s="633"/>
      <c r="D437" s="633"/>
      <c r="E437" s="633"/>
      <c r="F437" s="633"/>
      <c r="G437" s="633"/>
      <c r="H437" s="634"/>
    </row>
    <row r="438" spans="1:20" s="99" customFormat="1">
      <c r="A438" s="632"/>
      <c r="B438" s="633"/>
      <c r="C438" s="633"/>
      <c r="D438" s="633"/>
      <c r="E438" s="633"/>
      <c r="F438" s="633"/>
      <c r="G438" s="633"/>
      <c r="H438" s="634"/>
    </row>
    <row r="439" spans="1:20" s="99" customFormat="1">
      <c r="A439" s="632" t="s">
        <v>1394</v>
      </c>
      <c r="B439" s="633"/>
      <c r="C439" s="633"/>
      <c r="D439" s="633"/>
      <c r="E439" s="633"/>
      <c r="F439" s="633"/>
      <c r="G439" s="633"/>
      <c r="H439" s="634"/>
    </row>
    <row r="440" spans="1:20" s="99" customFormat="1">
      <c r="A440" s="632" t="s">
        <v>1395</v>
      </c>
      <c r="B440" s="633"/>
      <c r="C440" s="633"/>
      <c r="D440" s="633"/>
      <c r="E440" s="633"/>
      <c r="F440" s="633"/>
      <c r="G440" s="633"/>
      <c r="H440" s="634"/>
    </row>
    <row r="441" spans="1:20" s="99" customFormat="1" ht="12" thickBot="1">
      <c r="A441" s="635"/>
      <c r="B441" s="636"/>
      <c r="C441" s="636"/>
      <c r="D441" s="636"/>
      <c r="E441" s="636"/>
      <c r="F441" s="636"/>
      <c r="G441" s="636"/>
      <c r="H441" s="637"/>
    </row>
    <row r="442" spans="1:20" s="99" customFormat="1"/>
    <row r="443" spans="1:20" s="99" customFormat="1" ht="12" thickBot="1"/>
    <row r="444" spans="1:20">
      <c r="G444" s="318"/>
      <c r="H444" s="319"/>
      <c r="I444" s="319"/>
      <c r="J444" s="319"/>
      <c r="K444" s="319"/>
      <c r="L444" s="319"/>
      <c r="M444" s="319"/>
      <c r="N444" s="319"/>
      <c r="O444" s="319"/>
      <c r="P444" s="319"/>
      <c r="Q444" s="319"/>
      <c r="R444" s="319"/>
      <c r="S444" s="320"/>
    </row>
    <row r="445" spans="1:20">
      <c r="G445" s="323"/>
      <c r="H445" s="242"/>
      <c r="I445" s="242"/>
      <c r="J445" s="242"/>
      <c r="K445" s="242"/>
      <c r="L445" s="242"/>
      <c r="M445" s="242"/>
      <c r="N445" s="242"/>
      <c r="O445" s="242"/>
      <c r="P445" s="242"/>
      <c r="Q445" s="242"/>
      <c r="R445" s="242"/>
      <c r="S445" s="322"/>
    </row>
    <row r="446" spans="1:20">
      <c r="G446" s="736" t="s">
        <v>1297</v>
      </c>
      <c r="H446" s="143"/>
      <c r="I446" s="143" t="s">
        <v>1298</v>
      </c>
      <c r="J446" s="143"/>
      <c r="K446" s="143"/>
      <c r="L446" s="143"/>
      <c r="M446" s="143" t="s">
        <v>1299</v>
      </c>
      <c r="N446" s="143"/>
      <c r="O446" s="143"/>
      <c r="P446" s="143"/>
      <c r="Q446" s="143"/>
      <c r="R446" s="143"/>
      <c r="S446" s="737"/>
      <c r="T446" s="99"/>
    </row>
    <row r="447" spans="1:20">
      <c r="D447" s="87" t="s">
        <v>1581</v>
      </c>
      <c r="G447" s="736"/>
      <c r="H447" s="143"/>
      <c r="I447" s="143"/>
      <c r="J447" s="143"/>
      <c r="K447" s="143"/>
      <c r="L447" s="143"/>
      <c r="M447" s="143"/>
      <c r="N447" s="143"/>
      <c r="O447" s="143"/>
      <c r="P447" s="143"/>
      <c r="Q447" s="143"/>
      <c r="R447" s="143"/>
      <c r="S447" s="737"/>
      <c r="T447" s="99"/>
    </row>
    <row r="448" spans="1:20">
      <c r="G448" s="736"/>
      <c r="H448" s="143"/>
      <c r="I448" s="143"/>
      <c r="J448" s="143"/>
      <c r="K448" s="143"/>
      <c r="L448" s="143"/>
      <c r="M448" s="143"/>
      <c r="N448" s="143"/>
      <c r="O448" s="143"/>
      <c r="P448" s="143"/>
      <c r="Q448" s="143"/>
      <c r="R448" s="143"/>
      <c r="S448" s="737"/>
      <c r="T448" s="99"/>
    </row>
    <row r="449" spans="1:20">
      <c r="G449" s="736"/>
      <c r="H449" s="143"/>
      <c r="I449" s="143"/>
      <c r="J449" s="143"/>
      <c r="K449" s="143"/>
      <c r="L449" s="143"/>
      <c r="M449" s="143"/>
      <c r="N449" s="143"/>
      <c r="O449" s="143"/>
      <c r="P449" s="143"/>
      <c r="Q449" s="143"/>
      <c r="R449" s="143"/>
      <c r="S449" s="737"/>
      <c r="T449" s="99"/>
    </row>
    <row r="450" spans="1:20">
      <c r="G450" s="736"/>
      <c r="H450" s="143"/>
      <c r="I450" s="143"/>
      <c r="J450" s="143"/>
      <c r="K450" s="143"/>
      <c r="L450" s="143"/>
      <c r="M450" s="143"/>
      <c r="N450" s="738"/>
      <c r="O450" s="143"/>
      <c r="P450" s="143"/>
      <c r="Q450" s="143"/>
      <c r="R450" s="143"/>
      <c r="S450" s="737"/>
      <c r="T450" s="99"/>
    </row>
    <row r="451" spans="1:20">
      <c r="G451" s="736"/>
      <c r="H451" s="143"/>
      <c r="I451" s="143"/>
      <c r="J451" s="143"/>
      <c r="K451" s="143"/>
      <c r="L451" s="739" t="s">
        <v>1305</v>
      </c>
      <c r="M451" s="143"/>
      <c r="N451" s="143"/>
      <c r="O451" s="143"/>
      <c r="P451" s="143"/>
      <c r="Q451" s="143"/>
      <c r="R451" s="143"/>
      <c r="S451" s="737"/>
      <c r="T451" s="99"/>
    </row>
    <row r="452" spans="1:20">
      <c r="G452" s="736"/>
      <c r="H452" s="143"/>
      <c r="I452" s="143"/>
      <c r="J452" s="143"/>
      <c r="K452" s="143"/>
      <c r="L452" s="143"/>
      <c r="M452" s="143"/>
      <c r="N452" s="143"/>
      <c r="O452" s="143"/>
      <c r="P452" s="143"/>
      <c r="Q452" s="143"/>
      <c r="R452" s="143"/>
      <c r="S452" s="737"/>
      <c r="T452" s="99"/>
    </row>
    <row r="453" spans="1:20">
      <c r="G453" s="736"/>
      <c r="H453" s="143"/>
      <c r="I453" s="143"/>
      <c r="J453" s="143"/>
      <c r="K453" s="143"/>
      <c r="L453" s="143"/>
      <c r="M453" s="143"/>
      <c r="N453" s="143"/>
      <c r="O453" s="143"/>
      <c r="P453" s="143"/>
      <c r="Q453" s="143"/>
      <c r="R453" s="143"/>
      <c r="S453" s="737"/>
      <c r="T453" s="99"/>
    </row>
    <row r="454" spans="1:20">
      <c r="G454" s="736"/>
      <c r="H454" s="143"/>
      <c r="I454" s="143"/>
      <c r="J454" s="143"/>
      <c r="K454" s="143"/>
      <c r="L454" s="143"/>
      <c r="M454" s="143"/>
      <c r="N454" s="143"/>
      <c r="O454" s="143"/>
      <c r="P454" s="143"/>
      <c r="Q454" s="143"/>
      <c r="R454" s="143"/>
      <c r="S454" s="737"/>
      <c r="T454" s="99"/>
    </row>
    <row r="455" spans="1:20">
      <c r="G455" s="736"/>
      <c r="H455" s="143" t="s">
        <v>1307</v>
      </c>
      <c r="I455" s="143"/>
      <c r="J455" s="143"/>
      <c r="K455" s="143"/>
      <c r="L455" s="143"/>
      <c r="M455" s="143"/>
      <c r="N455" s="143"/>
      <c r="O455" s="143"/>
      <c r="P455" s="143"/>
      <c r="Q455" s="143"/>
      <c r="R455" s="143"/>
      <c r="S455" s="737"/>
      <c r="T455" s="99"/>
    </row>
    <row r="456" spans="1:20">
      <c r="G456" s="736"/>
      <c r="H456" s="143"/>
      <c r="I456" s="143"/>
      <c r="J456" s="143"/>
      <c r="K456" s="143"/>
      <c r="L456" s="143"/>
      <c r="M456" s="143"/>
      <c r="N456" s="143"/>
      <c r="O456" s="143"/>
      <c r="P456" s="143"/>
      <c r="Q456" s="143"/>
      <c r="R456" s="143"/>
      <c r="S456" s="737"/>
      <c r="T456" s="99"/>
    </row>
    <row r="457" spans="1:20">
      <c r="G457" s="736"/>
      <c r="H457" s="143" t="s">
        <v>1349</v>
      </c>
      <c r="I457" s="143"/>
      <c r="J457" s="143" t="s">
        <v>1351</v>
      </c>
      <c r="K457" s="143"/>
      <c r="L457" s="143"/>
      <c r="M457" s="143"/>
      <c r="N457" s="143"/>
      <c r="O457" s="143"/>
      <c r="P457" s="143"/>
      <c r="Q457" s="143"/>
      <c r="R457" s="143"/>
      <c r="S457" s="737"/>
      <c r="T457" s="99"/>
    </row>
    <row r="458" spans="1:20">
      <c r="G458" s="736"/>
      <c r="H458" s="143" t="s">
        <v>1350</v>
      </c>
      <c r="I458" s="143"/>
      <c r="J458" s="143" t="s">
        <v>1352</v>
      </c>
      <c r="K458" s="143"/>
      <c r="L458" s="143"/>
      <c r="M458" s="143"/>
      <c r="N458" s="143"/>
      <c r="O458" s="143"/>
      <c r="P458" s="143"/>
      <c r="Q458" s="143"/>
      <c r="R458" s="143"/>
      <c r="S458" s="737"/>
      <c r="T458" s="99"/>
    </row>
    <row r="459" spans="1:20">
      <c r="B459" s="87" t="s">
        <v>1576</v>
      </c>
      <c r="G459" s="736"/>
      <c r="H459" s="143"/>
      <c r="I459" s="143"/>
      <c r="J459" s="143"/>
      <c r="K459" s="143"/>
      <c r="L459" s="143"/>
      <c r="M459" s="143"/>
      <c r="N459" s="143"/>
      <c r="O459" s="143"/>
      <c r="P459" s="143"/>
      <c r="Q459" s="143"/>
      <c r="R459" s="143"/>
      <c r="S459" s="737"/>
      <c r="T459" s="99"/>
    </row>
    <row r="460" spans="1:20">
      <c r="B460" s="87" t="s">
        <v>1577</v>
      </c>
      <c r="G460" s="736"/>
      <c r="H460" s="143" t="s">
        <v>1353</v>
      </c>
      <c r="I460" s="143"/>
      <c r="J460" s="143"/>
      <c r="K460" s="143"/>
      <c r="L460" s="143"/>
      <c r="M460" s="143"/>
      <c r="N460" s="143"/>
      <c r="O460" s="143"/>
      <c r="P460" s="143"/>
      <c r="Q460" s="143"/>
      <c r="R460" s="143"/>
      <c r="S460" s="737"/>
      <c r="T460" s="99"/>
    </row>
    <row r="461" spans="1:20">
      <c r="G461" s="736"/>
      <c r="H461" s="143" t="s">
        <v>1354</v>
      </c>
      <c r="I461" s="143"/>
      <c r="J461" s="143"/>
      <c r="K461" s="143"/>
      <c r="L461" s="143"/>
      <c r="M461" s="143"/>
      <c r="N461" s="143"/>
      <c r="O461" s="143"/>
      <c r="P461" s="143"/>
      <c r="Q461" s="143"/>
      <c r="R461" s="143"/>
      <c r="S461" s="737"/>
      <c r="T461" s="99"/>
    </row>
    <row r="462" spans="1:20">
      <c r="A462" s="87" t="s">
        <v>1578</v>
      </c>
      <c r="G462" s="736"/>
      <c r="H462" s="740" t="s">
        <v>1355</v>
      </c>
      <c r="I462" s="740"/>
      <c r="J462" s="740"/>
      <c r="K462" s="143"/>
      <c r="L462" s="143"/>
      <c r="M462" s="143"/>
      <c r="N462" s="143"/>
      <c r="O462" s="143"/>
      <c r="P462" s="143"/>
      <c r="Q462" s="143"/>
      <c r="R462" s="143"/>
      <c r="S462" s="737"/>
      <c r="T462" s="99"/>
    </row>
    <row r="463" spans="1:20">
      <c r="A463" s="87" t="s">
        <v>1579</v>
      </c>
      <c r="G463" s="736"/>
      <c r="H463" s="143"/>
      <c r="I463" s="143"/>
      <c r="J463" s="143"/>
      <c r="K463" s="143"/>
      <c r="L463" s="143"/>
      <c r="M463" s="143"/>
      <c r="N463" s="143"/>
      <c r="O463" s="143"/>
      <c r="P463" s="143"/>
      <c r="Q463" s="143"/>
      <c r="R463" s="143"/>
      <c r="S463" s="737"/>
      <c r="T463" s="99"/>
    </row>
    <row r="464" spans="1:20">
      <c r="A464" s="87" t="s">
        <v>1580</v>
      </c>
      <c r="G464" s="736"/>
      <c r="H464" s="143" t="s">
        <v>1356</v>
      </c>
      <c r="I464" s="143"/>
      <c r="J464" s="143"/>
      <c r="K464" s="143"/>
      <c r="L464" s="143"/>
      <c r="M464" s="143"/>
      <c r="N464" s="143"/>
      <c r="O464" s="143"/>
      <c r="P464" s="143"/>
      <c r="Q464" s="143"/>
      <c r="R464" s="143"/>
      <c r="S464" s="737"/>
      <c r="T464" s="99"/>
    </row>
    <row r="465" spans="7:20">
      <c r="G465" s="736"/>
      <c r="H465" s="143" t="s">
        <v>1357</v>
      </c>
      <c r="I465" s="143"/>
      <c r="J465" s="143"/>
      <c r="K465" s="143"/>
      <c r="L465" s="143"/>
      <c r="M465" s="143"/>
      <c r="N465" s="143"/>
      <c r="O465" s="143"/>
      <c r="P465" s="143"/>
      <c r="Q465" s="143"/>
      <c r="R465" s="143"/>
      <c r="S465" s="737"/>
      <c r="T465" s="99"/>
    </row>
    <row r="466" spans="7:20">
      <c r="G466" s="736"/>
      <c r="H466" s="740" t="s">
        <v>1358</v>
      </c>
      <c r="I466" s="143"/>
      <c r="J466" s="143"/>
      <c r="K466" s="143"/>
      <c r="L466" s="143"/>
      <c r="M466" s="143"/>
      <c r="N466" s="143"/>
      <c r="O466" s="143"/>
      <c r="P466" s="143"/>
      <c r="Q466" s="143"/>
      <c r="R466" s="143"/>
      <c r="S466" s="737"/>
      <c r="T466" s="99"/>
    </row>
    <row r="467" spans="7:20">
      <c r="G467" s="736"/>
      <c r="H467" s="143"/>
      <c r="I467" s="143"/>
      <c r="J467" s="143"/>
      <c r="K467" s="143"/>
      <c r="L467" s="143"/>
      <c r="M467" s="143"/>
      <c r="N467" s="143"/>
      <c r="O467" s="143"/>
      <c r="P467" s="143"/>
      <c r="Q467" s="143"/>
      <c r="R467" s="143"/>
      <c r="S467" s="737"/>
      <c r="T467" s="99"/>
    </row>
    <row r="468" spans="7:20">
      <c r="G468" s="736"/>
      <c r="H468" s="143" t="s">
        <v>1359</v>
      </c>
      <c r="I468" s="143"/>
      <c r="J468" s="143"/>
      <c r="K468" s="143"/>
      <c r="L468" s="143"/>
      <c r="M468" s="143"/>
      <c r="N468" s="143"/>
      <c r="O468" s="143"/>
      <c r="P468" s="143"/>
      <c r="Q468" s="143"/>
      <c r="R468" s="143"/>
      <c r="S468" s="737"/>
      <c r="T468" s="99"/>
    </row>
    <row r="469" spans="7:20" ht="24">
      <c r="G469" s="736"/>
      <c r="H469" s="741" t="s">
        <v>1374</v>
      </c>
      <c r="I469" s="741"/>
      <c r="J469" s="741"/>
      <c r="K469" s="741"/>
      <c r="L469" s="741"/>
      <c r="M469" s="741"/>
      <c r="N469" s="742"/>
      <c r="O469" s="742"/>
      <c r="P469" s="742"/>
      <c r="Q469" s="742"/>
      <c r="R469" s="742"/>
      <c r="S469" s="743"/>
      <c r="T469" s="99"/>
    </row>
    <row r="470" spans="7:20" ht="12" thickBot="1">
      <c r="G470" s="325"/>
      <c r="H470" s="326"/>
      <c r="I470" s="326"/>
      <c r="J470" s="326"/>
      <c r="K470" s="326"/>
      <c r="L470" s="326"/>
      <c r="M470" s="326"/>
      <c r="N470" s="326"/>
      <c r="O470" s="326"/>
      <c r="P470" s="326"/>
      <c r="Q470" s="326"/>
      <c r="R470" s="326"/>
      <c r="S470" s="327"/>
    </row>
    <row r="474" spans="7:20">
      <c r="K474" s="87" t="s">
        <v>1582</v>
      </c>
    </row>
    <row r="478" spans="7:20" ht="25.5">
      <c r="G478" s="628" t="s">
        <v>1385</v>
      </c>
      <c r="H478" s="99"/>
      <c r="I478" s="99"/>
      <c r="J478" s="99"/>
      <c r="K478" s="99"/>
      <c r="L478" s="99"/>
      <c r="M478" s="99"/>
      <c r="N478" s="99"/>
      <c r="O478" s="99"/>
    </row>
    <row r="479" spans="7:20">
      <c r="G479" s="604" t="s">
        <v>1386</v>
      </c>
      <c r="H479" s="605"/>
      <c r="I479" s="605"/>
      <c r="J479" s="605"/>
      <c r="K479" s="605"/>
      <c r="L479" s="606"/>
      <c r="M479" s="99"/>
      <c r="N479" s="99"/>
      <c r="O479" s="99"/>
    </row>
    <row r="480" spans="7:20">
      <c r="G480" s="607" t="s">
        <v>1387</v>
      </c>
      <c r="H480" s="608"/>
      <c r="I480" s="608"/>
      <c r="J480" s="608"/>
      <c r="K480" s="608"/>
      <c r="L480" s="609"/>
      <c r="M480" s="99"/>
      <c r="N480" s="99"/>
      <c r="O480" s="99"/>
    </row>
    <row r="481" spans="7:15">
      <c r="G481" s="610" t="s">
        <v>1388</v>
      </c>
      <c r="H481" s="611"/>
      <c r="I481" s="611"/>
      <c r="J481" s="611"/>
      <c r="K481" s="611"/>
      <c r="L481" s="612"/>
      <c r="M481" s="99"/>
      <c r="N481" s="99"/>
      <c r="O481" s="99"/>
    </row>
    <row r="482" spans="7:15">
      <c r="G482" s="99" t="s">
        <v>1389</v>
      </c>
      <c r="H482" s="99"/>
      <c r="I482" s="99"/>
      <c r="J482" s="99"/>
      <c r="K482" s="99"/>
      <c r="L482" s="99"/>
      <c r="M482" s="99"/>
      <c r="N482" s="99"/>
      <c r="O482" s="99"/>
    </row>
    <row r="483" spans="7:15">
      <c r="G483" s="99"/>
      <c r="H483" s="99"/>
      <c r="I483" s="99"/>
      <c r="J483" s="99"/>
      <c r="K483" s="99"/>
      <c r="L483" s="99"/>
      <c r="M483" s="99"/>
      <c r="N483" s="99"/>
      <c r="O483" s="99"/>
    </row>
    <row r="484" spans="7:15" ht="24">
      <c r="G484" s="98" t="s">
        <v>1390</v>
      </c>
      <c r="H484" s="99"/>
      <c r="I484" s="99"/>
      <c r="J484" s="99"/>
      <c r="K484" s="99"/>
      <c r="L484" s="99"/>
      <c r="M484" s="99"/>
      <c r="N484" s="99"/>
      <c r="O484" s="99"/>
    </row>
    <row r="485" spans="7:15">
      <c r="G485" s="604" t="s">
        <v>1391</v>
      </c>
      <c r="H485" s="605"/>
      <c r="I485" s="605"/>
      <c r="J485" s="605"/>
      <c r="K485" s="605"/>
      <c r="L485" s="605"/>
      <c r="M485" s="606"/>
      <c r="N485" s="99"/>
      <c r="O485" s="99"/>
    </row>
    <row r="486" spans="7:15">
      <c r="G486" s="610"/>
      <c r="H486" s="611"/>
      <c r="I486" s="611"/>
      <c r="J486" s="611"/>
      <c r="K486" s="611"/>
      <c r="L486" s="611"/>
      <c r="M486" s="612"/>
      <c r="N486" s="99"/>
      <c r="O486" s="99"/>
    </row>
    <row r="487" spans="7:15">
      <c r="G487" s="99"/>
      <c r="H487" s="99"/>
      <c r="I487" s="99"/>
      <c r="J487" s="99"/>
      <c r="K487" s="99"/>
      <c r="L487" s="99"/>
      <c r="M487" s="99"/>
      <c r="N487" s="99"/>
      <c r="O487" s="99"/>
    </row>
    <row r="488" spans="7:15" ht="12" thickBot="1">
      <c r="G488" s="99" t="s">
        <v>1396</v>
      </c>
      <c r="H488" s="99"/>
      <c r="I488" s="99"/>
      <c r="J488" s="99"/>
      <c r="K488" s="99"/>
      <c r="L488" s="99"/>
      <c r="M488" s="99"/>
      <c r="N488" s="99"/>
      <c r="O488" s="99"/>
    </row>
    <row r="489" spans="7:15">
      <c r="G489" s="629" t="s">
        <v>1392</v>
      </c>
      <c r="H489" s="630"/>
      <c r="I489" s="630"/>
      <c r="J489" s="630"/>
      <c r="K489" s="630"/>
      <c r="L489" s="630"/>
      <c r="M489" s="630"/>
      <c r="N489" s="631"/>
      <c r="O489" s="99"/>
    </row>
    <row r="490" spans="7:15">
      <c r="G490" s="632"/>
      <c r="H490" s="633"/>
      <c r="I490" s="633"/>
      <c r="J490" s="633"/>
      <c r="K490" s="633"/>
      <c r="L490" s="633"/>
      <c r="M490" s="633"/>
      <c r="N490" s="634"/>
      <c r="O490" s="99"/>
    </row>
    <row r="491" spans="7:15">
      <c r="G491" s="632" t="s">
        <v>1393</v>
      </c>
      <c r="H491" s="633"/>
      <c r="I491" s="633"/>
      <c r="J491" s="633"/>
      <c r="K491" s="633"/>
      <c r="L491" s="633"/>
      <c r="M491" s="633"/>
      <c r="N491" s="634"/>
      <c r="O491" s="99"/>
    </row>
    <row r="492" spans="7:15">
      <c r="G492" s="632"/>
      <c r="H492" s="633"/>
      <c r="I492" s="633"/>
      <c r="J492" s="633"/>
      <c r="K492" s="633"/>
      <c r="L492" s="633"/>
      <c r="M492" s="633"/>
      <c r="N492" s="634"/>
      <c r="O492" s="99"/>
    </row>
    <row r="493" spans="7:15">
      <c r="G493" s="632" t="s">
        <v>1394</v>
      </c>
      <c r="H493" s="633"/>
      <c r="I493" s="633"/>
      <c r="J493" s="633"/>
      <c r="K493" s="633"/>
      <c r="L493" s="633"/>
      <c r="M493" s="633"/>
      <c r="N493" s="634"/>
      <c r="O493" s="99"/>
    </row>
    <row r="494" spans="7:15">
      <c r="G494" s="632" t="s">
        <v>1395</v>
      </c>
      <c r="H494" s="633"/>
      <c r="I494" s="633"/>
      <c r="J494" s="633"/>
      <c r="K494" s="633"/>
      <c r="L494" s="633"/>
      <c r="M494" s="633"/>
      <c r="N494" s="634"/>
      <c r="O494" s="99"/>
    </row>
    <row r="495" spans="7:15" ht="12" thickBot="1">
      <c r="G495" s="635"/>
      <c r="H495" s="636"/>
      <c r="I495" s="636"/>
      <c r="J495" s="636"/>
      <c r="K495" s="636"/>
      <c r="L495" s="636"/>
      <c r="M495" s="636"/>
      <c r="N495" s="637"/>
      <c r="O495" s="99"/>
    </row>
    <row r="496" spans="7:15">
      <c r="G496" s="99"/>
      <c r="H496" s="99"/>
      <c r="I496" s="99"/>
      <c r="J496" s="99"/>
      <c r="K496" s="99"/>
      <c r="L496" s="99"/>
      <c r="M496" s="99"/>
      <c r="N496" s="99"/>
      <c r="O496" s="99"/>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9"/>
  <sheetViews>
    <sheetView showGridLines="0" topLeftCell="A50" workbookViewId="0">
      <selection activeCell="D38" sqref="D38"/>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債権数理式</vt:lpstr>
      <vt:lpstr>LIBOR・SWAP</vt:lpstr>
      <vt:lpstr>確率・統計</vt:lpstr>
      <vt:lpstr>無裁定とPutCallパリティ</vt:lpstr>
      <vt:lpstr>２項モデル</vt:lpstr>
      <vt:lpstr>連続モデル</vt:lpstr>
      <vt:lpstr>宿題１（解き直し）</vt:lpstr>
      <vt:lpstr>LIBOR(練習問題)</vt:lpstr>
      <vt:lpstr>確率・統計（練習問題）</vt:lpstr>
      <vt:lpstr>宿題（無裁定）</vt:lpstr>
      <vt:lpstr>問題（連続モデル）</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2014-02-02T11:54:16Z</dcterms:modified>
</cp:coreProperties>
</file>