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25" windowHeight="10335" activeTab="1"/>
  </bookViews>
  <sheets>
    <sheet name="Sheet3" sheetId="3" r:id="rId1"/>
    <sheet name="Sheet1" sheetId="4" r:id="rId2"/>
  </sheets>
  <calcPr calcId="152511"/>
  <fileRecoveryPr repairLoad="1"/>
</workbook>
</file>

<file path=xl/calcChain.xml><?xml version="1.0" encoding="utf-8"?>
<calcChain xmlns="http://schemas.openxmlformats.org/spreadsheetml/2006/main">
  <c r="G59" i="4" l="1"/>
  <c r="G53" i="4"/>
  <c r="G54" i="4"/>
  <c r="G52" i="4"/>
  <c r="E32" i="4"/>
  <c r="F32" i="4" s="1"/>
  <c r="E28" i="4"/>
  <c r="F28" i="4" s="1"/>
  <c r="E24" i="4"/>
  <c r="F24" i="4" s="1"/>
  <c r="D43" i="4"/>
  <c r="D42" i="4"/>
  <c r="D41" i="4"/>
  <c r="D35" i="4"/>
  <c r="E35" i="4" s="1"/>
  <c r="E34" i="4"/>
  <c r="F34" i="4" s="1"/>
  <c r="E33" i="4"/>
  <c r="F33" i="4" s="1"/>
  <c r="D31" i="4"/>
  <c r="E31" i="4" s="1"/>
  <c r="F31" i="4" s="1"/>
  <c r="E30" i="4"/>
  <c r="F30" i="4" s="1"/>
  <c r="E29" i="4"/>
  <c r="F29" i="4" s="1"/>
  <c r="D27" i="4"/>
  <c r="E27" i="4"/>
  <c r="F27" i="4" s="1"/>
  <c r="E26" i="4"/>
  <c r="F26" i="4" s="1"/>
  <c r="E25" i="4"/>
  <c r="F25" i="4" s="1"/>
  <c r="F6" i="4"/>
  <c r="D14" i="4"/>
  <c r="E14" i="4" s="1"/>
  <c r="E7" i="4"/>
  <c r="D7" i="4"/>
  <c r="D6" i="4"/>
  <c r="F7" i="4" l="1"/>
  <c r="G141" i="3"/>
  <c r="D141" i="3"/>
  <c r="G140" i="3"/>
  <c r="D140" i="3"/>
  <c r="J129" i="3"/>
  <c r="J130" i="3"/>
  <c r="G130" i="3"/>
  <c r="D130" i="3"/>
  <c r="E96" i="3"/>
  <c r="E98" i="3"/>
  <c r="E97" i="3"/>
  <c r="K139" i="3"/>
  <c r="I139" i="3"/>
  <c r="G139" i="3"/>
  <c r="D139" i="3"/>
  <c r="D129" i="3"/>
  <c r="G129" i="3"/>
  <c r="E114" i="3"/>
  <c r="E115" i="3"/>
  <c r="E113" i="3"/>
  <c r="E116" i="3"/>
  <c r="E95" i="3"/>
  <c r="E100" i="3"/>
  <c r="E99" i="3"/>
  <c r="E94" i="3"/>
  <c r="E90" i="3"/>
  <c r="E91" i="3"/>
  <c r="E92" i="3"/>
  <c r="E93" i="3"/>
  <c r="E89" i="3"/>
  <c r="F66" i="3"/>
  <c r="H68" i="3" s="1"/>
  <c r="H69" i="3"/>
  <c r="H67" i="3"/>
  <c r="H66" i="3"/>
  <c r="H58" i="3"/>
  <c r="F58" i="3"/>
  <c r="H60" i="3" s="1"/>
  <c r="H53" i="3"/>
  <c r="F53" i="3"/>
  <c r="H54" i="3" s="1"/>
  <c r="E36" i="3"/>
  <c r="E37" i="3"/>
  <c r="F19" i="3"/>
  <c r="F20" i="3"/>
  <c r="F21" i="3"/>
  <c r="E18" i="3"/>
  <c r="F18" i="3" s="1"/>
  <c r="E17" i="3"/>
  <c r="F17" i="3" s="1"/>
  <c r="E32" i="3"/>
  <c r="E33" i="3"/>
  <c r="E34" i="3"/>
  <c r="E35" i="3"/>
  <c r="E38" i="3"/>
  <c r="F22" i="3"/>
  <c r="F8" i="3"/>
  <c r="F9" i="3"/>
  <c r="F11" i="3"/>
  <c r="F12" i="3"/>
  <c r="F13" i="3"/>
  <c r="F14" i="3"/>
  <c r="F15" i="3"/>
  <c r="F7" i="3"/>
  <c r="E16" i="3"/>
  <c r="F16" i="3" s="1"/>
  <c r="E10" i="3"/>
  <c r="F10" i="3" s="1"/>
  <c r="I140" i="3" l="1"/>
  <c r="K140" i="3" s="1"/>
  <c r="I141" i="3"/>
  <c r="K141" i="3" s="1"/>
  <c r="H70" i="3"/>
  <c r="I66" i="3"/>
  <c r="H55" i="3"/>
  <c r="I53" i="3" s="1"/>
  <c r="H59" i="3"/>
  <c r="I58" i="3" s="1"/>
</calcChain>
</file>

<file path=xl/sharedStrings.xml><?xml version="1.0" encoding="utf-8"?>
<sst xmlns="http://schemas.openxmlformats.org/spreadsheetml/2006/main" count="229" uniqueCount="109">
  <si>
    <t>複利計算式</t>
    <rPh sb="0" eb="2">
      <t>フクリ</t>
    </rPh>
    <rPh sb="2" eb="4">
      <t>ケイサン</t>
    </rPh>
    <rPh sb="4" eb="5">
      <t>シキ</t>
    </rPh>
    <phoneticPr fontId="1"/>
  </si>
  <si>
    <t>当初元本　×　（ 1 + r / n ) ^ nt</t>
    <rPh sb="0" eb="2">
      <t>トウショ</t>
    </rPh>
    <rPh sb="2" eb="4">
      <t>ガンポン</t>
    </rPh>
    <phoneticPr fontId="1"/>
  </si>
  <si>
    <t>当初元本</t>
    <rPh sb="0" eb="2">
      <t>トウショ</t>
    </rPh>
    <rPh sb="2" eb="4">
      <t>ガンポン</t>
    </rPh>
    <phoneticPr fontId="1"/>
  </si>
  <si>
    <t>金利r</t>
    <rPh sb="0" eb="2">
      <t>キンリ</t>
    </rPh>
    <phoneticPr fontId="1"/>
  </si>
  <si>
    <t>期間 t 年</t>
    <rPh sb="0" eb="2">
      <t>キカン</t>
    </rPh>
    <rPh sb="5" eb="6">
      <t>ネン</t>
    </rPh>
    <phoneticPr fontId="1"/>
  </si>
  <si>
    <t>回数 n</t>
    <rPh sb="0" eb="2">
      <t>カイスウ</t>
    </rPh>
    <phoneticPr fontId="1"/>
  </si>
  <si>
    <t>答え</t>
    <rPh sb="0" eb="1">
      <t>コタ</t>
    </rPh>
    <phoneticPr fontId="1"/>
  </si>
  <si>
    <t>１年複利</t>
    <rPh sb="1" eb="2">
      <t>ネン</t>
    </rPh>
    <rPh sb="2" eb="4">
      <t>フクリ</t>
    </rPh>
    <phoneticPr fontId="1"/>
  </si>
  <si>
    <t>半年複利</t>
    <rPh sb="0" eb="2">
      <t>ハントシ</t>
    </rPh>
    <rPh sb="2" eb="4">
      <t>フクリ</t>
    </rPh>
    <phoneticPr fontId="1"/>
  </si>
  <si>
    <t>１カ月複利</t>
    <rPh sb="2" eb="3">
      <t>ゲツ</t>
    </rPh>
    <rPh sb="3" eb="5">
      <t>フクリ</t>
    </rPh>
    <phoneticPr fontId="1"/>
  </si>
  <si>
    <t>1秒複利</t>
    <rPh sb="1" eb="2">
      <t>ビョウ</t>
    </rPh>
    <rPh sb="2" eb="4">
      <t>フクリ</t>
    </rPh>
    <phoneticPr fontId="1"/>
  </si>
  <si>
    <t>問題１</t>
    <rPh sb="0" eb="2">
      <t>モンダイ</t>
    </rPh>
    <phoneticPr fontId="1"/>
  </si>
  <si>
    <t>3か月複利</t>
    <rPh sb="2" eb="3">
      <t>ゲツ</t>
    </rPh>
    <rPh sb="3" eb="5">
      <t>フクリ</t>
    </rPh>
    <phoneticPr fontId="1"/>
  </si>
  <si>
    <t>1日複利</t>
    <rPh sb="1" eb="2">
      <t>ヒ</t>
    </rPh>
    <rPh sb="2" eb="4">
      <t>フクリ</t>
    </rPh>
    <phoneticPr fontId="1"/>
  </si>
  <si>
    <t>=B16 * ( 1 + C16 / E16 ) ^ ( E16 * D16 )</t>
    <phoneticPr fontId="1"/>
  </si>
  <si>
    <t>=当初元本　×　（ 1 + r / n ) ^ nt</t>
    <phoneticPr fontId="1"/>
  </si>
  <si>
    <t>連続複利</t>
    <rPh sb="0" eb="2">
      <t>レンゾク</t>
    </rPh>
    <rPh sb="2" eb="4">
      <t>フクリ</t>
    </rPh>
    <phoneticPr fontId="1"/>
  </si>
  <si>
    <t>当初元本　×　lim ( 1 + r / n ) ^ t * n</t>
    <rPh sb="0" eb="2">
      <t>トウショ</t>
    </rPh>
    <rPh sb="2" eb="4">
      <t>ガンポン</t>
    </rPh>
    <phoneticPr fontId="1"/>
  </si>
  <si>
    <t>→　当初元本 × e ^ (r * t )</t>
    <rPh sb="2" eb="4">
      <t>トウショ</t>
    </rPh>
    <rPh sb="4" eb="6">
      <t>ガンポン</t>
    </rPh>
    <phoneticPr fontId="1"/>
  </si>
  <si>
    <t>問題２</t>
    <rPh sb="0" eb="2">
      <t>モンダイ</t>
    </rPh>
    <phoneticPr fontId="1"/>
  </si>
  <si>
    <t>= B30 * EXP(C30 * D30 )</t>
    <phoneticPr fontId="1"/>
  </si>
  <si>
    <t>= 当初元本 × e ^ ( 金利 × 期間 )</t>
    <phoneticPr fontId="1"/>
  </si>
  <si>
    <t>問題３</t>
    <rPh sb="0" eb="2">
      <t>モンダイ</t>
    </rPh>
    <phoneticPr fontId="1"/>
  </si>
  <si>
    <t>債権の複利利回り</t>
    <rPh sb="0" eb="2">
      <t>サイケン</t>
    </rPh>
    <rPh sb="3" eb="5">
      <t>フクリ</t>
    </rPh>
    <rPh sb="5" eb="7">
      <t>リマワ</t>
    </rPh>
    <phoneticPr fontId="1"/>
  </si>
  <si>
    <t>c/(1+r) + c/(1+r)^2 + ・・・ + (c+100) / (1+r)^n = P</t>
    <phoneticPr fontId="1"/>
  </si>
  <si>
    <t>→　IRR(キャッシュフロー)　※最初はマイナス</t>
    <rPh sb="17" eb="19">
      <t>サイショ</t>
    </rPh>
    <phoneticPr fontId="1"/>
  </si>
  <si>
    <t>(c/2)/(1+r/2) + (c/2)/(1+r/2)^2 + ・・・ + (c/2+100) / (1+r/2)^n = P</t>
    <phoneticPr fontId="1"/>
  </si>
  <si>
    <t>価格</t>
    <rPh sb="0" eb="2">
      <t>カカク</t>
    </rPh>
    <phoneticPr fontId="1"/>
  </si>
  <si>
    <t>クーポン</t>
    <phoneticPr fontId="1"/>
  </si>
  <si>
    <t>クーポンフロー</t>
    <phoneticPr fontId="1"/>
  </si>
  <si>
    <t>クーポン年支払回数</t>
    <rPh sb="4" eb="5">
      <t>ネン</t>
    </rPh>
    <rPh sb="5" eb="7">
      <t>シハライ</t>
    </rPh>
    <rPh sb="7" eb="9">
      <t>カイスウ</t>
    </rPh>
    <phoneticPr fontId="1"/>
  </si>
  <si>
    <t>CashFlow</t>
    <phoneticPr fontId="1"/>
  </si>
  <si>
    <t>価格パーの場合は、クーポンレート＝単利利回り＝複利利回りが同じになる。</t>
    <rPh sb="0" eb="2">
      <t>カカク</t>
    </rPh>
    <rPh sb="5" eb="7">
      <t>バアイ</t>
    </rPh>
    <rPh sb="17" eb="19">
      <t>タンリ</t>
    </rPh>
    <rPh sb="19" eb="21">
      <t>リマワ</t>
    </rPh>
    <rPh sb="23" eb="25">
      <t>フクリ</t>
    </rPh>
    <rPh sb="25" eb="27">
      <t>リマワ</t>
    </rPh>
    <rPh sb="29" eb="30">
      <t>オナ</t>
    </rPh>
    <phoneticPr fontId="1"/>
  </si>
  <si>
    <t>→現在価値が、額面100円と同じということは、クーポンレートがそのまま利回りと考えることができる。</t>
    <rPh sb="1" eb="3">
      <t>ゲンザイ</t>
    </rPh>
    <rPh sb="3" eb="5">
      <t>カチ</t>
    </rPh>
    <rPh sb="7" eb="9">
      <t>ガクメン</t>
    </rPh>
    <rPh sb="12" eb="13">
      <t>エン</t>
    </rPh>
    <rPh sb="14" eb="15">
      <t>オナ</t>
    </rPh>
    <rPh sb="35" eb="37">
      <t>リマワ</t>
    </rPh>
    <rPh sb="39" eb="40">
      <t>カンガ</t>
    </rPh>
    <phoneticPr fontId="1"/>
  </si>
  <si>
    <t>= C66 / E66</t>
    <phoneticPr fontId="1"/>
  </si>
  <si>
    <t>= クーポンレート / 年支払回数</t>
    <rPh sb="12" eb="13">
      <t>ネン</t>
    </rPh>
    <rPh sb="13" eb="15">
      <t>シハライ</t>
    </rPh>
    <rPh sb="15" eb="17">
      <t>カイスウ</t>
    </rPh>
    <phoneticPr fontId="1"/>
  </si>
  <si>
    <t>= IRR(キャッシュフロー） * クーポン年支払回数</t>
    <rPh sb="22" eb="23">
      <t>ネン</t>
    </rPh>
    <rPh sb="23" eb="25">
      <t>シハライ</t>
    </rPh>
    <rPh sb="25" eb="27">
      <t>カイスウ</t>
    </rPh>
    <phoneticPr fontId="1"/>
  </si>
  <si>
    <t>アンダーパー</t>
    <phoneticPr fontId="1"/>
  </si>
  <si>
    <t>パー</t>
    <phoneticPr fontId="1"/>
  </si>
  <si>
    <t>オーバーパー</t>
    <phoneticPr fontId="1"/>
  </si>
  <si>
    <t>額面 &lt; 価格</t>
    <rPh sb="0" eb="2">
      <t>ガクメン</t>
    </rPh>
    <rPh sb="5" eb="7">
      <t>カカク</t>
    </rPh>
    <phoneticPr fontId="1"/>
  </si>
  <si>
    <t>額面 = 価格</t>
    <rPh sb="0" eb="2">
      <t>ガクメン</t>
    </rPh>
    <rPh sb="5" eb="7">
      <t>カカク</t>
    </rPh>
    <phoneticPr fontId="1"/>
  </si>
  <si>
    <t>額面 &gt; 価格</t>
    <rPh sb="0" eb="2">
      <t>ガクメン</t>
    </rPh>
    <rPh sb="5" eb="7">
      <t>カカク</t>
    </rPh>
    <phoneticPr fontId="1"/>
  </si>
  <si>
    <t>利回り &lt; クーポン</t>
    <rPh sb="0" eb="2">
      <t>リマワ</t>
    </rPh>
    <phoneticPr fontId="1"/>
  </si>
  <si>
    <t>利回り = クーポン</t>
    <rPh sb="0" eb="2">
      <t>リマワ</t>
    </rPh>
    <phoneticPr fontId="1"/>
  </si>
  <si>
    <t>利回り &gt; クーポン</t>
    <rPh sb="0" eb="2">
      <t>リマワ</t>
    </rPh>
    <phoneticPr fontId="1"/>
  </si>
  <si>
    <t>額面と価格の関係</t>
    <rPh sb="0" eb="2">
      <t>ガクメン</t>
    </rPh>
    <rPh sb="3" eb="5">
      <t>カカク</t>
    </rPh>
    <rPh sb="6" eb="8">
      <t>カンケイ</t>
    </rPh>
    <phoneticPr fontId="1"/>
  </si>
  <si>
    <t>ゼロレート</t>
    <phoneticPr fontId="1"/>
  </si>
  <si>
    <t>ゼロレートとは、割引債の利回りのこと。別名スポットレートと呼ぶ。</t>
    <rPh sb="8" eb="11">
      <t>ワリビキサイ</t>
    </rPh>
    <rPh sb="12" eb="14">
      <t>リマワ</t>
    </rPh>
    <rPh sb="19" eb="21">
      <t>ベツメイ</t>
    </rPh>
    <rPh sb="29" eb="30">
      <t>ヨ</t>
    </rPh>
    <phoneticPr fontId="1"/>
  </si>
  <si>
    <t>例題２</t>
    <rPh sb="0" eb="2">
      <t>レイダイ</t>
    </rPh>
    <phoneticPr fontId="1"/>
  </si>
  <si>
    <t>P = 100 / ( 1 + r ) ^ nt</t>
    <phoneticPr fontId="1"/>
  </si>
  <si>
    <t>P = 100 / ( 1 + r /2) ^ 2nt</t>
    <phoneticPr fontId="1"/>
  </si>
  <si>
    <t>=( (100/B86) ^ ( 1/(D86*C86) )  - 1 ) * D86</t>
    <phoneticPr fontId="1"/>
  </si>
  <si>
    <t>=( (100/価格) ^ ( 1 / (期間*年支払回数) ) - 1 ) * 年支払回数</t>
    <rPh sb="9" eb="11">
      <t>カカク</t>
    </rPh>
    <rPh sb="22" eb="24">
      <t>キカン</t>
    </rPh>
    <rPh sb="25" eb="26">
      <t>ネン</t>
    </rPh>
    <rPh sb="26" eb="28">
      <t>シハライ</t>
    </rPh>
    <rPh sb="28" eb="30">
      <t>カイスウ</t>
    </rPh>
    <rPh sb="42" eb="43">
      <t>ネン</t>
    </rPh>
    <rPh sb="43" eb="45">
      <t>シハライカイスウ</t>
    </rPh>
    <phoneticPr fontId="1"/>
  </si>
  <si>
    <t>問題４</t>
    <rPh sb="0" eb="2">
      <t>モンダイ</t>
    </rPh>
    <phoneticPr fontId="1"/>
  </si>
  <si>
    <t>r = ( ( 100 / P ) ^ ( 1 / (期間 * 年支払回数 ) )  - 1 ) * 年支払回数</t>
    <rPh sb="27" eb="29">
      <t>キカン</t>
    </rPh>
    <rPh sb="32" eb="33">
      <t>ネン</t>
    </rPh>
    <rPh sb="33" eb="35">
      <t>シハライ</t>
    </rPh>
    <rPh sb="35" eb="37">
      <t>カイスウ</t>
    </rPh>
    <rPh sb="51" eb="52">
      <t>ネン</t>
    </rPh>
    <rPh sb="52" eb="54">
      <t>シハライ</t>
    </rPh>
    <rPh sb="54" eb="56">
      <t>カイスウ</t>
    </rPh>
    <phoneticPr fontId="1"/>
  </si>
  <si>
    <t>連続複利のゼロレート</t>
    <rPh sb="0" eb="2">
      <t>レンゾク</t>
    </rPh>
    <rPh sb="2" eb="4">
      <t>フクリ</t>
    </rPh>
    <phoneticPr fontId="1"/>
  </si>
  <si>
    <t>P = 100 / e ^ rt</t>
    <phoneticPr fontId="1"/>
  </si>
  <si>
    <t>→ r = (1 / t) * LN ( P / 100 )</t>
    <phoneticPr fontId="1"/>
  </si>
  <si>
    <t>例題３</t>
    <rPh sb="0" eb="2">
      <t>レイダイ</t>
    </rPh>
    <phoneticPr fontId="1"/>
  </si>
  <si>
    <t xml:space="preserve">r = ( 1 / 期間 ) * LN ( 100 / P ) </t>
    <rPh sb="10" eb="12">
      <t>キカン</t>
    </rPh>
    <phoneticPr fontId="1"/>
  </si>
  <si>
    <t>※連続複利なんで、クーポン年支払回数はある意味無限となる。</t>
    <rPh sb="1" eb="3">
      <t>レンゾク</t>
    </rPh>
    <rPh sb="3" eb="5">
      <t>フクリ</t>
    </rPh>
    <rPh sb="13" eb="14">
      <t>ネン</t>
    </rPh>
    <rPh sb="14" eb="16">
      <t>シハライ</t>
    </rPh>
    <rPh sb="16" eb="18">
      <t>カイスウ</t>
    </rPh>
    <rPh sb="21" eb="23">
      <t>イミ</t>
    </rPh>
    <rPh sb="23" eb="25">
      <t>ムゲン</t>
    </rPh>
    <phoneticPr fontId="1"/>
  </si>
  <si>
    <t>　だから e を使っているので、支払回数は考慮しなくてよい。</t>
    <phoneticPr fontId="1"/>
  </si>
  <si>
    <t>問題５</t>
    <rPh sb="0" eb="2">
      <t>モンダイ</t>
    </rPh>
    <phoneticPr fontId="1"/>
  </si>
  <si>
    <t>回数増やした方が、利回りは減るに決まっている。</t>
    <rPh sb="0" eb="2">
      <t>カイスウ</t>
    </rPh>
    <rPh sb="2" eb="3">
      <t>フ</t>
    </rPh>
    <rPh sb="6" eb="7">
      <t>ホウ</t>
    </rPh>
    <rPh sb="9" eb="11">
      <t>リマワ</t>
    </rPh>
    <rPh sb="13" eb="14">
      <t>ヘ</t>
    </rPh>
    <rPh sb="16" eb="17">
      <t>キ</t>
    </rPh>
    <phoneticPr fontId="1"/>
  </si>
  <si>
    <t>=(1/C111) * LN(100/B111) * D111</t>
    <phoneticPr fontId="1"/>
  </si>
  <si>
    <t>= ( 1 / 期間 ) * LN ( 100 / 価格 )</t>
    <rPh sb="9" eb="11">
      <t>キカン</t>
    </rPh>
    <rPh sb="27" eb="29">
      <t>カカク</t>
    </rPh>
    <phoneticPr fontId="1"/>
  </si>
  <si>
    <t>インプライド・フォワード・レート</t>
    <phoneticPr fontId="1"/>
  </si>
  <si>
    <t>ゼロレート１</t>
    <phoneticPr fontId="1"/>
  </si>
  <si>
    <t>ゼロレート2</t>
    <phoneticPr fontId="1"/>
  </si>
  <si>
    <t>期間１</t>
    <rPh sb="0" eb="2">
      <t>キカン</t>
    </rPh>
    <phoneticPr fontId="1"/>
  </si>
  <si>
    <t>期間2</t>
    <rPh sb="0" eb="2">
      <t>キカン</t>
    </rPh>
    <phoneticPr fontId="1"/>
  </si>
  <si>
    <t>年支払回数</t>
    <rPh sb="0" eb="1">
      <t>ネン</t>
    </rPh>
    <rPh sb="1" eb="3">
      <t>シハライ</t>
    </rPh>
    <rPh sb="3" eb="5">
      <t>カイスウ</t>
    </rPh>
    <phoneticPr fontId="1"/>
  </si>
  <si>
    <t>期間１の回数</t>
    <rPh sb="0" eb="2">
      <t>キカン</t>
    </rPh>
    <rPh sb="4" eb="6">
      <t>カイスウ</t>
    </rPh>
    <phoneticPr fontId="1"/>
  </si>
  <si>
    <t>期間2の回数</t>
    <rPh sb="0" eb="2">
      <t>キカン</t>
    </rPh>
    <rPh sb="4" eb="6">
      <t>カイスウ</t>
    </rPh>
    <phoneticPr fontId="1"/>
  </si>
  <si>
    <t>連続複利のインプライド・フォワード・レート</t>
    <rPh sb="0" eb="4">
      <t>レンゾクフクリ</t>
    </rPh>
    <phoneticPr fontId="1"/>
  </si>
  <si>
    <t>e ^ r1t1 + e ^ r2t2 = e ^ r3t3</t>
    <phoneticPr fontId="1"/>
  </si>
  <si>
    <t>→　r1t1 + r2t2 = r3t3</t>
    <phoneticPr fontId="1"/>
  </si>
  <si>
    <t>期間３の回数</t>
    <rPh sb="0" eb="2">
      <t>キカン</t>
    </rPh>
    <rPh sb="4" eb="6">
      <t>カイスウ</t>
    </rPh>
    <phoneticPr fontId="1"/>
  </si>
  <si>
    <t>確認問題</t>
    <rPh sb="0" eb="2">
      <t>カクニン</t>
    </rPh>
    <rPh sb="2" eb="4">
      <t>モンダイ</t>
    </rPh>
    <phoneticPr fontId="1"/>
  </si>
  <si>
    <t>( 1 + 1.5%/2 ) ^ 2 * ( 1 + X / 2 ) ^ 1 = ( 1 + 2% / 2 ) ^ 3</t>
    <phoneticPr fontId="1"/>
  </si>
  <si>
    <t>宿題　（債権数理）</t>
    <rPh sb="0" eb="2">
      <t>シュクダイ</t>
    </rPh>
    <rPh sb="4" eb="6">
      <t>サイケン</t>
    </rPh>
    <rPh sb="6" eb="8">
      <t>スウリ</t>
    </rPh>
    <phoneticPr fontId="1"/>
  </si>
  <si>
    <t>想定元本</t>
    <rPh sb="0" eb="2">
      <t>ソウテイ</t>
    </rPh>
    <rPh sb="2" eb="4">
      <t>ガンポン</t>
    </rPh>
    <phoneticPr fontId="1"/>
  </si>
  <si>
    <t>金利</t>
    <rPh sb="0" eb="2">
      <t>キンリ</t>
    </rPh>
    <phoneticPr fontId="1"/>
  </si>
  <si>
    <t>期間</t>
    <rPh sb="0" eb="2">
      <t>キカン</t>
    </rPh>
    <phoneticPr fontId="1"/>
  </si>
  <si>
    <t>P = 元本 × （ 1 + r/n ) ^ nt</t>
    <rPh sb="4" eb="6">
      <t>ガンポン</t>
    </rPh>
    <phoneticPr fontId="1"/>
  </si>
  <si>
    <t>CashFlow支払回数</t>
    <rPh sb="8" eb="10">
      <t>シハライ</t>
    </rPh>
    <rPh sb="10" eb="12">
      <t>カイスウ</t>
    </rPh>
    <phoneticPr fontId="1"/>
  </si>
  <si>
    <t>P = 元本 × e ^ rt</t>
    <rPh sb="4" eb="6">
      <t>ガンポン</t>
    </rPh>
    <phoneticPr fontId="1"/>
  </si>
  <si>
    <t>①</t>
    <phoneticPr fontId="1"/>
  </si>
  <si>
    <t>②</t>
    <phoneticPr fontId="1"/>
  </si>
  <si>
    <t>③</t>
    <phoneticPr fontId="1"/>
  </si>
  <si>
    <t>r = ( (100 / P ) ^ ( 1/Ncashflow) - 1 ) * Navg1year</t>
    <phoneticPr fontId="1"/>
  </si>
  <si>
    <t>P = 100 / ( 1 + r /N1year) ^ Ncashflow</t>
    <phoneticPr fontId="1"/>
  </si>
  <si>
    <t>①</t>
    <phoneticPr fontId="1"/>
  </si>
  <si>
    <t>③</t>
    <phoneticPr fontId="1"/>
  </si>
  <si>
    <t>連続ゼロレート</t>
    <rPh sb="0" eb="2">
      <t>レンゾク</t>
    </rPh>
    <phoneticPr fontId="1"/>
  </si>
  <si>
    <t>P = 100 / e ^ rt</t>
    <phoneticPr fontId="1"/>
  </si>
  <si>
    <t xml:space="preserve">r =  1/ t * LN ( 100 / P ) </t>
    <phoneticPr fontId="1"/>
  </si>
  <si>
    <t>( 1 + r1/2 ) ^ 3 × ( 1 + r12/2 ) ^ 1 = ( 1 + r2/2 ) ^ 4</t>
    <phoneticPr fontId="1"/>
  </si>
  <si>
    <t>ゼロ金利１</t>
    <rPh sb="2" eb="4">
      <t>キンリ</t>
    </rPh>
    <phoneticPr fontId="1"/>
  </si>
  <si>
    <t>期間の間の回数１</t>
    <rPh sb="0" eb="2">
      <t>キカン</t>
    </rPh>
    <rPh sb="3" eb="4">
      <t>アイダ</t>
    </rPh>
    <rPh sb="5" eb="7">
      <t>カイスウ</t>
    </rPh>
    <phoneticPr fontId="1"/>
  </si>
  <si>
    <t>ゼロ金利２</t>
    <rPh sb="2" eb="4">
      <t>キンリ</t>
    </rPh>
    <phoneticPr fontId="1"/>
  </si>
  <si>
    <t>期間の間の回数２</t>
    <rPh sb="0" eb="2">
      <t>キカン</t>
    </rPh>
    <rPh sb="3" eb="4">
      <t>アイダ</t>
    </rPh>
    <rPh sb="5" eb="7">
      <t>カイスウ</t>
    </rPh>
    <phoneticPr fontId="1"/>
  </si>
  <si>
    <t>年のCashFlow回数</t>
    <rPh sb="0" eb="1">
      <t>ネン</t>
    </rPh>
    <rPh sb="10" eb="12">
      <t>カイスウ</t>
    </rPh>
    <phoneticPr fontId="1"/>
  </si>
  <si>
    <t>①</t>
    <phoneticPr fontId="1"/>
  </si>
  <si>
    <t>３か月複利</t>
    <rPh sb="2" eb="3">
      <t>ゲツ</t>
    </rPh>
    <rPh sb="3" eb="5">
      <t>フクリ</t>
    </rPh>
    <phoneticPr fontId="1"/>
  </si>
  <si>
    <t>連続複利のインプライド・フォワードレート</t>
    <rPh sb="0" eb="2">
      <t>レンゾク</t>
    </rPh>
    <rPh sb="2" eb="4">
      <t>フクリ</t>
    </rPh>
    <phoneticPr fontId="1"/>
  </si>
  <si>
    <t>r1 * t1  ＋ r * t = r2 * t2</t>
    <phoneticPr fontId="1"/>
  </si>
  <si>
    <t>期間２</t>
    <rPh sb="0" eb="2">
      <t>キカン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</si>
</sst>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#,##0_ "/>
    <numFmt numFmtId="177" formatCode="#,##0.000_ "/>
    <numFmt numFmtId="178" formatCode="0.000%"/>
    <numFmt numFmtId="179" formatCode="0.0000%"/>
    <numFmt numFmtId="180" formatCode="0.00000%"/>
    <numFmt numFmtId="188" formatCode="0.0000000%"/>
  </numFmts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>
      <alignment vertical="center"/>
    </xf>
    <xf numFmtId="10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4" borderId="5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6" xfId="0" applyFill="1" applyBorder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9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180" fontId="0" fillId="0" borderId="10" xfId="0" applyNumberFormat="1" applyBorder="1">
      <alignment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5" fillId="8" borderId="1" xfId="0" applyNumberFormat="1" applyFont="1" applyFill="1" applyBorder="1" applyAlignment="1">
      <alignment horizontal="center" vertical="center"/>
    </xf>
    <xf numFmtId="0" fontId="3" fillId="0" borderId="0" xfId="0" quotePrefix="1" applyFont="1">
      <alignment vertical="center"/>
    </xf>
    <xf numFmtId="0" fontId="0" fillId="10" borderId="1" xfId="0" applyFill="1" applyBorder="1" applyAlignment="1">
      <alignment horizontal="center" vertical="center"/>
    </xf>
    <xf numFmtId="177" fontId="5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7" fontId="5" fillId="8" borderId="0" xfId="0" applyNumberFormat="1" applyFont="1" applyFill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6" fillId="0" borderId="0" xfId="0" applyFont="1">
      <alignment vertical="center"/>
    </xf>
    <xf numFmtId="0" fontId="0" fillId="2" borderId="1" xfId="0" applyFill="1" applyBorder="1">
      <alignment vertical="center"/>
    </xf>
    <xf numFmtId="0" fontId="7" fillId="0" borderId="0" xfId="0" applyFont="1">
      <alignment vertical="center"/>
    </xf>
    <xf numFmtId="180" fontId="0" fillId="0" borderId="1" xfId="0" applyNumberFormat="1" applyBorder="1">
      <alignment vertical="center"/>
    </xf>
    <xf numFmtId="180" fontId="0" fillId="11" borderId="1" xfId="0" applyNumberFormat="1" applyFill="1" applyBorder="1">
      <alignment vertical="center"/>
    </xf>
    <xf numFmtId="188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CC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1"/>
  <sheetViews>
    <sheetView showGridLines="0" topLeftCell="A111" workbookViewId="0">
      <selection activeCell="K139" sqref="K139"/>
    </sheetView>
  </sheetViews>
  <sheetFormatPr defaultRowHeight="13.5"/>
  <cols>
    <col min="2" max="6" width="15.625" customWidth="1"/>
    <col min="7" max="7" width="13.25" customWidth="1"/>
    <col min="8" max="9" width="10.5" customWidth="1"/>
    <col min="10" max="10" width="11" bestFit="1" customWidth="1"/>
  </cols>
  <sheetData>
    <row r="2" spans="1:7" ht="17.25">
      <c r="B2" s="10" t="s">
        <v>0</v>
      </c>
    </row>
    <row r="3" spans="1:7">
      <c r="B3" s="1" t="s">
        <v>1</v>
      </c>
      <c r="C3" s="2"/>
      <c r="D3" s="3"/>
    </row>
    <row r="4" spans="1:7">
      <c r="B4" s="4"/>
      <c r="C4" s="5"/>
      <c r="D4" s="6"/>
    </row>
    <row r="6" spans="1:7">
      <c r="B6" s="9" t="s">
        <v>2</v>
      </c>
      <c r="C6" s="9" t="s">
        <v>3</v>
      </c>
      <c r="D6" s="9" t="s">
        <v>4</v>
      </c>
      <c r="E6" s="9" t="s">
        <v>5</v>
      </c>
      <c r="F6" s="13" t="s">
        <v>6</v>
      </c>
    </row>
    <row r="7" spans="1:7">
      <c r="A7" t="s">
        <v>7</v>
      </c>
      <c r="B7" s="12">
        <v>1000000</v>
      </c>
      <c r="C7" s="11">
        <v>1.7999999999999999E-2</v>
      </c>
      <c r="D7" s="8">
        <v>2</v>
      </c>
      <c r="E7" s="17">
        <v>1</v>
      </c>
      <c r="F7" s="14">
        <f>B7 * ( 1 + C7 / E7 ) ^ ( E7 * D7 )</f>
        <v>1036324</v>
      </c>
      <c r="G7" t="s">
        <v>11</v>
      </c>
    </row>
    <row r="8" spans="1:7">
      <c r="A8" t="s">
        <v>8</v>
      </c>
      <c r="B8" s="12">
        <v>1000000</v>
      </c>
      <c r="C8" s="11">
        <v>1.7999999999999999E-2</v>
      </c>
      <c r="D8" s="8">
        <v>2</v>
      </c>
      <c r="E8" s="17">
        <v>2</v>
      </c>
      <c r="F8" s="14">
        <f t="shared" ref="F8:F15" si="0">B8 * ( 1 + C8 / E8 ) ^ ( E8 * D8 )</f>
        <v>1036488.9225609996</v>
      </c>
      <c r="G8" t="s">
        <v>11</v>
      </c>
    </row>
    <row r="9" spans="1:7">
      <c r="A9" t="s">
        <v>9</v>
      </c>
      <c r="B9" s="12">
        <v>1000000</v>
      </c>
      <c r="C9" s="11">
        <v>1.7999999999999999E-2</v>
      </c>
      <c r="D9" s="8">
        <v>2</v>
      </c>
      <c r="E9" s="17">
        <v>12</v>
      </c>
      <c r="F9" s="14">
        <f t="shared" si="0"/>
        <v>1036627.8851184319</v>
      </c>
      <c r="G9" t="s">
        <v>11</v>
      </c>
    </row>
    <row r="10" spans="1:7">
      <c r="A10" t="s">
        <v>10</v>
      </c>
      <c r="B10" s="12">
        <v>1000000</v>
      </c>
      <c r="C10" s="11">
        <v>1.7999999999999999E-2</v>
      </c>
      <c r="D10" s="8">
        <v>2</v>
      </c>
      <c r="E10" s="17">
        <f>24*3600*365</f>
        <v>31536000</v>
      </c>
      <c r="F10" s="14">
        <f t="shared" si="0"/>
        <v>1036655.8501412231</v>
      </c>
      <c r="G10" t="s">
        <v>11</v>
      </c>
    </row>
    <row r="11" spans="1:7">
      <c r="A11" t="s">
        <v>7</v>
      </c>
      <c r="B11" s="12">
        <v>1000000</v>
      </c>
      <c r="C11" s="11">
        <v>0.03</v>
      </c>
      <c r="D11" s="8">
        <v>1</v>
      </c>
      <c r="E11" s="17">
        <v>1</v>
      </c>
      <c r="F11" s="14">
        <f t="shared" si="0"/>
        <v>1030000</v>
      </c>
    </row>
    <row r="12" spans="1:7">
      <c r="A12" t="s">
        <v>8</v>
      </c>
      <c r="B12" s="12">
        <v>1000000</v>
      </c>
      <c r="C12" s="11">
        <v>0.03</v>
      </c>
      <c r="D12" s="8">
        <v>1</v>
      </c>
      <c r="E12" s="17">
        <v>2</v>
      </c>
      <c r="F12" s="14">
        <f t="shared" si="0"/>
        <v>1030224.9999999998</v>
      </c>
    </row>
    <row r="13" spans="1:7">
      <c r="A13" t="s">
        <v>12</v>
      </c>
      <c r="B13" s="12">
        <v>1000000</v>
      </c>
      <c r="C13" s="11">
        <v>0.03</v>
      </c>
      <c r="D13" s="8">
        <v>1</v>
      </c>
      <c r="E13" s="17">
        <v>4</v>
      </c>
      <c r="F13" s="14">
        <f t="shared" si="0"/>
        <v>1030339.1906640629</v>
      </c>
    </row>
    <row r="14" spans="1:7">
      <c r="A14" t="s">
        <v>9</v>
      </c>
      <c r="B14" s="12">
        <v>1000000</v>
      </c>
      <c r="C14" s="11">
        <v>0.03</v>
      </c>
      <c r="D14" s="8">
        <v>1</v>
      </c>
      <c r="E14" s="17">
        <v>12</v>
      </c>
      <c r="F14" s="14">
        <f t="shared" si="0"/>
        <v>1030415.9569135067</v>
      </c>
    </row>
    <row r="15" spans="1:7">
      <c r="A15" t="s">
        <v>13</v>
      </c>
      <c r="B15" s="12">
        <v>1000000</v>
      </c>
      <c r="C15" s="11">
        <v>0.03</v>
      </c>
      <c r="D15" s="8">
        <v>1</v>
      </c>
      <c r="E15" s="17">
        <v>365</v>
      </c>
      <c r="F15" s="14">
        <f t="shared" si="0"/>
        <v>1030453.2636005583</v>
      </c>
    </row>
    <row r="16" spans="1:7">
      <c r="A16" t="s">
        <v>10</v>
      </c>
      <c r="B16" s="12">
        <v>1000000</v>
      </c>
      <c r="C16" s="11">
        <v>0.03</v>
      </c>
      <c r="D16" s="8">
        <v>1</v>
      </c>
      <c r="E16" s="17">
        <f>24*3600*365</f>
        <v>31536000</v>
      </c>
      <c r="F16" s="20">
        <f t="shared" ref="F16:F22" si="1">B16 * ( 1 + C16 / E16 ) ^ ( E16 * D16 )</f>
        <v>1030454.5321156334</v>
      </c>
    </row>
    <row r="17" spans="1:7">
      <c r="A17" t="s">
        <v>10</v>
      </c>
      <c r="B17" s="12">
        <v>1000000</v>
      </c>
      <c r="C17" s="11">
        <v>1.7999999999999999E-2</v>
      </c>
      <c r="D17" s="8">
        <v>0.5</v>
      </c>
      <c r="E17" s="17">
        <f>24*3600*365</f>
        <v>31536000</v>
      </c>
      <c r="F17" s="20">
        <f t="shared" si="1"/>
        <v>1009040.6226621325</v>
      </c>
      <c r="G17" t="s">
        <v>22</v>
      </c>
    </row>
    <row r="18" spans="1:7">
      <c r="A18" t="s">
        <v>10</v>
      </c>
      <c r="B18" s="12">
        <v>1000000</v>
      </c>
      <c r="C18" s="11">
        <v>1.7999999999999999E-2</v>
      </c>
      <c r="D18" s="8">
        <v>1.25</v>
      </c>
      <c r="E18" s="17">
        <f>24*3600*365</f>
        <v>31536000</v>
      </c>
      <c r="F18" s="20">
        <f t="shared" si="1"/>
        <v>1022755.0364152902</v>
      </c>
      <c r="G18" t="s">
        <v>22</v>
      </c>
    </row>
    <row r="19" spans="1:7">
      <c r="A19" t="s">
        <v>8</v>
      </c>
      <c r="B19" s="12">
        <v>100000000</v>
      </c>
      <c r="C19" s="11">
        <v>1.4999999999999999E-2</v>
      </c>
      <c r="D19" s="8">
        <v>5</v>
      </c>
      <c r="E19" s="17">
        <v>2</v>
      </c>
      <c r="F19" s="14">
        <f t="shared" si="1"/>
        <v>107758254.54707402</v>
      </c>
      <c r="G19" t="s">
        <v>79</v>
      </c>
    </row>
    <row r="20" spans="1:7">
      <c r="A20" t="s">
        <v>12</v>
      </c>
      <c r="B20" s="12">
        <v>100000000</v>
      </c>
      <c r="C20" s="11">
        <v>5.4999999999999997E-3</v>
      </c>
      <c r="D20" s="8">
        <v>1.5</v>
      </c>
      <c r="E20" s="17">
        <v>4</v>
      </c>
      <c r="F20" s="14">
        <f t="shared" si="1"/>
        <v>100827841.1420833</v>
      </c>
      <c r="G20" t="s">
        <v>79</v>
      </c>
    </row>
    <row r="21" spans="1:7">
      <c r="B21" s="12"/>
      <c r="C21" s="11"/>
      <c r="D21" s="8"/>
      <c r="E21" s="17"/>
      <c r="F21" s="14" t="e">
        <f t="shared" si="1"/>
        <v>#DIV/0!</v>
      </c>
    </row>
    <row r="22" spans="1:7">
      <c r="B22" s="12"/>
      <c r="C22" s="11"/>
      <c r="D22" s="8"/>
      <c r="E22" s="17"/>
      <c r="F22" s="14" t="e">
        <f t="shared" si="1"/>
        <v>#DIV/0!</v>
      </c>
    </row>
    <row r="24" spans="1:7">
      <c r="F24" s="18" t="s">
        <v>14</v>
      </c>
    </row>
    <row r="25" spans="1:7">
      <c r="F25" s="18" t="s">
        <v>15</v>
      </c>
    </row>
    <row r="27" spans="1:7" ht="17.25">
      <c r="B27" s="10" t="s">
        <v>16</v>
      </c>
    </row>
    <row r="28" spans="1:7">
      <c r="B28" s="1" t="s">
        <v>17</v>
      </c>
      <c r="C28" s="2"/>
      <c r="D28" s="3"/>
    </row>
    <row r="29" spans="1:7">
      <c r="B29" s="4" t="s">
        <v>18</v>
      </c>
      <c r="C29" s="5"/>
      <c r="D29" s="6"/>
    </row>
    <row r="31" spans="1:7">
      <c r="B31" s="9" t="s">
        <v>2</v>
      </c>
      <c r="C31" s="9" t="s">
        <v>3</v>
      </c>
      <c r="D31" s="9" t="s">
        <v>4</v>
      </c>
      <c r="E31" s="13" t="s">
        <v>6</v>
      </c>
    </row>
    <row r="32" spans="1:7">
      <c r="A32" t="s">
        <v>16</v>
      </c>
      <c r="B32" s="12">
        <v>1000000</v>
      </c>
      <c r="C32" s="11">
        <v>0.03</v>
      </c>
      <c r="D32" s="8">
        <v>1</v>
      </c>
      <c r="E32" s="20">
        <f t="shared" ref="E32:E38" si="2" xml:space="preserve"> B32 * EXP(C32 * D32 )</f>
        <v>1030454.533953517</v>
      </c>
      <c r="F32" t="s">
        <v>19</v>
      </c>
    </row>
    <row r="33" spans="1:6">
      <c r="A33" t="s">
        <v>16</v>
      </c>
      <c r="B33" s="12">
        <v>1000000</v>
      </c>
      <c r="C33" s="11">
        <v>2.5000000000000001E-2</v>
      </c>
      <c r="D33" s="8">
        <v>3</v>
      </c>
      <c r="E33" s="14">
        <f t="shared" si="2"/>
        <v>1077884.1508846316</v>
      </c>
      <c r="F33" t="s">
        <v>22</v>
      </c>
    </row>
    <row r="34" spans="1:6">
      <c r="A34" t="s">
        <v>16</v>
      </c>
      <c r="B34" s="12">
        <v>1000000</v>
      </c>
      <c r="C34" s="11">
        <v>1.7999999999999999E-2</v>
      </c>
      <c r="D34" s="8">
        <v>0.5</v>
      </c>
      <c r="E34" s="20">
        <f t="shared" si="2"/>
        <v>1009040.6217738679</v>
      </c>
      <c r="F34" t="s">
        <v>22</v>
      </c>
    </row>
    <row r="35" spans="1:6">
      <c r="A35" t="s">
        <v>16</v>
      </c>
      <c r="B35" s="12">
        <v>1000000</v>
      </c>
      <c r="C35" s="11">
        <v>1.7999999999999999E-2</v>
      </c>
      <c r="D35" s="8">
        <v>1.25</v>
      </c>
      <c r="E35" s="20">
        <f t="shared" si="2"/>
        <v>1022755.0341644461</v>
      </c>
      <c r="F35" t="s">
        <v>22</v>
      </c>
    </row>
    <row r="36" spans="1:6">
      <c r="B36" s="12">
        <v>100000000</v>
      </c>
      <c r="C36" s="11">
        <v>1.2E-2</v>
      </c>
      <c r="D36" s="8">
        <v>2</v>
      </c>
      <c r="E36" s="14">
        <f t="shared" si="2"/>
        <v>102429031.78906216</v>
      </c>
      <c r="F36" t="s">
        <v>79</v>
      </c>
    </row>
    <row r="37" spans="1:6">
      <c r="B37" s="12"/>
      <c r="C37" s="11"/>
      <c r="D37" s="8"/>
      <c r="E37" s="14">
        <f t="shared" si="2"/>
        <v>0</v>
      </c>
    </row>
    <row r="38" spans="1:6">
      <c r="B38" s="12"/>
      <c r="C38" s="11"/>
      <c r="D38" s="8"/>
      <c r="E38" s="14">
        <f t="shared" si="2"/>
        <v>0</v>
      </c>
    </row>
    <row r="40" spans="1:6">
      <c r="E40" s="18" t="s">
        <v>20</v>
      </c>
    </row>
    <row r="41" spans="1:6">
      <c r="E41" s="18" t="s">
        <v>21</v>
      </c>
    </row>
    <row r="44" spans="1:6" ht="17.25">
      <c r="B44" s="10" t="s">
        <v>23</v>
      </c>
    </row>
    <row r="45" spans="1:6">
      <c r="B45" s="1" t="s">
        <v>24</v>
      </c>
      <c r="C45" s="2"/>
      <c r="D45" s="2"/>
      <c r="E45" s="3"/>
    </row>
    <row r="46" spans="1:6">
      <c r="B46" s="21" t="s">
        <v>25</v>
      </c>
      <c r="C46" s="22"/>
      <c r="D46" s="22"/>
      <c r="E46" s="23"/>
    </row>
    <row r="47" spans="1:6">
      <c r="B47" s="21"/>
      <c r="C47" s="22"/>
      <c r="D47" s="22"/>
      <c r="E47" s="23"/>
    </row>
    <row r="48" spans="1:6">
      <c r="B48" s="21" t="s">
        <v>26</v>
      </c>
      <c r="C48" s="22"/>
      <c r="D48" s="22"/>
      <c r="E48" s="23"/>
    </row>
    <row r="49" spans="2:9">
      <c r="B49" s="21" t="s">
        <v>25</v>
      </c>
      <c r="C49" s="22"/>
      <c r="D49" s="22"/>
      <c r="E49" s="23"/>
    </row>
    <row r="50" spans="2:9">
      <c r="B50" s="4"/>
      <c r="C50" s="5"/>
      <c r="D50" s="5"/>
      <c r="E50" s="6"/>
    </row>
    <row r="52" spans="2:9">
      <c r="B52" s="9" t="s">
        <v>27</v>
      </c>
      <c r="C52" s="9" t="s">
        <v>28</v>
      </c>
      <c r="D52" s="9" t="s">
        <v>4</v>
      </c>
      <c r="E52" s="25" t="s">
        <v>30</v>
      </c>
      <c r="F52" s="9" t="s">
        <v>29</v>
      </c>
      <c r="H52" s="9" t="s">
        <v>31</v>
      </c>
      <c r="I52" s="13" t="s">
        <v>6</v>
      </c>
    </row>
    <row r="53" spans="2:9">
      <c r="B53" s="12">
        <v>98</v>
      </c>
      <c r="C53" s="11">
        <v>1.4500000000000001E-2</v>
      </c>
      <c r="D53" s="8">
        <v>2</v>
      </c>
      <c r="E53" s="8">
        <v>1</v>
      </c>
      <c r="F53" s="26">
        <f>C53/E53</f>
        <v>1.4500000000000001E-2</v>
      </c>
      <c r="H53" s="7">
        <f>B53*(-1)</f>
        <v>-98</v>
      </c>
      <c r="I53" s="29">
        <f>IRR(H53:H55) * E53</f>
        <v>2.4874647581366593E-2</v>
      </c>
    </row>
    <row r="54" spans="2:9">
      <c r="H54" s="7">
        <f>100*$F$53</f>
        <v>1.4500000000000002</v>
      </c>
    </row>
    <row r="55" spans="2:9">
      <c r="H55" s="7">
        <f>100*$F$53 + 100</f>
        <v>101.45</v>
      </c>
    </row>
    <row r="57" spans="2:9">
      <c r="B57" s="9" t="s">
        <v>27</v>
      </c>
      <c r="C57" s="9" t="s">
        <v>28</v>
      </c>
      <c r="D57" s="9" t="s">
        <v>4</v>
      </c>
      <c r="E57" s="25" t="s">
        <v>30</v>
      </c>
      <c r="F57" s="9" t="s">
        <v>29</v>
      </c>
      <c r="H57" s="9" t="s">
        <v>31</v>
      </c>
      <c r="I57" s="13" t="s">
        <v>6</v>
      </c>
    </row>
    <row r="58" spans="2:9">
      <c r="B58" s="30">
        <v>100</v>
      </c>
      <c r="C58" s="11">
        <v>2.5000000000000001E-2</v>
      </c>
      <c r="D58" s="8">
        <v>2</v>
      </c>
      <c r="E58" s="8">
        <v>1</v>
      </c>
      <c r="F58" s="26">
        <f>C58/E58</f>
        <v>2.5000000000000001E-2</v>
      </c>
      <c r="H58" s="7">
        <f>B58*(-1)</f>
        <v>-100</v>
      </c>
      <c r="I58" s="29">
        <f>IRR(H58:H60) * E58</f>
        <v>2.5000000000000133E-2</v>
      </c>
    </row>
    <row r="59" spans="2:9">
      <c r="H59" s="7">
        <f>100*F58</f>
        <v>2.5</v>
      </c>
    </row>
    <row r="60" spans="2:9">
      <c r="H60" s="7">
        <f>100*F58 + 100</f>
        <v>102.5</v>
      </c>
    </row>
    <row r="61" spans="2:9">
      <c r="B61" t="s">
        <v>32</v>
      </c>
    </row>
    <row r="62" spans="2:9">
      <c r="B62" t="s">
        <v>33</v>
      </c>
    </row>
    <row r="65" spans="2:9">
      <c r="B65" s="9" t="s">
        <v>27</v>
      </c>
      <c r="C65" s="9" t="s">
        <v>28</v>
      </c>
      <c r="D65" s="9" t="s">
        <v>4</v>
      </c>
      <c r="E65" s="25" t="s">
        <v>30</v>
      </c>
      <c r="F65" s="9" t="s">
        <v>29</v>
      </c>
      <c r="H65" s="9" t="s">
        <v>31</v>
      </c>
      <c r="I65" s="13" t="s">
        <v>6</v>
      </c>
    </row>
    <row r="66" spans="2:9">
      <c r="B66" s="31">
        <v>95</v>
      </c>
      <c r="C66" s="11">
        <v>0.03</v>
      </c>
      <c r="D66" s="8">
        <v>2</v>
      </c>
      <c r="E66" s="8">
        <v>2</v>
      </c>
      <c r="F66" s="26">
        <f>C66/E66</f>
        <v>1.4999999999999999E-2</v>
      </c>
      <c r="H66" s="7">
        <f>B66*(-1)</f>
        <v>-95</v>
      </c>
      <c r="I66" s="29">
        <f>IRR(H66:H70) * E66</f>
        <v>5.679984316637432E-2</v>
      </c>
    </row>
    <row r="67" spans="2:9">
      <c r="H67" s="7">
        <f>100*F66</f>
        <v>1.5</v>
      </c>
    </row>
    <row r="68" spans="2:9">
      <c r="F68" s="18" t="s">
        <v>34</v>
      </c>
      <c r="H68" s="7">
        <f>100*F66</f>
        <v>1.5</v>
      </c>
    </row>
    <row r="69" spans="2:9">
      <c r="F69" s="32" t="s">
        <v>35</v>
      </c>
      <c r="H69" s="7">
        <f>100*F66</f>
        <v>1.5</v>
      </c>
    </row>
    <row r="70" spans="2:9">
      <c r="H70" s="7">
        <f>100*F66 + 100</f>
        <v>101.5</v>
      </c>
    </row>
    <row r="71" spans="2:9">
      <c r="H71" s="24"/>
    </row>
    <row r="72" spans="2:9">
      <c r="H72" s="18" t="s">
        <v>36</v>
      </c>
    </row>
    <row r="73" spans="2:9">
      <c r="H73" s="24"/>
    </row>
    <row r="74" spans="2:9">
      <c r="H74" s="24"/>
    </row>
    <row r="75" spans="2:9" ht="17.25">
      <c r="B75" s="10" t="s">
        <v>46</v>
      </c>
    </row>
    <row r="76" spans="2:9">
      <c r="B76" s="33" t="s">
        <v>37</v>
      </c>
      <c r="C76" s="33" t="s">
        <v>38</v>
      </c>
      <c r="D76" s="33" t="s">
        <v>39</v>
      </c>
    </row>
    <row r="77" spans="2:9">
      <c r="B77" s="8" t="s">
        <v>42</v>
      </c>
      <c r="C77" s="8" t="s">
        <v>41</v>
      </c>
      <c r="D77" s="8" t="s">
        <v>40</v>
      </c>
    </row>
    <row r="78" spans="2:9">
      <c r="B78" s="8" t="s">
        <v>45</v>
      </c>
      <c r="C78" s="8" t="s">
        <v>44</v>
      </c>
      <c r="D78" s="8" t="s">
        <v>43</v>
      </c>
    </row>
    <row r="83" spans="2:7" ht="17.25">
      <c r="B83" s="10" t="s">
        <v>47</v>
      </c>
    </row>
    <row r="84" spans="2:7">
      <c r="B84" t="s">
        <v>48</v>
      </c>
    </row>
    <row r="85" spans="2:7">
      <c r="B85" s="1" t="s">
        <v>50</v>
      </c>
      <c r="C85" s="2"/>
      <c r="D85" s="3"/>
      <c r="E85" t="s">
        <v>55</v>
      </c>
    </row>
    <row r="86" spans="2:7">
      <c r="B86" s="4" t="s">
        <v>51</v>
      </c>
      <c r="C86" s="5"/>
      <c r="D86" s="6"/>
    </row>
    <row r="88" spans="2:7">
      <c r="B88" s="9" t="s">
        <v>27</v>
      </c>
      <c r="C88" s="9" t="s">
        <v>4</v>
      </c>
      <c r="D88" s="25" t="s">
        <v>30</v>
      </c>
      <c r="E88" s="13" t="s">
        <v>6</v>
      </c>
    </row>
    <row r="89" spans="2:7">
      <c r="B89" s="34">
        <v>98.38</v>
      </c>
      <c r="C89" s="8">
        <v>2</v>
      </c>
      <c r="D89" s="8">
        <v>1</v>
      </c>
      <c r="E89" s="35">
        <f>( (100/B89) ^ ( 1/(D89*C89) )  - 1 ) * D89</f>
        <v>8.1997627141645602E-3</v>
      </c>
      <c r="F89" t="s">
        <v>49</v>
      </c>
    </row>
    <row r="90" spans="2:7">
      <c r="B90" s="34">
        <v>98.38</v>
      </c>
      <c r="C90" s="8">
        <v>2</v>
      </c>
      <c r="D90" s="8">
        <v>2</v>
      </c>
      <c r="E90" s="35">
        <f>( (100/B90) ^ ( 1/(D90*C90) )  - 1 ) * D90</f>
        <v>8.1830222508751937E-3</v>
      </c>
      <c r="F90" t="s">
        <v>49</v>
      </c>
    </row>
    <row r="91" spans="2:7">
      <c r="B91" s="34">
        <v>95.4</v>
      </c>
      <c r="C91" s="8">
        <v>3</v>
      </c>
      <c r="D91" s="8">
        <v>1</v>
      </c>
      <c r="E91" s="38">
        <f>( (100/B91) ^ ( 1/(D91*C91) )  - 1 ) * D91</f>
        <v>1.5821050769789125E-2</v>
      </c>
      <c r="F91" t="s">
        <v>54</v>
      </c>
    </row>
    <row r="92" spans="2:7">
      <c r="B92" s="34">
        <v>95.4</v>
      </c>
      <c r="C92" s="8">
        <v>3</v>
      </c>
      <c r="D92" s="8">
        <v>2</v>
      </c>
      <c r="E92" s="38">
        <f>( (100/B92) ^ ( 1/(D92*C92) )  - 1 ) * D92</f>
        <v>1.5758964529032138E-2</v>
      </c>
      <c r="F92" t="s">
        <v>54</v>
      </c>
    </row>
    <row r="93" spans="2:7">
      <c r="B93" s="34">
        <v>95.4</v>
      </c>
      <c r="C93" s="8">
        <v>3</v>
      </c>
      <c r="D93" s="8">
        <v>4</v>
      </c>
      <c r="E93" s="38">
        <f>( (100/B93) ^ ( 1/(D93*C93) )  - 1 ) * D93</f>
        <v>1.5728043111517209E-2</v>
      </c>
      <c r="F93" t="s">
        <v>54</v>
      </c>
      <c r="G93" t="s">
        <v>64</v>
      </c>
    </row>
    <row r="94" spans="2:7">
      <c r="B94" s="31">
        <v>1000000</v>
      </c>
      <c r="C94" s="8">
        <v>5</v>
      </c>
      <c r="D94" s="8">
        <v>2</v>
      </c>
      <c r="E94" s="35">
        <f xml:space="preserve"> ( ( 1219000 / B94 ) ^ ( 1 / (C94*D94) ) - 1 ) * D94</f>
        <v>4.0000933817830653E-2</v>
      </c>
      <c r="F94" t="s">
        <v>54</v>
      </c>
    </row>
    <row r="95" spans="2:7">
      <c r="B95" s="34">
        <v>98.38</v>
      </c>
      <c r="C95" s="8">
        <v>2</v>
      </c>
      <c r="D95" s="8">
        <v>2</v>
      </c>
      <c r="E95" s="35">
        <f xml:space="preserve"> ( ( 100 / B95 ) ^ ( 1 / (C95*D95) ) - 1 ) * D95</f>
        <v>8.1830222508751937E-3</v>
      </c>
      <c r="F95" t="s">
        <v>79</v>
      </c>
    </row>
    <row r="96" spans="2:7">
      <c r="B96" s="34">
        <v>94.58</v>
      </c>
      <c r="C96" s="8">
        <v>5</v>
      </c>
      <c r="D96" s="8">
        <v>2</v>
      </c>
      <c r="E96" s="35">
        <f>( (100/B96) ^ ( 1/(D96*C96) )  - 1 ) * D96</f>
        <v>1.1175939320328787E-2</v>
      </c>
      <c r="F96" t="s">
        <v>79</v>
      </c>
    </row>
    <row r="97" spans="2:6">
      <c r="B97" s="34">
        <v>94.58</v>
      </c>
      <c r="C97" s="8">
        <v>5</v>
      </c>
      <c r="D97" s="8">
        <v>12</v>
      </c>
      <c r="E97" s="35">
        <f>( (100/B97) ^ ( 1/(D97*C97) )  - 1 ) * D97</f>
        <v>1.1150006658268374E-2</v>
      </c>
    </row>
    <row r="98" spans="2:6">
      <c r="B98" s="34"/>
      <c r="C98" s="8"/>
      <c r="D98" s="8"/>
      <c r="E98" s="35" t="e">
        <f>( (100/B98) ^ ( 1/(D98*C98) )  - 1 ) * D98</f>
        <v>#DIV/0!</v>
      </c>
    </row>
    <row r="99" spans="2:6">
      <c r="B99" s="34"/>
      <c r="C99" s="8"/>
      <c r="D99" s="8"/>
      <c r="E99" s="35" t="e">
        <f>( (100/B99) ^ ( 1/(D99*C99) )  - 1 ) * D99</f>
        <v>#DIV/0!</v>
      </c>
    </row>
    <row r="100" spans="2:6">
      <c r="B100" s="34"/>
      <c r="C100" s="8"/>
      <c r="D100" s="8"/>
      <c r="E100" s="35" t="e">
        <f>( (100/B100) ^ ( 1/(D100*C100) )  - 1 ) * D100</f>
        <v>#DIV/0!</v>
      </c>
    </row>
    <row r="101" spans="2:6">
      <c r="B101" s="36"/>
      <c r="C101" s="19"/>
      <c r="D101" s="19"/>
      <c r="E101" s="37"/>
    </row>
    <row r="102" spans="2:6">
      <c r="E102" s="18" t="s">
        <v>52</v>
      </c>
    </row>
    <row r="103" spans="2:6">
      <c r="E103" s="18" t="s">
        <v>53</v>
      </c>
    </row>
    <row r="106" spans="2:6" ht="17.25">
      <c r="B106" s="10" t="s">
        <v>56</v>
      </c>
    </row>
    <row r="107" spans="2:6">
      <c r="B107" s="1" t="s">
        <v>57</v>
      </c>
      <c r="C107" s="2"/>
      <c r="D107" s="3"/>
      <c r="E107" t="s">
        <v>60</v>
      </c>
    </row>
    <row r="108" spans="2:6">
      <c r="B108" s="4" t="s">
        <v>58</v>
      </c>
      <c r="C108" s="5"/>
      <c r="D108" s="6"/>
    </row>
    <row r="109" spans="2:6">
      <c r="B109" t="s">
        <v>61</v>
      </c>
    </row>
    <row r="110" spans="2:6">
      <c r="B110" t="s">
        <v>62</v>
      </c>
    </row>
    <row r="111" spans="2:6">
      <c r="B111" s="9" t="s">
        <v>27</v>
      </c>
      <c r="C111" s="9" t="s">
        <v>4</v>
      </c>
      <c r="D111" s="25" t="s">
        <v>30</v>
      </c>
    </row>
    <row r="112" spans="2:6">
      <c r="B112" s="34">
        <v>99.42</v>
      </c>
      <c r="C112" s="8">
        <v>1</v>
      </c>
      <c r="D112" s="15">
        <v>1</v>
      </c>
      <c r="F112" t="s">
        <v>59</v>
      </c>
    </row>
    <row r="113" spans="2:10">
      <c r="B113" s="34">
        <v>97.56</v>
      </c>
      <c r="C113" s="8">
        <v>3</v>
      </c>
      <c r="D113" s="15">
        <v>1</v>
      </c>
      <c r="E113" s="35">
        <f>(1/C113) * LN(100/B113) * D113</f>
        <v>8.2342042134572399E-3</v>
      </c>
      <c r="F113" t="s">
        <v>59</v>
      </c>
    </row>
    <row r="114" spans="2:10">
      <c r="B114" s="34">
        <v>95.4</v>
      </c>
      <c r="C114" s="8">
        <v>3</v>
      </c>
      <c r="D114" s="15">
        <v>1</v>
      </c>
      <c r="E114" s="35">
        <f>(1/C114) * LN(100/B114) * D114</f>
        <v>1.5697202511283457E-2</v>
      </c>
      <c r="F114" t="s">
        <v>63</v>
      </c>
    </row>
    <row r="115" spans="2:10">
      <c r="B115" s="34">
        <v>94.58</v>
      </c>
      <c r="C115" s="8">
        <v>5</v>
      </c>
      <c r="D115" s="15">
        <v>1</v>
      </c>
      <c r="E115" s="35">
        <f>(1/C115) * LN(100/B115) * D115</f>
        <v>1.1144829754472344E-2</v>
      </c>
      <c r="F115" t="s">
        <v>79</v>
      </c>
    </row>
    <row r="116" spans="2:10">
      <c r="B116" s="34"/>
      <c r="C116" s="8"/>
      <c r="D116" s="15"/>
      <c r="E116" s="35" t="e">
        <f>(1/C116) * LN(100/B116) * D116</f>
        <v>#DIV/0!</v>
      </c>
    </row>
    <row r="118" spans="2:10">
      <c r="E118" s="18" t="s">
        <v>65</v>
      </c>
    </row>
    <row r="119" spans="2:10">
      <c r="E119" s="18" t="s">
        <v>66</v>
      </c>
    </row>
    <row r="123" spans="2:10" ht="17.25">
      <c r="B123" s="10" t="s">
        <v>67</v>
      </c>
    </row>
    <row r="124" spans="2:10">
      <c r="B124" s="1" t="s">
        <v>80</v>
      </c>
      <c r="C124" s="2"/>
      <c r="D124" s="3"/>
    </row>
    <row r="125" spans="2:10">
      <c r="B125" s="4"/>
      <c r="C125" s="5"/>
      <c r="D125" s="6"/>
    </row>
    <row r="128" spans="2:10">
      <c r="B128" s="9" t="s">
        <v>68</v>
      </c>
      <c r="C128" s="9" t="s">
        <v>70</v>
      </c>
      <c r="D128" s="16" t="s">
        <v>73</v>
      </c>
      <c r="E128" s="9" t="s">
        <v>69</v>
      </c>
      <c r="F128" s="9" t="s">
        <v>71</v>
      </c>
      <c r="G128" s="16" t="s">
        <v>74</v>
      </c>
      <c r="H128" s="9" t="s">
        <v>72</v>
      </c>
      <c r="J128" s="13" t="s">
        <v>6</v>
      </c>
    </row>
    <row r="129" spans="2:11">
      <c r="B129" s="28">
        <v>1.4999999999999999E-2</v>
      </c>
      <c r="C129" s="7">
        <v>1</v>
      </c>
      <c r="D129" s="39">
        <f>C129*H129</f>
        <v>2</v>
      </c>
      <c r="E129" s="27">
        <v>0.02</v>
      </c>
      <c r="F129" s="7">
        <v>1.5</v>
      </c>
      <c r="G129" s="39">
        <f>F129*H129</f>
        <v>3</v>
      </c>
      <c r="H129" s="7">
        <v>2</v>
      </c>
      <c r="J129" s="35">
        <f xml:space="preserve"> 2 * (  ( (1.01) ^ 3 / ( 1.0075 ) ^2 ) - 1 )</f>
        <v>3.0037251630143036E-2</v>
      </c>
    </row>
    <row r="130" spans="2:11">
      <c r="B130" s="28">
        <v>8.9999999999999993E-3</v>
      </c>
      <c r="C130" s="7">
        <v>2</v>
      </c>
      <c r="D130" s="39">
        <f>C130*H130</f>
        <v>4</v>
      </c>
      <c r="E130" s="28">
        <v>1.0999999999999999E-2</v>
      </c>
      <c r="F130" s="7">
        <v>2.5</v>
      </c>
      <c r="G130" s="39">
        <f>F130*H130</f>
        <v>5</v>
      </c>
      <c r="H130" s="7">
        <v>2</v>
      </c>
      <c r="J130" s="35">
        <f xml:space="preserve"> ( ( (1+ 1.1%/2) ^ 5 / ( 1 + 0.9%/2) ^ 4 )  - 1 ) * 2</f>
        <v>1.9019930234263072E-2</v>
      </c>
      <c r="K130" t="s">
        <v>79</v>
      </c>
    </row>
    <row r="134" spans="2:11" ht="17.25">
      <c r="B134" s="10" t="s">
        <v>75</v>
      </c>
    </row>
    <row r="135" spans="2:11">
      <c r="B135" s="1" t="s">
        <v>76</v>
      </c>
      <c r="C135" s="2"/>
      <c r="D135" s="3"/>
    </row>
    <row r="136" spans="2:11">
      <c r="B136" s="4" t="s">
        <v>77</v>
      </c>
      <c r="C136" s="5"/>
      <c r="D136" s="6"/>
    </row>
    <row r="138" spans="2:11">
      <c r="B138" s="9" t="s">
        <v>68</v>
      </c>
      <c r="C138" s="9" t="s">
        <v>70</v>
      </c>
      <c r="D138" s="16" t="s">
        <v>73</v>
      </c>
      <c r="E138" s="9" t="s">
        <v>69</v>
      </c>
      <c r="F138" s="9" t="s">
        <v>71</v>
      </c>
      <c r="G138" s="16" t="s">
        <v>74</v>
      </c>
      <c r="H138" s="9" t="s">
        <v>72</v>
      </c>
      <c r="I138" s="16" t="s">
        <v>78</v>
      </c>
      <c r="K138" s="13" t="s">
        <v>6</v>
      </c>
    </row>
    <row r="139" spans="2:11">
      <c r="B139" s="28">
        <v>1.4999999999999999E-2</v>
      </c>
      <c r="C139" s="7">
        <v>1</v>
      </c>
      <c r="D139" s="39">
        <f>C139*H139</f>
        <v>2</v>
      </c>
      <c r="E139" s="27">
        <v>0.02</v>
      </c>
      <c r="F139" s="7">
        <v>1.5</v>
      </c>
      <c r="G139" s="39">
        <f>F139*H139</f>
        <v>3</v>
      </c>
      <c r="H139" s="7">
        <v>2</v>
      </c>
      <c r="I139" s="39">
        <f>G139-D139</f>
        <v>1</v>
      </c>
      <c r="K139" s="35">
        <f xml:space="preserve"> ( E139 * G139 - B139 * D139 ) / I139</f>
        <v>0.03</v>
      </c>
    </row>
    <row r="140" spans="2:11">
      <c r="B140" s="28"/>
      <c r="C140" s="7"/>
      <c r="D140" s="39">
        <f>C140*H140</f>
        <v>0</v>
      </c>
      <c r="E140" s="27"/>
      <c r="F140" s="7"/>
      <c r="G140" s="39">
        <f>F140*H140</f>
        <v>0</v>
      </c>
      <c r="H140" s="7"/>
      <c r="I140" s="39">
        <f>G140-D140</f>
        <v>0</v>
      </c>
      <c r="K140" s="35" t="e">
        <f xml:space="preserve"> ( E140 * G140 - B140 * D140 ) / I140</f>
        <v>#DIV/0!</v>
      </c>
    </row>
    <row r="141" spans="2:11">
      <c r="B141" s="28"/>
      <c r="C141" s="7"/>
      <c r="D141" s="39">
        <f>C141*H141</f>
        <v>0</v>
      </c>
      <c r="E141" s="27"/>
      <c r="F141" s="7"/>
      <c r="G141" s="39">
        <f>F141*H141</f>
        <v>0</v>
      </c>
      <c r="H141" s="7"/>
      <c r="I141" s="39">
        <f>G141-D141</f>
        <v>0</v>
      </c>
      <c r="K141" s="35" t="e">
        <f xml:space="preserve"> ( E141 * G141 - B141 * D141 ) / I141</f>
        <v>#DIV/0!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showGridLines="0" tabSelected="1" topLeftCell="A41" workbookViewId="0">
      <selection activeCell="I58" sqref="I58"/>
    </sheetView>
  </sheetViews>
  <sheetFormatPr defaultRowHeight="13.5"/>
  <cols>
    <col min="1" max="19" width="16.625" customWidth="1"/>
  </cols>
  <sheetData>
    <row r="1" spans="1:7" ht="24">
      <c r="A1" s="40" t="s">
        <v>81</v>
      </c>
    </row>
    <row r="2" spans="1:7">
      <c r="B2" s="42" t="s">
        <v>11</v>
      </c>
    </row>
    <row r="3" spans="1:7">
      <c r="B3" t="s">
        <v>85</v>
      </c>
    </row>
    <row r="5" spans="1:7">
      <c r="B5" s="41" t="s">
        <v>82</v>
      </c>
      <c r="C5" s="41" t="s">
        <v>83</v>
      </c>
      <c r="D5" s="41" t="s">
        <v>84</v>
      </c>
      <c r="E5" s="41" t="s">
        <v>86</v>
      </c>
      <c r="F5" s="13" t="s">
        <v>6</v>
      </c>
    </row>
    <row r="6" spans="1:7">
      <c r="B6" s="14">
        <v>100000000</v>
      </c>
      <c r="C6" s="28">
        <v>7.7999999999999996E-3</v>
      </c>
      <c r="D6" s="7">
        <f>150/365</f>
        <v>0.41095890410958902</v>
      </c>
      <c r="E6" s="7">
        <v>150</v>
      </c>
      <c r="F6" s="14">
        <f>B6 * ( (1+C6/E6)^(D6*E6) )</f>
        <v>100321053.88880028</v>
      </c>
      <c r="G6" t="s">
        <v>88</v>
      </c>
    </row>
    <row r="7" spans="1:7">
      <c r="B7" s="14">
        <v>100000000</v>
      </c>
      <c r="C7" s="28">
        <v>7.7999999999999996E-3</v>
      </c>
      <c r="D7" s="7">
        <f>150/365</f>
        <v>0.41095890410958902</v>
      </c>
      <c r="E7" s="7">
        <f>24*3600*150</f>
        <v>12960000</v>
      </c>
      <c r="F7" s="14">
        <f>B7 * ( (1+C7/E7)^(D7*E7) )</f>
        <v>100321062.2760258</v>
      </c>
      <c r="G7" t="s">
        <v>89</v>
      </c>
    </row>
    <row r="8" spans="1:7">
      <c r="B8" s="14"/>
      <c r="C8" s="28"/>
      <c r="D8" s="7"/>
      <c r="E8" s="7"/>
      <c r="F8" s="7"/>
    </row>
    <row r="10" spans="1:7">
      <c r="B10" t="s">
        <v>16</v>
      </c>
    </row>
    <row r="11" spans="1:7">
      <c r="B11" t="s">
        <v>87</v>
      </c>
    </row>
    <row r="13" spans="1:7">
      <c r="B13" s="41" t="s">
        <v>82</v>
      </c>
      <c r="C13" s="41" t="s">
        <v>83</v>
      </c>
      <c r="D13" s="41" t="s">
        <v>84</v>
      </c>
      <c r="E13" s="13" t="s">
        <v>6</v>
      </c>
    </row>
    <row r="14" spans="1:7">
      <c r="B14" s="14">
        <v>100000000</v>
      </c>
      <c r="C14" s="28">
        <v>7.7999999999999996E-3</v>
      </c>
      <c r="D14" s="7">
        <f>150/365</f>
        <v>0.41095890410958902</v>
      </c>
      <c r="E14" s="14">
        <f>B14*EXP(C14*D14)</f>
        <v>100321062.24951516</v>
      </c>
      <c r="F14" t="s">
        <v>90</v>
      </c>
    </row>
    <row r="19" spans="1:7">
      <c r="B19" s="42" t="s">
        <v>19</v>
      </c>
    </row>
    <row r="20" spans="1:7">
      <c r="B20" t="s">
        <v>47</v>
      </c>
    </row>
    <row r="21" spans="1:7">
      <c r="B21" t="s">
        <v>92</v>
      </c>
      <c r="E21" t="s">
        <v>91</v>
      </c>
    </row>
    <row r="23" spans="1:7">
      <c r="B23" s="41" t="s">
        <v>27</v>
      </c>
      <c r="C23" s="41" t="s">
        <v>84</v>
      </c>
      <c r="D23" s="41" t="s">
        <v>72</v>
      </c>
      <c r="E23" s="39" t="s">
        <v>86</v>
      </c>
      <c r="F23" s="13" t="s">
        <v>6</v>
      </c>
    </row>
    <row r="24" spans="1:7">
      <c r="A24" t="s">
        <v>8</v>
      </c>
      <c r="B24" s="20">
        <v>98.97</v>
      </c>
      <c r="C24" s="7">
        <v>1.5</v>
      </c>
      <c r="D24" s="7">
        <v>2</v>
      </c>
      <c r="E24" s="7">
        <f>C24*D24</f>
        <v>3</v>
      </c>
      <c r="F24" s="44">
        <f>( ( 100 / B24 ) ^ ( 1/E24) - 1 ) * D24</f>
        <v>6.9141987819838491E-3</v>
      </c>
    </row>
    <row r="25" spans="1:7">
      <c r="A25" t="s">
        <v>12</v>
      </c>
      <c r="B25" s="20">
        <v>98.97</v>
      </c>
      <c r="C25" s="7">
        <v>1.5</v>
      </c>
      <c r="D25" s="7">
        <v>4</v>
      </c>
      <c r="E25" s="7">
        <f>C25*D25</f>
        <v>6</v>
      </c>
      <c r="F25" s="43">
        <f>( ( 100 / B25 ) ^ ( 1/E25) - 1 ) * D25</f>
        <v>6.9082333210319646E-3</v>
      </c>
      <c r="G25" t="s">
        <v>93</v>
      </c>
    </row>
    <row r="26" spans="1:7">
      <c r="A26" t="s">
        <v>13</v>
      </c>
      <c r="B26" s="20">
        <v>98.97</v>
      </c>
      <c r="C26" s="7">
        <v>1.5</v>
      </c>
      <c r="D26" s="7">
        <v>365</v>
      </c>
      <c r="E26" s="7">
        <f>C26*D26</f>
        <v>547.5</v>
      </c>
      <c r="F26" s="43">
        <f>( ( 100 / B26 ) ^ ( 1/E26) - 1 ) * D26</f>
        <v>6.9023399822421005E-3</v>
      </c>
      <c r="G26" t="s">
        <v>93</v>
      </c>
    </row>
    <row r="27" spans="1:7">
      <c r="A27" t="s">
        <v>10</v>
      </c>
      <c r="B27" s="20">
        <v>98.97</v>
      </c>
      <c r="C27" s="7">
        <v>1.5</v>
      </c>
      <c r="D27" s="7">
        <f>24*3600*365</f>
        <v>31536000</v>
      </c>
      <c r="E27" s="7">
        <f>C27*D27</f>
        <v>47304000</v>
      </c>
      <c r="F27" s="43">
        <f>( ( 100 / B27 ) ^ ( 1/E27) - 1 ) * D27</f>
        <v>6.9022713624633525E-3</v>
      </c>
      <c r="G27" t="s">
        <v>93</v>
      </c>
    </row>
    <row r="28" spans="1:7">
      <c r="A28" t="s">
        <v>8</v>
      </c>
      <c r="B28" s="20">
        <v>98.43</v>
      </c>
      <c r="C28" s="7">
        <v>2</v>
      </c>
      <c r="D28" s="7">
        <v>2</v>
      </c>
      <c r="E28" s="7">
        <f>C28*D28</f>
        <v>4</v>
      </c>
      <c r="F28" s="44">
        <f>( ( 100 / B28 ) ^ ( 1/E28) - 1 ) * D28</f>
        <v>7.9279468577220236E-3</v>
      </c>
    </row>
    <row r="29" spans="1:7">
      <c r="A29" t="s">
        <v>12</v>
      </c>
      <c r="B29" s="20">
        <v>98.43</v>
      </c>
      <c r="C29" s="7">
        <v>2</v>
      </c>
      <c r="D29" s="7">
        <v>4</v>
      </c>
      <c r="E29" s="7">
        <f>C29*D29</f>
        <v>8</v>
      </c>
      <c r="F29" s="43">
        <f>( ( 100 / B29 ) ^ ( 1/E29) - 1 ) * D29</f>
        <v>7.92010584814129E-3</v>
      </c>
      <c r="G29" t="s">
        <v>89</v>
      </c>
    </row>
    <row r="30" spans="1:7">
      <c r="A30" t="s">
        <v>13</v>
      </c>
      <c r="B30" s="20">
        <v>98.43</v>
      </c>
      <c r="C30" s="7">
        <v>2</v>
      </c>
      <c r="D30" s="7">
        <v>365</v>
      </c>
      <c r="E30" s="7">
        <f>C30*D30</f>
        <v>730</v>
      </c>
      <c r="F30" s="43">
        <f>( ( 100 / B30 ) ^ ( 1/E30) - 1 ) * D30</f>
        <v>7.9123609331721578E-3</v>
      </c>
      <c r="G30" t="s">
        <v>89</v>
      </c>
    </row>
    <row r="31" spans="1:7">
      <c r="A31" t="s">
        <v>10</v>
      </c>
      <c r="B31" s="20">
        <v>98.43</v>
      </c>
      <c r="C31" s="7">
        <v>2</v>
      </c>
      <c r="D31" s="7">
        <f>24*3600*365</f>
        <v>31536000</v>
      </c>
      <c r="E31" s="7">
        <f>C31*D31</f>
        <v>63072000</v>
      </c>
      <c r="F31" s="43">
        <f>( ( 100 / B31 ) ^ ( 1/E31) - 1 ) * D31</f>
        <v>7.9122763381178629E-3</v>
      </c>
      <c r="G31" t="s">
        <v>89</v>
      </c>
    </row>
    <row r="32" spans="1:7">
      <c r="A32" t="s">
        <v>8</v>
      </c>
      <c r="B32" s="20">
        <v>97.95</v>
      </c>
      <c r="C32" s="7">
        <v>2.25</v>
      </c>
      <c r="D32" s="7">
        <v>2</v>
      </c>
      <c r="E32" s="7">
        <f>C32*D32</f>
        <v>4.5</v>
      </c>
      <c r="F32" s="44">
        <f>( ( 100 / B32 ) ^ ( 1/E32) - 1 ) * D32</f>
        <v>9.227015480932188E-3</v>
      </c>
    </row>
    <row r="33" spans="1:7">
      <c r="A33" t="s">
        <v>12</v>
      </c>
      <c r="B33" s="20">
        <v>97.95</v>
      </c>
      <c r="C33" s="7">
        <v>2.25</v>
      </c>
      <c r="D33" s="7">
        <v>4</v>
      </c>
      <c r="E33" s="7">
        <f>C33*D33</f>
        <v>9</v>
      </c>
      <c r="F33" s="43">
        <f>( ( 100 / B33 ) ^ ( 1/E33) - 1 ) * D33</f>
        <v>9.2163977325361301E-3</v>
      </c>
      <c r="G33" t="s">
        <v>94</v>
      </c>
    </row>
    <row r="34" spans="1:7">
      <c r="A34" t="s">
        <v>13</v>
      </c>
      <c r="B34" s="20">
        <v>97.95</v>
      </c>
      <c r="C34" s="7">
        <v>2.25</v>
      </c>
      <c r="D34" s="7">
        <v>365</v>
      </c>
      <c r="E34" s="7">
        <f>C34*D34</f>
        <v>821.25</v>
      </c>
      <c r="F34" s="43">
        <f>( ( 100 / B34 ) ^ ( 1/E34) - 1 ) * D34</f>
        <v>9.2059123578758228E-3</v>
      </c>
      <c r="G34" t="s">
        <v>94</v>
      </c>
    </row>
    <row r="35" spans="1:7">
      <c r="A35" t="s">
        <v>10</v>
      </c>
      <c r="B35" s="20">
        <v>97.95</v>
      </c>
      <c r="C35" s="7">
        <v>2.25</v>
      </c>
      <c r="D35" s="7">
        <f>24*3600*365</f>
        <v>31536000</v>
      </c>
      <c r="E35" s="7">
        <f>C35*D35</f>
        <v>70956000</v>
      </c>
      <c r="F35" s="43">
        <v>0.02</v>
      </c>
      <c r="G35" t="s">
        <v>94</v>
      </c>
    </row>
    <row r="37" spans="1:7">
      <c r="B37" t="s">
        <v>95</v>
      </c>
    </row>
    <row r="38" spans="1:7">
      <c r="B38" t="s">
        <v>96</v>
      </c>
      <c r="D38" t="s">
        <v>97</v>
      </c>
    </row>
    <row r="40" spans="1:7">
      <c r="B40" s="41" t="s">
        <v>27</v>
      </c>
      <c r="C40" s="41" t="s">
        <v>84</v>
      </c>
      <c r="D40" s="13" t="s">
        <v>6</v>
      </c>
    </row>
    <row r="41" spans="1:7">
      <c r="A41" t="s">
        <v>16</v>
      </c>
      <c r="B41" s="20">
        <v>98.97</v>
      </c>
      <c r="C41" s="7">
        <v>1.5</v>
      </c>
      <c r="D41" s="43">
        <f>(1/C41)*LN(100/B41)</f>
        <v>6.9022747196611448E-3</v>
      </c>
      <c r="E41" t="s">
        <v>93</v>
      </c>
    </row>
    <row r="42" spans="1:7">
      <c r="A42" t="s">
        <v>16</v>
      </c>
      <c r="B42" s="20">
        <v>98.43</v>
      </c>
      <c r="C42" s="7">
        <v>2</v>
      </c>
      <c r="D42" s="43">
        <f>(1/C42)*LN(100/B42)</f>
        <v>7.9122751734856406E-3</v>
      </c>
      <c r="E42" t="s">
        <v>89</v>
      </c>
    </row>
    <row r="43" spans="1:7">
      <c r="A43" t="s">
        <v>16</v>
      </c>
      <c r="B43" s="20">
        <v>97.95</v>
      </c>
      <c r="C43" s="7">
        <v>2.25</v>
      </c>
      <c r="D43" s="43">
        <f>(1/C43)*LN(100/B43)</f>
        <v>9.2057962655740112E-3</v>
      </c>
      <c r="E43" t="s">
        <v>94</v>
      </c>
    </row>
    <row r="47" spans="1:7">
      <c r="B47" s="42" t="s">
        <v>22</v>
      </c>
    </row>
    <row r="48" spans="1:7">
      <c r="B48" t="s">
        <v>67</v>
      </c>
    </row>
    <row r="49" spans="1:8">
      <c r="B49" t="s">
        <v>98</v>
      </c>
    </row>
    <row r="51" spans="1:8">
      <c r="B51" s="9" t="s">
        <v>99</v>
      </c>
      <c r="C51" s="9" t="s">
        <v>100</v>
      </c>
      <c r="D51" s="9" t="s">
        <v>101</v>
      </c>
      <c r="E51" s="9" t="s">
        <v>102</v>
      </c>
      <c r="F51" s="9" t="s">
        <v>103</v>
      </c>
      <c r="G51" s="13" t="s">
        <v>6</v>
      </c>
    </row>
    <row r="52" spans="1:8">
      <c r="A52" t="s">
        <v>8</v>
      </c>
      <c r="B52" s="45">
        <v>6.9141999999999997E-3</v>
      </c>
      <c r="C52" s="7">
        <v>3</v>
      </c>
      <c r="D52" s="45">
        <v>7.9278999999999999E-3</v>
      </c>
      <c r="E52" s="7">
        <v>4</v>
      </c>
      <c r="F52" s="7">
        <v>2</v>
      </c>
      <c r="G52" s="46">
        <f xml:space="preserve"> ( ( ( (1+D52/F52)^E52 ) / ( (1+B52/F52)^C52 ) )  - 1 ) * F52</f>
        <v>1.0972073176996666E-2</v>
      </c>
      <c r="H52" t="s">
        <v>93</v>
      </c>
    </row>
    <row r="53" spans="1:8">
      <c r="A53" t="s">
        <v>105</v>
      </c>
      <c r="B53" s="45">
        <v>6.9081999999999998E-3</v>
      </c>
      <c r="C53" s="7">
        <v>6</v>
      </c>
      <c r="D53" s="45">
        <v>7.9200999999999994E-3</v>
      </c>
      <c r="E53" s="7">
        <v>8</v>
      </c>
      <c r="F53" s="7">
        <v>4</v>
      </c>
      <c r="G53" s="46">
        <f xml:space="preserve"> ( ( ( (1+D53/F53)^E53 ) / ( (1+B53/F53)^C53 ) ) ^ (1/2)  - 1 ) * F53</f>
        <v>1.0957333522545909E-2</v>
      </c>
      <c r="H53" t="s">
        <v>104</v>
      </c>
    </row>
    <row r="54" spans="1:8">
      <c r="A54" t="s">
        <v>105</v>
      </c>
      <c r="B54" s="45">
        <v>7.9200999999999994E-3</v>
      </c>
      <c r="C54" s="7">
        <v>8</v>
      </c>
      <c r="D54" s="45">
        <v>9.2163999999999996E-3</v>
      </c>
      <c r="E54" s="7">
        <v>9</v>
      </c>
      <c r="F54" s="7">
        <v>4</v>
      </c>
      <c r="G54" s="46">
        <f xml:space="preserve"> ( ( ( (1+D54/F54)^E54 ) / ( (1+B54/F54)^C54 ) )  - 1 ) * F54</f>
        <v>1.9601905053811208E-2</v>
      </c>
    </row>
    <row r="56" spans="1:8">
      <c r="B56" t="s">
        <v>106</v>
      </c>
    </row>
    <row r="57" spans="1:8">
      <c r="B57" t="s">
        <v>107</v>
      </c>
    </row>
    <row r="58" spans="1:8">
      <c r="B58" s="9" t="s">
        <v>99</v>
      </c>
      <c r="C58" s="9" t="s">
        <v>70</v>
      </c>
      <c r="D58" s="9" t="s">
        <v>101</v>
      </c>
      <c r="E58" s="9" t="s">
        <v>108</v>
      </c>
      <c r="F58" s="9" t="s">
        <v>84</v>
      </c>
      <c r="G58" s="13" t="s">
        <v>6</v>
      </c>
    </row>
    <row r="59" spans="1:8">
      <c r="B59" s="45">
        <v>7.9200999999999994E-3</v>
      </c>
      <c r="C59" s="7">
        <v>2</v>
      </c>
      <c r="D59" s="45">
        <v>9.2163999999999996E-3</v>
      </c>
      <c r="E59" s="7">
        <v>2.25</v>
      </c>
      <c r="F59" s="7">
        <v>0.25</v>
      </c>
      <c r="G59" s="46">
        <f xml:space="preserve">  (D59*E59 - B59*C59) / F59</f>
        <v>1.9586800000000001E-2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2013-11-24T11:21:25Z</dcterms:modified>
</cp:coreProperties>
</file>